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510" yWindow="-195" windowWidth="27390" windowHeight="13020" firstSheet="1" activeTab="1"/>
  </bookViews>
  <sheets>
    <sheet name="Кнр" sheetId="9" state="hidden" r:id="rId1"/>
    <sheet name="Лист2" sheetId="35" r:id="rId2"/>
    <sheet name="тарифы_2018" sheetId="31" state="hidden" r:id="rId3"/>
    <sheet name="тарифы 2018 (1)" sheetId="10" state="hidden" r:id="rId4"/>
    <sheet name="сравнение ФЛ" sheetId="34" state="hidden" r:id="rId5"/>
    <sheet name="анализ цен ЮЛ " sheetId="16" state="hidden" r:id="rId6"/>
    <sheet name="Группы ВДГО_пром предприятия" sheetId="23" state="hidden" r:id="rId7"/>
    <sheet name="Поправоч коэфф_ФЛ" sheetId="17" state="hidden" r:id="rId8"/>
    <sheet name="Поправоч коэфф_ЮЛ " sheetId="20" state="hidden" r:id="rId9"/>
    <sheet name="Поправоч коэфф_ФЛ (группа)" sheetId="24" state="hidden" r:id="rId10"/>
    <sheet name="Поправоч коэфф_ФЛ (Обществу) " sheetId="27" state="hidden" r:id="rId11"/>
    <sheet name="Поправоч коэфф_ЮЛ (группа)" sheetId="28" state="hidden" r:id="rId12"/>
    <sheet name="Приложение 1" sheetId="30" state="hidden" r:id="rId13"/>
    <sheet name="Лист1" sheetId="6" state="hidden" r:id="rId14"/>
  </sheets>
  <definedNames>
    <definedName name="_xlnm._FilterDatabase" localSheetId="5" hidden="1">'анализ цен ЮЛ '!$A$14:$BF$403</definedName>
    <definedName name="_xlnm._FilterDatabase" localSheetId="7" hidden="1">'Поправоч коэфф_ФЛ'!$A$13:$AQ$50</definedName>
    <definedName name="_xlnm._FilterDatabase" localSheetId="9" hidden="1">'Поправоч коэфф_ФЛ (группа)'!$A$13:$BP$52</definedName>
    <definedName name="_xlnm._FilterDatabase" localSheetId="10" hidden="1">'Поправоч коэфф_ФЛ (Обществу) '!$A$13:$BP$52</definedName>
    <definedName name="_xlnm._FilterDatabase" localSheetId="11" hidden="1">'Поправоч коэфф_ЮЛ (группа)'!$A$13:$BP$52</definedName>
    <definedName name="_xlnm._FilterDatabase" localSheetId="12" hidden="1">'Приложение 1'!$A$12:$X$399</definedName>
    <definedName name="_xlnm._FilterDatabase" localSheetId="4" hidden="1">'сравнение ФЛ'!$A$13:$AQ$400</definedName>
    <definedName name="_xlnm._FilterDatabase" localSheetId="3" hidden="1">'тарифы 2018 (1)'!$A$12:$DQ$398</definedName>
    <definedName name="_xlnm._FilterDatabase" localSheetId="2" hidden="1">тарифы_2018!$A$14:$BR$14</definedName>
    <definedName name="_xlnm.Print_Titles" localSheetId="5">'анализ цен ЮЛ '!$12:$13</definedName>
    <definedName name="_xlnm.Print_Titles" localSheetId="7">'Поправоч коэфф_ФЛ'!$12:$13</definedName>
    <definedName name="_xlnm.Print_Titles" localSheetId="9">'Поправоч коэфф_ФЛ (группа)'!$12:$13</definedName>
    <definedName name="_xlnm.Print_Titles" localSheetId="10">'Поправоч коэфф_ФЛ (Обществу) '!$12:$13</definedName>
    <definedName name="_xlnm.Print_Titles" localSheetId="8">'Поправоч коэфф_ЮЛ '!$A:$K,'Поправоч коэфф_ЮЛ '!$12:$13</definedName>
    <definedName name="_xlnm.Print_Titles" localSheetId="11">'Поправоч коэфф_ЮЛ (группа)'!$12:$13</definedName>
    <definedName name="_xlnm.Print_Titles" localSheetId="12">'Приложение 1'!$12:$13</definedName>
    <definedName name="_xlnm.Print_Titles" localSheetId="4">'сравнение ФЛ'!$12:$13</definedName>
    <definedName name="_xlnm.Print_Titles" localSheetId="3">'тарифы 2018 (1)'!$12:$13</definedName>
    <definedName name="_xlnm.Print_Titles" localSheetId="2">тарифы_2018!$12:$13</definedName>
    <definedName name="_xlnm.Print_Area" localSheetId="5">'анализ цен ЮЛ '!$A$1:$AP$403</definedName>
    <definedName name="_xlnm.Print_Area" localSheetId="0">Кнр!$A$1:$C$24</definedName>
    <definedName name="_xlnm.Print_Area" localSheetId="9">'Поправоч коэфф_ФЛ (группа)'!$A$1:$BP$54</definedName>
    <definedName name="_xlnm.Print_Area" localSheetId="10">'Поправоч коэфф_ФЛ (Обществу) '!$A$1:$BQ$54</definedName>
    <definedName name="_xlnm.Print_Area" localSheetId="11">'Поправоч коэфф_ЮЛ (группа)'!$A$1:$BP$56</definedName>
    <definedName name="_xlnm.Print_Area" localSheetId="12">'Приложение 1'!$A$1:$O$404</definedName>
    <definedName name="_xlnm.Print_Area" localSheetId="3">'тарифы 2018 (1)'!$A$1:$BQ$398</definedName>
  </definedNames>
  <calcPr calcId="162913"/>
</workbook>
</file>

<file path=xl/calcChain.xml><?xml version="1.0" encoding="utf-8"?>
<calcChain xmlns="http://schemas.openxmlformats.org/spreadsheetml/2006/main">
  <c r="Y402" i="34" l="1"/>
  <c r="AB399" i="34"/>
  <c r="Y399" i="34"/>
  <c r="AO397" i="34"/>
  <c r="AN397" i="34"/>
  <c r="AM397" i="34"/>
  <c r="AL397" i="34"/>
  <c r="AK397" i="34"/>
  <c r="AJ397" i="34"/>
  <c r="AI397" i="34"/>
  <c r="AH397" i="34"/>
  <c r="AG397" i="34"/>
  <c r="AF397" i="34"/>
  <c r="AE397" i="34"/>
  <c r="AD397" i="34"/>
  <c r="AC397" i="34"/>
  <c r="AB397" i="34"/>
  <c r="AA397" i="34"/>
  <c r="X397" i="34"/>
  <c r="W397" i="34"/>
  <c r="V397" i="34"/>
  <c r="U397" i="34"/>
  <c r="T397" i="34"/>
  <c r="S397" i="34"/>
  <c r="R397" i="34"/>
  <c r="Q397" i="34"/>
  <c r="P397" i="34"/>
  <c r="O397" i="34"/>
  <c r="N397" i="34"/>
  <c r="L397" i="34"/>
  <c r="K397" i="34"/>
  <c r="F397" i="34"/>
  <c r="H397" i="34" s="1"/>
  <c r="K396" i="34"/>
  <c r="AO395" i="34"/>
  <c r="AN395" i="34"/>
  <c r="AM395" i="34"/>
  <c r="AL395" i="34"/>
  <c r="AK395" i="34"/>
  <c r="AJ395" i="34"/>
  <c r="AI395" i="34"/>
  <c r="AH395" i="34"/>
  <c r="AG395" i="34"/>
  <c r="AF395" i="34"/>
  <c r="AE395" i="34"/>
  <c r="AD395" i="34"/>
  <c r="AP395" i="34" s="1"/>
  <c r="AQ395" i="34" s="1"/>
  <c r="AC395" i="34"/>
  <c r="AA395" i="34"/>
  <c r="AB395" i="34" s="1"/>
  <c r="X395" i="34"/>
  <c r="W395" i="34"/>
  <c r="V395" i="34"/>
  <c r="U395" i="34"/>
  <c r="T395" i="34"/>
  <c r="S395" i="34"/>
  <c r="R395" i="34"/>
  <c r="Q395" i="34"/>
  <c r="P395" i="34"/>
  <c r="O395" i="34"/>
  <c r="N395" i="34"/>
  <c r="L395" i="34"/>
  <c r="K395" i="34"/>
  <c r="F395" i="34"/>
  <c r="H395" i="34" s="1"/>
  <c r="K394" i="34"/>
  <c r="AO393" i="34"/>
  <c r="AN393" i="34"/>
  <c r="AM393" i="34"/>
  <c r="AL393" i="34"/>
  <c r="AK393" i="34"/>
  <c r="AJ393" i="34"/>
  <c r="AI393" i="34"/>
  <c r="AH393" i="34"/>
  <c r="AG393" i="34"/>
  <c r="AF393" i="34"/>
  <c r="AE393" i="34"/>
  <c r="AD393" i="34"/>
  <c r="AC393" i="34"/>
  <c r="AB393" i="34"/>
  <c r="AA393" i="34"/>
  <c r="X393" i="34"/>
  <c r="W393" i="34"/>
  <c r="V393" i="34"/>
  <c r="U393" i="34"/>
  <c r="T393" i="34"/>
  <c r="S393" i="34"/>
  <c r="R393" i="34"/>
  <c r="Q393" i="34"/>
  <c r="P393" i="34"/>
  <c r="O393" i="34"/>
  <c r="AP393" i="34" s="1"/>
  <c r="AQ393" i="34" s="1"/>
  <c r="N393" i="34"/>
  <c r="L393" i="34"/>
  <c r="K393" i="34"/>
  <c r="F393" i="34"/>
  <c r="H393" i="34" s="1"/>
  <c r="K392" i="34"/>
  <c r="AO391" i="34"/>
  <c r="AN391" i="34"/>
  <c r="AM391" i="34"/>
  <c r="AL391" i="34"/>
  <c r="AK391" i="34"/>
  <c r="AJ391" i="34"/>
  <c r="AI391" i="34"/>
  <c r="AH391" i="34"/>
  <c r="AG391" i="34"/>
  <c r="AF391" i="34"/>
  <c r="AE391" i="34"/>
  <c r="AD391" i="34"/>
  <c r="AC391" i="34"/>
  <c r="AB391" i="34"/>
  <c r="AA391" i="34"/>
  <c r="X391" i="34"/>
  <c r="W391" i="34"/>
  <c r="V391" i="34"/>
  <c r="U391" i="34"/>
  <c r="T391" i="34"/>
  <c r="S391" i="34"/>
  <c r="R391" i="34"/>
  <c r="Q391" i="34"/>
  <c r="P391" i="34"/>
  <c r="O391" i="34"/>
  <c r="N391" i="34"/>
  <c r="L391" i="34"/>
  <c r="K391" i="34"/>
  <c r="F391" i="34"/>
  <c r="H391" i="34" s="1"/>
  <c r="K390" i="34"/>
  <c r="AO389" i="34"/>
  <c r="AN389" i="34"/>
  <c r="AM389" i="34"/>
  <c r="AL389" i="34"/>
  <c r="AK389" i="34"/>
  <c r="AJ389" i="34"/>
  <c r="AI389" i="34"/>
  <c r="AH389" i="34"/>
  <c r="AG389" i="34"/>
  <c r="AF389" i="34"/>
  <c r="AE389" i="34"/>
  <c r="AD389" i="34"/>
  <c r="AC389" i="34"/>
  <c r="AA389" i="34"/>
  <c r="AB389" i="34" s="1"/>
  <c r="X389" i="34"/>
  <c r="W389" i="34"/>
  <c r="V389" i="34"/>
  <c r="U389" i="34"/>
  <c r="T389" i="34"/>
  <c r="S389" i="34"/>
  <c r="R389" i="34"/>
  <c r="Q389" i="34"/>
  <c r="P389" i="34"/>
  <c r="O389" i="34"/>
  <c r="N389" i="34"/>
  <c r="L389" i="34"/>
  <c r="K389" i="34"/>
  <c r="F389" i="34"/>
  <c r="H389" i="34" s="1"/>
  <c r="K388" i="34"/>
  <c r="AO387" i="34"/>
  <c r="AN387" i="34"/>
  <c r="AM387" i="34"/>
  <c r="AL387" i="34"/>
  <c r="AK387" i="34"/>
  <c r="AJ387" i="34"/>
  <c r="AI387" i="34"/>
  <c r="AH387" i="34"/>
  <c r="AG387" i="34"/>
  <c r="AF387" i="34"/>
  <c r="AE387" i="34"/>
  <c r="AD387" i="34"/>
  <c r="AC387" i="34"/>
  <c r="AA387" i="34"/>
  <c r="AB387" i="34" s="1"/>
  <c r="X387" i="34"/>
  <c r="W387" i="34"/>
  <c r="V387" i="34"/>
  <c r="U387" i="34"/>
  <c r="T387" i="34"/>
  <c r="S387" i="34"/>
  <c r="R387" i="34"/>
  <c r="Q387" i="34"/>
  <c r="P387" i="34"/>
  <c r="O387" i="34"/>
  <c r="N387" i="34"/>
  <c r="L387" i="34"/>
  <c r="AP387" i="34" s="1"/>
  <c r="AQ387" i="34" s="1"/>
  <c r="K387" i="34"/>
  <c r="F387" i="34"/>
  <c r="H387" i="34" s="1"/>
  <c r="K386" i="34"/>
  <c r="AO385" i="34"/>
  <c r="AN385" i="34"/>
  <c r="AM385" i="34"/>
  <c r="AL385" i="34"/>
  <c r="AK385" i="34"/>
  <c r="AJ385" i="34"/>
  <c r="AI385" i="34"/>
  <c r="AH385" i="34"/>
  <c r="AG385" i="34"/>
  <c r="AF385" i="34"/>
  <c r="AE385" i="34"/>
  <c r="AD385" i="34"/>
  <c r="AC385" i="34"/>
  <c r="AB385" i="34"/>
  <c r="AA385" i="34"/>
  <c r="X385" i="34"/>
  <c r="W385" i="34"/>
  <c r="V385" i="34"/>
  <c r="U385" i="34"/>
  <c r="T385" i="34"/>
  <c r="S385" i="34"/>
  <c r="R385" i="34"/>
  <c r="Q385" i="34"/>
  <c r="P385" i="34"/>
  <c r="O385" i="34"/>
  <c r="AP385" i="34" s="1"/>
  <c r="AQ385" i="34" s="1"/>
  <c r="N385" i="34"/>
  <c r="L385" i="34"/>
  <c r="K385" i="34"/>
  <c r="F385" i="34"/>
  <c r="H385" i="34" s="1"/>
  <c r="K384" i="34"/>
  <c r="AO383" i="34"/>
  <c r="AN383" i="34"/>
  <c r="AM383" i="34"/>
  <c r="AL383" i="34"/>
  <c r="AK383" i="34"/>
  <c r="AJ383" i="34"/>
  <c r="AI383" i="34"/>
  <c r="AH383" i="34"/>
  <c r="AG383" i="34"/>
  <c r="AF383" i="34"/>
  <c r="AE383" i="34"/>
  <c r="AD383" i="34"/>
  <c r="AC383" i="34"/>
  <c r="AB383" i="34"/>
  <c r="AA383" i="34"/>
  <c r="X383" i="34"/>
  <c r="W383" i="34"/>
  <c r="V383" i="34"/>
  <c r="U383" i="34"/>
  <c r="T383" i="34"/>
  <c r="S383" i="34"/>
  <c r="R383" i="34"/>
  <c r="Q383" i="34"/>
  <c r="P383" i="34"/>
  <c r="O383" i="34"/>
  <c r="N383" i="34"/>
  <c r="L383" i="34"/>
  <c r="AP383" i="34" s="1"/>
  <c r="AQ383" i="34" s="1"/>
  <c r="K383" i="34"/>
  <c r="F383" i="34"/>
  <c r="H383" i="34" s="1"/>
  <c r="K382" i="34"/>
  <c r="AO381" i="34"/>
  <c r="AN381" i="34"/>
  <c r="AM381" i="34"/>
  <c r="AL381" i="34"/>
  <c r="AK381" i="34"/>
  <c r="AJ381" i="34"/>
  <c r="AI381" i="34"/>
  <c r="AH381" i="34"/>
  <c r="AG381" i="34"/>
  <c r="AF381" i="34"/>
  <c r="AE381" i="34"/>
  <c r="AD381" i="34"/>
  <c r="AC381" i="34"/>
  <c r="AB381" i="34"/>
  <c r="AA381" i="34"/>
  <c r="X381" i="34"/>
  <c r="W381" i="34"/>
  <c r="V381" i="34"/>
  <c r="U381" i="34"/>
  <c r="T381" i="34"/>
  <c r="S381" i="34"/>
  <c r="R381" i="34"/>
  <c r="Q381" i="34"/>
  <c r="P381" i="34"/>
  <c r="O381" i="34"/>
  <c r="N381" i="34"/>
  <c r="L381" i="34"/>
  <c r="K381" i="34"/>
  <c r="F381" i="34"/>
  <c r="H381" i="34" s="1"/>
  <c r="K380" i="34"/>
  <c r="K379" i="34"/>
  <c r="AO378" i="34"/>
  <c r="AN378" i="34"/>
  <c r="AM378" i="34"/>
  <c r="AL378" i="34"/>
  <c r="AK378" i="34"/>
  <c r="AJ378" i="34"/>
  <c r="AI378" i="34"/>
  <c r="AH378" i="34"/>
  <c r="AG378" i="34"/>
  <c r="AF378" i="34"/>
  <c r="AE378" i="34"/>
  <c r="AD378" i="34"/>
  <c r="AC378" i="34"/>
  <c r="AA378" i="34"/>
  <c r="AB378" i="34" s="1"/>
  <c r="X378" i="34"/>
  <c r="W378" i="34"/>
  <c r="V378" i="34"/>
  <c r="U378" i="34"/>
  <c r="T378" i="34"/>
  <c r="S378" i="34"/>
  <c r="R378" i="34"/>
  <c r="Q378" i="34"/>
  <c r="P378" i="34"/>
  <c r="O378" i="34"/>
  <c r="N378" i="34"/>
  <c r="L378" i="34"/>
  <c r="K378" i="34"/>
  <c r="F378" i="34"/>
  <c r="H378" i="34" s="1"/>
  <c r="K377" i="34"/>
  <c r="AO376" i="34"/>
  <c r="AN376" i="34"/>
  <c r="AM376" i="34"/>
  <c r="AL376" i="34"/>
  <c r="AK376" i="34"/>
  <c r="AJ376" i="34"/>
  <c r="AI376" i="34"/>
  <c r="AH376" i="34"/>
  <c r="AG376" i="34"/>
  <c r="AF376" i="34"/>
  <c r="AE376" i="34"/>
  <c r="AD376" i="34"/>
  <c r="AC376" i="34"/>
  <c r="AA376" i="34"/>
  <c r="AB376" i="34" s="1"/>
  <c r="X376" i="34"/>
  <c r="W376" i="34"/>
  <c r="V376" i="34"/>
  <c r="U376" i="34"/>
  <c r="T376" i="34"/>
  <c r="S376" i="34"/>
  <c r="R376" i="34"/>
  <c r="Q376" i="34"/>
  <c r="P376" i="34"/>
  <c r="O376" i="34"/>
  <c r="N376" i="34"/>
  <c r="L376" i="34"/>
  <c r="AP376" i="34" s="1"/>
  <c r="AQ376" i="34" s="1"/>
  <c r="K376" i="34"/>
  <c r="F376" i="34"/>
  <c r="H376" i="34" s="1"/>
  <c r="K375" i="34"/>
  <c r="AO374" i="34"/>
  <c r="AN374" i="34"/>
  <c r="AM374" i="34"/>
  <c r="AL374" i="34"/>
  <c r="AK374" i="34"/>
  <c r="AJ374" i="34"/>
  <c r="AI374" i="34"/>
  <c r="AH374" i="34"/>
  <c r="AG374" i="34"/>
  <c r="AF374" i="34"/>
  <c r="AE374" i="34"/>
  <c r="AD374" i="34"/>
  <c r="AC374" i="34"/>
  <c r="AB374" i="34"/>
  <c r="AA374" i="34"/>
  <c r="Z374" i="34"/>
  <c r="X374" i="34"/>
  <c r="W374" i="34"/>
  <c r="V374" i="34"/>
  <c r="U374" i="34"/>
  <c r="T374" i="34"/>
  <c r="S374" i="34"/>
  <c r="R374" i="34"/>
  <c r="Q374" i="34"/>
  <c r="P374" i="34"/>
  <c r="O374" i="34"/>
  <c r="N374" i="34"/>
  <c r="L374" i="34"/>
  <c r="AP374" i="34" s="1"/>
  <c r="AQ374" i="34" s="1"/>
  <c r="K374" i="34"/>
  <c r="F374" i="34"/>
  <c r="H374" i="34" s="1"/>
  <c r="K373" i="34"/>
  <c r="AO372" i="34"/>
  <c r="AN372" i="34"/>
  <c r="AM372" i="34"/>
  <c r="AL372" i="34"/>
  <c r="AK372" i="34"/>
  <c r="AJ372" i="34"/>
  <c r="AI372" i="34"/>
  <c r="AH372" i="34"/>
  <c r="AG372" i="34"/>
  <c r="AF372" i="34"/>
  <c r="AE372" i="34"/>
  <c r="AD372" i="34"/>
  <c r="AC372" i="34"/>
  <c r="AB372" i="34"/>
  <c r="AA372" i="34"/>
  <c r="Z372" i="34"/>
  <c r="X372" i="34"/>
  <c r="W372" i="34"/>
  <c r="V372" i="34"/>
  <c r="U372" i="34"/>
  <c r="T372" i="34"/>
  <c r="S372" i="34"/>
  <c r="R372" i="34"/>
  <c r="Q372" i="34"/>
  <c r="P372" i="34"/>
  <c r="O372" i="34"/>
  <c r="N372" i="34"/>
  <c r="L372" i="34"/>
  <c r="AP372" i="34" s="1"/>
  <c r="AQ372" i="34" s="1"/>
  <c r="K372" i="34"/>
  <c r="F372" i="34"/>
  <c r="H372" i="34" s="1"/>
  <c r="K371" i="34"/>
  <c r="K370" i="34"/>
  <c r="AO369" i="34"/>
  <c r="AN369" i="34"/>
  <c r="AM369" i="34"/>
  <c r="AL369" i="34"/>
  <c r="AK369" i="34"/>
  <c r="AJ369" i="34"/>
  <c r="AI369" i="34"/>
  <c r="AH369" i="34"/>
  <c r="AG369" i="34"/>
  <c r="AF369" i="34"/>
  <c r="AE369" i="34"/>
  <c r="AD369" i="34"/>
  <c r="AC369" i="34"/>
  <c r="AA369" i="34"/>
  <c r="AB369" i="34" s="1"/>
  <c r="X369" i="34"/>
  <c r="W369" i="34"/>
  <c r="V369" i="34"/>
  <c r="U369" i="34"/>
  <c r="T369" i="34"/>
  <c r="S369" i="34"/>
  <c r="R369" i="34"/>
  <c r="Q369" i="34"/>
  <c r="P369" i="34"/>
  <c r="O369" i="34"/>
  <c r="N369" i="34"/>
  <c r="L369" i="34"/>
  <c r="K369" i="34"/>
  <c r="F369" i="34"/>
  <c r="H369" i="34" s="1"/>
  <c r="K368" i="34"/>
  <c r="AO367" i="34"/>
  <c r="AN367" i="34"/>
  <c r="AM367" i="34"/>
  <c r="AL367" i="34"/>
  <c r="AK367" i="34"/>
  <c r="AJ367" i="34"/>
  <c r="AI367" i="34"/>
  <c r="AH367" i="34"/>
  <c r="AG367" i="34"/>
  <c r="AF367" i="34"/>
  <c r="AE367" i="34"/>
  <c r="AD367" i="34"/>
  <c r="AC367" i="34"/>
  <c r="AB367" i="34"/>
  <c r="AA367" i="34"/>
  <c r="X367" i="34"/>
  <c r="W367" i="34"/>
  <c r="V367" i="34"/>
  <c r="U367" i="34"/>
  <c r="T367" i="34"/>
  <c r="S367" i="34"/>
  <c r="R367" i="34"/>
  <c r="Q367" i="34"/>
  <c r="P367" i="34"/>
  <c r="AP367" i="34" s="1"/>
  <c r="AQ367" i="34" s="1"/>
  <c r="O367" i="34"/>
  <c r="N367" i="34"/>
  <c r="L367" i="34"/>
  <c r="K367" i="34"/>
  <c r="F367" i="34"/>
  <c r="H367" i="34" s="1"/>
  <c r="K366" i="34"/>
  <c r="AO365" i="34"/>
  <c r="AN365" i="34"/>
  <c r="AM365" i="34"/>
  <c r="AL365" i="34"/>
  <c r="AK365" i="34"/>
  <c r="AJ365" i="34"/>
  <c r="AI365" i="34"/>
  <c r="AH365" i="34"/>
  <c r="AG365" i="34"/>
  <c r="AF365" i="34"/>
  <c r="AE365" i="34"/>
  <c r="AD365" i="34"/>
  <c r="AC365" i="34"/>
  <c r="AB365" i="34"/>
  <c r="AA365" i="34"/>
  <c r="X365" i="34"/>
  <c r="W365" i="34"/>
  <c r="V365" i="34"/>
  <c r="U365" i="34"/>
  <c r="T365" i="34"/>
  <c r="S365" i="34"/>
  <c r="R365" i="34"/>
  <c r="Q365" i="34"/>
  <c r="P365" i="34"/>
  <c r="O365" i="34"/>
  <c r="N365" i="34"/>
  <c r="L365" i="34"/>
  <c r="K365" i="34"/>
  <c r="F365" i="34"/>
  <c r="H365" i="34" s="1"/>
  <c r="K364" i="34"/>
  <c r="AO363" i="34"/>
  <c r="AN363" i="34"/>
  <c r="AM363" i="34"/>
  <c r="AL363" i="34"/>
  <c r="AK363" i="34"/>
  <c r="AJ363" i="34"/>
  <c r="AI363" i="34"/>
  <c r="AH363" i="34"/>
  <c r="AG363" i="34"/>
  <c r="AF363" i="34"/>
  <c r="AE363" i="34"/>
  <c r="AD363" i="34"/>
  <c r="AC363" i="34"/>
  <c r="AA363" i="34"/>
  <c r="AB363" i="34" s="1"/>
  <c r="X363" i="34"/>
  <c r="W363" i="34"/>
  <c r="V363" i="34"/>
  <c r="U363" i="34"/>
  <c r="T363" i="34"/>
  <c r="S363" i="34"/>
  <c r="R363" i="34"/>
  <c r="Q363" i="34"/>
  <c r="P363" i="34"/>
  <c r="O363" i="34"/>
  <c r="N363" i="34"/>
  <c r="L363" i="34"/>
  <c r="K363" i="34"/>
  <c r="F363" i="34"/>
  <c r="H363" i="34" s="1"/>
  <c r="K362" i="34"/>
  <c r="AO361" i="34"/>
  <c r="AN361" i="34"/>
  <c r="AM361" i="34"/>
  <c r="AL361" i="34"/>
  <c r="AK361" i="34"/>
  <c r="AJ361" i="34"/>
  <c r="AI361" i="34"/>
  <c r="AH361" i="34"/>
  <c r="AG361" i="34"/>
  <c r="AF361" i="34"/>
  <c r="AE361" i="34"/>
  <c r="AD361" i="34"/>
  <c r="AP361" i="34" s="1"/>
  <c r="AQ361" i="34" s="1"/>
  <c r="AC361" i="34"/>
  <c r="AA361" i="34"/>
  <c r="AB361" i="34" s="1"/>
  <c r="Z361" i="34"/>
  <c r="X361" i="34"/>
  <c r="W361" i="34"/>
  <c r="V361" i="34"/>
  <c r="U361" i="34"/>
  <c r="T361" i="34"/>
  <c r="S361" i="34"/>
  <c r="R361" i="34"/>
  <c r="Q361" i="34"/>
  <c r="P361" i="34"/>
  <c r="O361" i="34"/>
  <c r="N361" i="34"/>
  <c r="L361" i="34"/>
  <c r="K361" i="34"/>
  <c r="F361" i="34"/>
  <c r="H361" i="34" s="1"/>
  <c r="K360" i="34"/>
  <c r="AQ359" i="34"/>
  <c r="AO359" i="34"/>
  <c r="AN359" i="34"/>
  <c r="AM359" i="34"/>
  <c r="AL359" i="34"/>
  <c r="AK359" i="34"/>
  <c r="AJ359" i="34"/>
  <c r="AI359" i="34"/>
  <c r="AH359" i="34"/>
  <c r="AG359" i="34"/>
  <c r="AF359" i="34"/>
  <c r="AE359" i="34"/>
  <c r="AD359" i="34"/>
  <c r="AC359" i="34"/>
  <c r="AA359" i="34"/>
  <c r="AB359" i="34" s="1"/>
  <c r="Z359" i="34"/>
  <c r="X359" i="34"/>
  <c r="W359" i="34"/>
  <c r="V359" i="34"/>
  <c r="U359" i="34"/>
  <c r="T359" i="34"/>
  <c r="S359" i="34"/>
  <c r="R359" i="34"/>
  <c r="Q359" i="34"/>
  <c r="P359" i="34"/>
  <c r="O359" i="34"/>
  <c r="N359" i="34"/>
  <c r="L359" i="34"/>
  <c r="AP359" i="34" s="1"/>
  <c r="K359" i="34"/>
  <c r="F359" i="34"/>
  <c r="H359" i="34" s="1"/>
  <c r="K358" i="34"/>
  <c r="AO357" i="34"/>
  <c r="AN357" i="34"/>
  <c r="AM357" i="34"/>
  <c r="AL357" i="34"/>
  <c r="AK357" i="34"/>
  <c r="AJ357" i="34"/>
  <c r="AI357" i="34"/>
  <c r="AH357" i="34"/>
  <c r="AF357" i="34"/>
  <c r="AE357" i="34"/>
  <c r="AD357" i="34"/>
  <c r="AC357" i="34"/>
  <c r="AB357" i="34"/>
  <c r="AA357" i="34"/>
  <c r="Z357" i="34"/>
  <c r="X357" i="34"/>
  <c r="W357" i="34"/>
  <c r="V357" i="34"/>
  <c r="T357" i="34"/>
  <c r="S357" i="34"/>
  <c r="R357" i="34"/>
  <c r="Q357" i="34"/>
  <c r="P357" i="34"/>
  <c r="O357" i="34"/>
  <c r="AP357" i="34" s="1"/>
  <c r="AQ357" i="34" s="1"/>
  <c r="N357" i="34"/>
  <c r="L357" i="34"/>
  <c r="K357" i="34"/>
  <c r="F357" i="34"/>
  <c r="H357" i="34" s="1"/>
  <c r="AO356" i="34"/>
  <c r="AN356" i="34"/>
  <c r="AM356" i="34"/>
  <c r="AL356" i="34"/>
  <c r="AK356" i="34"/>
  <c r="AJ356" i="34"/>
  <c r="AI356" i="34"/>
  <c r="AH356" i="34"/>
  <c r="AF356" i="34"/>
  <c r="AE356" i="34"/>
  <c r="AD356" i="34"/>
  <c r="AC356" i="34"/>
  <c r="AA356" i="34"/>
  <c r="AB356" i="34" s="1"/>
  <c r="Z356" i="34"/>
  <c r="X356" i="34"/>
  <c r="W356" i="34"/>
  <c r="V356" i="34"/>
  <c r="T356" i="34"/>
  <c r="S356" i="34"/>
  <c r="R356" i="34"/>
  <c r="Q356" i="34"/>
  <c r="P356" i="34"/>
  <c r="O356" i="34"/>
  <c r="N356" i="34"/>
  <c r="L356" i="34"/>
  <c r="K356" i="34"/>
  <c r="F356" i="34"/>
  <c r="H356" i="34" s="1"/>
  <c r="K355" i="34"/>
  <c r="K354" i="34"/>
  <c r="AO353" i="34"/>
  <c r="AN353" i="34"/>
  <c r="AM353" i="34"/>
  <c r="AL353" i="34"/>
  <c r="AK353" i="34"/>
  <c r="AJ353" i="34"/>
  <c r="AI353" i="34"/>
  <c r="AH353" i="34"/>
  <c r="AG353" i="34"/>
  <c r="AF353" i="34"/>
  <c r="AE353" i="34"/>
  <c r="AD353" i="34"/>
  <c r="AC353" i="34"/>
  <c r="AA353" i="34"/>
  <c r="AB353" i="34" s="1"/>
  <c r="Z353" i="34"/>
  <c r="X353" i="34"/>
  <c r="W353" i="34"/>
  <c r="V353" i="34"/>
  <c r="U353" i="34"/>
  <c r="T353" i="34"/>
  <c r="S353" i="34"/>
  <c r="Q353" i="34"/>
  <c r="P353" i="34"/>
  <c r="O353" i="34"/>
  <c r="N353" i="34"/>
  <c r="M353" i="34"/>
  <c r="L353" i="34"/>
  <c r="AP353" i="34" s="1"/>
  <c r="F353" i="34"/>
  <c r="H353" i="34" s="1"/>
  <c r="AO352" i="34"/>
  <c r="AN352" i="34"/>
  <c r="AM352" i="34"/>
  <c r="AL352" i="34"/>
  <c r="AK352" i="34"/>
  <c r="AJ352" i="34"/>
  <c r="AI352" i="34"/>
  <c r="AH352" i="34"/>
  <c r="AG352" i="34"/>
  <c r="AF352" i="34"/>
  <c r="AE352" i="34"/>
  <c r="AD352" i="34"/>
  <c r="AC352" i="34"/>
  <c r="AB352" i="34"/>
  <c r="AA352" i="34"/>
  <c r="Z352" i="34"/>
  <c r="X352" i="34"/>
  <c r="W352" i="34"/>
  <c r="V352" i="34"/>
  <c r="U352" i="34"/>
  <c r="T352" i="34"/>
  <c r="S352" i="34"/>
  <c r="R352" i="34"/>
  <c r="Q352" i="34"/>
  <c r="P352" i="34"/>
  <c r="O352" i="34"/>
  <c r="N352" i="34"/>
  <c r="M352" i="34"/>
  <c r="L352" i="34"/>
  <c r="AP352" i="34" s="1"/>
  <c r="F352" i="34"/>
  <c r="H352" i="34" s="1"/>
  <c r="AO351" i="34"/>
  <c r="AN351" i="34"/>
  <c r="AM351" i="34"/>
  <c r="AL351" i="34"/>
  <c r="AK351" i="34"/>
  <c r="AJ351" i="34"/>
  <c r="AI351" i="34"/>
  <c r="AH351" i="34"/>
  <c r="AG351" i="34"/>
  <c r="AF351" i="34"/>
  <c r="AE351" i="34"/>
  <c r="AD351" i="34"/>
  <c r="AC351" i="34"/>
  <c r="AB351" i="34"/>
  <c r="AA351" i="34"/>
  <c r="Z351" i="34"/>
  <c r="X351" i="34"/>
  <c r="W351" i="34"/>
  <c r="V351" i="34"/>
  <c r="U351" i="34"/>
  <c r="T351" i="34"/>
  <c r="S351" i="34"/>
  <c r="R351" i="34"/>
  <c r="Q351" i="34"/>
  <c r="P351" i="34"/>
  <c r="O351" i="34"/>
  <c r="N351" i="34"/>
  <c r="M351" i="34"/>
  <c r="L351" i="34"/>
  <c r="AP351" i="34" s="1"/>
  <c r="F351" i="34"/>
  <c r="H351" i="34" s="1"/>
  <c r="AO350" i="34"/>
  <c r="AN350" i="34"/>
  <c r="AM350" i="34"/>
  <c r="AL350" i="34"/>
  <c r="AK350" i="34"/>
  <c r="AJ350" i="34"/>
  <c r="AI350" i="34"/>
  <c r="AH350" i="34"/>
  <c r="AG350" i="34"/>
  <c r="AF350" i="34"/>
  <c r="AE350" i="34"/>
  <c r="AD350" i="34"/>
  <c r="AC350" i="34"/>
  <c r="AB350" i="34"/>
  <c r="AA350" i="34"/>
  <c r="Z350" i="34"/>
  <c r="X350" i="34"/>
  <c r="W350" i="34"/>
  <c r="V350" i="34"/>
  <c r="U350" i="34"/>
  <c r="T350" i="34"/>
  <c r="S350" i="34"/>
  <c r="R350" i="34"/>
  <c r="Q350" i="34"/>
  <c r="P350" i="34"/>
  <c r="O350" i="34"/>
  <c r="N350" i="34"/>
  <c r="M350" i="34"/>
  <c r="L350" i="34"/>
  <c r="AP350" i="34" s="1"/>
  <c r="F350" i="34"/>
  <c r="H350" i="34" s="1"/>
  <c r="AO349" i="34"/>
  <c r="AN349" i="34"/>
  <c r="AM349" i="34"/>
  <c r="AL349" i="34"/>
  <c r="AK349" i="34"/>
  <c r="AJ349" i="34"/>
  <c r="AI349" i="34"/>
  <c r="AH349" i="34"/>
  <c r="AG349" i="34"/>
  <c r="AF349" i="34"/>
  <c r="AE349" i="34"/>
  <c r="AD349" i="34"/>
  <c r="AC349" i="34"/>
  <c r="AB349" i="34"/>
  <c r="AA349" i="34"/>
  <c r="Z349" i="34"/>
  <c r="X349" i="34"/>
  <c r="W349" i="34"/>
  <c r="V349" i="34"/>
  <c r="U349" i="34"/>
  <c r="T349" i="34"/>
  <c r="S349" i="34"/>
  <c r="Q349" i="34"/>
  <c r="P349" i="34"/>
  <c r="O349" i="34"/>
  <c r="N349" i="34"/>
  <c r="M349" i="34"/>
  <c r="L349" i="34"/>
  <c r="AP349" i="34" s="1"/>
  <c r="F349" i="34"/>
  <c r="H349" i="34" s="1"/>
  <c r="AO348" i="34"/>
  <c r="AN348" i="34"/>
  <c r="AM348" i="34"/>
  <c r="AL348" i="34"/>
  <c r="AK348" i="34"/>
  <c r="AJ348" i="34"/>
  <c r="AI348" i="34"/>
  <c r="AH348" i="34"/>
  <c r="AG348" i="34"/>
  <c r="AF348" i="34"/>
  <c r="AE348" i="34"/>
  <c r="AD348" i="34"/>
  <c r="AC348" i="34"/>
  <c r="AB348" i="34"/>
  <c r="AA348" i="34"/>
  <c r="Z348" i="34"/>
  <c r="X348" i="34"/>
  <c r="W348" i="34"/>
  <c r="V348" i="34"/>
  <c r="U348" i="34"/>
  <c r="T348" i="34"/>
  <c r="S348" i="34"/>
  <c r="R348" i="34"/>
  <c r="Q348" i="34"/>
  <c r="P348" i="34"/>
  <c r="O348" i="34"/>
  <c r="N348" i="34"/>
  <c r="M348" i="34"/>
  <c r="L348" i="34"/>
  <c r="F348" i="34"/>
  <c r="H348" i="34" s="1"/>
  <c r="AO347" i="34"/>
  <c r="AN347" i="34"/>
  <c r="AM347" i="34"/>
  <c r="AL347" i="34"/>
  <c r="AK347" i="34"/>
  <c r="AJ347" i="34"/>
  <c r="AI347" i="34"/>
  <c r="AH347" i="34"/>
  <c r="AG347" i="34"/>
  <c r="AF347" i="34"/>
  <c r="AE347" i="34"/>
  <c r="AD347" i="34"/>
  <c r="AC347" i="34"/>
  <c r="AB347" i="34"/>
  <c r="AA347" i="34"/>
  <c r="Z347" i="34"/>
  <c r="X347" i="34"/>
  <c r="W347" i="34"/>
  <c r="V347" i="34"/>
  <c r="U347" i="34"/>
  <c r="T347" i="34"/>
  <c r="S347" i="34"/>
  <c r="R347" i="34"/>
  <c r="Q347" i="34"/>
  <c r="P347" i="34"/>
  <c r="O347" i="34"/>
  <c r="N347" i="34"/>
  <c r="M347" i="34"/>
  <c r="L347" i="34"/>
  <c r="F347" i="34"/>
  <c r="H347" i="34" s="1"/>
  <c r="AO346" i="34"/>
  <c r="AN346" i="34"/>
  <c r="AM346" i="34"/>
  <c r="AL346" i="34"/>
  <c r="AK346" i="34"/>
  <c r="AJ346" i="34"/>
  <c r="AI346" i="34"/>
  <c r="AH346" i="34"/>
  <c r="AG346" i="34"/>
  <c r="AF346" i="34"/>
  <c r="AE346" i="34"/>
  <c r="AD346" i="34"/>
  <c r="AC346" i="34"/>
  <c r="AB346" i="34"/>
  <c r="AA346" i="34"/>
  <c r="Z346" i="34"/>
  <c r="X346" i="34"/>
  <c r="W346" i="34"/>
  <c r="V346" i="34"/>
  <c r="U346" i="34"/>
  <c r="T346" i="34"/>
  <c r="S346" i="34"/>
  <c r="R346" i="34"/>
  <c r="Q346" i="34"/>
  <c r="P346" i="34"/>
  <c r="O346" i="34"/>
  <c r="N346" i="34"/>
  <c r="M346" i="34"/>
  <c r="L346" i="34"/>
  <c r="F346" i="34"/>
  <c r="H346" i="34" s="1"/>
  <c r="AO345" i="34"/>
  <c r="AN345" i="34"/>
  <c r="AM345" i="34"/>
  <c r="AL345" i="34"/>
  <c r="AK345" i="34"/>
  <c r="AJ345" i="34"/>
  <c r="AI345" i="34"/>
  <c r="AH345" i="34"/>
  <c r="AG345" i="34"/>
  <c r="AF345" i="34"/>
  <c r="AE345" i="34"/>
  <c r="AD345" i="34"/>
  <c r="AC345" i="34"/>
  <c r="AB345" i="34"/>
  <c r="AA345" i="34"/>
  <c r="Z345" i="34"/>
  <c r="X345" i="34"/>
  <c r="W345" i="34"/>
  <c r="V345" i="34"/>
  <c r="U345" i="34"/>
  <c r="T345" i="34"/>
  <c r="S345" i="34"/>
  <c r="Q345" i="34"/>
  <c r="P345" i="34"/>
  <c r="O345" i="34"/>
  <c r="N345" i="34"/>
  <c r="M345" i="34"/>
  <c r="L345" i="34"/>
  <c r="F345" i="34"/>
  <c r="H345" i="34" s="1"/>
  <c r="AO344" i="34"/>
  <c r="AN344" i="34"/>
  <c r="AM344" i="34"/>
  <c r="AL344" i="34"/>
  <c r="AK344" i="34"/>
  <c r="AJ344" i="34"/>
  <c r="AI344" i="34"/>
  <c r="AH344" i="34"/>
  <c r="AG344" i="34"/>
  <c r="AF344" i="34"/>
  <c r="AE344" i="34"/>
  <c r="AD344" i="34"/>
  <c r="AC344" i="34"/>
  <c r="AB344" i="34"/>
  <c r="AA344" i="34"/>
  <c r="Z344" i="34"/>
  <c r="X344" i="34"/>
  <c r="W344" i="34"/>
  <c r="V344" i="34"/>
  <c r="U344" i="34"/>
  <c r="T344" i="34"/>
  <c r="S344" i="34"/>
  <c r="R344" i="34"/>
  <c r="Q344" i="34"/>
  <c r="P344" i="34"/>
  <c r="O344" i="34"/>
  <c r="N344" i="34"/>
  <c r="M344" i="34"/>
  <c r="L344" i="34"/>
  <c r="F344" i="34"/>
  <c r="H344" i="34" s="1"/>
  <c r="AO343" i="34"/>
  <c r="AN343" i="34"/>
  <c r="AM343" i="34"/>
  <c r="AL343" i="34"/>
  <c r="AK343" i="34"/>
  <c r="AJ343" i="34"/>
  <c r="AI343" i="34"/>
  <c r="AH343" i="34"/>
  <c r="AG343" i="34"/>
  <c r="AF343" i="34"/>
  <c r="AE343" i="34"/>
  <c r="AD343" i="34"/>
  <c r="AC343" i="34"/>
  <c r="AA343" i="34"/>
  <c r="AB343" i="34" s="1"/>
  <c r="Z343" i="34"/>
  <c r="X343" i="34"/>
  <c r="W343" i="34"/>
  <c r="V343" i="34"/>
  <c r="U343" i="34"/>
  <c r="T343" i="34"/>
  <c r="S343" i="34"/>
  <c r="R343" i="34"/>
  <c r="Q343" i="34"/>
  <c r="P343" i="34"/>
  <c r="O343" i="34"/>
  <c r="N343" i="34"/>
  <c r="M343" i="34"/>
  <c r="L343" i="34"/>
  <c r="F343" i="34"/>
  <c r="H343" i="34" s="1"/>
  <c r="AO342" i="34"/>
  <c r="AN342" i="34"/>
  <c r="AM342" i="34"/>
  <c r="AL342" i="34"/>
  <c r="AK342" i="34"/>
  <c r="AJ342" i="34"/>
  <c r="AI342" i="34"/>
  <c r="AH342" i="34"/>
  <c r="AG342" i="34"/>
  <c r="AF342" i="34"/>
  <c r="AE342" i="34"/>
  <c r="AD342" i="34"/>
  <c r="AC342" i="34"/>
  <c r="AA342" i="34"/>
  <c r="AB342" i="34" s="1"/>
  <c r="Z342" i="34"/>
  <c r="X342" i="34"/>
  <c r="W342" i="34"/>
  <c r="V342" i="34"/>
  <c r="U342" i="34"/>
  <c r="T342" i="34"/>
  <c r="S342" i="34"/>
  <c r="R342" i="34"/>
  <c r="Q342" i="34"/>
  <c r="P342" i="34"/>
  <c r="O342" i="34"/>
  <c r="N342" i="34"/>
  <c r="M342" i="34"/>
  <c r="L342" i="34"/>
  <c r="F342" i="34"/>
  <c r="H342" i="34" s="1"/>
  <c r="AO341" i="34"/>
  <c r="AN341" i="34"/>
  <c r="AM341" i="34"/>
  <c r="AL341" i="34"/>
  <c r="AK341" i="34"/>
  <c r="AJ341" i="34"/>
  <c r="AI341" i="34"/>
  <c r="AH341" i="34"/>
  <c r="AG341" i="34"/>
  <c r="AF341" i="34"/>
  <c r="AE341" i="34"/>
  <c r="AD341" i="34"/>
  <c r="AC341" i="34"/>
  <c r="AA341" i="34"/>
  <c r="AB341" i="34" s="1"/>
  <c r="Z341" i="34"/>
  <c r="X341" i="34"/>
  <c r="W341" i="34"/>
  <c r="V341" i="34"/>
  <c r="U341" i="34"/>
  <c r="T341" i="34"/>
  <c r="S341" i="34"/>
  <c r="R341" i="34"/>
  <c r="Q341" i="34"/>
  <c r="P341" i="34"/>
  <c r="O341" i="34"/>
  <c r="N341" i="34"/>
  <c r="M341" i="34"/>
  <c r="L341" i="34"/>
  <c r="F341" i="34"/>
  <c r="H341" i="34" s="1"/>
  <c r="AO340" i="34"/>
  <c r="AN340" i="34"/>
  <c r="AM340" i="34"/>
  <c r="AL340" i="34"/>
  <c r="AK340" i="34"/>
  <c r="AJ340" i="34"/>
  <c r="AI340" i="34"/>
  <c r="AH340" i="34"/>
  <c r="AG340" i="34"/>
  <c r="AF340" i="34"/>
  <c r="AE340" i="34"/>
  <c r="AD340" i="34"/>
  <c r="AC340" i="34"/>
  <c r="AA340" i="34"/>
  <c r="AB340" i="34" s="1"/>
  <c r="Z340" i="34"/>
  <c r="X340" i="34"/>
  <c r="W340" i="34"/>
  <c r="V340" i="34"/>
  <c r="U340" i="34"/>
  <c r="T340" i="34"/>
  <c r="S340" i="34"/>
  <c r="R340" i="34"/>
  <c r="Q340" i="34"/>
  <c r="P340" i="34"/>
  <c r="O340" i="34"/>
  <c r="N340" i="34"/>
  <c r="M340" i="34"/>
  <c r="L340" i="34"/>
  <c r="F340" i="34"/>
  <c r="H340" i="34" s="1"/>
  <c r="AO339" i="34"/>
  <c r="AN339" i="34"/>
  <c r="AM339" i="34"/>
  <c r="AL339" i="34"/>
  <c r="AK339" i="34"/>
  <c r="AJ339" i="34"/>
  <c r="AI339" i="34"/>
  <c r="AH339" i="34"/>
  <c r="AG339" i="34"/>
  <c r="AF339" i="34"/>
  <c r="AE339" i="34"/>
  <c r="AD339" i="34"/>
  <c r="AC339" i="34"/>
  <c r="AA339" i="34"/>
  <c r="AB339" i="34" s="1"/>
  <c r="Z339" i="34"/>
  <c r="X339" i="34"/>
  <c r="W339" i="34"/>
  <c r="V339" i="34"/>
  <c r="U339" i="34"/>
  <c r="T339" i="34"/>
  <c r="S339" i="34"/>
  <c r="R339" i="34"/>
  <c r="Q339" i="34"/>
  <c r="P339" i="34"/>
  <c r="O339" i="34"/>
  <c r="N339" i="34"/>
  <c r="M339" i="34"/>
  <c r="L339" i="34"/>
  <c r="F339" i="34"/>
  <c r="H339" i="34" s="1"/>
  <c r="AO338" i="34"/>
  <c r="AN338" i="34"/>
  <c r="AM338" i="34"/>
  <c r="AL338" i="34"/>
  <c r="AK338" i="34"/>
  <c r="AJ338" i="34"/>
  <c r="AI338" i="34"/>
  <c r="AH338" i="34"/>
  <c r="AG338" i="34"/>
  <c r="AF338" i="34"/>
  <c r="AE338" i="34"/>
  <c r="AD338" i="34"/>
  <c r="AC338" i="34"/>
  <c r="AA338" i="34"/>
  <c r="AB338" i="34" s="1"/>
  <c r="Z338" i="34"/>
  <c r="X338" i="34"/>
  <c r="W338" i="34"/>
  <c r="V338" i="34"/>
  <c r="U338" i="34"/>
  <c r="T338" i="34"/>
  <c r="S338" i="34"/>
  <c r="R338" i="34"/>
  <c r="Q338" i="34"/>
  <c r="P338" i="34"/>
  <c r="O338" i="34"/>
  <c r="N338" i="34"/>
  <c r="M338" i="34"/>
  <c r="L338" i="34"/>
  <c r="F338" i="34"/>
  <c r="H338" i="34" s="1"/>
  <c r="AO337" i="34"/>
  <c r="AN337" i="34"/>
  <c r="AM337" i="34"/>
  <c r="AL337" i="34"/>
  <c r="AK337" i="34"/>
  <c r="AJ337" i="34"/>
  <c r="AI337" i="34"/>
  <c r="AH337" i="34"/>
  <c r="AG337" i="34"/>
  <c r="AF337" i="34"/>
  <c r="AE337" i="34"/>
  <c r="AD337" i="34"/>
  <c r="AC337" i="34"/>
  <c r="AA337" i="34"/>
  <c r="AB337" i="34" s="1"/>
  <c r="Z337" i="34"/>
  <c r="X337" i="34"/>
  <c r="W337" i="34"/>
  <c r="V337" i="34"/>
  <c r="U337" i="34"/>
  <c r="T337" i="34"/>
  <c r="S337" i="34"/>
  <c r="R337" i="34"/>
  <c r="Q337" i="34"/>
  <c r="P337" i="34"/>
  <c r="O337" i="34"/>
  <c r="N337" i="34"/>
  <c r="M337" i="34"/>
  <c r="L337" i="34"/>
  <c r="F337" i="34"/>
  <c r="H337" i="34" s="1"/>
  <c r="AO336" i="34"/>
  <c r="AN336" i="34"/>
  <c r="AM336" i="34"/>
  <c r="AL336" i="34"/>
  <c r="AK336" i="34"/>
  <c r="AJ336" i="34"/>
  <c r="AI336" i="34"/>
  <c r="AH336" i="34"/>
  <c r="AG336" i="34"/>
  <c r="AF336" i="34"/>
  <c r="AE336" i="34"/>
  <c r="AD336" i="34"/>
  <c r="AC336" i="34"/>
  <c r="AA336" i="34"/>
  <c r="AB336" i="34" s="1"/>
  <c r="Z336" i="34"/>
  <c r="X336" i="34"/>
  <c r="W336" i="34"/>
  <c r="V336" i="34"/>
  <c r="U336" i="34"/>
  <c r="T336" i="34"/>
  <c r="S336" i="34"/>
  <c r="R336" i="34"/>
  <c r="Q336" i="34"/>
  <c r="P336" i="34"/>
  <c r="O336" i="34"/>
  <c r="N336" i="34"/>
  <c r="M336" i="34"/>
  <c r="L336" i="34"/>
  <c r="F336" i="34"/>
  <c r="H336" i="34" s="1"/>
  <c r="AO335" i="34"/>
  <c r="AN335" i="34"/>
  <c r="AM335" i="34"/>
  <c r="AL335" i="34"/>
  <c r="AK335" i="34"/>
  <c r="AJ335" i="34"/>
  <c r="AI335" i="34"/>
  <c r="AH335" i="34"/>
  <c r="AG335" i="34"/>
  <c r="AF335" i="34"/>
  <c r="AE335" i="34"/>
  <c r="AD335" i="34"/>
  <c r="AC335" i="34"/>
  <c r="AA335" i="34"/>
  <c r="AB335" i="34" s="1"/>
  <c r="Z335" i="34"/>
  <c r="X335" i="34"/>
  <c r="W335" i="34"/>
  <c r="V335" i="34"/>
  <c r="U335" i="34"/>
  <c r="T335" i="34"/>
  <c r="S335" i="34"/>
  <c r="R335" i="34"/>
  <c r="Q335" i="34"/>
  <c r="P335" i="34"/>
  <c r="O335" i="34"/>
  <c r="N335" i="34"/>
  <c r="M335" i="34"/>
  <c r="L335" i="34"/>
  <c r="F335" i="34"/>
  <c r="H335" i="34" s="1"/>
  <c r="AO334" i="34"/>
  <c r="AN334" i="34"/>
  <c r="AM334" i="34"/>
  <c r="AL334" i="34"/>
  <c r="AK334" i="34"/>
  <c r="AJ334" i="34"/>
  <c r="AI334" i="34"/>
  <c r="AH334" i="34"/>
  <c r="AG334" i="34"/>
  <c r="AF334" i="34"/>
  <c r="AE334" i="34"/>
  <c r="AD334" i="34"/>
  <c r="AC334" i="34"/>
  <c r="AA334" i="34"/>
  <c r="AB334" i="34" s="1"/>
  <c r="Z334" i="34"/>
  <c r="X334" i="34"/>
  <c r="W334" i="34"/>
  <c r="V334" i="34"/>
  <c r="U334" i="34"/>
  <c r="T334" i="34"/>
  <c r="S334" i="34"/>
  <c r="R334" i="34"/>
  <c r="Q334" i="34"/>
  <c r="P334" i="34"/>
  <c r="O334" i="34"/>
  <c r="N334" i="34"/>
  <c r="M334" i="34"/>
  <c r="L334" i="34"/>
  <c r="F334" i="34"/>
  <c r="H334" i="34" s="1"/>
  <c r="AO333" i="34"/>
  <c r="AN333" i="34"/>
  <c r="AM333" i="34"/>
  <c r="AL333" i="34"/>
  <c r="AK333" i="34"/>
  <c r="AJ333" i="34"/>
  <c r="AI333" i="34"/>
  <c r="AH333" i="34"/>
  <c r="AG333" i="34"/>
  <c r="AF333" i="34"/>
  <c r="AE333" i="34"/>
  <c r="AD333" i="34"/>
  <c r="AC333" i="34"/>
  <c r="AA333" i="34"/>
  <c r="AB333" i="34" s="1"/>
  <c r="Z333" i="34"/>
  <c r="X333" i="34"/>
  <c r="W333" i="34"/>
  <c r="V333" i="34"/>
  <c r="U333" i="34"/>
  <c r="T333" i="34"/>
  <c r="S333" i="34"/>
  <c r="R333" i="34"/>
  <c r="Q333" i="34"/>
  <c r="P333" i="34"/>
  <c r="O333" i="34"/>
  <c r="N333" i="34"/>
  <c r="M333" i="34"/>
  <c r="L333" i="34"/>
  <c r="F333" i="34"/>
  <c r="H333" i="34" s="1"/>
  <c r="AO331" i="34"/>
  <c r="AN331" i="34"/>
  <c r="AM331" i="34"/>
  <c r="AL331" i="34"/>
  <c r="AK331" i="34"/>
  <c r="AJ331" i="34"/>
  <c r="AI331" i="34"/>
  <c r="AH331" i="34"/>
  <c r="AG331" i="34"/>
  <c r="AF331" i="34"/>
  <c r="AE331" i="34"/>
  <c r="AD331" i="34"/>
  <c r="AC331" i="34"/>
  <c r="AA331" i="34"/>
  <c r="AB331" i="34" s="1"/>
  <c r="Z331" i="34"/>
  <c r="X331" i="34"/>
  <c r="W331" i="34"/>
  <c r="V331" i="34"/>
  <c r="U331" i="34"/>
  <c r="T331" i="34"/>
  <c r="S331" i="34"/>
  <c r="R331" i="34"/>
  <c r="Q331" i="34"/>
  <c r="P331" i="34"/>
  <c r="O331" i="34"/>
  <c r="M331" i="34"/>
  <c r="L331" i="34"/>
  <c r="F331" i="34"/>
  <c r="H331" i="34" s="1"/>
  <c r="AO330" i="34"/>
  <c r="AN330" i="34"/>
  <c r="AM330" i="34"/>
  <c r="AL330" i="34"/>
  <c r="AK330" i="34"/>
  <c r="AJ330" i="34"/>
  <c r="AI330" i="34"/>
  <c r="AH330" i="34"/>
  <c r="AG330" i="34"/>
  <c r="AF330" i="34"/>
  <c r="AE330" i="34"/>
  <c r="AD330" i="34"/>
  <c r="AC330" i="34"/>
  <c r="AA330" i="34"/>
  <c r="AB330" i="34" s="1"/>
  <c r="Z330" i="34"/>
  <c r="X330" i="34"/>
  <c r="W330" i="34"/>
  <c r="V330" i="34"/>
  <c r="U330" i="34"/>
  <c r="T330" i="34"/>
  <c r="S330" i="34"/>
  <c r="R330" i="34"/>
  <c r="Q330" i="34"/>
  <c r="P330" i="34"/>
  <c r="O330" i="34"/>
  <c r="N330" i="34"/>
  <c r="M330" i="34"/>
  <c r="L330" i="34"/>
  <c r="F330" i="34"/>
  <c r="H330" i="34" s="1"/>
  <c r="AO329" i="34"/>
  <c r="AN329" i="34"/>
  <c r="AM329" i="34"/>
  <c r="AL329" i="34"/>
  <c r="AK329" i="34"/>
  <c r="AJ329" i="34"/>
  <c r="AI329" i="34"/>
  <c r="AH329" i="34"/>
  <c r="AG329" i="34"/>
  <c r="AF329" i="34"/>
  <c r="AE329" i="34"/>
  <c r="AD329" i="34"/>
  <c r="AC329" i="34"/>
  <c r="AA329" i="34"/>
  <c r="AB329" i="34" s="1"/>
  <c r="Z329" i="34"/>
  <c r="X329" i="34"/>
  <c r="W329" i="34"/>
  <c r="V329" i="34"/>
  <c r="U329" i="34"/>
  <c r="T329" i="34"/>
  <c r="S329" i="34"/>
  <c r="R329" i="34"/>
  <c r="Q329" i="34"/>
  <c r="P329" i="34"/>
  <c r="O329" i="34"/>
  <c r="N329" i="34"/>
  <c r="M329" i="34"/>
  <c r="AP329" i="34" s="1"/>
  <c r="L329" i="34"/>
  <c r="F329" i="34"/>
  <c r="H329" i="34" s="1"/>
  <c r="AO328" i="34"/>
  <c r="AN328" i="34"/>
  <c r="AM328" i="34"/>
  <c r="AL328" i="34"/>
  <c r="AK328" i="34"/>
  <c r="AJ328" i="34"/>
  <c r="AI328" i="34"/>
  <c r="AH328" i="34"/>
  <c r="AG328" i="34"/>
  <c r="AF328" i="34"/>
  <c r="AE328" i="34"/>
  <c r="AD328" i="34"/>
  <c r="AP328" i="34" s="1"/>
  <c r="AC328" i="34"/>
  <c r="AA328" i="34"/>
  <c r="AB328" i="34" s="1"/>
  <c r="Z328" i="34"/>
  <c r="X328" i="34"/>
  <c r="W328" i="34"/>
  <c r="V328" i="34"/>
  <c r="U328" i="34"/>
  <c r="T328" i="34"/>
  <c r="S328" i="34"/>
  <c r="R328" i="34"/>
  <c r="Q328" i="34"/>
  <c r="P328" i="34"/>
  <c r="O328" i="34"/>
  <c r="N328" i="34"/>
  <c r="M328" i="34"/>
  <c r="L328" i="34"/>
  <c r="F328" i="34"/>
  <c r="H328" i="34" s="1"/>
  <c r="K327" i="34"/>
  <c r="F327" i="34"/>
  <c r="H327" i="34" s="1"/>
  <c r="AO326" i="34"/>
  <c r="AN326" i="34"/>
  <c r="AM326" i="34"/>
  <c r="AL326" i="34"/>
  <c r="AK326" i="34"/>
  <c r="AJ326" i="34"/>
  <c r="AI326" i="34"/>
  <c r="AH326" i="34"/>
  <c r="AG326" i="34"/>
  <c r="AF326" i="34"/>
  <c r="AE326" i="34"/>
  <c r="AD326" i="34"/>
  <c r="AC326" i="34"/>
  <c r="AA326" i="34"/>
  <c r="AB326" i="34" s="1"/>
  <c r="Z326" i="34"/>
  <c r="X326" i="34"/>
  <c r="W326" i="34"/>
  <c r="V326" i="34"/>
  <c r="U326" i="34"/>
  <c r="T326" i="34"/>
  <c r="S326" i="34"/>
  <c r="Q326" i="34"/>
  <c r="P326" i="34"/>
  <c r="O326" i="34"/>
  <c r="N326" i="34"/>
  <c r="M326" i="34"/>
  <c r="L326" i="34"/>
  <c r="F326" i="34"/>
  <c r="H326" i="34" s="1"/>
  <c r="AN325" i="34"/>
  <c r="AM325" i="34"/>
  <c r="AL325" i="34"/>
  <c r="AK325" i="34"/>
  <c r="AJ325" i="34"/>
  <c r="AI325" i="34"/>
  <c r="AH325" i="34"/>
  <c r="AG325" i="34"/>
  <c r="AF325" i="34"/>
  <c r="AE325" i="34"/>
  <c r="AD325" i="34"/>
  <c r="AC325" i="34"/>
  <c r="AA325" i="34"/>
  <c r="AB325" i="34" s="1"/>
  <c r="Z325" i="34"/>
  <c r="X325" i="34"/>
  <c r="W325" i="34"/>
  <c r="V325" i="34"/>
  <c r="U325" i="34"/>
  <c r="T325" i="34"/>
  <c r="S325" i="34"/>
  <c r="Q325" i="34"/>
  <c r="P325" i="34"/>
  <c r="O325" i="34"/>
  <c r="N325" i="34"/>
  <c r="M325" i="34"/>
  <c r="L325" i="34"/>
  <c r="F325" i="34"/>
  <c r="H325" i="34" s="1"/>
  <c r="AN324" i="34"/>
  <c r="AM324" i="34"/>
  <c r="AL324" i="34"/>
  <c r="AK324" i="34"/>
  <c r="AJ324" i="34"/>
  <c r="AI324" i="34"/>
  <c r="AH324" i="34"/>
  <c r="AG324" i="34"/>
  <c r="AF324" i="34"/>
  <c r="AE324" i="34"/>
  <c r="AD324" i="34"/>
  <c r="AC324" i="34"/>
  <c r="AB324" i="34"/>
  <c r="AA324" i="34"/>
  <c r="Z324" i="34"/>
  <c r="X324" i="34"/>
  <c r="W324" i="34"/>
  <c r="V324" i="34"/>
  <c r="U324" i="34"/>
  <c r="T324" i="34"/>
  <c r="S324" i="34"/>
  <c r="Q324" i="34"/>
  <c r="P324" i="34"/>
  <c r="O324" i="34"/>
  <c r="AP324" i="34" s="1"/>
  <c r="N324" i="34"/>
  <c r="M324" i="34"/>
  <c r="L324" i="34"/>
  <c r="F324" i="34"/>
  <c r="H324" i="34" s="1"/>
  <c r="AN323" i="34"/>
  <c r="AM323" i="34"/>
  <c r="AL323" i="34"/>
  <c r="AK323" i="34"/>
  <c r="AJ323" i="34"/>
  <c r="AI323" i="34"/>
  <c r="AH323" i="34"/>
  <c r="AG323" i="34"/>
  <c r="AF323" i="34"/>
  <c r="AE323" i="34"/>
  <c r="AD323" i="34"/>
  <c r="AC323" i="34"/>
  <c r="AA323" i="34"/>
  <c r="AB323" i="34" s="1"/>
  <c r="Z323" i="34"/>
  <c r="X323" i="34"/>
  <c r="W323" i="34"/>
  <c r="V323" i="34"/>
  <c r="U323" i="34"/>
  <c r="T323" i="34"/>
  <c r="S323" i="34"/>
  <c r="R323" i="34"/>
  <c r="Q323" i="34"/>
  <c r="P323" i="34"/>
  <c r="O323" i="34"/>
  <c r="N323" i="34"/>
  <c r="M323" i="34"/>
  <c r="L323" i="34"/>
  <c r="F323" i="34"/>
  <c r="H323" i="34" s="1"/>
  <c r="AN322" i="34"/>
  <c r="AM322" i="34"/>
  <c r="AL322" i="34"/>
  <c r="AK322" i="34"/>
  <c r="AJ322" i="34"/>
  <c r="AI322" i="34"/>
  <c r="AH322" i="34"/>
  <c r="AG322" i="34"/>
  <c r="AF322" i="34"/>
  <c r="AE322" i="34"/>
  <c r="AD322" i="34"/>
  <c r="AC322" i="34"/>
  <c r="AA322" i="34"/>
  <c r="AB322" i="34" s="1"/>
  <c r="Z322" i="34"/>
  <c r="X322" i="34"/>
  <c r="W322" i="34"/>
  <c r="V322" i="34"/>
  <c r="U322" i="34"/>
  <c r="T322" i="34"/>
  <c r="S322" i="34"/>
  <c r="R322" i="34"/>
  <c r="Q322" i="34"/>
  <c r="P322" i="34"/>
  <c r="O322" i="34"/>
  <c r="N322" i="34"/>
  <c r="M322" i="34"/>
  <c r="L322" i="34"/>
  <c r="AP322" i="34" s="1"/>
  <c r="F322" i="34"/>
  <c r="H322" i="34" s="1"/>
  <c r="AN321" i="34"/>
  <c r="AM321" i="34"/>
  <c r="AL321" i="34"/>
  <c r="AK321" i="34"/>
  <c r="AJ321" i="34"/>
  <c r="AI321" i="34"/>
  <c r="AH321" i="34"/>
  <c r="AG321" i="34"/>
  <c r="AF321" i="34"/>
  <c r="AE321" i="34"/>
  <c r="AD321" i="34"/>
  <c r="AC321" i="34"/>
  <c r="AP321" i="34" s="1"/>
  <c r="AA321" i="34"/>
  <c r="AB321" i="34" s="1"/>
  <c r="Z321" i="34"/>
  <c r="X321" i="34"/>
  <c r="W321" i="34"/>
  <c r="V321" i="34"/>
  <c r="U321" i="34"/>
  <c r="T321" i="34"/>
  <c r="S321" i="34"/>
  <c r="R321" i="34"/>
  <c r="Q321" i="34"/>
  <c r="P321" i="34"/>
  <c r="O321" i="34"/>
  <c r="N321" i="34"/>
  <c r="M321" i="34"/>
  <c r="L321" i="34"/>
  <c r="F321" i="34"/>
  <c r="H321" i="34" s="1"/>
  <c r="AN320" i="34"/>
  <c r="AM320" i="34"/>
  <c r="AL320" i="34"/>
  <c r="AK320" i="34"/>
  <c r="AJ320" i="34"/>
  <c r="AI320" i="34"/>
  <c r="AH320" i="34"/>
  <c r="AG320" i="34"/>
  <c r="AF320" i="34"/>
  <c r="AE320" i="34"/>
  <c r="AD320" i="34"/>
  <c r="AC320" i="34"/>
  <c r="AB320" i="34"/>
  <c r="AA320" i="34"/>
  <c r="Z320" i="34"/>
  <c r="X320" i="34"/>
  <c r="W320" i="34"/>
  <c r="V320" i="34"/>
  <c r="U320" i="34"/>
  <c r="T320" i="34"/>
  <c r="S320" i="34"/>
  <c r="Q320" i="34"/>
  <c r="P320" i="34"/>
  <c r="O320" i="34"/>
  <c r="N320" i="34"/>
  <c r="AP320" i="34" s="1"/>
  <c r="M320" i="34"/>
  <c r="L320" i="34"/>
  <c r="F320" i="34"/>
  <c r="H320" i="34" s="1"/>
  <c r="AN319" i="34"/>
  <c r="AM319" i="34"/>
  <c r="AL319" i="34"/>
  <c r="AK319" i="34"/>
  <c r="AJ319" i="34"/>
  <c r="AI319" i="34"/>
  <c r="AH319" i="34"/>
  <c r="AG319" i="34"/>
  <c r="AF319" i="34"/>
  <c r="AE319" i="34"/>
  <c r="AD319" i="34"/>
  <c r="AC319" i="34"/>
  <c r="AA319" i="34"/>
  <c r="AB319" i="34" s="1"/>
  <c r="Z319" i="34"/>
  <c r="X319" i="34"/>
  <c r="W319" i="34"/>
  <c r="V319" i="34"/>
  <c r="U319" i="34"/>
  <c r="T319" i="34"/>
  <c r="S319" i="34"/>
  <c r="Q319" i="34"/>
  <c r="P319" i="34"/>
  <c r="O319" i="34"/>
  <c r="N319" i="34"/>
  <c r="M319" i="34"/>
  <c r="L319" i="34"/>
  <c r="F319" i="34"/>
  <c r="H319" i="34" s="1"/>
  <c r="AN318" i="34"/>
  <c r="AM318" i="34"/>
  <c r="AL318" i="34"/>
  <c r="AK318" i="34"/>
  <c r="AJ318" i="34"/>
  <c r="AI318" i="34"/>
  <c r="AH318" i="34"/>
  <c r="AG318" i="34"/>
  <c r="AF318" i="34"/>
  <c r="AE318" i="34"/>
  <c r="AD318" i="34"/>
  <c r="AC318" i="34"/>
  <c r="AB318" i="34"/>
  <c r="AA318" i="34"/>
  <c r="Z318" i="34"/>
  <c r="X318" i="34"/>
  <c r="W318" i="34"/>
  <c r="V318" i="34"/>
  <c r="U318" i="34"/>
  <c r="T318" i="34"/>
  <c r="S318" i="34"/>
  <c r="R318" i="34"/>
  <c r="Q318" i="34"/>
  <c r="P318" i="34"/>
  <c r="O318" i="34"/>
  <c r="N318" i="34"/>
  <c r="M318" i="34"/>
  <c r="L318" i="34"/>
  <c r="AP318" i="34" s="1"/>
  <c r="F318" i="34"/>
  <c r="H318" i="34" s="1"/>
  <c r="AN317" i="34"/>
  <c r="AM317" i="34"/>
  <c r="AL317" i="34"/>
  <c r="AK317" i="34"/>
  <c r="AJ317" i="34"/>
  <c r="AI317" i="34"/>
  <c r="AH317" i="34"/>
  <c r="AG317" i="34"/>
  <c r="AF317" i="34"/>
  <c r="AE317" i="34"/>
  <c r="AD317" i="34"/>
  <c r="AC317" i="34"/>
  <c r="AA317" i="34"/>
  <c r="AB317" i="34" s="1"/>
  <c r="Z317" i="34"/>
  <c r="X317" i="34"/>
  <c r="W317" i="34"/>
  <c r="V317" i="34"/>
  <c r="U317" i="34"/>
  <c r="T317" i="34"/>
  <c r="S317" i="34"/>
  <c r="R317" i="34"/>
  <c r="Q317" i="34"/>
  <c r="P317" i="34"/>
  <c r="O317" i="34"/>
  <c r="N317" i="34"/>
  <c r="M317" i="34"/>
  <c r="L317" i="34"/>
  <c r="F317" i="34"/>
  <c r="H317" i="34" s="1"/>
  <c r="AN316" i="34"/>
  <c r="AM316" i="34"/>
  <c r="AL316" i="34"/>
  <c r="AK316" i="34"/>
  <c r="AJ316" i="34"/>
  <c r="AI316" i="34"/>
  <c r="AH316" i="34"/>
  <c r="AG316" i="34"/>
  <c r="AF316" i="34"/>
  <c r="AE316" i="34"/>
  <c r="AD316" i="34"/>
  <c r="AC316" i="34"/>
  <c r="AA316" i="34"/>
  <c r="AB316" i="34" s="1"/>
  <c r="Z316" i="34"/>
  <c r="X316" i="34"/>
  <c r="W316" i="34"/>
  <c r="V316" i="34"/>
  <c r="U316" i="34"/>
  <c r="T316" i="34"/>
  <c r="S316" i="34"/>
  <c r="R316" i="34"/>
  <c r="Q316" i="34"/>
  <c r="P316" i="34"/>
  <c r="O316" i="34"/>
  <c r="N316" i="34"/>
  <c r="M316" i="34"/>
  <c r="L316" i="34"/>
  <c r="F316" i="34"/>
  <c r="H316" i="34" s="1"/>
  <c r="AN315" i="34"/>
  <c r="AM315" i="34"/>
  <c r="AL315" i="34"/>
  <c r="AK315" i="34"/>
  <c r="AJ315" i="34"/>
  <c r="AI315" i="34"/>
  <c r="AH315" i="34"/>
  <c r="AG315" i="34"/>
  <c r="AF315" i="34"/>
  <c r="AE315" i="34"/>
  <c r="AD315" i="34"/>
  <c r="AC315" i="34"/>
  <c r="AB315" i="34"/>
  <c r="AA315" i="34"/>
  <c r="Z315" i="34"/>
  <c r="X315" i="34"/>
  <c r="W315" i="34"/>
  <c r="V315" i="34"/>
  <c r="U315" i="34"/>
  <c r="T315" i="34"/>
  <c r="S315" i="34"/>
  <c r="R315" i="34"/>
  <c r="Q315" i="34"/>
  <c r="P315" i="34"/>
  <c r="O315" i="34"/>
  <c r="N315" i="34"/>
  <c r="M315" i="34"/>
  <c r="L315" i="34"/>
  <c r="F315" i="34"/>
  <c r="H315" i="34" s="1"/>
  <c r="AN314" i="34"/>
  <c r="AM314" i="34"/>
  <c r="AL314" i="34"/>
  <c r="AK314" i="34"/>
  <c r="AJ314" i="34"/>
  <c r="AI314" i="34"/>
  <c r="AH314" i="34"/>
  <c r="AG314" i="34"/>
  <c r="AF314" i="34"/>
  <c r="AE314" i="34"/>
  <c r="AD314" i="34"/>
  <c r="AC314" i="34"/>
  <c r="AB314" i="34"/>
  <c r="AA314" i="34"/>
  <c r="Z314" i="34"/>
  <c r="X314" i="34"/>
  <c r="W314" i="34"/>
  <c r="V314" i="34"/>
  <c r="U314" i="34"/>
  <c r="T314" i="34"/>
  <c r="S314" i="34"/>
  <c r="R314" i="34"/>
  <c r="Q314" i="34"/>
  <c r="P314" i="34"/>
  <c r="O314" i="34"/>
  <c r="N314" i="34"/>
  <c r="M314" i="34"/>
  <c r="L314" i="34"/>
  <c r="AP314" i="34" s="1"/>
  <c r="F314" i="34"/>
  <c r="H314" i="34" s="1"/>
  <c r="AN313" i="34"/>
  <c r="AM313" i="34"/>
  <c r="AL313" i="34"/>
  <c r="AK313" i="34"/>
  <c r="AJ313" i="34"/>
  <c r="AI313" i="34"/>
  <c r="AH313" i="34"/>
  <c r="AG313" i="34"/>
  <c r="AF313" i="34"/>
  <c r="AE313" i="34"/>
  <c r="AD313" i="34"/>
  <c r="AC313" i="34"/>
  <c r="AB313" i="34"/>
  <c r="AA313" i="34"/>
  <c r="Z313" i="34"/>
  <c r="X313" i="34"/>
  <c r="W313" i="34"/>
  <c r="V313" i="34"/>
  <c r="U313" i="34"/>
  <c r="T313" i="34"/>
  <c r="S313" i="34"/>
  <c r="R313" i="34"/>
  <c r="Q313" i="34"/>
  <c r="P313" i="34"/>
  <c r="O313" i="34"/>
  <c r="N313" i="34"/>
  <c r="M313" i="34"/>
  <c r="L313" i="34"/>
  <c r="F313" i="34"/>
  <c r="H313" i="34" s="1"/>
  <c r="AN312" i="34"/>
  <c r="AM312" i="34"/>
  <c r="AL312" i="34"/>
  <c r="AK312" i="34"/>
  <c r="AJ312" i="34"/>
  <c r="AI312" i="34"/>
  <c r="AH312" i="34"/>
  <c r="AG312" i="34"/>
  <c r="AF312" i="34"/>
  <c r="AE312" i="34"/>
  <c r="AD312" i="34"/>
  <c r="AC312" i="34"/>
  <c r="AB312" i="34"/>
  <c r="AA312" i="34"/>
  <c r="Z312" i="34"/>
  <c r="X312" i="34"/>
  <c r="W312" i="34"/>
  <c r="V312" i="34"/>
  <c r="U312" i="34"/>
  <c r="T312" i="34"/>
  <c r="S312" i="34"/>
  <c r="R312" i="34"/>
  <c r="Q312" i="34"/>
  <c r="P312" i="34"/>
  <c r="O312" i="34"/>
  <c r="N312" i="34"/>
  <c r="M312" i="34"/>
  <c r="L312" i="34"/>
  <c r="AP312" i="34" s="1"/>
  <c r="F312" i="34"/>
  <c r="H312" i="34" s="1"/>
  <c r="AN311" i="34"/>
  <c r="AM311" i="34"/>
  <c r="AL311" i="34"/>
  <c r="AK311" i="34"/>
  <c r="AJ311" i="34"/>
  <c r="AI311" i="34"/>
  <c r="AH311" i="34"/>
  <c r="AG311" i="34"/>
  <c r="AF311" i="34"/>
  <c r="AE311" i="34"/>
  <c r="AD311" i="34"/>
  <c r="AC311" i="34"/>
  <c r="AB311" i="34"/>
  <c r="AA311" i="34"/>
  <c r="Z311" i="34"/>
  <c r="X311" i="34"/>
  <c r="W311" i="34"/>
  <c r="V311" i="34"/>
  <c r="U311" i="34"/>
  <c r="T311" i="34"/>
  <c r="S311" i="34"/>
  <c r="R311" i="34"/>
  <c r="Q311" i="34"/>
  <c r="P311" i="34"/>
  <c r="O311" i="34"/>
  <c r="N311" i="34"/>
  <c r="M311" i="34"/>
  <c r="L311" i="34"/>
  <c r="F311" i="34"/>
  <c r="H311" i="34" s="1"/>
  <c r="AN310" i="34"/>
  <c r="AM310" i="34"/>
  <c r="AL310" i="34"/>
  <c r="AK310" i="34"/>
  <c r="AJ310" i="34"/>
  <c r="AI310" i="34"/>
  <c r="AH310" i="34"/>
  <c r="AG310" i="34"/>
  <c r="AF310" i="34"/>
  <c r="AE310" i="34"/>
  <c r="AD310" i="34"/>
  <c r="AC310" i="34"/>
  <c r="AA310" i="34"/>
  <c r="AB310" i="34" s="1"/>
  <c r="Z310" i="34"/>
  <c r="X310" i="34"/>
  <c r="W310" i="34"/>
  <c r="V310" i="34"/>
  <c r="U310" i="34"/>
  <c r="T310" i="34"/>
  <c r="S310" i="34"/>
  <c r="R310" i="34"/>
  <c r="Q310" i="34"/>
  <c r="P310" i="34"/>
  <c r="O310" i="34"/>
  <c r="N310" i="34"/>
  <c r="M310" i="34"/>
  <c r="L310" i="34"/>
  <c r="AP310" i="34" s="1"/>
  <c r="F310" i="34"/>
  <c r="H310" i="34" s="1"/>
  <c r="AN309" i="34"/>
  <c r="AM309" i="34"/>
  <c r="AL309" i="34"/>
  <c r="AK309" i="34"/>
  <c r="AJ309" i="34"/>
  <c r="AI309" i="34"/>
  <c r="AH309" i="34"/>
  <c r="AG309" i="34"/>
  <c r="AF309" i="34"/>
  <c r="AE309" i="34"/>
  <c r="AD309" i="34"/>
  <c r="AC309" i="34"/>
  <c r="AB309" i="34"/>
  <c r="AA309" i="34"/>
  <c r="Z309" i="34"/>
  <c r="X309" i="34"/>
  <c r="W309" i="34"/>
  <c r="V309" i="34"/>
  <c r="U309" i="34"/>
  <c r="T309" i="34"/>
  <c r="S309" i="34"/>
  <c r="R309" i="34"/>
  <c r="Q309" i="34"/>
  <c r="P309" i="34"/>
  <c r="O309" i="34"/>
  <c r="N309" i="34"/>
  <c r="M309" i="34"/>
  <c r="L309" i="34"/>
  <c r="F309" i="34"/>
  <c r="H309" i="34" s="1"/>
  <c r="AN308" i="34"/>
  <c r="AM308" i="34"/>
  <c r="AL308" i="34"/>
  <c r="AK308" i="34"/>
  <c r="AJ308" i="34"/>
  <c r="AI308" i="34"/>
  <c r="AH308" i="34"/>
  <c r="AG308" i="34"/>
  <c r="AF308" i="34"/>
  <c r="AE308" i="34"/>
  <c r="AD308" i="34"/>
  <c r="AC308" i="34"/>
  <c r="AB308" i="34"/>
  <c r="AA308" i="34"/>
  <c r="Z308" i="34"/>
  <c r="X308" i="34"/>
  <c r="W308" i="34"/>
  <c r="V308" i="34"/>
  <c r="U308" i="34"/>
  <c r="T308" i="34"/>
  <c r="S308" i="34"/>
  <c r="R308" i="34"/>
  <c r="Q308" i="34"/>
  <c r="P308" i="34"/>
  <c r="O308" i="34"/>
  <c r="N308" i="34"/>
  <c r="M308" i="34"/>
  <c r="L308" i="34"/>
  <c r="AP308" i="34" s="1"/>
  <c r="F308" i="34"/>
  <c r="H308" i="34" s="1"/>
  <c r="AN307" i="34"/>
  <c r="AM307" i="34"/>
  <c r="AL307" i="34"/>
  <c r="AK307" i="34"/>
  <c r="AJ307" i="34"/>
  <c r="AI307" i="34"/>
  <c r="AH307" i="34"/>
  <c r="AG307" i="34"/>
  <c r="AF307" i="34"/>
  <c r="AE307" i="34"/>
  <c r="AD307" i="34"/>
  <c r="AC307" i="34"/>
  <c r="AB307" i="34"/>
  <c r="AA307" i="34"/>
  <c r="Z307" i="34"/>
  <c r="X307" i="34"/>
  <c r="W307" i="34"/>
  <c r="V307" i="34"/>
  <c r="U307" i="34"/>
  <c r="T307" i="34"/>
  <c r="S307" i="34"/>
  <c r="R307" i="34"/>
  <c r="Q307" i="34"/>
  <c r="P307" i="34"/>
  <c r="O307" i="34"/>
  <c r="N307" i="34"/>
  <c r="M307" i="34"/>
  <c r="L307" i="34"/>
  <c r="AP307" i="34" s="1"/>
  <c r="F307" i="34"/>
  <c r="H307" i="34" s="1"/>
  <c r="AN306" i="34"/>
  <c r="AM306" i="34"/>
  <c r="AL306" i="34"/>
  <c r="AK306" i="34"/>
  <c r="AJ306" i="34"/>
  <c r="AI306" i="34"/>
  <c r="AH306" i="34"/>
  <c r="AG306" i="34"/>
  <c r="AF306" i="34"/>
  <c r="AE306" i="34"/>
  <c r="AD306" i="34"/>
  <c r="AC306" i="34"/>
  <c r="AA306" i="34"/>
  <c r="AB306" i="34" s="1"/>
  <c r="Z306" i="34"/>
  <c r="X306" i="34"/>
  <c r="W306" i="34"/>
  <c r="V306" i="34"/>
  <c r="U306" i="34"/>
  <c r="T306" i="34"/>
  <c r="S306" i="34"/>
  <c r="R306" i="34"/>
  <c r="Q306" i="34"/>
  <c r="P306" i="34"/>
  <c r="O306" i="34"/>
  <c r="N306" i="34"/>
  <c r="M306" i="34"/>
  <c r="L306" i="34"/>
  <c r="F306" i="34"/>
  <c r="H306" i="34" s="1"/>
  <c r="AN305" i="34"/>
  <c r="AM305" i="34"/>
  <c r="AL305" i="34"/>
  <c r="AK305" i="34"/>
  <c r="AJ305" i="34"/>
  <c r="AI305" i="34"/>
  <c r="AH305" i="34"/>
  <c r="AG305" i="34"/>
  <c r="AF305" i="34"/>
  <c r="AE305" i="34"/>
  <c r="AD305" i="34"/>
  <c r="AC305" i="34"/>
  <c r="AB305" i="34"/>
  <c r="AA305" i="34"/>
  <c r="Z305" i="34"/>
  <c r="X305" i="34"/>
  <c r="W305" i="34"/>
  <c r="V305" i="34"/>
  <c r="U305" i="34"/>
  <c r="T305" i="34"/>
  <c r="S305" i="34"/>
  <c r="R305" i="34"/>
  <c r="Q305" i="34"/>
  <c r="P305" i="34"/>
  <c r="O305" i="34"/>
  <c r="N305" i="34"/>
  <c r="M305" i="34"/>
  <c r="L305" i="34"/>
  <c r="F305" i="34"/>
  <c r="H305" i="34" s="1"/>
  <c r="AN304" i="34"/>
  <c r="AM304" i="34"/>
  <c r="AL304" i="34"/>
  <c r="AK304" i="34"/>
  <c r="AJ304" i="34"/>
  <c r="AI304" i="34"/>
  <c r="AH304" i="34"/>
  <c r="AG304" i="34"/>
  <c r="AF304" i="34"/>
  <c r="AE304" i="34"/>
  <c r="AD304" i="34"/>
  <c r="AC304" i="34"/>
  <c r="AB304" i="34"/>
  <c r="AA304" i="34"/>
  <c r="Z304" i="34"/>
  <c r="X304" i="34"/>
  <c r="W304" i="34"/>
  <c r="V304" i="34"/>
  <c r="U304" i="34"/>
  <c r="T304" i="34"/>
  <c r="S304" i="34"/>
  <c r="R304" i="34"/>
  <c r="Q304" i="34"/>
  <c r="P304" i="34"/>
  <c r="O304" i="34"/>
  <c r="N304" i="34"/>
  <c r="M304" i="34"/>
  <c r="L304" i="34"/>
  <c r="AP304" i="34" s="1"/>
  <c r="F304" i="34"/>
  <c r="H304" i="34" s="1"/>
  <c r="AN303" i="34"/>
  <c r="AM303" i="34"/>
  <c r="AL303" i="34"/>
  <c r="AK303" i="34"/>
  <c r="AJ303" i="34"/>
  <c r="AI303" i="34"/>
  <c r="AH303" i="34"/>
  <c r="AG303" i="34"/>
  <c r="AF303" i="34"/>
  <c r="AE303" i="34"/>
  <c r="AD303" i="34"/>
  <c r="AC303" i="34"/>
  <c r="AB303" i="34"/>
  <c r="AA303" i="34"/>
  <c r="Z303" i="34"/>
  <c r="X303" i="34"/>
  <c r="W303" i="34"/>
  <c r="V303" i="34"/>
  <c r="U303" i="34"/>
  <c r="T303" i="34"/>
  <c r="S303" i="34"/>
  <c r="R303" i="34"/>
  <c r="Q303" i="34"/>
  <c r="P303" i="34"/>
  <c r="O303" i="34"/>
  <c r="N303" i="34"/>
  <c r="M303" i="34"/>
  <c r="L303" i="34"/>
  <c r="F303" i="34"/>
  <c r="H303" i="34" s="1"/>
  <c r="AN302" i="34"/>
  <c r="AM302" i="34"/>
  <c r="AL302" i="34"/>
  <c r="AK302" i="34"/>
  <c r="AJ302" i="34"/>
  <c r="AI302" i="34"/>
  <c r="AH302" i="34"/>
  <c r="AG302" i="34"/>
  <c r="AF302" i="34"/>
  <c r="AE302" i="34"/>
  <c r="AD302" i="34"/>
  <c r="AC302" i="34"/>
  <c r="AA302" i="34"/>
  <c r="AB302" i="34" s="1"/>
  <c r="Z302" i="34"/>
  <c r="X302" i="34"/>
  <c r="W302" i="34"/>
  <c r="V302" i="34"/>
  <c r="U302" i="34"/>
  <c r="T302" i="34"/>
  <c r="S302" i="34"/>
  <c r="R302" i="34"/>
  <c r="Q302" i="34"/>
  <c r="P302" i="34"/>
  <c r="O302" i="34"/>
  <c r="N302" i="34"/>
  <c r="M302" i="34"/>
  <c r="L302" i="34"/>
  <c r="AP302" i="34" s="1"/>
  <c r="F302" i="34"/>
  <c r="H302" i="34" s="1"/>
  <c r="AN301" i="34"/>
  <c r="AM301" i="34"/>
  <c r="AL301" i="34"/>
  <c r="AK301" i="34"/>
  <c r="AJ301" i="34"/>
  <c r="AI301" i="34"/>
  <c r="AH301" i="34"/>
  <c r="AG301" i="34"/>
  <c r="AF301" i="34"/>
  <c r="AE301" i="34"/>
  <c r="AD301" i="34"/>
  <c r="AC301" i="34"/>
  <c r="AA301" i="34"/>
  <c r="AB301" i="34" s="1"/>
  <c r="Z301" i="34"/>
  <c r="X301" i="34"/>
  <c r="W301" i="34"/>
  <c r="V301" i="34"/>
  <c r="U301" i="34"/>
  <c r="T301" i="34"/>
  <c r="S301" i="34"/>
  <c r="Q301" i="34"/>
  <c r="P301" i="34"/>
  <c r="O301" i="34"/>
  <c r="N301" i="34"/>
  <c r="M301" i="34"/>
  <c r="L301" i="34"/>
  <c r="F301" i="34"/>
  <c r="H301" i="34" s="1"/>
  <c r="AN300" i="34"/>
  <c r="AM300" i="34"/>
  <c r="AL300" i="34"/>
  <c r="AK300" i="34"/>
  <c r="AJ300" i="34"/>
  <c r="AI300" i="34"/>
  <c r="AH300" i="34"/>
  <c r="AG300" i="34"/>
  <c r="AF300" i="34"/>
  <c r="AE300" i="34"/>
  <c r="AD300" i="34"/>
  <c r="AC300" i="34"/>
  <c r="AB300" i="34"/>
  <c r="AA300" i="34"/>
  <c r="Z300" i="34"/>
  <c r="X300" i="34"/>
  <c r="W300" i="34"/>
  <c r="V300" i="34"/>
  <c r="U300" i="34"/>
  <c r="T300" i="34"/>
  <c r="S300" i="34"/>
  <c r="R300" i="34"/>
  <c r="Q300" i="34"/>
  <c r="P300" i="34"/>
  <c r="O300" i="34"/>
  <c r="N300" i="34"/>
  <c r="M300" i="34"/>
  <c r="L300" i="34"/>
  <c r="AP300" i="34" s="1"/>
  <c r="F300" i="34"/>
  <c r="H300" i="34" s="1"/>
  <c r="AN299" i="34"/>
  <c r="AM299" i="34"/>
  <c r="AL299" i="34"/>
  <c r="AK299" i="34"/>
  <c r="AJ299" i="34"/>
  <c r="AI299" i="34"/>
  <c r="AH299" i="34"/>
  <c r="AG299" i="34"/>
  <c r="AF299" i="34"/>
  <c r="AE299" i="34"/>
  <c r="AD299" i="34"/>
  <c r="AC299" i="34"/>
  <c r="AA299" i="34"/>
  <c r="AB299" i="34" s="1"/>
  <c r="Z299" i="34"/>
  <c r="X299" i="34"/>
  <c r="W299" i="34"/>
  <c r="V299" i="34"/>
  <c r="U299" i="34"/>
  <c r="T299" i="34"/>
  <c r="S299" i="34"/>
  <c r="R299" i="34"/>
  <c r="Q299" i="34"/>
  <c r="P299" i="34"/>
  <c r="O299" i="34"/>
  <c r="N299" i="34"/>
  <c r="M299" i="34"/>
  <c r="L299" i="34"/>
  <c r="AP299" i="34" s="1"/>
  <c r="F299" i="34"/>
  <c r="H299" i="34" s="1"/>
  <c r="AN298" i="34"/>
  <c r="AM298" i="34"/>
  <c r="AL298" i="34"/>
  <c r="AK298" i="34"/>
  <c r="AJ298" i="34"/>
  <c r="AI298" i="34"/>
  <c r="AH298" i="34"/>
  <c r="AG298" i="34"/>
  <c r="AF298" i="34"/>
  <c r="AE298" i="34"/>
  <c r="AD298" i="34"/>
  <c r="AC298" i="34"/>
  <c r="AA298" i="34"/>
  <c r="AB298" i="34" s="1"/>
  <c r="Z298" i="34"/>
  <c r="X298" i="34"/>
  <c r="W298" i="34"/>
  <c r="V298" i="34"/>
  <c r="U298" i="34"/>
  <c r="T298" i="34"/>
  <c r="S298" i="34"/>
  <c r="R298" i="34"/>
  <c r="Q298" i="34"/>
  <c r="P298" i="34"/>
  <c r="O298" i="34"/>
  <c r="N298" i="34"/>
  <c r="M298" i="34"/>
  <c r="L298" i="34"/>
  <c r="AP298" i="34" s="1"/>
  <c r="F298" i="34"/>
  <c r="H298" i="34" s="1"/>
  <c r="AN297" i="34"/>
  <c r="AM297" i="34"/>
  <c r="AL297" i="34"/>
  <c r="AK297" i="34"/>
  <c r="AJ297" i="34"/>
  <c r="AI297" i="34"/>
  <c r="AH297" i="34"/>
  <c r="AG297" i="34"/>
  <c r="AF297" i="34"/>
  <c r="AE297" i="34"/>
  <c r="AD297" i="34"/>
  <c r="AC297" i="34"/>
  <c r="AB297" i="34"/>
  <c r="AA297" i="34"/>
  <c r="Z297" i="34"/>
  <c r="X297" i="34"/>
  <c r="W297" i="34"/>
  <c r="V297" i="34"/>
  <c r="U297" i="34"/>
  <c r="T297" i="34"/>
  <c r="S297" i="34"/>
  <c r="R297" i="34"/>
  <c r="Q297" i="34"/>
  <c r="P297" i="34"/>
  <c r="O297" i="34"/>
  <c r="N297" i="34"/>
  <c r="M297" i="34"/>
  <c r="L297" i="34"/>
  <c r="F297" i="34"/>
  <c r="H297" i="34" s="1"/>
  <c r="AN296" i="34"/>
  <c r="AM296" i="34"/>
  <c r="AL296" i="34"/>
  <c r="AK296" i="34"/>
  <c r="AJ296" i="34"/>
  <c r="AI296" i="34"/>
  <c r="AH296" i="34"/>
  <c r="AG296" i="34"/>
  <c r="AF296" i="34"/>
  <c r="AE296" i="34"/>
  <c r="AD296" i="34"/>
  <c r="AC296" i="34"/>
  <c r="AA296" i="34"/>
  <c r="AB296" i="34" s="1"/>
  <c r="Z296" i="34"/>
  <c r="X296" i="34"/>
  <c r="W296" i="34"/>
  <c r="V296" i="34"/>
  <c r="U296" i="34"/>
  <c r="T296" i="34"/>
  <c r="S296" i="34"/>
  <c r="R296" i="34"/>
  <c r="Q296" i="34"/>
  <c r="P296" i="34"/>
  <c r="O296" i="34"/>
  <c r="N296" i="34"/>
  <c r="M296" i="34"/>
  <c r="L296" i="34"/>
  <c r="F296" i="34"/>
  <c r="H296" i="34" s="1"/>
  <c r="AN295" i="34"/>
  <c r="AM295" i="34"/>
  <c r="AL295" i="34"/>
  <c r="AK295" i="34"/>
  <c r="AJ295" i="34"/>
  <c r="AI295" i="34"/>
  <c r="AH295" i="34"/>
  <c r="AG295" i="34"/>
  <c r="AF295" i="34"/>
  <c r="AE295" i="34"/>
  <c r="AD295" i="34"/>
  <c r="AC295" i="34"/>
  <c r="AA295" i="34"/>
  <c r="AB295" i="34" s="1"/>
  <c r="Z295" i="34"/>
  <c r="X295" i="34"/>
  <c r="W295" i="34"/>
  <c r="V295" i="34"/>
  <c r="U295" i="34"/>
  <c r="T295" i="34"/>
  <c r="S295" i="34"/>
  <c r="Q295" i="34"/>
  <c r="P295" i="34"/>
  <c r="O295" i="34"/>
  <c r="N295" i="34"/>
  <c r="M295" i="34"/>
  <c r="L295" i="34"/>
  <c r="AP295" i="34" s="1"/>
  <c r="F295" i="34"/>
  <c r="H295" i="34" s="1"/>
  <c r="AN294" i="34"/>
  <c r="AM294" i="34"/>
  <c r="AL294" i="34"/>
  <c r="AK294" i="34"/>
  <c r="AJ294" i="34"/>
  <c r="AI294" i="34"/>
  <c r="AH294" i="34"/>
  <c r="AG294" i="34"/>
  <c r="AF294" i="34"/>
  <c r="AE294" i="34"/>
  <c r="AD294" i="34"/>
  <c r="AC294" i="34"/>
  <c r="AB294" i="34"/>
  <c r="AA294" i="34"/>
  <c r="Z294" i="34"/>
  <c r="X294" i="34"/>
  <c r="W294" i="34"/>
  <c r="V294" i="34"/>
  <c r="U294" i="34"/>
  <c r="T294" i="34"/>
  <c r="S294" i="34"/>
  <c r="R294" i="34"/>
  <c r="Q294" i="34"/>
  <c r="P294" i="34"/>
  <c r="O294" i="34"/>
  <c r="N294" i="34"/>
  <c r="M294" i="34"/>
  <c r="L294" i="34"/>
  <c r="AP294" i="34" s="1"/>
  <c r="F294" i="34"/>
  <c r="H294" i="34" s="1"/>
  <c r="AN293" i="34"/>
  <c r="AM293" i="34"/>
  <c r="AL293" i="34"/>
  <c r="AK293" i="34"/>
  <c r="AJ293" i="34"/>
  <c r="AI293" i="34"/>
  <c r="AH293" i="34"/>
  <c r="AG293" i="34"/>
  <c r="AF293" i="34"/>
  <c r="AE293" i="34"/>
  <c r="AD293" i="34"/>
  <c r="AC293" i="34"/>
  <c r="AB293" i="34"/>
  <c r="AA293" i="34"/>
  <c r="Z293" i="34"/>
  <c r="X293" i="34"/>
  <c r="W293" i="34"/>
  <c r="V293" i="34"/>
  <c r="U293" i="34"/>
  <c r="T293" i="34"/>
  <c r="S293" i="34"/>
  <c r="R293" i="34"/>
  <c r="Q293" i="34"/>
  <c r="P293" i="34"/>
  <c r="O293" i="34"/>
  <c r="N293" i="34"/>
  <c r="M293" i="34"/>
  <c r="L293" i="34"/>
  <c r="AP293" i="34" s="1"/>
  <c r="F293" i="34"/>
  <c r="H293" i="34" s="1"/>
  <c r="AN292" i="34"/>
  <c r="AM292" i="34"/>
  <c r="AL292" i="34"/>
  <c r="AK292" i="34"/>
  <c r="AJ292" i="34"/>
  <c r="AI292" i="34"/>
  <c r="AH292" i="34"/>
  <c r="AG292" i="34"/>
  <c r="AF292" i="34"/>
  <c r="AE292" i="34"/>
  <c r="AD292" i="34"/>
  <c r="AC292" i="34"/>
  <c r="AA292" i="34"/>
  <c r="AB292" i="34" s="1"/>
  <c r="Z292" i="34"/>
  <c r="X292" i="34"/>
  <c r="W292" i="34"/>
  <c r="V292" i="34"/>
  <c r="U292" i="34"/>
  <c r="T292" i="34"/>
  <c r="S292" i="34"/>
  <c r="R292" i="34"/>
  <c r="Q292" i="34"/>
  <c r="P292" i="34"/>
  <c r="O292" i="34"/>
  <c r="N292" i="34"/>
  <c r="M292" i="34"/>
  <c r="L292" i="34"/>
  <c r="F292" i="34"/>
  <c r="H292" i="34" s="1"/>
  <c r="AN291" i="34"/>
  <c r="AM291" i="34"/>
  <c r="AL291" i="34"/>
  <c r="AK291" i="34"/>
  <c r="AJ291" i="34"/>
  <c r="AI291" i="34"/>
  <c r="AH291" i="34"/>
  <c r="AG291" i="34"/>
  <c r="AF291" i="34"/>
  <c r="AE291" i="34"/>
  <c r="AD291" i="34"/>
  <c r="AC291" i="34"/>
  <c r="AA291" i="34"/>
  <c r="AB291" i="34" s="1"/>
  <c r="Z291" i="34"/>
  <c r="X291" i="34"/>
  <c r="W291" i="34"/>
  <c r="V291" i="34"/>
  <c r="U291" i="34"/>
  <c r="T291" i="34"/>
  <c r="S291" i="34"/>
  <c r="R291" i="34"/>
  <c r="Q291" i="34"/>
  <c r="P291" i="34"/>
  <c r="O291" i="34"/>
  <c r="N291" i="34"/>
  <c r="M291" i="34"/>
  <c r="L291" i="34"/>
  <c r="AP291" i="34" s="1"/>
  <c r="F291" i="34"/>
  <c r="H291" i="34" s="1"/>
  <c r="AN290" i="34"/>
  <c r="AM290" i="34"/>
  <c r="AL290" i="34"/>
  <c r="AK290" i="34"/>
  <c r="AJ290" i="34"/>
  <c r="AI290" i="34"/>
  <c r="AH290" i="34"/>
  <c r="AG290" i="34"/>
  <c r="AF290" i="34"/>
  <c r="AE290" i="34"/>
  <c r="AD290" i="34"/>
  <c r="AC290" i="34"/>
  <c r="AB290" i="34"/>
  <c r="AA290" i="34"/>
  <c r="Z290" i="34"/>
  <c r="X290" i="34"/>
  <c r="W290" i="34"/>
  <c r="V290" i="34"/>
  <c r="U290" i="34"/>
  <c r="T290" i="34"/>
  <c r="S290" i="34"/>
  <c r="R290" i="34"/>
  <c r="Q290" i="34"/>
  <c r="P290" i="34"/>
  <c r="O290" i="34"/>
  <c r="N290" i="34"/>
  <c r="M290" i="34"/>
  <c r="L290" i="34"/>
  <c r="AP290" i="34" s="1"/>
  <c r="F290" i="34"/>
  <c r="H290" i="34" s="1"/>
  <c r="AN289" i="34"/>
  <c r="AM289" i="34"/>
  <c r="AL289" i="34"/>
  <c r="AK289" i="34"/>
  <c r="AJ289" i="34"/>
  <c r="AI289" i="34"/>
  <c r="AH289" i="34"/>
  <c r="AG289" i="34"/>
  <c r="AF289" i="34"/>
  <c r="AE289" i="34"/>
  <c r="AD289" i="34"/>
  <c r="AC289" i="34"/>
  <c r="AB289" i="34"/>
  <c r="AA289" i="34"/>
  <c r="Z289" i="34"/>
  <c r="X289" i="34"/>
  <c r="W289" i="34"/>
  <c r="V289" i="34"/>
  <c r="U289" i="34"/>
  <c r="T289" i="34"/>
  <c r="S289" i="34"/>
  <c r="R289" i="34"/>
  <c r="Q289" i="34"/>
  <c r="P289" i="34"/>
  <c r="O289" i="34"/>
  <c r="N289" i="34"/>
  <c r="M289" i="34"/>
  <c r="L289" i="34"/>
  <c r="AP289" i="34" s="1"/>
  <c r="F289" i="34"/>
  <c r="H289" i="34" s="1"/>
  <c r="AN288" i="34"/>
  <c r="AM288" i="34"/>
  <c r="AL288" i="34"/>
  <c r="AK288" i="34"/>
  <c r="AJ288" i="34"/>
  <c r="AI288" i="34"/>
  <c r="AH288" i="34"/>
  <c r="AG288" i="34"/>
  <c r="AF288" i="34"/>
  <c r="AE288" i="34"/>
  <c r="AD288" i="34"/>
  <c r="AC288" i="34"/>
  <c r="AA288" i="34"/>
  <c r="AB288" i="34" s="1"/>
  <c r="Z288" i="34"/>
  <c r="X288" i="34"/>
  <c r="W288" i="34"/>
  <c r="V288" i="34"/>
  <c r="U288" i="34"/>
  <c r="T288" i="34"/>
  <c r="S288" i="34"/>
  <c r="R288" i="34"/>
  <c r="Q288" i="34"/>
  <c r="P288" i="34"/>
  <c r="O288" i="34"/>
  <c r="N288" i="34"/>
  <c r="M288" i="34"/>
  <c r="L288" i="34"/>
  <c r="F288" i="34"/>
  <c r="H288" i="34" s="1"/>
  <c r="AN287" i="34"/>
  <c r="AM287" i="34"/>
  <c r="AL287" i="34"/>
  <c r="AK287" i="34"/>
  <c r="AJ287" i="34"/>
  <c r="AI287" i="34"/>
  <c r="AH287" i="34"/>
  <c r="AG287" i="34"/>
  <c r="AF287" i="34"/>
  <c r="AE287" i="34"/>
  <c r="AD287" i="34"/>
  <c r="AC287" i="34"/>
  <c r="AB287" i="34"/>
  <c r="AA287" i="34"/>
  <c r="Z287" i="34"/>
  <c r="X287" i="34"/>
  <c r="W287" i="34"/>
  <c r="V287" i="34"/>
  <c r="U287" i="34"/>
  <c r="T287" i="34"/>
  <c r="S287" i="34"/>
  <c r="Q287" i="34"/>
  <c r="P287" i="34"/>
  <c r="O287" i="34"/>
  <c r="N287" i="34"/>
  <c r="M287" i="34"/>
  <c r="L287" i="34"/>
  <c r="AP287" i="34" s="1"/>
  <c r="F287" i="34"/>
  <c r="H287" i="34" s="1"/>
  <c r="AN286" i="34"/>
  <c r="AM286" i="34"/>
  <c r="AL286" i="34"/>
  <c r="AK286" i="34"/>
  <c r="AJ286" i="34"/>
  <c r="AI286" i="34"/>
  <c r="AH286" i="34"/>
  <c r="AG286" i="34"/>
  <c r="AF286" i="34"/>
  <c r="AE286" i="34"/>
  <c r="AD286" i="34"/>
  <c r="AC286" i="34"/>
  <c r="AB286" i="34"/>
  <c r="AA286" i="34"/>
  <c r="Z286" i="34"/>
  <c r="X286" i="34"/>
  <c r="W286" i="34"/>
  <c r="V286" i="34"/>
  <c r="U286" i="34"/>
  <c r="T286" i="34"/>
  <c r="S286" i="34"/>
  <c r="R286" i="34"/>
  <c r="Q286" i="34"/>
  <c r="P286" i="34"/>
  <c r="O286" i="34"/>
  <c r="N286" i="34"/>
  <c r="M286" i="34"/>
  <c r="L286" i="34"/>
  <c r="AP286" i="34" s="1"/>
  <c r="F286" i="34"/>
  <c r="H286" i="34" s="1"/>
  <c r="AN285" i="34"/>
  <c r="AM285" i="34"/>
  <c r="AL285" i="34"/>
  <c r="AK285" i="34"/>
  <c r="AJ285" i="34"/>
  <c r="AI285" i="34"/>
  <c r="AH285" i="34"/>
  <c r="AG285" i="34"/>
  <c r="AF285" i="34"/>
  <c r="AE285" i="34"/>
  <c r="AD285" i="34"/>
  <c r="AC285" i="34"/>
  <c r="AA285" i="34"/>
  <c r="AB285" i="34" s="1"/>
  <c r="Z285" i="34"/>
  <c r="X285" i="34"/>
  <c r="W285" i="34"/>
  <c r="V285" i="34"/>
  <c r="U285" i="34"/>
  <c r="T285" i="34"/>
  <c r="S285" i="34"/>
  <c r="R285" i="34"/>
  <c r="Q285" i="34"/>
  <c r="P285" i="34"/>
  <c r="O285" i="34"/>
  <c r="N285" i="34"/>
  <c r="M285" i="34"/>
  <c r="L285" i="34"/>
  <c r="F285" i="34"/>
  <c r="H285" i="34" s="1"/>
  <c r="AN284" i="34"/>
  <c r="AM284" i="34"/>
  <c r="AL284" i="34"/>
  <c r="AK284" i="34"/>
  <c r="AJ284" i="34"/>
  <c r="AI284" i="34"/>
  <c r="AH284" i="34"/>
  <c r="AG284" i="34"/>
  <c r="AF284" i="34"/>
  <c r="AE284" i="34"/>
  <c r="AD284" i="34"/>
  <c r="AC284" i="34"/>
  <c r="AB284" i="34"/>
  <c r="AA284" i="34"/>
  <c r="Z284" i="34"/>
  <c r="X284" i="34"/>
  <c r="W284" i="34"/>
  <c r="V284" i="34"/>
  <c r="U284" i="34"/>
  <c r="T284" i="34"/>
  <c r="S284" i="34"/>
  <c r="R284" i="34"/>
  <c r="Q284" i="34"/>
  <c r="P284" i="34"/>
  <c r="O284" i="34"/>
  <c r="N284" i="34"/>
  <c r="M284" i="34"/>
  <c r="L284" i="34"/>
  <c r="AP284" i="34" s="1"/>
  <c r="F284" i="34"/>
  <c r="H284" i="34" s="1"/>
  <c r="AN283" i="34"/>
  <c r="AM283" i="34"/>
  <c r="AL283" i="34"/>
  <c r="AK283" i="34"/>
  <c r="AJ283" i="34"/>
  <c r="AI283" i="34"/>
  <c r="AH283" i="34"/>
  <c r="AG283" i="34"/>
  <c r="AF283" i="34"/>
  <c r="AE283" i="34"/>
  <c r="AD283" i="34"/>
  <c r="AC283" i="34"/>
  <c r="AB283" i="34"/>
  <c r="AA283" i="34"/>
  <c r="Z283" i="34"/>
  <c r="X283" i="34"/>
  <c r="W283" i="34"/>
  <c r="V283" i="34"/>
  <c r="U283" i="34"/>
  <c r="T283" i="34"/>
  <c r="S283" i="34"/>
  <c r="R283" i="34"/>
  <c r="Q283" i="34"/>
  <c r="P283" i="34"/>
  <c r="O283" i="34"/>
  <c r="N283" i="34"/>
  <c r="M283" i="34"/>
  <c r="L283" i="34"/>
  <c r="F283" i="34"/>
  <c r="H283" i="34" s="1"/>
  <c r="AN282" i="34"/>
  <c r="AM282" i="34"/>
  <c r="AL282" i="34"/>
  <c r="AK282" i="34"/>
  <c r="AJ282" i="34"/>
  <c r="AI282" i="34"/>
  <c r="AH282" i="34"/>
  <c r="AG282" i="34"/>
  <c r="AF282" i="34"/>
  <c r="AE282" i="34"/>
  <c r="AD282" i="34"/>
  <c r="AC282" i="34"/>
  <c r="AA282" i="34"/>
  <c r="AB282" i="34" s="1"/>
  <c r="Z282" i="34"/>
  <c r="X282" i="34"/>
  <c r="W282" i="34"/>
  <c r="V282" i="34"/>
  <c r="U282" i="34"/>
  <c r="T282" i="34"/>
  <c r="S282" i="34"/>
  <c r="R282" i="34"/>
  <c r="Q282" i="34"/>
  <c r="P282" i="34"/>
  <c r="O282" i="34"/>
  <c r="N282" i="34"/>
  <c r="M282" i="34"/>
  <c r="L282" i="34"/>
  <c r="F282" i="34"/>
  <c r="H282" i="34" s="1"/>
  <c r="AN281" i="34"/>
  <c r="AM281" i="34"/>
  <c r="AL281" i="34"/>
  <c r="AK281" i="34"/>
  <c r="AJ281" i="34"/>
  <c r="AI281" i="34"/>
  <c r="AH281" i="34"/>
  <c r="AG281" i="34"/>
  <c r="AF281" i="34"/>
  <c r="AE281" i="34"/>
  <c r="AD281" i="34"/>
  <c r="AC281" i="34"/>
  <c r="AA281" i="34"/>
  <c r="AB281" i="34" s="1"/>
  <c r="Z281" i="34"/>
  <c r="X281" i="34"/>
  <c r="W281" i="34"/>
  <c r="V281" i="34"/>
  <c r="U281" i="34"/>
  <c r="T281" i="34"/>
  <c r="S281" i="34"/>
  <c r="R281" i="34"/>
  <c r="Q281" i="34"/>
  <c r="P281" i="34"/>
  <c r="O281" i="34"/>
  <c r="N281" i="34"/>
  <c r="M281" i="34"/>
  <c r="L281" i="34"/>
  <c r="F281" i="34"/>
  <c r="H281" i="34" s="1"/>
  <c r="AN280" i="34"/>
  <c r="AM280" i="34"/>
  <c r="AL280" i="34"/>
  <c r="AK280" i="34"/>
  <c r="AJ280" i="34"/>
  <c r="AI280" i="34"/>
  <c r="AH280" i="34"/>
  <c r="AG280" i="34"/>
  <c r="AF280" i="34"/>
  <c r="AE280" i="34"/>
  <c r="AD280" i="34"/>
  <c r="AC280" i="34"/>
  <c r="AB280" i="34"/>
  <c r="AA280" i="34"/>
  <c r="Z280" i="34"/>
  <c r="X280" i="34"/>
  <c r="W280" i="34"/>
  <c r="V280" i="34"/>
  <c r="U280" i="34"/>
  <c r="T280" i="34"/>
  <c r="S280" i="34"/>
  <c r="R280" i="34"/>
  <c r="Q280" i="34"/>
  <c r="P280" i="34"/>
  <c r="O280" i="34"/>
  <c r="N280" i="34"/>
  <c r="M280" i="34"/>
  <c r="L280" i="34"/>
  <c r="AP280" i="34" s="1"/>
  <c r="F280" i="34"/>
  <c r="H280" i="34" s="1"/>
  <c r="AN279" i="34"/>
  <c r="AM279" i="34"/>
  <c r="AL279" i="34"/>
  <c r="AK279" i="34"/>
  <c r="AJ279" i="34"/>
  <c r="AI279" i="34"/>
  <c r="AH279" i="34"/>
  <c r="AG279" i="34"/>
  <c r="AF279" i="34"/>
  <c r="AE279" i="34"/>
  <c r="AD279" i="34"/>
  <c r="AC279" i="34"/>
  <c r="AB279" i="34"/>
  <c r="AA279" i="34"/>
  <c r="Z279" i="34"/>
  <c r="X279" i="34"/>
  <c r="W279" i="34"/>
  <c r="V279" i="34"/>
  <c r="U279" i="34"/>
  <c r="T279" i="34"/>
  <c r="S279" i="34"/>
  <c r="R279" i="34"/>
  <c r="Q279" i="34"/>
  <c r="P279" i="34"/>
  <c r="O279" i="34"/>
  <c r="N279" i="34"/>
  <c r="M279" i="34"/>
  <c r="L279" i="34"/>
  <c r="AP279" i="34" s="1"/>
  <c r="F279" i="34"/>
  <c r="H279" i="34" s="1"/>
  <c r="AN278" i="34"/>
  <c r="AM278" i="34"/>
  <c r="AL278" i="34"/>
  <c r="AK278" i="34"/>
  <c r="AJ278" i="34"/>
  <c r="AI278" i="34"/>
  <c r="AH278" i="34"/>
  <c r="AG278" i="34"/>
  <c r="AF278" i="34"/>
  <c r="AE278" i="34"/>
  <c r="AD278" i="34"/>
  <c r="AC278" i="34"/>
  <c r="AB278" i="34"/>
  <c r="AA278" i="34"/>
  <c r="Z278" i="34"/>
  <c r="X278" i="34"/>
  <c r="W278" i="34"/>
  <c r="V278" i="34"/>
  <c r="U278" i="34"/>
  <c r="T278" i="34"/>
  <c r="S278" i="34"/>
  <c r="R278" i="34"/>
  <c r="Q278" i="34"/>
  <c r="P278" i="34"/>
  <c r="O278" i="34"/>
  <c r="N278" i="34"/>
  <c r="M278" i="34"/>
  <c r="L278" i="34"/>
  <c r="AP278" i="34" s="1"/>
  <c r="F278" i="34"/>
  <c r="H278" i="34" s="1"/>
  <c r="AN277" i="34"/>
  <c r="AM277" i="34"/>
  <c r="AL277" i="34"/>
  <c r="AK277" i="34"/>
  <c r="AJ277" i="34"/>
  <c r="AI277" i="34"/>
  <c r="AH277" i="34"/>
  <c r="AG277" i="34"/>
  <c r="AF277" i="34"/>
  <c r="AE277" i="34"/>
  <c r="AD277" i="34"/>
  <c r="AC277" i="34"/>
  <c r="AA277" i="34"/>
  <c r="AB277" i="34" s="1"/>
  <c r="Z277" i="34"/>
  <c r="X277" i="34"/>
  <c r="W277" i="34"/>
  <c r="V277" i="34"/>
  <c r="U277" i="34"/>
  <c r="T277" i="34"/>
  <c r="S277" i="34"/>
  <c r="R277" i="34"/>
  <c r="Q277" i="34"/>
  <c r="P277" i="34"/>
  <c r="O277" i="34"/>
  <c r="N277" i="34"/>
  <c r="M277" i="34"/>
  <c r="L277" i="34"/>
  <c r="F277" i="34"/>
  <c r="H277" i="34" s="1"/>
  <c r="AN276" i="34"/>
  <c r="AM276" i="34"/>
  <c r="AL276" i="34"/>
  <c r="AK276" i="34"/>
  <c r="AJ276" i="34"/>
  <c r="AI276" i="34"/>
  <c r="AH276" i="34"/>
  <c r="AG276" i="34"/>
  <c r="AF276" i="34"/>
  <c r="AE276" i="34"/>
  <c r="AD276" i="34"/>
  <c r="AC276" i="34"/>
  <c r="AA276" i="34"/>
  <c r="AB276" i="34" s="1"/>
  <c r="Z276" i="34"/>
  <c r="X276" i="34"/>
  <c r="W276" i="34"/>
  <c r="V276" i="34"/>
  <c r="U276" i="34"/>
  <c r="T276" i="34"/>
  <c r="S276" i="34"/>
  <c r="R276" i="34"/>
  <c r="Q276" i="34"/>
  <c r="P276" i="34"/>
  <c r="O276" i="34"/>
  <c r="N276" i="34"/>
  <c r="M276" i="34"/>
  <c r="L276" i="34"/>
  <c r="AP276" i="34" s="1"/>
  <c r="F276" i="34"/>
  <c r="H276" i="34" s="1"/>
  <c r="AN275" i="34"/>
  <c r="AM275" i="34"/>
  <c r="AL275" i="34"/>
  <c r="AK275" i="34"/>
  <c r="AJ275" i="34"/>
  <c r="AI275" i="34"/>
  <c r="AH275" i="34"/>
  <c r="AG275" i="34"/>
  <c r="AF275" i="34"/>
  <c r="AE275" i="34"/>
  <c r="AD275" i="34"/>
  <c r="AC275" i="34"/>
  <c r="AB275" i="34"/>
  <c r="AA275" i="34"/>
  <c r="Z275" i="34"/>
  <c r="X275" i="34"/>
  <c r="W275" i="34"/>
  <c r="V275" i="34"/>
  <c r="U275" i="34"/>
  <c r="T275" i="34"/>
  <c r="S275" i="34"/>
  <c r="R275" i="34"/>
  <c r="Q275" i="34"/>
  <c r="P275" i="34"/>
  <c r="O275" i="34"/>
  <c r="N275" i="34"/>
  <c r="M275" i="34"/>
  <c r="L275" i="34"/>
  <c r="AP275" i="34" s="1"/>
  <c r="F275" i="34"/>
  <c r="H275" i="34" s="1"/>
  <c r="AN274" i="34"/>
  <c r="AM274" i="34"/>
  <c r="AL274" i="34"/>
  <c r="AK274" i="34"/>
  <c r="AJ274" i="34"/>
  <c r="AI274" i="34"/>
  <c r="AH274" i="34"/>
  <c r="AG274" i="34"/>
  <c r="AF274" i="34"/>
  <c r="AE274" i="34"/>
  <c r="AD274" i="34"/>
  <c r="AC274" i="34"/>
  <c r="AB274" i="34"/>
  <c r="AA274" i="34"/>
  <c r="Z274" i="34"/>
  <c r="X274" i="34"/>
  <c r="W274" i="34"/>
  <c r="V274" i="34"/>
  <c r="U274" i="34"/>
  <c r="T274" i="34"/>
  <c r="S274" i="34"/>
  <c r="R274" i="34"/>
  <c r="Q274" i="34"/>
  <c r="P274" i="34"/>
  <c r="O274" i="34"/>
  <c r="N274" i="34"/>
  <c r="M274" i="34"/>
  <c r="L274" i="34"/>
  <c r="AP274" i="34" s="1"/>
  <c r="F274" i="34"/>
  <c r="H274" i="34" s="1"/>
  <c r="AN273" i="34"/>
  <c r="AM273" i="34"/>
  <c r="AL273" i="34"/>
  <c r="AK273" i="34"/>
  <c r="AJ273" i="34"/>
  <c r="AI273" i="34"/>
  <c r="AH273" i="34"/>
  <c r="AG273" i="34"/>
  <c r="AF273" i="34"/>
  <c r="AE273" i="34"/>
  <c r="AD273" i="34"/>
  <c r="AC273" i="34"/>
  <c r="AA273" i="34"/>
  <c r="AB273" i="34" s="1"/>
  <c r="Z273" i="34"/>
  <c r="X273" i="34"/>
  <c r="W273" i="34"/>
  <c r="V273" i="34"/>
  <c r="U273" i="34"/>
  <c r="T273" i="34"/>
  <c r="S273" i="34"/>
  <c r="R273" i="34"/>
  <c r="Q273" i="34"/>
  <c r="P273" i="34"/>
  <c r="O273" i="34"/>
  <c r="N273" i="34"/>
  <c r="M273" i="34"/>
  <c r="L273" i="34"/>
  <c r="F273" i="34"/>
  <c r="H273" i="34" s="1"/>
  <c r="AN272" i="34"/>
  <c r="AM272" i="34"/>
  <c r="AL272" i="34"/>
  <c r="AK272" i="34"/>
  <c r="AJ272" i="34"/>
  <c r="AI272" i="34"/>
  <c r="AH272" i="34"/>
  <c r="AG272" i="34"/>
  <c r="AF272" i="34"/>
  <c r="AE272" i="34"/>
  <c r="AD272" i="34"/>
  <c r="AC272" i="34"/>
  <c r="AA272" i="34"/>
  <c r="AB272" i="34" s="1"/>
  <c r="Z272" i="34"/>
  <c r="X272" i="34"/>
  <c r="W272" i="34"/>
  <c r="V272" i="34"/>
  <c r="U272" i="34"/>
  <c r="T272" i="34"/>
  <c r="S272" i="34"/>
  <c r="R272" i="34"/>
  <c r="Q272" i="34"/>
  <c r="P272" i="34"/>
  <c r="O272" i="34"/>
  <c r="N272" i="34"/>
  <c r="M272" i="34"/>
  <c r="L272" i="34"/>
  <c r="F272" i="34"/>
  <c r="H272" i="34" s="1"/>
  <c r="AN271" i="34"/>
  <c r="AM271" i="34"/>
  <c r="AL271" i="34"/>
  <c r="AK271" i="34"/>
  <c r="AJ271" i="34"/>
  <c r="AI271" i="34"/>
  <c r="AH271" i="34"/>
  <c r="AG271" i="34"/>
  <c r="AF271" i="34"/>
  <c r="AE271" i="34"/>
  <c r="AD271" i="34"/>
  <c r="AC271" i="34"/>
  <c r="AB271" i="34"/>
  <c r="AA271" i="34"/>
  <c r="Z271" i="34"/>
  <c r="X271" i="34"/>
  <c r="W271" i="34"/>
  <c r="V271" i="34"/>
  <c r="U271" i="34"/>
  <c r="T271" i="34"/>
  <c r="S271" i="34"/>
  <c r="R271" i="34"/>
  <c r="Q271" i="34"/>
  <c r="P271" i="34"/>
  <c r="O271" i="34"/>
  <c r="N271" i="34"/>
  <c r="M271" i="34"/>
  <c r="L271" i="34"/>
  <c r="AP271" i="34" s="1"/>
  <c r="F271" i="34"/>
  <c r="H271" i="34" s="1"/>
  <c r="AN270" i="34"/>
  <c r="AM270" i="34"/>
  <c r="AL270" i="34"/>
  <c r="AK270" i="34"/>
  <c r="AJ270" i="34"/>
  <c r="AI270" i="34"/>
  <c r="AH270" i="34"/>
  <c r="AG270" i="34"/>
  <c r="AF270" i="34"/>
  <c r="AE270" i="34"/>
  <c r="AD270" i="34"/>
  <c r="AC270" i="34"/>
  <c r="AB270" i="34"/>
  <c r="AA270" i="34"/>
  <c r="Z270" i="34"/>
  <c r="X270" i="34"/>
  <c r="W270" i="34"/>
  <c r="V270" i="34"/>
  <c r="U270" i="34"/>
  <c r="T270" i="34"/>
  <c r="S270" i="34"/>
  <c r="R270" i="34"/>
  <c r="Q270" i="34"/>
  <c r="P270" i="34"/>
  <c r="O270" i="34"/>
  <c r="N270" i="34"/>
  <c r="M270" i="34"/>
  <c r="L270" i="34"/>
  <c r="AP270" i="34" s="1"/>
  <c r="F270" i="34"/>
  <c r="H270" i="34" s="1"/>
  <c r="AN269" i="34"/>
  <c r="AM269" i="34"/>
  <c r="AL269" i="34"/>
  <c r="AK269" i="34"/>
  <c r="AJ269" i="34"/>
  <c r="AI269" i="34"/>
  <c r="AH269" i="34"/>
  <c r="AG269" i="34"/>
  <c r="AF269" i="34"/>
  <c r="AE269" i="34"/>
  <c r="AD269" i="34"/>
  <c r="AC269" i="34"/>
  <c r="AB269" i="34"/>
  <c r="AA269" i="34"/>
  <c r="Z269" i="34"/>
  <c r="X269" i="34"/>
  <c r="W269" i="34"/>
  <c r="V269" i="34"/>
  <c r="U269" i="34"/>
  <c r="T269" i="34"/>
  <c r="S269" i="34"/>
  <c r="R269" i="34"/>
  <c r="Q269" i="34"/>
  <c r="P269" i="34"/>
  <c r="O269" i="34"/>
  <c r="N269" i="34"/>
  <c r="M269" i="34"/>
  <c r="L269" i="34"/>
  <c r="F269" i="34"/>
  <c r="H269" i="34" s="1"/>
  <c r="I269" i="34" s="1"/>
  <c r="J269" i="34" s="1"/>
  <c r="AN268" i="34"/>
  <c r="AM268" i="34"/>
  <c r="AL268" i="34"/>
  <c r="AK268" i="34"/>
  <c r="AJ268" i="34"/>
  <c r="AI268" i="34"/>
  <c r="AH268" i="34"/>
  <c r="AG268" i="34"/>
  <c r="AF268" i="34"/>
  <c r="AE268" i="34"/>
  <c r="AD268" i="34"/>
  <c r="AC268" i="34"/>
  <c r="AA268" i="34"/>
  <c r="AB268" i="34" s="1"/>
  <c r="Z268" i="34"/>
  <c r="X268" i="34"/>
  <c r="W268" i="34"/>
  <c r="V268" i="34"/>
  <c r="U268" i="34"/>
  <c r="T268" i="34"/>
  <c r="S268" i="34"/>
  <c r="R268" i="34"/>
  <c r="Q268" i="34"/>
  <c r="P268" i="34"/>
  <c r="O268" i="34"/>
  <c r="N268" i="34"/>
  <c r="M268" i="34"/>
  <c r="L268" i="34"/>
  <c r="AP268" i="34" s="1"/>
  <c r="F268" i="34"/>
  <c r="H268" i="34" s="1"/>
  <c r="AN267" i="34"/>
  <c r="AM267" i="34"/>
  <c r="AL267" i="34"/>
  <c r="AK267" i="34"/>
  <c r="AJ267" i="34"/>
  <c r="AI267" i="34"/>
  <c r="AH267" i="34"/>
  <c r="AG267" i="34"/>
  <c r="AF267" i="34"/>
  <c r="AE267" i="34"/>
  <c r="AD267" i="34"/>
  <c r="AC267" i="34"/>
  <c r="AB267" i="34"/>
  <c r="AA267" i="34"/>
  <c r="Z267" i="34"/>
  <c r="X267" i="34"/>
  <c r="W267" i="34"/>
  <c r="V267" i="34"/>
  <c r="U267" i="34"/>
  <c r="T267" i="34"/>
  <c r="S267" i="34"/>
  <c r="R267" i="34"/>
  <c r="Q267" i="34"/>
  <c r="P267" i="34"/>
  <c r="O267" i="34"/>
  <c r="N267" i="34"/>
  <c r="M267" i="34"/>
  <c r="L267" i="34"/>
  <c r="AP267" i="34" s="1"/>
  <c r="F267" i="34"/>
  <c r="H267" i="34" s="1"/>
  <c r="AN266" i="34"/>
  <c r="AM266" i="34"/>
  <c r="AL266" i="34"/>
  <c r="AK266" i="34"/>
  <c r="AJ266" i="34"/>
  <c r="AI266" i="34"/>
  <c r="AH266" i="34"/>
  <c r="AG266" i="34"/>
  <c r="AF266" i="34"/>
  <c r="AE266" i="34"/>
  <c r="AD266" i="34"/>
  <c r="AC266" i="34"/>
  <c r="AB266" i="34"/>
  <c r="AA266" i="34"/>
  <c r="Z266" i="34"/>
  <c r="X266" i="34"/>
  <c r="W266" i="34"/>
  <c r="V266" i="34"/>
  <c r="U266" i="34"/>
  <c r="T266" i="34"/>
  <c r="S266" i="34"/>
  <c r="R266" i="34"/>
  <c r="Q266" i="34"/>
  <c r="P266" i="34"/>
  <c r="O266" i="34"/>
  <c r="N266" i="34"/>
  <c r="M266" i="34"/>
  <c r="L266" i="34"/>
  <c r="AP266" i="34" s="1"/>
  <c r="F266" i="34"/>
  <c r="H266" i="34" s="1"/>
  <c r="AN265" i="34"/>
  <c r="AM265" i="34"/>
  <c r="AL265" i="34"/>
  <c r="AK265" i="34"/>
  <c r="AJ265" i="34"/>
  <c r="AI265" i="34"/>
  <c r="AH265" i="34"/>
  <c r="AG265" i="34"/>
  <c r="AF265" i="34"/>
  <c r="AE265" i="34"/>
  <c r="AD265" i="34"/>
  <c r="AC265" i="34"/>
  <c r="AB265" i="34"/>
  <c r="AA265" i="34"/>
  <c r="Z265" i="34"/>
  <c r="X265" i="34"/>
  <c r="W265" i="34"/>
  <c r="V265" i="34"/>
  <c r="U265" i="34"/>
  <c r="T265" i="34"/>
  <c r="S265" i="34"/>
  <c r="R265" i="34"/>
  <c r="Q265" i="34"/>
  <c r="P265" i="34"/>
  <c r="O265" i="34"/>
  <c r="N265" i="34"/>
  <c r="M265" i="34"/>
  <c r="L265" i="34"/>
  <c r="AP265" i="34" s="1"/>
  <c r="F265" i="34"/>
  <c r="H265" i="34" s="1"/>
  <c r="AN264" i="34"/>
  <c r="AM264" i="34"/>
  <c r="AL264" i="34"/>
  <c r="AK264" i="34"/>
  <c r="AJ264" i="34"/>
  <c r="AI264" i="34"/>
  <c r="AH264" i="34"/>
  <c r="AG264" i="34"/>
  <c r="AF264" i="34"/>
  <c r="AE264" i="34"/>
  <c r="AD264" i="34"/>
  <c r="AC264" i="34"/>
  <c r="AA264" i="34"/>
  <c r="AB264" i="34" s="1"/>
  <c r="Z264" i="34"/>
  <c r="X264" i="34"/>
  <c r="W264" i="34"/>
  <c r="V264" i="34"/>
  <c r="U264" i="34"/>
  <c r="T264" i="34"/>
  <c r="S264" i="34"/>
  <c r="R264" i="34"/>
  <c r="Q264" i="34"/>
  <c r="P264" i="34"/>
  <c r="O264" i="34"/>
  <c r="N264" i="34"/>
  <c r="M264" i="34"/>
  <c r="L264" i="34"/>
  <c r="F264" i="34"/>
  <c r="H264" i="34" s="1"/>
  <c r="AN263" i="34"/>
  <c r="AM263" i="34"/>
  <c r="AL263" i="34"/>
  <c r="AK263" i="34"/>
  <c r="AJ263" i="34"/>
  <c r="AI263" i="34"/>
  <c r="AH263" i="34"/>
  <c r="AG263" i="34"/>
  <c r="AF263" i="34"/>
  <c r="AE263" i="34"/>
  <c r="AD263" i="34"/>
  <c r="AC263" i="34"/>
  <c r="AB263" i="34"/>
  <c r="AA263" i="34"/>
  <c r="Z263" i="34"/>
  <c r="X263" i="34"/>
  <c r="W263" i="34"/>
  <c r="V263" i="34"/>
  <c r="U263" i="34"/>
  <c r="T263" i="34"/>
  <c r="S263" i="34"/>
  <c r="R263" i="34"/>
  <c r="Q263" i="34"/>
  <c r="P263" i="34"/>
  <c r="O263" i="34"/>
  <c r="N263" i="34"/>
  <c r="M263" i="34"/>
  <c r="L263" i="34"/>
  <c r="AP263" i="34" s="1"/>
  <c r="F263" i="34"/>
  <c r="H263" i="34" s="1"/>
  <c r="AN262" i="34"/>
  <c r="AM262" i="34"/>
  <c r="AL262" i="34"/>
  <c r="AK262" i="34"/>
  <c r="AJ262" i="34"/>
  <c r="AI262" i="34"/>
  <c r="AH262" i="34"/>
  <c r="AG262" i="34"/>
  <c r="AF262" i="34"/>
  <c r="AE262" i="34"/>
  <c r="AD262" i="34"/>
  <c r="AC262" i="34"/>
  <c r="AB262" i="34"/>
  <c r="AA262" i="34"/>
  <c r="Z262" i="34"/>
  <c r="X262" i="34"/>
  <c r="W262" i="34"/>
  <c r="V262" i="34"/>
  <c r="U262" i="34"/>
  <c r="T262" i="34"/>
  <c r="S262" i="34"/>
  <c r="R262" i="34"/>
  <c r="Q262" i="34"/>
  <c r="P262" i="34"/>
  <c r="O262" i="34"/>
  <c r="N262" i="34"/>
  <c r="M262" i="34"/>
  <c r="L262" i="34"/>
  <c r="AP262" i="34" s="1"/>
  <c r="F262" i="34"/>
  <c r="H262" i="34" s="1"/>
  <c r="AN261" i="34"/>
  <c r="AM261" i="34"/>
  <c r="AL261" i="34"/>
  <c r="AK261" i="34"/>
  <c r="AJ261" i="34"/>
  <c r="AI261" i="34"/>
  <c r="AH261" i="34"/>
  <c r="AG261" i="34"/>
  <c r="AF261" i="34"/>
  <c r="AE261" i="34"/>
  <c r="AD261" i="34"/>
  <c r="AC261" i="34"/>
  <c r="AB261" i="34"/>
  <c r="AA261" i="34"/>
  <c r="Z261" i="34"/>
  <c r="X261" i="34"/>
  <c r="W261" i="34"/>
  <c r="V261" i="34"/>
  <c r="U261" i="34"/>
  <c r="T261" i="34"/>
  <c r="S261" i="34"/>
  <c r="R261" i="34"/>
  <c r="Q261" i="34"/>
  <c r="P261" i="34"/>
  <c r="O261" i="34"/>
  <c r="N261" i="34"/>
  <c r="M261" i="34"/>
  <c r="L261" i="34"/>
  <c r="F261" i="34"/>
  <c r="H261" i="34" s="1"/>
  <c r="AN260" i="34"/>
  <c r="AM260" i="34"/>
  <c r="AL260" i="34"/>
  <c r="AK260" i="34"/>
  <c r="AJ260" i="34"/>
  <c r="AI260" i="34"/>
  <c r="AH260" i="34"/>
  <c r="AG260" i="34"/>
  <c r="AF260" i="34"/>
  <c r="AE260" i="34"/>
  <c r="AD260" i="34"/>
  <c r="AC260" i="34"/>
  <c r="AA260" i="34"/>
  <c r="AB260" i="34" s="1"/>
  <c r="Z260" i="34"/>
  <c r="X260" i="34"/>
  <c r="W260" i="34"/>
  <c r="V260" i="34"/>
  <c r="U260" i="34"/>
  <c r="T260" i="34"/>
  <c r="S260" i="34"/>
  <c r="R260" i="34"/>
  <c r="Q260" i="34"/>
  <c r="P260" i="34"/>
  <c r="O260" i="34"/>
  <c r="N260" i="34"/>
  <c r="M260" i="34"/>
  <c r="L260" i="34"/>
  <c r="AP260" i="34" s="1"/>
  <c r="F260" i="34"/>
  <c r="H260" i="34" s="1"/>
  <c r="AN259" i="34"/>
  <c r="AM259" i="34"/>
  <c r="AL259" i="34"/>
  <c r="AK259" i="34"/>
  <c r="AJ259" i="34"/>
  <c r="AI259" i="34"/>
  <c r="AH259" i="34"/>
  <c r="AG259" i="34"/>
  <c r="AF259" i="34"/>
  <c r="AE259" i="34"/>
  <c r="AD259" i="34"/>
  <c r="AC259" i="34"/>
  <c r="AB259" i="34"/>
  <c r="AA259" i="34"/>
  <c r="Z259" i="34"/>
  <c r="X259" i="34"/>
  <c r="W259" i="34"/>
  <c r="V259" i="34"/>
  <c r="U259" i="34"/>
  <c r="T259" i="34"/>
  <c r="S259" i="34"/>
  <c r="R259" i="34"/>
  <c r="Q259" i="34"/>
  <c r="P259" i="34"/>
  <c r="O259" i="34"/>
  <c r="N259" i="34"/>
  <c r="M259" i="34"/>
  <c r="L259" i="34"/>
  <c r="AP259" i="34" s="1"/>
  <c r="F259" i="34"/>
  <c r="H259" i="34" s="1"/>
  <c r="AN258" i="34"/>
  <c r="AM258" i="34"/>
  <c r="AL258" i="34"/>
  <c r="AK258" i="34"/>
  <c r="AJ258" i="34"/>
  <c r="AI258" i="34"/>
  <c r="AH258" i="34"/>
  <c r="AG258" i="34"/>
  <c r="AF258" i="34"/>
  <c r="AE258" i="34"/>
  <c r="AD258" i="34"/>
  <c r="AC258" i="34"/>
  <c r="AB258" i="34"/>
  <c r="AA258" i="34"/>
  <c r="Z258" i="34"/>
  <c r="X258" i="34"/>
  <c r="W258" i="34"/>
  <c r="V258" i="34"/>
  <c r="U258" i="34"/>
  <c r="T258" i="34"/>
  <c r="S258" i="34"/>
  <c r="R258" i="34"/>
  <c r="Q258" i="34"/>
  <c r="P258" i="34"/>
  <c r="O258" i="34"/>
  <c r="N258" i="34"/>
  <c r="M258" i="34"/>
  <c r="L258" i="34"/>
  <c r="AP258" i="34" s="1"/>
  <c r="F258" i="34"/>
  <c r="H258" i="34" s="1"/>
  <c r="AN257" i="34"/>
  <c r="AM257" i="34"/>
  <c r="AL257" i="34"/>
  <c r="AK257" i="34"/>
  <c r="AJ257" i="34"/>
  <c r="AI257" i="34"/>
  <c r="AH257" i="34"/>
  <c r="AG257" i="34"/>
  <c r="AF257" i="34"/>
  <c r="AE257" i="34"/>
  <c r="AD257" i="34"/>
  <c r="AC257" i="34"/>
  <c r="AB257" i="34"/>
  <c r="AA257" i="34"/>
  <c r="Z257" i="34"/>
  <c r="X257" i="34"/>
  <c r="W257" i="34"/>
  <c r="V257" i="34"/>
  <c r="U257" i="34"/>
  <c r="T257" i="34"/>
  <c r="S257" i="34"/>
  <c r="R257" i="34"/>
  <c r="Q257" i="34"/>
  <c r="P257" i="34"/>
  <c r="O257" i="34"/>
  <c r="N257" i="34"/>
  <c r="M257" i="34"/>
  <c r="L257" i="34"/>
  <c r="AP257" i="34" s="1"/>
  <c r="F257" i="34"/>
  <c r="H257" i="34" s="1"/>
  <c r="AN256" i="34"/>
  <c r="AM256" i="34"/>
  <c r="AL256" i="34"/>
  <c r="AK256" i="34"/>
  <c r="AJ256" i="34"/>
  <c r="AI256" i="34"/>
  <c r="AH256" i="34"/>
  <c r="AG256" i="34"/>
  <c r="AF256" i="34"/>
  <c r="AE256" i="34"/>
  <c r="AD256" i="34"/>
  <c r="AC256" i="34"/>
  <c r="AA256" i="34"/>
  <c r="AB256" i="34" s="1"/>
  <c r="Z256" i="34"/>
  <c r="X256" i="34"/>
  <c r="W256" i="34"/>
  <c r="V256" i="34"/>
  <c r="U256" i="34"/>
  <c r="T256" i="34"/>
  <c r="S256" i="34"/>
  <c r="R256" i="34"/>
  <c r="Q256" i="34"/>
  <c r="P256" i="34"/>
  <c r="O256" i="34"/>
  <c r="N256" i="34"/>
  <c r="M256" i="34"/>
  <c r="L256" i="34"/>
  <c r="F256" i="34"/>
  <c r="H256" i="34" s="1"/>
  <c r="AN255" i="34"/>
  <c r="AM255" i="34"/>
  <c r="AL255" i="34"/>
  <c r="AK255" i="34"/>
  <c r="AJ255" i="34"/>
  <c r="AI255" i="34"/>
  <c r="AH255" i="34"/>
  <c r="AG255" i="34"/>
  <c r="AF255" i="34"/>
  <c r="AE255" i="34"/>
  <c r="AD255" i="34"/>
  <c r="AC255" i="34"/>
  <c r="AB255" i="34"/>
  <c r="AA255" i="34"/>
  <c r="Z255" i="34"/>
  <c r="X255" i="34"/>
  <c r="W255" i="34"/>
  <c r="V255" i="34"/>
  <c r="U255" i="34"/>
  <c r="T255" i="34"/>
  <c r="S255" i="34"/>
  <c r="R255" i="34"/>
  <c r="Q255" i="34"/>
  <c r="P255" i="34"/>
  <c r="O255" i="34"/>
  <c r="N255" i="34"/>
  <c r="M255" i="34"/>
  <c r="L255" i="34"/>
  <c r="AP255" i="34" s="1"/>
  <c r="F255" i="34"/>
  <c r="H255" i="34" s="1"/>
  <c r="AN254" i="34"/>
  <c r="AM254" i="34"/>
  <c r="AL254" i="34"/>
  <c r="AK254" i="34"/>
  <c r="AJ254" i="34"/>
  <c r="AI254" i="34"/>
  <c r="AH254" i="34"/>
  <c r="AG254" i="34"/>
  <c r="AF254" i="34"/>
  <c r="AE254" i="34"/>
  <c r="AD254" i="34"/>
  <c r="AC254" i="34"/>
  <c r="AB254" i="34"/>
  <c r="AA254" i="34"/>
  <c r="Z254" i="34"/>
  <c r="X254" i="34"/>
  <c r="W254" i="34"/>
  <c r="V254" i="34"/>
  <c r="U254" i="34"/>
  <c r="T254" i="34"/>
  <c r="S254" i="34"/>
  <c r="R254" i="34"/>
  <c r="Q254" i="34"/>
  <c r="P254" i="34"/>
  <c r="O254" i="34"/>
  <c r="N254" i="34"/>
  <c r="M254" i="34"/>
  <c r="L254" i="34"/>
  <c r="AP254" i="34" s="1"/>
  <c r="F254" i="34"/>
  <c r="H254" i="34" s="1"/>
  <c r="AN253" i="34"/>
  <c r="AM253" i="34"/>
  <c r="AL253" i="34"/>
  <c r="AK253" i="34"/>
  <c r="AJ253" i="34"/>
  <c r="AI253" i="34"/>
  <c r="AH253" i="34"/>
  <c r="AG253" i="34"/>
  <c r="AF253" i="34"/>
  <c r="AE253" i="34"/>
  <c r="AD253" i="34"/>
  <c r="AC253" i="34"/>
  <c r="AB253" i="34"/>
  <c r="AA253" i="34"/>
  <c r="Z253" i="34"/>
  <c r="X253" i="34"/>
  <c r="W253" i="34"/>
  <c r="V253" i="34"/>
  <c r="U253" i="34"/>
  <c r="T253" i="34"/>
  <c r="S253" i="34"/>
  <c r="R253" i="34"/>
  <c r="Q253" i="34"/>
  <c r="P253" i="34"/>
  <c r="O253" i="34"/>
  <c r="N253" i="34"/>
  <c r="M253" i="34"/>
  <c r="L253" i="34"/>
  <c r="F253" i="34"/>
  <c r="H253" i="34" s="1"/>
  <c r="I253" i="34" s="1"/>
  <c r="J253" i="34" s="1"/>
  <c r="AN252" i="34"/>
  <c r="AM252" i="34"/>
  <c r="AL252" i="34"/>
  <c r="AK252" i="34"/>
  <c r="AJ252" i="34"/>
  <c r="AI252" i="34"/>
  <c r="AH252" i="34"/>
  <c r="AG252" i="34"/>
  <c r="AF252" i="34"/>
  <c r="AE252" i="34"/>
  <c r="AD252" i="34"/>
  <c r="AC252" i="34"/>
  <c r="AA252" i="34"/>
  <c r="AB252" i="34" s="1"/>
  <c r="Z252" i="34"/>
  <c r="X252" i="34"/>
  <c r="W252" i="34"/>
  <c r="V252" i="34"/>
  <c r="U252" i="34"/>
  <c r="T252" i="34"/>
  <c r="S252" i="34"/>
  <c r="R252" i="34"/>
  <c r="Q252" i="34"/>
  <c r="P252" i="34"/>
  <c r="O252" i="34"/>
  <c r="N252" i="34"/>
  <c r="M252" i="34"/>
  <c r="L252" i="34"/>
  <c r="AP252" i="34" s="1"/>
  <c r="F252" i="34"/>
  <c r="H252" i="34" s="1"/>
  <c r="AN251" i="34"/>
  <c r="AM251" i="34"/>
  <c r="AL251" i="34"/>
  <c r="AK251" i="34"/>
  <c r="AJ251" i="34"/>
  <c r="AI251" i="34"/>
  <c r="AH251" i="34"/>
  <c r="AG251" i="34"/>
  <c r="AF251" i="34"/>
  <c r="AE251" i="34"/>
  <c r="AD251" i="34"/>
  <c r="AC251" i="34"/>
  <c r="AB251" i="34"/>
  <c r="AA251" i="34"/>
  <c r="Z251" i="34"/>
  <c r="X251" i="34"/>
  <c r="W251" i="34"/>
  <c r="V251" i="34"/>
  <c r="U251" i="34"/>
  <c r="T251" i="34"/>
  <c r="S251" i="34"/>
  <c r="R251" i="34"/>
  <c r="Q251" i="34"/>
  <c r="P251" i="34"/>
  <c r="O251" i="34"/>
  <c r="N251" i="34"/>
  <c r="M251" i="34"/>
  <c r="L251" i="34"/>
  <c r="AP251" i="34" s="1"/>
  <c r="F251" i="34"/>
  <c r="H251" i="34" s="1"/>
  <c r="AN250" i="34"/>
  <c r="AM250" i="34"/>
  <c r="AL250" i="34"/>
  <c r="AK250" i="34"/>
  <c r="AJ250" i="34"/>
  <c r="AI250" i="34"/>
  <c r="AH250" i="34"/>
  <c r="AG250" i="34"/>
  <c r="AF250" i="34"/>
  <c r="AE250" i="34"/>
  <c r="AD250" i="34"/>
  <c r="AC250" i="34"/>
  <c r="AB250" i="34"/>
  <c r="AA250" i="34"/>
  <c r="Z250" i="34"/>
  <c r="X250" i="34"/>
  <c r="W250" i="34"/>
  <c r="V250" i="34"/>
  <c r="U250" i="34"/>
  <c r="T250" i="34"/>
  <c r="S250" i="34"/>
  <c r="R250" i="34"/>
  <c r="Q250" i="34"/>
  <c r="P250" i="34"/>
  <c r="O250" i="34"/>
  <c r="N250" i="34"/>
  <c r="M250" i="34"/>
  <c r="L250" i="34"/>
  <c r="AP250" i="34" s="1"/>
  <c r="F250" i="34"/>
  <c r="H250" i="34" s="1"/>
  <c r="AN249" i="34"/>
  <c r="AM249" i="34"/>
  <c r="AL249" i="34"/>
  <c r="AK249" i="34"/>
  <c r="AJ249" i="34"/>
  <c r="AI249" i="34"/>
  <c r="AH249" i="34"/>
  <c r="AG249" i="34"/>
  <c r="AF249" i="34"/>
  <c r="AE249" i="34"/>
  <c r="AD249" i="34"/>
  <c r="AC249" i="34"/>
  <c r="AB249" i="34"/>
  <c r="AA249" i="34"/>
  <c r="Z249" i="34"/>
  <c r="X249" i="34"/>
  <c r="W249" i="34"/>
  <c r="V249" i="34"/>
  <c r="U249" i="34"/>
  <c r="T249" i="34"/>
  <c r="S249" i="34"/>
  <c r="R249" i="34"/>
  <c r="Q249" i="34"/>
  <c r="P249" i="34"/>
  <c r="O249" i="34"/>
  <c r="N249" i="34"/>
  <c r="M249" i="34"/>
  <c r="L249" i="34"/>
  <c r="AP249" i="34" s="1"/>
  <c r="F249" i="34"/>
  <c r="H249" i="34" s="1"/>
  <c r="AN248" i="34"/>
  <c r="AM248" i="34"/>
  <c r="AL248" i="34"/>
  <c r="AK248" i="34"/>
  <c r="AJ248" i="34"/>
  <c r="AI248" i="34"/>
  <c r="AH248" i="34"/>
  <c r="AG248" i="34"/>
  <c r="AF248" i="34"/>
  <c r="AE248" i="34"/>
  <c r="AD248" i="34"/>
  <c r="AC248" i="34"/>
  <c r="AA248" i="34"/>
  <c r="AB248" i="34" s="1"/>
  <c r="Z248" i="34"/>
  <c r="X248" i="34"/>
  <c r="W248" i="34"/>
  <c r="V248" i="34"/>
  <c r="U248" i="34"/>
  <c r="T248" i="34"/>
  <c r="S248" i="34"/>
  <c r="R248" i="34"/>
  <c r="Q248" i="34"/>
  <c r="P248" i="34"/>
  <c r="O248" i="34"/>
  <c r="N248" i="34"/>
  <c r="M248" i="34"/>
  <c r="L248" i="34"/>
  <c r="F248" i="34"/>
  <c r="H248" i="34" s="1"/>
  <c r="AN247" i="34"/>
  <c r="AM247" i="34"/>
  <c r="AL247" i="34"/>
  <c r="AK247" i="34"/>
  <c r="AJ247" i="34"/>
  <c r="AI247" i="34"/>
  <c r="AH247" i="34"/>
  <c r="AG247" i="34"/>
  <c r="AF247" i="34"/>
  <c r="AE247" i="34"/>
  <c r="AD247" i="34"/>
  <c r="AC247" i="34"/>
  <c r="AB247" i="34"/>
  <c r="AA247" i="34"/>
  <c r="Z247" i="34"/>
  <c r="X247" i="34"/>
  <c r="W247" i="34"/>
  <c r="V247" i="34"/>
  <c r="U247" i="34"/>
  <c r="T247" i="34"/>
  <c r="S247" i="34"/>
  <c r="R247" i="34"/>
  <c r="Q247" i="34"/>
  <c r="P247" i="34"/>
  <c r="O247" i="34"/>
  <c r="N247" i="34"/>
  <c r="M247" i="34"/>
  <c r="L247" i="34"/>
  <c r="F247" i="34"/>
  <c r="H247" i="34" s="1"/>
  <c r="AN246" i="34"/>
  <c r="AM246" i="34"/>
  <c r="AL246" i="34"/>
  <c r="AK246" i="34"/>
  <c r="AJ246" i="34"/>
  <c r="AI246" i="34"/>
  <c r="AH246" i="34"/>
  <c r="AG246" i="34"/>
  <c r="AF246" i="34"/>
  <c r="AE246" i="34"/>
  <c r="AD246" i="34"/>
  <c r="AC246" i="34"/>
  <c r="AB246" i="34"/>
  <c r="AA246" i="34"/>
  <c r="Z246" i="34"/>
  <c r="X246" i="34"/>
  <c r="W246" i="34"/>
  <c r="V246" i="34"/>
  <c r="U246" i="34"/>
  <c r="T246" i="34"/>
  <c r="S246" i="34"/>
  <c r="R246" i="34"/>
  <c r="Q246" i="34"/>
  <c r="P246" i="34"/>
  <c r="O246" i="34"/>
  <c r="N246" i="34"/>
  <c r="M246" i="34"/>
  <c r="L246" i="34"/>
  <c r="AP246" i="34" s="1"/>
  <c r="F246" i="34"/>
  <c r="H246" i="34" s="1"/>
  <c r="AN245" i="34"/>
  <c r="AM245" i="34"/>
  <c r="AL245" i="34"/>
  <c r="AK245" i="34"/>
  <c r="AJ245" i="34"/>
  <c r="AI245" i="34"/>
  <c r="AH245" i="34"/>
  <c r="AG245" i="34"/>
  <c r="AF245" i="34"/>
  <c r="AE245" i="34"/>
  <c r="AD245" i="34"/>
  <c r="AC245" i="34"/>
  <c r="AB245" i="34"/>
  <c r="AA245" i="34"/>
  <c r="Z245" i="34"/>
  <c r="X245" i="34"/>
  <c r="W245" i="34"/>
  <c r="V245" i="34"/>
  <c r="U245" i="34"/>
  <c r="T245" i="34"/>
  <c r="S245" i="34"/>
  <c r="R245" i="34"/>
  <c r="Q245" i="34"/>
  <c r="P245" i="34"/>
  <c r="O245" i="34"/>
  <c r="N245" i="34"/>
  <c r="M245" i="34"/>
  <c r="L245" i="34"/>
  <c r="F245" i="34"/>
  <c r="H245" i="34" s="1"/>
  <c r="AN244" i="34"/>
  <c r="AM244" i="34"/>
  <c r="AL244" i="34"/>
  <c r="AK244" i="34"/>
  <c r="AJ244" i="34"/>
  <c r="AI244" i="34"/>
  <c r="AH244" i="34"/>
  <c r="AG244" i="34"/>
  <c r="AF244" i="34"/>
  <c r="AE244" i="34"/>
  <c r="AD244" i="34"/>
  <c r="AC244" i="34"/>
  <c r="AA244" i="34"/>
  <c r="AB244" i="34" s="1"/>
  <c r="Z244" i="34"/>
  <c r="X244" i="34"/>
  <c r="W244" i="34"/>
  <c r="V244" i="34"/>
  <c r="U244" i="34"/>
  <c r="T244" i="34"/>
  <c r="S244" i="34"/>
  <c r="R244" i="34"/>
  <c r="Q244" i="34"/>
  <c r="P244" i="34"/>
  <c r="O244" i="34"/>
  <c r="N244" i="34"/>
  <c r="M244" i="34"/>
  <c r="L244" i="34"/>
  <c r="AP244" i="34" s="1"/>
  <c r="F244" i="34"/>
  <c r="H244" i="34" s="1"/>
  <c r="AN243" i="34"/>
  <c r="AM243" i="34"/>
  <c r="AL243" i="34"/>
  <c r="AK243" i="34"/>
  <c r="AJ243" i="34"/>
  <c r="AI243" i="34"/>
  <c r="AH243" i="34"/>
  <c r="AG243" i="34"/>
  <c r="AF243" i="34"/>
  <c r="AE243" i="34"/>
  <c r="AD243" i="34"/>
  <c r="AC243" i="34"/>
  <c r="AB243" i="34"/>
  <c r="AA243" i="34"/>
  <c r="Z243" i="34"/>
  <c r="X243" i="34"/>
  <c r="W243" i="34"/>
  <c r="V243" i="34"/>
  <c r="U243" i="34"/>
  <c r="T243" i="34"/>
  <c r="S243" i="34"/>
  <c r="R243" i="34"/>
  <c r="Q243" i="34"/>
  <c r="P243" i="34"/>
  <c r="O243" i="34"/>
  <c r="N243" i="34"/>
  <c r="M243" i="34"/>
  <c r="L243" i="34"/>
  <c r="AP243" i="34" s="1"/>
  <c r="F243" i="34"/>
  <c r="H243" i="34" s="1"/>
  <c r="AN242" i="34"/>
  <c r="AM242" i="34"/>
  <c r="AL242" i="34"/>
  <c r="AK242" i="34"/>
  <c r="AJ242" i="34"/>
  <c r="AI242" i="34"/>
  <c r="AH242" i="34"/>
  <c r="AG242" i="34"/>
  <c r="AF242" i="34"/>
  <c r="AE242" i="34"/>
  <c r="AD242" i="34"/>
  <c r="AC242" i="34"/>
  <c r="AB242" i="34"/>
  <c r="AA242" i="34"/>
  <c r="Z242" i="34"/>
  <c r="X242" i="34"/>
  <c r="W242" i="34"/>
  <c r="V242" i="34"/>
  <c r="U242" i="34"/>
  <c r="T242" i="34"/>
  <c r="S242" i="34"/>
  <c r="R242" i="34"/>
  <c r="Q242" i="34"/>
  <c r="P242" i="34"/>
  <c r="O242" i="34"/>
  <c r="N242" i="34"/>
  <c r="M242" i="34"/>
  <c r="L242" i="34"/>
  <c r="AP242" i="34" s="1"/>
  <c r="F242" i="34"/>
  <c r="H242" i="34" s="1"/>
  <c r="AN241" i="34"/>
  <c r="AM241" i="34"/>
  <c r="AL241" i="34"/>
  <c r="AK241" i="34"/>
  <c r="AJ241" i="34"/>
  <c r="AI241" i="34"/>
  <c r="AH241" i="34"/>
  <c r="AG241" i="34"/>
  <c r="AF241" i="34"/>
  <c r="AE241" i="34"/>
  <c r="AD241" i="34"/>
  <c r="AC241" i="34"/>
  <c r="AB241" i="34"/>
  <c r="AA241" i="34"/>
  <c r="Z241" i="34"/>
  <c r="X241" i="34"/>
  <c r="W241" i="34"/>
  <c r="V241" i="34"/>
  <c r="U241" i="34"/>
  <c r="T241" i="34"/>
  <c r="S241" i="34"/>
  <c r="R241" i="34"/>
  <c r="Q241" i="34"/>
  <c r="P241" i="34"/>
  <c r="O241" i="34"/>
  <c r="N241" i="34"/>
  <c r="M241" i="34"/>
  <c r="L241" i="34"/>
  <c r="AP241" i="34" s="1"/>
  <c r="F241" i="34"/>
  <c r="H241" i="34" s="1"/>
  <c r="AN240" i="34"/>
  <c r="AM240" i="34"/>
  <c r="AL240" i="34"/>
  <c r="AK240" i="34"/>
  <c r="AJ240" i="34"/>
  <c r="AI240" i="34"/>
  <c r="AH240" i="34"/>
  <c r="AG240" i="34"/>
  <c r="AF240" i="34"/>
  <c r="AE240" i="34"/>
  <c r="AD240" i="34"/>
  <c r="AC240" i="34"/>
  <c r="AA240" i="34"/>
  <c r="AB240" i="34" s="1"/>
  <c r="Z240" i="34"/>
  <c r="X240" i="34"/>
  <c r="W240" i="34"/>
  <c r="V240" i="34"/>
  <c r="U240" i="34"/>
  <c r="T240" i="34"/>
  <c r="S240" i="34"/>
  <c r="R240" i="34"/>
  <c r="Q240" i="34"/>
  <c r="P240" i="34"/>
  <c r="O240" i="34"/>
  <c r="N240" i="34"/>
  <c r="M240" i="34"/>
  <c r="L240" i="34"/>
  <c r="F240" i="34"/>
  <c r="H240" i="34" s="1"/>
  <c r="AN239" i="34"/>
  <c r="AM239" i="34"/>
  <c r="AL239" i="34"/>
  <c r="AK239" i="34"/>
  <c r="AJ239" i="34"/>
  <c r="AI239" i="34"/>
  <c r="AH239" i="34"/>
  <c r="AG239" i="34"/>
  <c r="AF239" i="34"/>
  <c r="AE239" i="34"/>
  <c r="AD239" i="34"/>
  <c r="AC239" i="34"/>
  <c r="AB239" i="34"/>
  <c r="AA239" i="34"/>
  <c r="Z239" i="34"/>
  <c r="X239" i="34"/>
  <c r="W239" i="34"/>
  <c r="V239" i="34"/>
  <c r="U239" i="34"/>
  <c r="T239" i="34"/>
  <c r="S239" i="34"/>
  <c r="R239" i="34"/>
  <c r="Q239" i="34"/>
  <c r="P239" i="34"/>
  <c r="O239" i="34"/>
  <c r="N239" i="34"/>
  <c r="M239" i="34"/>
  <c r="L239" i="34"/>
  <c r="F239" i="34"/>
  <c r="H239" i="34" s="1"/>
  <c r="AN238" i="34"/>
  <c r="AM238" i="34"/>
  <c r="AL238" i="34"/>
  <c r="AK238" i="34"/>
  <c r="AJ238" i="34"/>
  <c r="AI238" i="34"/>
  <c r="AH238" i="34"/>
  <c r="AG238" i="34"/>
  <c r="AF238" i="34"/>
  <c r="AE238" i="34"/>
  <c r="AD238" i="34"/>
  <c r="AC238" i="34"/>
  <c r="AB238" i="34"/>
  <c r="AA238" i="34"/>
  <c r="Z238" i="34"/>
  <c r="X238" i="34"/>
  <c r="W238" i="34"/>
  <c r="V238" i="34"/>
  <c r="U238" i="34"/>
  <c r="T238" i="34"/>
  <c r="S238" i="34"/>
  <c r="R238" i="34"/>
  <c r="Q238" i="34"/>
  <c r="P238" i="34"/>
  <c r="O238" i="34"/>
  <c r="N238" i="34"/>
  <c r="M238" i="34"/>
  <c r="L238" i="34"/>
  <c r="AP238" i="34" s="1"/>
  <c r="F238" i="34"/>
  <c r="H238" i="34" s="1"/>
  <c r="AN237" i="34"/>
  <c r="AM237" i="34"/>
  <c r="AL237" i="34"/>
  <c r="AK237" i="34"/>
  <c r="AJ237" i="34"/>
  <c r="AI237" i="34"/>
  <c r="AH237" i="34"/>
  <c r="AG237" i="34"/>
  <c r="AF237" i="34"/>
  <c r="AE237" i="34"/>
  <c r="AD237" i="34"/>
  <c r="AC237" i="34"/>
  <c r="AB237" i="34"/>
  <c r="AA237" i="34"/>
  <c r="Z237" i="34"/>
  <c r="X237" i="34"/>
  <c r="W237" i="34"/>
  <c r="V237" i="34"/>
  <c r="U237" i="34"/>
  <c r="T237" i="34"/>
  <c r="S237" i="34"/>
  <c r="R237" i="34"/>
  <c r="Q237" i="34"/>
  <c r="P237" i="34"/>
  <c r="O237" i="34"/>
  <c r="N237" i="34"/>
  <c r="M237" i="34"/>
  <c r="L237" i="34"/>
  <c r="F237" i="34"/>
  <c r="H237" i="34" s="1"/>
  <c r="I237" i="34" s="1"/>
  <c r="J237" i="34" s="1"/>
  <c r="AN236" i="34"/>
  <c r="AM236" i="34"/>
  <c r="AL236" i="34"/>
  <c r="AK236" i="34"/>
  <c r="AJ236" i="34"/>
  <c r="AI236" i="34"/>
  <c r="AH236" i="34"/>
  <c r="AG236" i="34"/>
  <c r="AF236" i="34"/>
  <c r="AE236" i="34"/>
  <c r="AD236" i="34"/>
  <c r="AC236" i="34"/>
  <c r="AA236" i="34"/>
  <c r="AB236" i="34" s="1"/>
  <c r="Z236" i="34"/>
  <c r="X236" i="34"/>
  <c r="W236" i="34"/>
  <c r="V236" i="34"/>
  <c r="U236" i="34"/>
  <c r="T236" i="34"/>
  <c r="S236" i="34"/>
  <c r="R236" i="34"/>
  <c r="Q236" i="34"/>
  <c r="P236" i="34"/>
  <c r="O236" i="34"/>
  <c r="N236" i="34"/>
  <c r="M236" i="34"/>
  <c r="L236" i="34"/>
  <c r="AP236" i="34" s="1"/>
  <c r="F236" i="34"/>
  <c r="H236" i="34" s="1"/>
  <c r="AN235" i="34"/>
  <c r="AM235" i="34"/>
  <c r="AL235" i="34"/>
  <c r="AK235" i="34"/>
  <c r="AJ235" i="34"/>
  <c r="AI235" i="34"/>
  <c r="AH235" i="34"/>
  <c r="AG235" i="34"/>
  <c r="AF235" i="34"/>
  <c r="AE235" i="34"/>
  <c r="AD235" i="34"/>
  <c r="AC235" i="34"/>
  <c r="AB235" i="34"/>
  <c r="AA235" i="34"/>
  <c r="Z235" i="34"/>
  <c r="X235" i="34"/>
  <c r="W235" i="34"/>
  <c r="V235" i="34"/>
  <c r="U235" i="34"/>
  <c r="T235" i="34"/>
  <c r="S235" i="34"/>
  <c r="R235" i="34"/>
  <c r="Q235" i="34"/>
  <c r="P235" i="34"/>
  <c r="O235" i="34"/>
  <c r="N235" i="34"/>
  <c r="M235" i="34"/>
  <c r="L235" i="34"/>
  <c r="AP235" i="34" s="1"/>
  <c r="F235" i="34"/>
  <c r="H235" i="34" s="1"/>
  <c r="AN234" i="34"/>
  <c r="AM234" i="34"/>
  <c r="AL234" i="34"/>
  <c r="AK234" i="34"/>
  <c r="AJ234" i="34"/>
  <c r="AI234" i="34"/>
  <c r="AH234" i="34"/>
  <c r="AG234" i="34"/>
  <c r="AF234" i="34"/>
  <c r="AE234" i="34"/>
  <c r="AD234" i="34"/>
  <c r="AC234" i="34"/>
  <c r="AB234" i="34"/>
  <c r="AA234" i="34"/>
  <c r="Z234" i="34"/>
  <c r="X234" i="34"/>
  <c r="W234" i="34"/>
  <c r="V234" i="34"/>
  <c r="U234" i="34"/>
  <c r="T234" i="34"/>
  <c r="S234" i="34"/>
  <c r="R234" i="34"/>
  <c r="Q234" i="34"/>
  <c r="P234" i="34"/>
  <c r="O234" i="34"/>
  <c r="N234" i="34"/>
  <c r="M234" i="34"/>
  <c r="L234" i="34"/>
  <c r="AP234" i="34" s="1"/>
  <c r="F234" i="34"/>
  <c r="H234" i="34" s="1"/>
  <c r="AN233" i="34"/>
  <c r="AM233" i="34"/>
  <c r="AL233" i="34"/>
  <c r="AK233" i="34"/>
  <c r="AJ233" i="34"/>
  <c r="AI233" i="34"/>
  <c r="AH233" i="34"/>
  <c r="AG233" i="34"/>
  <c r="AF233" i="34"/>
  <c r="AE233" i="34"/>
  <c r="AD233" i="34"/>
  <c r="AC233" i="34"/>
  <c r="AB233" i="34"/>
  <c r="AA233" i="34"/>
  <c r="Z233" i="34"/>
  <c r="X233" i="34"/>
  <c r="W233" i="34"/>
  <c r="V233" i="34"/>
  <c r="U233" i="34"/>
  <c r="T233" i="34"/>
  <c r="S233" i="34"/>
  <c r="R233" i="34"/>
  <c r="Q233" i="34"/>
  <c r="P233" i="34"/>
  <c r="O233" i="34"/>
  <c r="N233" i="34"/>
  <c r="M233" i="34"/>
  <c r="L233" i="34"/>
  <c r="AP233" i="34" s="1"/>
  <c r="F233" i="34"/>
  <c r="H233" i="34" s="1"/>
  <c r="AN232" i="34"/>
  <c r="AM232" i="34"/>
  <c r="AL232" i="34"/>
  <c r="AK232" i="34"/>
  <c r="AJ232" i="34"/>
  <c r="AI232" i="34"/>
  <c r="AH232" i="34"/>
  <c r="AG232" i="34"/>
  <c r="AF232" i="34"/>
  <c r="AE232" i="34"/>
  <c r="AD232" i="34"/>
  <c r="AC232" i="34"/>
  <c r="AA232" i="34"/>
  <c r="AB232" i="34" s="1"/>
  <c r="Z232" i="34"/>
  <c r="X232" i="34"/>
  <c r="W232" i="34"/>
  <c r="V232" i="34"/>
  <c r="U232" i="34"/>
  <c r="T232" i="34"/>
  <c r="S232" i="34"/>
  <c r="R232" i="34"/>
  <c r="Q232" i="34"/>
  <c r="P232" i="34"/>
  <c r="O232" i="34"/>
  <c r="N232" i="34"/>
  <c r="M232" i="34"/>
  <c r="L232" i="34"/>
  <c r="F232" i="34"/>
  <c r="H232" i="34" s="1"/>
  <c r="I232" i="34" s="1"/>
  <c r="J232" i="34" s="1"/>
  <c r="AN231" i="34"/>
  <c r="AM231" i="34"/>
  <c r="AL231" i="34"/>
  <c r="AK231" i="34"/>
  <c r="AJ231" i="34"/>
  <c r="AI231" i="34"/>
  <c r="AH231" i="34"/>
  <c r="AG231" i="34"/>
  <c r="AF231" i="34"/>
  <c r="AE231" i="34"/>
  <c r="AD231" i="34"/>
  <c r="AC231" i="34"/>
  <c r="AB231" i="34"/>
  <c r="AA231" i="34"/>
  <c r="Z231" i="34"/>
  <c r="X231" i="34"/>
  <c r="W231" i="34"/>
  <c r="V231" i="34"/>
  <c r="U231" i="34"/>
  <c r="T231" i="34"/>
  <c r="S231" i="34"/>
  <c r="R231" i="34"/>
  <c r="Q231" i="34"/>
  <c r="P231" i="34"/>
  <c r="O231" i="34"/>
  <c r="N231" i="34"/>
  <c r="M231" i="34"/>
  <c r="L231" i="34"/>
  <c r="F231" i="34"/>
  <c r="H231" i="34" s="1"/>
  <c r="AN230" i="34"/>
  <c r="AM230" i="34"/>
  <c r="AL230" i="34"/>
  <c r="AK230" i="34"/>
  <c r="AJ230" i="34"/>
  <c r="AI230" i="34"/>
  <c r="AH230" i="34"/>
  <c r="AG230" i="34"/>
  <c r="AF230" i="34"/>
  <c r="AE230" i="34"/>
  <c r="AD230" i="34"/>
  <c r="AC230" i="34"/>
  <c r="AB230" i="34"/>
  <c r="AA230" i="34"/>
  <c r="Z230" i="34"/>
  <c r="X230" i="34"/>
  <c r="W230" i="34"/>
  <c r="V230" i="34"/>
  <c r="U230" i="34"/>
  <c r="T230" i="34"/>
  <c r="S230" i="34"/>
  <c r="R230" i="34"/>
  <c r="Q230" i="34"/>
  <c r="P230" i="34"/>
  <c r="O230" i="34"/>
  <c r="N230" i="34"/>
  <c r="M230" i="34"/>
  <c r="L230" i="34"/>
  <c r="AP230" i="34" s="1"/>
  <c r="F230" i="34"/>
  <c r="H230" i="34" s="1"/>
  <c r="AN229" i="34"/>
  <c r="AM229" i="34"/>
  <c r="AL229" i="34"/>
  <c r="AK229" i="34"/>
  <c r="AJ229" i="34"/>
  <c r="AI229" i="34"/>
  <c r="AH229" i="34"/>
  <c r="AG229" i="34"/>
  <c r="AF229" i="34"/>
  <c r="AE229" i="34"/>
  <c r="AD229" i="34"/>
  <c r="AC229" i="34"/>
  <c r="AB229" i="34"/>
  <c r="AA229" i="34"/>
  <c r="Z229" i="34"/>
  <c r="X229" i="34"/>
  <c r="W229" i="34"/>
  <c r="V229" i="34"/>
  <c r="U229" i="34"/>
  <c r="T229" i="34"/>
  <c r="S229" i="34"/>
  <c r="R229" i="34"/>
  <c r="Q229" i="34"/>
  <c r="P229" i="34"/>
  <c r="O229" i="34"/>
  <c r="N229" i="34"/>
  <c r="M229" i="34"/>
  <c r="L229" i="34"/>
  <c r="AP229" i="34" s="1"/>
  <c r="F229" i="34"/>
  <c r="H229" i="34" s="1"/>
  <c r="AN228" i="34"/>
  <c r="AM228" i="34"/>
  <c r="AL228" i="34"/>
  <c r="AK228" i="34"/>
  <c r="AJ228" i="34"/>
  <c r="AI228" i="34"/>
  <c r="AH228" i="34"/>
  <c r="AG228" i="34"/>
  <c r="AF228" i="34"/>
  <c r="AE228" i="34"/>
  <c r="AD228" i="34"/>
  <c r="AC228" i="34"/>
  <c r="AA228" i="34"/>
  <c r="AB228" i="34" s="1"/>
  <c r="Z228" i="34"/>
  <c r="X228" i="34"/>
  <c r="W228" i="34"/>
  <c r="V228" i="34"/>
  <c r="U228" i="34"/>
  <c r="T228" i="34"/>
  <c r="S228" i="34"/>
  <c r="R228" i="34"/>
  <c r="Q228" i="34"/>
  <c r="P228" i="34"/>
  <c r="O228" i="34"/>
  <c r="N228" i="34"/>
  <c r="M228" i="34"/>
  <c r="L228" i="34"/>
  <c r="F228" i="34"/>
  <c r="H228" i="34" s="1"/>
  <c r="AN227" i="34"/>
  <c r="AM227" i="34"/>
  <c r="AL227" i="34"/>
  <c r="AK227" i="34"/>
  <c r="AJ227" i="34"/>
  <c r="AI227" i="34"/>
  <c r="AH227" i="34"/>
  <c r="AG227" i="34"/>
  <c r="AF227" i="34"/>
  <c r="AE227" i="34"/>
  <c r="AD227" i="34"/>
  <c r="AC227" i="34"/>
  <c r="AA227" i="34"/>
  <c r="AB227" i="34" s="1"/>
  <c r="Z227" i="34"/>
  <c r="X227" i="34"/>
  <c r="W227" i="34"/>
  <c r="V227" i="34"/>
  <c r="U227" i="34"/>
  <c r="T227" i="34"/>
  <c r="S227" i="34"/>
  <c r="R227" i="34"/>
  <c r="Q227" i="34"/>
  <c r="P227" i="34"/>
  <c r="O227" i="34"/>
  <c r="N227" i="34"/>
  <c r="M227" i="34"/>
  <c r="L227" i="34"/>
  <c r="F227" i="34"/>
  <c r="H227" i="34" s="1"/>
  <c r="AN226" i="34"/>
  <c r="AM226" i="34"/>
  <c r="AL226" i="34"/>
  <c r="AK226" i="34"/>
  <c r="AJ226" i="34"/>
  <c r="AI226" i="34"/>
  <c r="AH226" i="34"/>
  <c r="AG226" i="34"/>
  <c r="AF226" i="34"/>
  <c r="AE226" i="34"/>
  <c r="AD226" i="34"/>
  <c r="AC226" i="34"/>
  <c r="AB226" i="34"/>
  <c r="AA226" i="34"/>
  <c r="Z226" i="34"/>
  <c r="X226" i="34"/>
  <c r="W226" i="34"/>
  <c r="V226" i="34"/>
  <c r="U226" i="34"/>
  <c r="T226" i="34"/>
  <c r="S226" i="34"/>
  <c r="Q226" i="34"/>
  <c r="P226" i="34"/>
  <c r="O226" i="34"/>
  <c r="AP226" i="34" s="1"/>
  <c r="N226" i="34"/>
  <c r="M226" i="34"/>
  <c r="L226" i="34"/>
  <c r="F226" i="34"/>
  <c r="H226" i="34" s="1"/>
  <c r="AN225" i="34"/>
  <c r="AM225" i="34"/>
  <c r="AL225" i="34"/>
  <c r="AK225" i="34"/>
  <c r="AJ225" i="34"/>
  <c r="AI225" i="34"/>
  <c r="AH225" i="34"/>
  <c r="AG225" i="34"/>
  <c r="AF225" i="34"/>
  <c r="AE225" i="34"/>
  <c r="AD225" i="34"/>
  <c r="AC225" i="34"/>
  <c r="AA225" i="34"/>
  <c r="AB225" i="34" s="1"/>
  <c r="Z225" i="34"/>
  <c r="X225" i="34"/>
  <c r="W225" i="34"/>
  <c r="V225" i="34"/>
  <c r="U225" i="34"/>
  <c r="T225" i="34"/>
  <c r="S225" i="34"/>
  <c r="R225" i="34"/>
  <c r="Q225" i="34"/>
  <c r="P225" i="34"/>
  <c r="O225" i="34"/>
  <c r="N225" i="34"/>
  <c r="M225" i="34"/>
  <c r="L225" i="34"/>
  <c r="F225" i="34"/>
  <c r="H225" i="34" s="1"/>
  <c r="AN224" i="34"/>
  <c r="AM224" i="34"/>
  <c r="AL224" i="34"/>
  <c r="AK224" i="34"/>
  <c r="AJ224" i="34"/>
  <c r="AI224" i="34"/>
  <c r="AH224" i="34"/>
  <c r="AG224" i="34"/>
  <c r="AF224" i="34"/>
  <c r="AE224" i="34"/>
  <c r="AD224" i="34"/>
  <c r="AC224" i="34"/>
  <c r="AA224" i="34"/>
  <c r="AB224" i="34" s="1"/>
  <c r="Z224" i="34"/>
  <c r="X224" i="34"/>
  <c r="W224" i="34"/>
  <c r="V224" i="34"/>
  <c r="U224" i="34"/>
  <c r="T224" i="34"/>
  <c r="S224" i="34"/>
  <c r="R224" i="34"/>
  <c r="Q224" i="34"/>
  <c r="P224" i="34"/>
  <c r="O224" i="34"/>
  <c r="N224" i="34"/>
  <c r="M224" i="34"/>
  <c r="L224" i="34"/>
  <c r="F224" i="34"/>
  <c r="H224" i="34" s="1"/>
  <c r="AN223" i="34"/>
  <c r="AM223" i="34"/>
  <c r="AL223" i="34"/>
  <c r="AK223" i="34"/>
  <c r="AJ223" i="34"/>
  <c r="AI223" i="34"/>
  <c r="AH223" i="34"/>
  <c r="AG223" i="34"/>
  <c r="AF223" i="34"/>
  <c r="AE223" i="34"/>
  <c r="AD223" i="34"/>
  <c r="AC223" i="34"/>
  <c r="AB223" i="34"/>
  <c r="AA223" i="34"/>
  <c r="Z223" i="34"/>
  <c r="X223" i="34"/>
  <c r="W223" i="34"/>
  <c r="V223" i="34"/>
  <c r="U223" i="34"/>
  <c r="T223" i="34"/>
  <c r="S223" i="34"/>
  <c r="R223" i="34"/>
  <c r="Q223" i="34"/>
  <c r="P223" i="34"/>
  <c r="O223" i="34"/>
  <c r="N223" i="34"/>
  <c r="M223" i="34"/>
  <c r="L223" i="34"/>
  <c r="AP223" i="34" s="1"/>
  <c r="F223" i="34"/>
  <c r="H223" i="34" s="1"/>
  <c r="AN222" i="34"/>
  <c r="AM222" i="34"/>
  <c r="AL222" i="34"/>
  <c r="AK222" i="34"/>
  <c r="AJ222" i="34"/>
  <c r="AI222" i="34"/>
  <c r="AH222" i="34"/>
  <c r="AG222" i="34"/>
  <c r="AF222" i="34"/>
  <c r="AE222" i="34"/>
  <c r="AD222" i="34"/>
  <c r="AC222" i="34"/>
  <c r="AB222" i="34"/>
  <c r="AA222" i="34"/>
  <c r="Z222" i="34"/>
  <c r="X222" i="34"/>
  <c r="W222" i="34"/>
  <c r="V222" i="34"/>
  <c r="U222" i="34"/>
  <c r="T222" i="34"/>
  <c r="S222" i="34"/>
  <c r="R222" i="34"/>
  <c r="Q222" i="34"/>
  <c r="P222" i="34"/>
  <c r="O222" i="34"/>
  <c r="N222" i="34"/>
  <c r="M222" i="34"/>
  <c r="L222" i="34"/>
  <c r="AP222" i="34" s="1"/>
  <c r="F222" i="34"/>
  <c r="H222" i="34" s="1"/>
  <c r="AN221" i="34"/>
  <c r="AM221" i="34"/>
  <c r="AL221" i="34"/>
  <c r="AK221" i="34"/>
  <c r="AJ221" i="34"/>
  <c r="AI221" i="34"/>
  <c r="AH221" i="34"/>
  <c r="AG221" i="34"/>
  <c r="AF221" i="34"/>
  <c r="AE221" i="34"/>
  <c r="AD221" i="34"/>
  <c r="AC221" i="34"/>
  <c r="AA221" i="34"/>
  <c r="AB221" i="34" s="1"/>
  <c r="Z221" i="34"/>
  <c r="X221" i="34"/>
  <c r="W221" i="34"/>
  <c r="V221" i="34"/>
  <c r="U221" i="34"/>
  <c r="T221" i="34"/>
  <c r="S221" i="34"/>
  <c r="R221" i="34"/>
  <c r="Q221" i="34"/>
  <c r="P221" i="34"/>
  <c r="O221" i="34"/>
  <c r="N221" i="34"/>
  <c r="M221" i="34"/>
  <c r="L221" i="34"/>
  <c r="F221" i="34"/>
  <c r="H221" i="34" s="1"/>
  <c r="AN220" i="34"/>
  <c r="AM220" i="34"/>
  <c r="AL220" i="34"/>
  <c r="AK220" i="34"/>
  <c r="AJ220" i="34"/>
  <c r="AI220" i="34"/>
  <c r="AH220" i="34"/>
  <c r="AG220" i="34"/>
  <c r="AF220" i="34"/>
  <c r="AE220" i="34"/>
  <c r="AD220" i="34"/>
  <c r="AC220" i="34"/>
  <c r="AA220" i="34"/>
  <c r="AB220" i="34" s="1"/>
  <c r="Z220" i="34"/>
  <c r="X220" i="34"/>
  <c r="W220" i="34"/>
  <c r="V220" i="34"/>
  <c r="U220" i="34"/>
  <c r="T220" i="34"/>
  <c r="S220" i="34"/>
  <c r="Q220" i="34"/>
  <c r="P220" i="34"/>
  <c r="O220" i="34"/>
  <c r="N220" i="34"/>
  <c r="M220" i="34"/>
  <c r="L220" i="34"/>
  <c r="AP220" i="34" s="1"/>
  <c r="F220" i="34"/>
  <c r="H220" i="34" s="1"/>
  <c r="AN219" i="34"/>
  <c r="AM219" i="34"/>
  <c r="AL219" i="34"/>
  <c r="AK219" i="34"/>
  <c r="AJ219" i="34"/>
  <c r="AI219" i="34"/>
  <c r="AH219" i="34"/>
  <c r="AG219" i="34"/>
  <c r="AF219" i="34"/>
  <c r="AE219" i="34"/>
  <c r="AD219" i="34"/>
  <c r="AC219" i="34"/>
  <c r="AB219" i="34"/>
  <c r="AA219" i="34"/>
  <c r="Z219" i="34"/>
  <c r="X219" i="34"/>
  <c r="W219" i="34"/>
  <c r="V219" i="34"/>
  <c r="U219" i="34"/>
  <c r="T219" i="34"/>
  <c r="S219" i="34"/>
  <c r="R219" i="34"/>
  <c r="Q219" i="34"/>
  <c r="P219" i="34"/>
  <c r="O219" i="34"/>
  <c r="N219" i="34"/>
  <c r="M219" i="34"/>
  <c r="L219" i="34"/>
  <c r="F219" i="34"/>
  <c r="H219" i="34" s="1"/>
  <c r="AN218" i="34"/>
  <c r="AM218" i="34"/>
  <c r="AL218" i="34"/>
  <c r="AK218" i="34"/>
  <c r="AJ218" i="34"/>
  <c r="AI218" i="34"/>
  <c r="AH218" i="34"/>
  <c r="AG218" i="34"/>
  <c r="AF218" i="34"/>
  <c r="AE218" i="34"/>
  <c r="AD218" i="34"/>
  <c r="AC218" i="34"/>
  <c r="AA218" i="34"/>
  <c r="AB218" i="34" s="1"/>
  <c r="Z218" i="34"/>
  <c r="X218" i="34"/>
  <c r="W218" i="34"/>
  <c r="V218" i="34"/>
  <c r="U218" i="34"/>
  <c r="T218" i="34"/>
  <c r="S218" i="34"/>
  <c r="R218" i="34"/>
  <c r="Q218" i="34"/>
  <c r="P218" i="34"/>
  <c r="O218" i="34"/>
  <c r="N218" i="34"/>
  <c r="M218" i="34"/>
  <c r="L218" i="34"/>
  <c r="AP218" i="34" s="1"/>
  <c r="F218" i="34"/>
  <c r="H218" i="34" s="1"/>
  <c r="AN217" i="34"/>
  <c r="AM217" i="34"/>
  <c r="AL217" i="34"/>
  <c r="AK217" i="34"/>
  <c r="AJ217" i="34"/>
  <c r="AI217" i="34"/>
  <c r="AH217" i="34"/>
  <c r="AG217" i="34"/>
  <c r="AF217" i="34"/>
  <c r="AE217" i="34"/>
  <c r="AD217" i="34"/>
  <c r="AC217" i="34"/>
  <c r="AB217" i="34"/>
  <c r="AA217" i="34"/>
  <c r="Z217" i="34"/>
  <c r="X217" i="34"/>
  <c r="W217" i="34"/>
  <c r="V217" i="34"/>
  <c r="U217" i="34"/>
  <c r="T217" i="34"/>
  <c r="S217" i="34"/>
  <c r="R217" i="34"/>
  <c r="Q217" i="34"/>
  <c r="P217" i="34"/>
  <c r="O217" i="34"/>
  <c r="N217" i="34"/>
  <c r="M217" i="34"/>
  <c r="L217" i="34"/>
  <c r="AP217" i="34" s="1"/>
  <c r="F217" i="34"/>
  <c r="H217" i="34" s="1"/>
  <c r="AN216" i="34"/>
  <c r="AM216" i="34"/>
  <c r="AL216" i="34"/>
  <c r="AK216" i="34"/>
  <c r="AJ216" i="34"/>
  <c r="AI216" i="34"/>
  <c r="AH216" i="34"/>
  <c r="AG216" i="34"/>
  <c r="AF216" i="34"/>
  <c r="AE216" i="34"/>
  <c r="AD216" i="34"/>
  <c r="AC216" i="34"/>
  <c r="AB216" i="34"/>
  <c r="AA216" i="34"/>
  <c r="Z216" i="34"/>
  <c r="X216" i="34"/>
  <c r="W216" i="34"/>
  <c r="V216" i="34"/>
  <c r="U216" i="34"/>
  <c r="T216" i="34"/>
  <c r="S216" i="34"/>
  <c r="R216" i="34"/>
  <c r="Q216" i="34"/>
  <c r="P216" i="34"/>
  <c r="O216" i="34"/>
  <c r="N216" i="34"/>
  <c r="M216" i="34"/>
  <c r="L216" i="34"/>
  <c r="AP216" i="34" s="1"/>
  <c r="F216" i="34"/>
  <c r="H216" i="34" s="1"/>
  <c r="AN215" i="34"/>
  <c r="AM215" i="34"/>
  <c r="AL215" i="34"/>
  <c r="AK215" i="34"/>
  <c r="AJ215" i="34"/>
  <c r="AI215" i="34"/>
  <c r="AH215" i="34"/>
  <c r="AG215" i="34"/>
  <c r="AF215" i="34"/>
  <c r="AE215" i="34"/>
  <c r="AD215" i="34"/>
  <c r="AC215" i="34"/>
  <c r="AB215" i="34"/>
  <c r="AA215" i="34"/>
  <c r="Z215" i="34"/>
  <c r="X215" i="34"/>
  <c r="W215" i="34"/>
  <c r="V215" i="34"/>
  <c r="U215" i="34"/>
  <c r="T215" i="34"/>
  <c r="S215" i="34"/>
  <c r="Q215" i="34"/>
  <c r="P215" i="34"/>
  <c r="O215" i="34"/>
  <c r="N215" i="34"/>
  <c r="M215" i="34"/>
  <c r="L215" i="34"/>
  <c r="AP215" i="34" s="1"/>
  <c r="F215" i="34"/>
  <c r="H215" i="34" s="1"/>
  <c r="AN214" i="34"/>
  <c r="AM214" i="34"/>
  <c r="AL214" i="34"/>
  <c r="AK214" i="34"/>
  <c r="AJ214" i="34"/>
  <c r="AI214" i="34"/>
  <c r="AH214" i="34"/>
  <c r="AG214" i="34"/>
  <c r="AF214" i="34"/>
  <c r="AE214" i="34"/>
  <c r="AD214" i="34"/>
  <c r="AC214" i="34"/>
  <c r="AA214" i="34"/>
  <c r="AB214" i="34" s="1"/>
  <c r="Z214" i="34"/>
  <c r="X214" i="34"/>
  <c r="W214" i="34"/>
  <c r="V214" i="34"/>
  <c r="U214" i="34"/>
  <c r="T214" i="34"/>
  <c r="S214" i="34"/>
  <c r="Q214" i="34"/>
  <c r="P214" i="34"/>
  <c r="O214" i="34"/>
  <c r="N214" i="34"/>
  <c r="M214" i="34"/>
  <c r="L214" i="34"/>
  <c r="F214" i="34"/>
  <c r="H214" i="34" s="1"/>
  <c r="AN213" i="34"/>
  <c r="AM213" i="34"/>
  <c r="AL213" i="34"/>
  <c r="AK213" i="34"/>
  <c r="AJ213" i="34"/>
  <c r="AI213" i="34"/>
  <c r="AH213" i="34"/>
  <c r="AG213" i="34"/>
  <c r="AF213" i="34"/>
  <c r="AE213" i="34"/>
  <c r="AD213" i="34"/>
  <c r="AC213" i="34"/>
  <c r="AB213" i="34"/>
  <c r="AA213" i="34"/>
  <c r="Z213" i="34"/>
  <c r="X213" i="34"/>
  <c r="W213" i="34"/>
  <c r="V213" i="34"/>
  <c r="U213" i="34"/>
  <c r="T213" i="34"/>
  <c r="S213" i="34"/>
  <c r="Q213" i="34"/>
  <c r="P213" i="34"/>
  <c r="O213" i="34"/>
  <c r="N213" i="34"/>
  <c r="M213" i="34"/>
  <c r="L213" i="34"/>
  <c r="AP213" i="34" s="1"/>
  <c r="F213" i="34"/>
  <c r="H213" i="34" s="1"/>
  <c r="AN212" i="34"/>
  <c r="AM212" i="34"/>
  <c r="AL212" i="34"/>
  <c r="AK212" i="34"/>
  <c r="AJ212" i="34"/>
  <c r="AI212" i="34"/>
  <c r="AH212" i="34"/>
  <c r="AG212" i="34"/>
  <c r="AF212" i="34"/>
  <c r="AE212" i="34"/>
  <c r="AD212" i="34"/>
  <c r="AC212" i="34"/>
  <c r="AA212" i="34"/>
  <c r="AB212" i="34" s="1"/>
  <c r="Z212" i="34"/>
  <c r="X212" i="34"/>
  <c r="W212" i="34"/>
  <c r="V212" i="34"/>
  <c r="U212" i="34"/>
  <c r="T212" i="34"/>
  <c r="S212" i="34"/>
  <c r="Q212" i="34"/>
  <c r="P212" i="34"/>
  <c r="O212" i="34"/>
  <c r="N212" i="34"/>
  <c r="M212" i="34"/>
  <c r="L212" i="34"/>
  <c r="F212" i="34"/>
  <c r="H212" i="34" s="1"/>
  <c r="AN211" i="34"/>
  <c r="AM211" i="34"/>
  <c r="AL211" i="34"/>
  <c r="AK211" i="34"/>
  <c r="AJ211" i="34"/>
  <c r="AI211" i="34"/>
  <c r="AH211" i="34"/>
  <c r="AG211" i="34"/>
  <c r="AF211" i="34"/>
  <c r="AE211" i="34"/>
  <c r="AD211" i="34"/>
  <c r="AC211" i="34"/>
  <c r="AB211" i="34"/>
  <c r="AA211" i="34"/>
  <c r="Z211" i="34"/>
  <c r="X211" i="34"/>
  <c r="W211" i="34"/>
  <c r="V211" i="34"/>
  <c r="U211" i="34"/>
  <c r="T211" i="34"/>
  <c r="S211" i="34"/>
  <c r="Q211" i="34"/>
  <c r="P211" i="34"/>
  <c r="O211" i="34"/>
  <c r="N211" i="34"/>
  <c r="M211" i="34"/>
  <c r="L211" i="34"/>
  <c r="AP211" i="34" s="1"/>
  <c r="F211" i="34"/>
  <c r="H211" i="34" s="1"/>
  <c r="AN210" i="34"/>
  <c r="AM210" i="34"/>
  <c r="AL210" i="34"/>
  <c r="AK210" i="34"/>
  <c r="AJ210" i="34"/>
  <c r="AI210" i="34"/>
  <c r="AH210" i="34"/>
  <c r="AG210" i="34"/>
  <c r="AF210" i="34"/>
  <c r="AE210" i="34"/>
  <c r="AD210" i="34"/>
  <c r="AC210" i="34"/>
  <c r="AA210" i="34"/>
  <c r="AB210" i="34" s="1"/>
  <c r="Z210" i="34"/>
  <c r="X210" i="34"/>
  <c r="W210" i="34"/>
  <c r="V210" i="34"/>
  <c r="U210" i="34"/>
  <c r="T210" i="34"/>
  <c r="S210" i="34"/>
  <c r="Q210" i="34"/>
  <c r="P210" i="34"/>
  <c r="O210" i="34"/>
  <c r="N210" i="34"/>
  <c r="M210" i="34"/>
  <c r="L210" i="34"/>
  <c r="F210" i="34"/>
  <c r="H210" i="34" s="1"/>
  <c r="AN209" i="34"/>
  <c r="AM209" i="34"/>
  <c r="AL209" i="34"/>
  <c r="AK209" i="34"/>
  <c r="AJ209" i="34"/>
  <c r="AI209" i="34"/>
  <c r="AH209" i="34"/>
  <c r="AG209" i="34"/>
  <c r="AF209" i="34"/>
  <c r="AE209" i="34"/>
  <c r="AD209" i="34"/>
  <c r="AC209" i="34"/>
  <c r="AB209" i="34"/>
  <c r="AA209" i="34"/>
  <c r="Z209" i="34"/>
  <c r="X209" i="34"/>
  <c r="W209" i="34"/>
  <c r="V209" i="34"/>
  <c r="U209" i="34"/>
  <c r="T209" i="34"/>
  <c r="S209" i="34"/>
  <c r="Q209" i="34"/>
  <c r="P209" i="34"/>
  <c r="O209" i="34"/>
  <c r="N209" i="34"/>
  <c r="M209" i="34"/>
  <c r="L209" i="34"/>
  <c r="AP209" i="34" s="1"/>
  <c r="F209" i="34"/>
  <c r="H209" i="34" s="1"/>
  <c r="AN208" i="34"/>
  <c r="AM208" i="34"/>
  <c r="AL208" i="34"/>
  <c r="AK208" i="34"/>
  <c r="AJ208" i="34"/>
  <c r="AI208" i="34"/>
  <c r="AH208" i="34"/>
  <c r="AG208" i="34"/>
  <c r="AF208" i="34"/>
  <c r="AE208" i="34"/>
  <c r="AD208" i="34"/>
  <c r="AC208" i="34"/>
  <c r="AA208" i="34"/>
  <c r="AB208" i="34" s="1"/>
  <c r="Z208" i="34"/>
  <c r="X208" i="34"/>
  <c r="W208" i="34"/>
  <c r="V208" i="34"/>
  <c r="U208" i="34"/>
  <c r="T208" i="34"/>
  <c r="S208" i="34"/>
  <c r="Q208" i="34"/>
  <c r="P208" i="34"/>
  <c r="O208" i="34"/>
  <c r="N208" i="34"/>
  <c r="M208" i="34"/>
  <c r="L208" i="34"/>
  <c r="F208" i="34"/>
  <c r="H208" i="34" s="1"/>
  <c r="AN207" i="34"/>
  <c r="AM207" i="34"/>
  <c r="AL207" i="34"/>
  <c r="AK207" i="34"/>
  <c r="AJ207" i="34"/>
  <c r="AI207" i="34"/>
  <c r="AH207" i="34"/>
  <c r="AG207" i="34"/>
  <c r="AF207" i="34"/>
  <c r="AE207" i="34"/>
  <c r="AD207" i="34"/>
  <c r="AC207" i="34"/>
  <c r="AB207" i="34"/>
  <c r="AA207" i="34"/>
  <c r="Z207" i="34"/>
  <c r="X207" i="34"/>
  <c r="W207" i="34"/>
  <c r="V207" i="34"/>
  <c r="U207" i="34"/>
  <c r="T207" i="34"/>
  <c r="S207" i="34"/>
  <c r="Q207" i="34"/>
  <c r="P207" i="34"/>
  <c r="O207" i="34"/>
  <c r="N207" i="34"/>
  <c r="M207" i="34"/>
  <c r="L207" i="34"/>
  <c r="AP207" i="34" s="1"/>
  <c r="F207" i="34"/>
  <c r="H207" i="34" s="1"/>
  <c r="AN206" i="34"/>
  <c r="AM206" i="34"/>
  <c r="AL206" i="34"/>
  <c r="AK206" i="34"/>
  <c r="AJ206" i="34"/>
  <c r="AI206" i="34"/>
  <c r="AH206" i="34"/>
  <c r="AG206" i="34"/>
  <c r="AF206" i="34"/>
  <c r="AE206" i="34"/>
  <c r="AD206" i="34"/>
  <c r="AC206" i="34"/>
  <c r="AA206" i="34"/>
  <c r="AB206" i="34" s="1"/>
  <c r="Z206" i="34"/>
  <c r="X206" i="34"/>
  <c r="W206" i="34"/>
  <c r="V206" i="34"/>
  <c r="U206" i="34"/>
  <c r="T206" i="34"/>
  <c r="S206" i="34"/>
  <c r="Q206" i="34"/>
  <c r="P206" i="34"/>
  <c r="O206" i="34"/>
  <c r="N206" i="34"/>
  <c r="M206" i="34"/>
  <c r="L206" i="34"/>
  <c r="F206" i="34"/>
  <c r="H206" i="34" s="1"/>
  <c r="AN205" i="34"/>
  <c r="AM205" i="34"/>
  <c r="AL205" i="34"/>
  <c r="AK205" i="34"/>
  <c r="AJ205" i="34"/>
  <c r="AI205" i="34"/>
  <c r="AH205" i="34"/>
  <c r="AG205" i="34"/>
  <c r="AF205" i="34"/>
  <c r="AE205" i="34"/>
  <c r="AD205" i="34"/>
  <c r="AC205" i="34"/>
  <c r="AB205" i="34"/>
  <c r="AA205" i="34"/>
  <c r="Z205" i="34"/>
  <c r="X205" i="34"/>
  <c r="W205" i="34"/>
  <c r="V205" i="34"/>
  <c r="U205" i="34"/>
  <c r="T205" i="34"/>
  <c r="S205" i="34"/>
  <c r="Q205" i="34"/>
  <c r="P205" i="34"/>
  <c r="O205" i="34"/>
  <c r="N205" i="34"/>
  <c r="M205" i="34"/>
  <c r="L205" i="34"/>
  <c r="AP205" i="34" s="1"/>
  <c r="F205" i="34"/>
  <c r="H205" i="34" s="1"/>
  <c r="AN204" i="34"/>
  <c r="AM204" i="34"/>
  <c r="AL204" i="34"/>
  <c r="AK204" i="34"/>
  <c r="AJ204" i="34"/>
  <c r="AI204" i="34"/>
  <c r="AH204" i="34"/>
  <c r="AG204" i="34"/>
  <c r="AF204" i="34"/>
  <c r="AE204" i="34"/>
  <c r="AD204" i="34"/>
  <c r="AC204" i="34"/>
  <c r="AA204" i="34"/>
  <c r="AB204" i="34" s="1"/>
  <c r="Z204" i="34"/>
  <c r="X204" i="34"/>
  <c r="W204" i="34"/>
  <c r="V204" i="34"/>
  <c r="U204" i="34"/>
  <c r="T204" i="34"/>
  <c r="S204" i="34"/>
  <c r="Q204" i="34"/>
  <c r="P204" i="34"/>
  <c r="O204" i="34"/>
  <c r="N204" i="34"/>
  <c r="M204" i="34"/>
  <c r="L204" i="34"/>
  <c r="F204" i="34"/>
  <c r="H204" i="34" s="1"/>
  <c r="AN203" i="34"/>
  <c r="AM203" i="34"/>
  <c r="AL203" i="34"/>
  <c r="AK203" i="34"/>
  <c r="AJ203" i="34"/>
  <c r="AI203" i="34"/>
  <c r="AH203" i="34"/>
  <c r="AG203" i="34"/>
  <c r="AF203" i="34"/>
  <c r="AE203" i="34"/>
  <c r="AD203" i="34"/>
  <c r="AC203" i="34"/>
  <c r="AB203" i="34"/>
  <c r="AA203" i="34"/>
  <c r="Z203" i="34"/>
  <c r="X203" i="34"/>
  <c r="W203" i="34"/>
  <c r="V203" i="34"/>
  <c r="U203" i="34"/>
  <c r="T203" i="34"/>
  <c r="S203" i="34"/>
  <c r="Q203" i="34"/>
  <c r="P203" i="34"/>
  <c r="O203" i="34"/>
  <c r="N203" i="34"/>
  <c r="M203" i="34"/>
  <c r="L203" i="34"/>
  <c r="AP203" i="34" s="1"/>
  <c r="F203" i="34"/>
  <c r="H203" i="34" s="1"/>
  <c r="AN202" i="34"/>
  <c r="AM202" i="34"/>
  <c r="AL202" i="34"/>
  <c r="AK202" i="34"/>
  <c r="AJ202" i="34"/>
  <c r="AI202" i="34"/>
  <c r="AH202" i="34"/>
  <c r="AG202" i="34"/>
  <c r="AF202" i="34"/>
  <c r="AE202" i="34"/>
  <c r="AD202" i="34"/>
  <c r="AC202" i="34"/>
  <c r="AA202" i="34"/>
  <c r="AB202" i="34" s="1"/>
  <c r="Z202" i="34"/>
  <c r="X202" i="34"/>
  <c r="W202" i="34"/>
  <c r="V202" i="34"/>
  <c r="U202" i="34"/>
  <c r="T202" i="34"/>
  <c r="S202" i="34"/>
  <c r="Q202" i="34"/>
  <c r="P202" i="34"/>
  <c r="O202" i="34"/>
  <c r="N202" i="34"/>
  <c r="M202" i="34"/>
  <c r="L202" i="34"/>
  <c r="F202" i="34"/>
  <c r="H202" i="34" s="1"/>
  <c r="AN201" i="34"/>
  <c r="AM201" i="34"/>
  <c r="AL201" i="34"/>
  <c r="AK201" i="34"/>
  <c r="AJ201" i="34"/>
  <c r="AI201" i="34"/>
  <c r="AH201" i="34"/>
  <c r="AG201" i="34"/>
  <c r="AF201" i="34"/>
  <c r="AE201" i="34"/>
  <c r="AD201" i="34"/>
  <c r="AC201" i="34"/>
  <c r="AB201" i="34"/>
  <c r="AA201" i="34"/>
  <c r="Z201" i="34"/>
  <c r="X201" i="34"/>
  <c r="W201" i="34"/>
  <c r="V201" i="34"/>
  <c r="U201" i="34"/>
  <c r="T201" i="34"/>
  <c r="S201" i="34"/>
  <c r="Q201" i="34"/>
  <c r="P201" i="34"/>
  <c r="O201" i="34"/>
  <c r="N201" i="34"/>
  <c r="M201" i="34"/>
  <c r="L201" i="34"/>
  <c r="F201" i="34"/>
  <c r="H201" i="34" s="1"/>
  <c r="AN200" i="34"/>
  <c r="AM200" i="34"/>
  <c r="AL200" i="34"/>
  <c r="AK200" i="34"/>
  <c r="AJ200" i="34"/>
  <c r="AI200" i="34"/>
  <c r="AH200" i="34"/>
  <c r="AG200" i="34"/>
  <c r="AF200" i="34"/>
  <c r="AE200" i="34"/>
  <c r="AD200" i="34"/>
  <c r="AC200" i="34"/>
  <c r="AA200" i="34"/>
  <c r="AB200" i="34" s="1"/>
  <c r="Z200" i="34"/>
  <c r="X200" i="34"/>
  <c r="W200" i="34"/>
  <c r="V200" i="34"/>
  <c r="U200" i="34"/>
  <c r="T200" i="34"/>
  <c r="S200" i="34"/>
  <c r="Q200" i="34"/>
  <c r="P200" i="34"/>
  <c r="O200" i="34"/>
  <c r="N200" i="34"/>
  <c r="M200" i="34"/>
  <c r="L200" i="34"/>
  <c r="F200" i="34"/>
  <c r="H200" i="34" s="1"/>
  <c r="AN199" i="34"/>
  <c r="AM199" i="34"/>
  <c r="AL199" i="34"/>
  <c r="AK199" i="34"/>
  <c r="AJ199" i="34"/>
  <c r="AI199" i="34"/>
  <c r="AH199" i="34"/>
  <c r="AG199" i="34"/>
  <c r="AF199" i="34"/>
  <c r="AE199" i="34"/>
  <c r="AD199" i="34"/>
  <c r="AC199" i="34"/>
  <c r="AB199" i="34"/>
  <c r="AA199" i="34"/>
  <c r="Z199" i="34"/>
  <c r="X199" i="34"/>
  <c r="W199" i="34"/>
  <c r="V199" i="34"/>
  <c r="U199" i="34"/>
  <c r="T199" i="34"/>
  <c r="S199" i="34"/>
  <c r="Q199" i="34"/>
  <c r="P199" i="34"/>
  <c r="O199" i="34"/>
  <c r="N199" i="34"/>
  <c r="M199" i="34"/>
  <c r="L199" i="34"/>
  <c r="F199" i="34"/>
  <c r="H199" i="34" s="1"/>
  <c r="AN198" i="34"/>
  <c r="AM198" i="34"/>
  <c r="AL198" i="34"/>
  <c r="AK198" i="34"/>
  <c r="AJ198" i="34"/>
  <c r="AI198" i="34"/>
  <c r="AH198" i="34"/>
  <c r="AG198" i="34"/>
  <c r="AF198" i="34"/>
  <c r="AE198" i="34"/>
  <c r="AD198" i="34"/>
  <c r="AC198" i="34"/>
  <c r="AA198" i="34"/>
  <c r="AB198" i="34" s="1"/>
  <c r="Z198" i="34"/>
  <c r="X198" i="34"/>
  <c r="W198" i="34"/>
  <c r="V198" i="34"/>
  <c r="U198" i="34"/>
  <c r="T198" i="34"/>
  <c r="S198" i="34"/>
  <c r="Q198" i="34"/>
  <c r="P198" i="34"/>
  <c r="O198" i="34"/>
  <c r="N198" i="34"/>
  <c r="M198" i="34"/>
  <c r="L198" i="34"/>
  <c r="F198" i="34"/>
  <c r="H198" i="34" s="1"/>
  <c r="AN197" i="34"/>
  <c r="AM197" i="34"/>
  <c r="AL197" i="34"/>
  <c r="AK197" i="34"/>
  <c r="AJ197" i="34"/>
  <c r="AI197" i="34"/>
  <c r="AH197" i="34"/>
  <c r="AG197" i="34"/>
  <c r="AF197" i="34"/>
  <c r="AE197" i="34"/>
  <c r="AD197" i="34"/>
  <c r="AC197" i="34"/>
  <c r="AB197" i="34"/>
  <c r="AA197" i="34"/>
  <c r="Z197" i="34"/>
  <c r="X197" i="34"/>
  <c r="W197" i="34"/>
  <c r="V197" i="34"/>
  <c r="U197" i="34"/>
  <c r="T197" i="34"/>
  <c r="S197" i="34"/>
  <c r="R197" i="34"/>
  <c r="Q197" i="34"/>
  <c r="P197" i="34"/>
  <c r="O197" i="34"/>
  <c r="N197" i="34"/>
  <c r="M197" i="34"/>
  <c r="L197" i="34"/>
  <c r="AP197" i="34" s="1"/>
  <c r="F197" i="34"/>
  <c r="H197" i="34" s="1"/>
  <c r="AN196" i="34"/>
  <c r="AM196" i="34"/>
  <c r="AL196" i="34"/>
  <c r="AK196" i="34"/>
  <c r="AJ196" i="34"/>
  <c r="AI196" i="34"/>
  <c r="AH196" i="34"/>
  <c r="AG196" i="34"/>
  <c r="AF196" i="34"/>
  <c r="AE196" i="34"/>
  <c r="AD196" i="34"/>
  <c r="AC196" i="34"/>
  <c r="AA196" i="34"/>
  <c r="AB196" i="34" s="1"/>
  <c r="Z196" i="34"/>
  <c r="X196" i="34"/>
  <c r="W196" i="34"/>
  <c r="V196" i="34"/>
  <c r="U196" i="34"/>
  <c r="T196" i="34"/>
  <c r="S196" i="34"/>
  <c r="Q196" i="34"/>
  <c r="P196" i="34"/>
  <c r="O196" i="34"/>
  <c r="N196" i="34"/>
  <c r="M196" i="34"/>
  <c r="L196" i="34"/>
  <c r="F196" i="34"/>
  <c r="H196" i="34" s="1"/>
  <c r="I196" i="34" s="1"/>
  <c r="J196" i="34" s="1"/>
  <c r="AN195" i="34"/>
  <c r="AM195" i="34"/>
  <c r="AL195" i="34"/>
  <c r="AK195" i="34"/>
  <c r="AJ195" i="34"/>
  <c r="AI195" i="34"/>
  <c r="AH195" i="34"/>
  <c r="AG195" i="34"/>
  <c r="AF195" i="34"/>
  <c r="AE195" i="34"/>
  <c r="AD195" i="34"/>
  <c r="AC195" i="34"/>
  <c r="AB195" i="34"/>
  <c r="AA195" i="34"/>
  <c r="Z195" i="34"/>
  <c r="X195" i="34"/>
  <c r="W195" i="34"/>
  <c r="V195" i="34"/>
  <c r="U195" i="34"/>
  <c r="T195" i="34"/>
  <c r="S195" i="34"/>
  <c r="R195" i="34"/>
  <c r="Q195" i="34"/>
  <c r="P195" i="34"/>
  <c r="O195" i="34"/>
  <c r="N195" i="34"/>
  <c r="M195" i="34"/>
  <c r="L195" i="34"/>
  <c r="F195" i="34"/>
  <c r="H195" i="34" s="1"/>
  <c r="AN194" i="34"/>
  <c r="AM194" i="34"/>
  <c r="AL194" i="34"/>
  <c r="AK194" i="34"/>
  <c r="AJ194" i="34"/>
  <c r="AI194" i="34"/>
  <c r="AH194" i="34"/>
  <c r="AG194" i="34"/>
  <c r="AF194" i="34"/>
  <c r="AE194" i="34"/>
  <c r="AD194" i="34"/>
  <c r="AC194" i="34"/>
  <c r="AA194" i="34"/>
  <c r="AB194" i="34" s="1"/>
  <c r="Z194" i="34"/>
  <c r="X194" i="34"/>
  <c r="W194" i="34"/>
  <c r="V194" i="34"/>
  <c r="U194" i="34"/>
  <c r="T194" i="34"/>
  <c r="S194" i="34"/>
  <c r="Q194" i="34"/>
  <c r="P194" i="34"/>
  <c r="O194" i="34"/>
  <c r="N194" i="34"/>
  <c r="M194" i="34"/>
  <c r="L194" i="34"/>
  <c r="F194" i="34"/>
  <c r="H194" i="34" s="1"/>
  <c r="AN193" i="34"/>
  <c r="AM193" i="34"/>
  <c r="AL193" i="34"/>
  <c r="AK193" i="34"/>
  <c r="AJ193" i="34"/>
  <c r="AI193" i="34"/>
  <c r="AH193" i="34"/>
  <c r="AG193" i="34"/>
  <c r="AF193" i="34"/>
  <c r="AE193" i="34"/>
  <c r="AD193" i="34"/>
  <c r="AC193" i="34"/>
  <c r="AA193" i="34"/>
  <c r="AB193" i="34" s="1"/>
  <c r="AP192" i="34" s="1"/>
  <c r="Z193" i="34"/>
  <c r="X193" i="34"/>
  <c r="W193" i="34"/>
  <c r="V193" i="34"/>
  <c r="U193" i="34"/>
  <c r="T193" i="34"/>
  <c r="S193" i="34"/>
  <c r="R193" i="34"/>
  <c r="Q193" i="34"/>
  <c r="P193" i="34"/>
  <c r="O193" i="34"/>
  <c r="N193" i="34"/>
  <c r="M193" i="34"/>
  <c r="L193" i="34"/>
  <c r="F192" i="34"/>
  <c r="H192" i="34" s="1"/>
  <c r="AO191" i="34"/>
  <c r="AN191" i="34"/>
  <c r="AM191" i="34"/>
  <c r="AL191" i="34"/>
  <c r="AK191" i="34"/>
  <c r="AJ191" i="34"/>
  <c r="AI191" i="34"/>
  <c r="AH191" i="34"/>
  <c r="AG191" i="34"/>
  <c r="AF191" i="34"/>
  <c r="AE191" i="34"/>
  <c r="AD191" i="34"/>
  <c r="AC191" i="34"/>
  <c r="AA191" i="34"/>
  <c r="AB191" i="34" s="1"/>
  <c r="Z191" i="34"/>
  <c r="X191" i="34"/>
  <c r="W191" i="34"/>
  <c r="V191" i="34"/>
  <c r="U191" i="34"/>
  <c r="T191" i="34"/>
  <c r="S191" i="34"/>
  <c r="R191" i="34"/>
  <c r="Q191" i="34"/>
  <c r="P191" i="34"/>
  <c r="O191" i="34"/>
  <c r="N191" i="34"/>
  <c r="M191" i="34"/>
  <c r="L191" i="34"/>
  <c r="AP191" i="34" s="1"/>
  <c r="F191" i="34"/>
  <c r="H191" i="34" s="1"/>
  <c r="AO190" i="34"/>
  <c r="AN190" i="34"/>
  <c r="AM190" i="34"/>
  <c r="AL190" i="34"/>
  <c r="AK190" i="34"/>
  <c r="AJ190" i="34"/>
  <c r="AI190" i="34"/>
  <c r="AH190" i="34"/>
  <c r="AG190" i="34"/>
  <c r="AF190" i="34"/>
  <c r="AE190" i="34"/>
  <c r="AD190" i="34"/>
  <c r="AC190" i="34"/>
  <c r="AA190" i="34"/>
  <c r="AB190" i="34" s="1"/>
  <c r="Z190" i="34"/>
  <c r="X190" i="34"/>
  <c r="W190" i="34"/>
  <c r="V190" i="34"/>
  <c r="U190" i="34"/>
  <c r="T190" i="34"/>
  <c r="S190" i="34"/>
  <c r="R190" i="34"/>
  <c r="Q190" i="34"/>
  <c r="P190" i="34"/>
  <c r="O190" i="34"/>
  <c r="N190" i="34"/>
  <c r="M190" i="34"/>
  <c r="L190" i="34"/>
  <c r="AP190" i="34" s="1"/>
  <c r="F190" i="34"/>
  <c r="H190" i="34" s="1"/>
  <c r="AO189" i="34"/>
  <c r="AN189" i="34"/>
  <c r="AM189" i="34"/>
  <c r="AL189" i="34"/>
  <c r="AK189" i="34"/>
  <c r="AJ189" i="34"/>
  <c r="AI189" i="34"/>
  <c r="AH189" i="34"/>
  <c r="AG189" i="34"/>
  <c r="AF189" i="34"/>
  <c r="AE189" i="34"/>
  <c r="AD189" i="34"/>
  <c r="AC189" i="34"/>
  <c r="AA189" i="34"/>
  <c r="AB189" i="34" s="1"/>
  <c r="Z189" i="34"/>
  <c r="X189" i="34"/>
  <c r="W189" i="34"/>
  <c r="V189" i="34"/>
  <c r="U189" i="34"/>
  <c r="T189" i="34"/>
  <c r="S189" i="34"/>
  <c r="R189" i="34"/>
  <c r="Q189" i="34"/>
  <c r="P189" i="34"/>
  <c r="O189" i="34"/>
  <c r="N189" i="34"/>
  <c r="M189" i="34"/>
  <c r="L189" i="34"/>
  <c r="F189" i="34"/>
  <c r="H189" i="34" s="1"/>
  <c r="AO188" i="34"/>
  <c r="AN188" i="34"/>
  <c r="AM188" i="34"/>
  <c r="AL188" i="34"/>
  <c r="AK188" i="34"/>
  <c r="AJ188" i="34"/>
  <c r="AI188" i="34"/>
  <c r="AH188" i="34"/>
  <c r="AG188" i="34"/>
  <c r="AF188" i="34"/>
  <c r="AE188" i="34"/>
  <c r="AD188" i="34"/>
  <c r="AC188" i="34"/>
  <c r="AA188" i="34"/>
  <c r="AB188" i="34" s="1"/>
  <c r="Z188" i="34"/>
  <c r="X188" i="34"/>
  <c r="W188" i="34"/>
  <c r="V188" i="34"/>
  <c r="U188" i="34"/>
  <c r="T188" i="34"/>
  <c r="S188" i="34"/>
  <c r="Q188" i="34"/>
  <c r="P188" i="34"/>
  <c r="O188" i="34"/>
  <c r="N188" i="34"/>
  <c r="M188" i="34"/>
  <c r="L188" i="34"/>
  <c r="F188" i="34"/>
  <c r="H188" i="34" s="1"/>
  <c r="I188" i="34" s="1"/>
  <c r="J188" i="34" s="1"/>
  <c r="AO187" i="34"/>
  <c r="AN187" i="34"/>
  <c r="AM187" i="34"/>
  <c r="AL187" i="34"/>
  <c r="AK187" i="34"/>
  <c r="AJ187" i="34"/>
  <c r="AI187" i="34"/>
  <c r="AH187" i="34"/>
  <c r="AG187" i="34"/>
  <c r="AF187" i="34"/>
  <c r="AE187" i="34"/>
  <c r="AD187" i="34"/>
  <c r="AC187" i="34"/>
  <c r="AB187" i="34"/>
  <c r="AA187" i="34"/>
  <c r="Z187" i="34"/>
  <c r="X187" i="34"/>
  <c r="W187" i="34"/>
  <c r="V187" i="34"/>
  <c r="U187" i="34"/>
  <c r="T187" i="34"/>
  <c r="S187" i="34"/>
  <c r="R187" i="34"/>
  <c r="Q187" i="34"/>
  <c r="P187" i="34"/>
  <c r="O187" i="34"/>
  <c r="N187" i="34"/>
  <c r="M187" i="34"/>
  <c r="L187" i="34"/>
  <c r="F187" i="34"/>
  <c r="H187" i="34" s="1"/>
  <c r="I187" i="34" s="1"/>
  <c r="J187" i="34" s="1"/>
  <c r="AO186" i="34"/>
  <c r="AN186" i="34"/>
  <c r="AM186" i="34"/>
  <c r="AL186" i="34"/>
  <c r="AK186" i="34"/>
  <c r="AJ186" i="34"/>
  <c r="AI186" i="34"/>
  <c r="AH186" i="34"/>
  <c r="AG186" i="34"/>
  <c r="AF186" i="34"/>
  <c r="AE186" i="34"/>
  <c r="AD186" i="34"/>
  <c r="AC186" i="34"/>
  <c r="AB186" i="34"/>
  <c r="AA186" i="34"/>
  <c r="Z186" i="34"/>
  <c r="X186" i="34"/>
  <c r="W186" i="34"/>
  <c r="V186" i="34"/>
  <c r="U186" i="34"/>
  <c r="T186" i="34"/>
  <c r="S186" i="34"/>
  <c r="R186" i="34"/>
  <c r="Q186" i="34"/>
  <c r="P186" i="34"/>
  <c r="O186" i="34"/>
  <c r="N186" i="34"/>
  <c r="M186" i="34"/>
  <c r="L186" i="34"/>
  <c r="F186" i="34"/>
  <c r="H186" i="34" s="1"/>
  <c r="I186" i="34" s="1"/>
  <c r="J186" i="34" s="1"/>
  <c r="AO185" i="34"/>
  <c r="AN185" i="34"/>
  <c r="AM185" i="34"/>
  <c r="AL185" i="34"/>
  <c r="AK185" i="34"/>
  <c r="AJ185" i="34"/>
  <c r="AI185" i="34"/>
  <c r="AH185" i="34"/>
  <c r="AG185" i="34"/>
  <c r="AF185" i="34"/>
  <c r="AE185" i="34"/>
  <c r="AD185" i="34"/>
  <c r="AC185" i="34"/>
  <c r="AB185" i="34"/>
  <c r="AA185" i="34"/>
  <c r="Z185" i="34"/>
  <c r="X185" i="34"/>
  <c r="W185" i="34"/>
  <c r="V185" i="34"/>
  <c r="U185" i="34"/>
  <c r="T185" i="34"/>
  <c r="S185" i="34"/>
  <c r="R185" i="34"/>
  <c r="Q185" i="34"/>
  <c r="P185" i="34"/>
  <c r="O185" i="34"/>
  <c r="N185" i="34"/>
  <c r="M185" i="34"/>
  <c r="L185" i="34"/>
  <c r="F185" i="34"/>
  <c r="H185" i="34" s="1"/>
  <c r="I185" i="34" s="1"/>
  <c r="J185" i="34" s="1"/>
  <c r="AO184" i="34"/>
  <c r="AN184" i="34"/>
  <c r="AM184" i="34"/>
  <c r="AL184" i="34"/>
  <c r="AK184" i="34"/>
  <c r="AJ184" i="34"/>
  <c r="AI184" i="34"/>
  <c r="AH184" i="34"/>
  <c r="AG184" i="34"/>
  <c r="AF184" i="34"/>
  <c r="AE184" i="34"/>
  <c r="AD184" i="34"/>
  <c r="AC184" i="34"/>
  <c r="AB184" i="34"/>
  <c r="AA184" i="34"/>
  <c r="Z184" i="34"/>
  <c r="X184" i="34"/>
  <c r="W184" i="34"/>
  <c r="V184" i="34"/>
  <c r="U184" i="34"/>
  <c r="T184" i="34"/>
  <c r="S184" i="34"/>
  <c r="R184" i="34"/>
  <c r="Q184" i="34"/>
  <c r="P184" i="34"/>
  <c r="O184" i="34"/>
  <c r="N184" i="34"/>
  <c r="M184" i="34"/>
  <c r="L184" i="34"/>
  <c r="F184" i="34"/>
  <c r="H184" i="34" s="1"/>
  <c r="I184" i="34" s="1"/>
  <c r="J184" i="34" s="1"/>
  <c r="AO183" i="34"/>
  <c r="AN183" i="34"/>
  <c r="AM183" i="34"/>
  <c r="AL183" i="34"/>
  <c r="AK183" i="34"/>
  <c r="AJ183" i="34"/>
  <c r="AI183" i="34"/>
  <c r="AH183" i="34"/>
  <c r="AG183" i="34"/>
  <c r="AF183" i="34"/>
  <c r="AE183" i="34"/>
  <c r="AD183" i="34"/>
  <c r="AC183" i="34"/>
  <c r="AB183" i="34"/>
  <c r="AA183" i="34"/>
  <c r="Z183" i="34"/>
  <c r="X183" i="34"/>
  <c r="W183" i="34"/>
  <c r="V183" i="34"/>
  <c r="U183" i="34"/>
  <c r="T183" i="34"/>
  <c r="S183" i="34"/>
  <c r="R183" i="34"/>
  <c r="Q183" i="34"/>
  <c r="P183" i="34"/>
  <c r="O183" i="34"/>
  <c r="N183" i="34"/>
  <c r="M183" i="34"/>
  <c r="L183" i="34"/>
  <c r="F183" i="34"/>
  <c r="H183" i="34" s="1"/>
  <c r="I183" i="34" s="1"/>
  <c r="J183" i="34" s="1"/>
  <c r="AO182" i="34"/>
  <c r="AN182" i="34"/>
  <c r="AM182" i="34"/>
  <c r="AL182" i="34"/>
  <c r="AK182" i="34"/>
  <c r="AJ182" i="34"/>
  <c r="AI182" i="34"/>
  <c r="AH182" i="34"/>
  <c r="AG182" i="34"/>
  <c r="AF182" i="34"/>
  <c r="AE182" i="34"/>
  <c r="AD182" i="34"/>
  <c r="AC182" i="34"/>
  <c r="AB182" i="34"/>
  <c r="AA182" i="34"/>
  <c r="Z182" i="34"/>
  <c r="X182" i="34"/>
  <c r="W182" i="34"/>
  <c r="V182" i="34"/>
  <c r="U182" i="34"/>
  <c r="T182" i="34"/>
  <c r="S182" i="34"/>
  <c r="R182" i="34"/>
  <c r="Q182" i="34"/>
  <c r="P182" i="34"/>
  <c r="O182" i="34"/>
  <c r="N182" i="34"/>
  <c r="M182" i="34"/>
  <c r="L182" i="34"/>
  <c r="F182" i="34"/>
  <c r="H182" i="34" s="1"/>
  <c r="I182" i="34" s="1"/>
  <c r="J182" i="34" s="1"/>
  <c r="AO181" i="34"/>
  <c r="AN181" i="34"/>
  <c r="AM181" i="34"/>
  <c r="AL181" i="34"/>
  <c r="AK181" i="34"/>
  <c r="AJ181" i="34"/>
  <c r="AI181" i="34"/>
  <c r="AH181" i="34"/>
  <c r="AG181" i="34"/>
  <c r="AF181" i="34"/>
  <c r="AE181" i="34"/>
  <c r="AD181" i="34"/>
  <c r="AC181" i="34"/>
  <c r="AB181" i="34"/>
  <c r="AA181" i="34"/>
  <c r="Z181" i="34"/>
  <c r="X181" i="34"/>
  <c r="W181" i="34"/>
  <c r="V181" i="34"/>
  <c r="U181" i="34"/>
  <c r="T181" i="34"/>
  <c r="S181" i="34"/>
  <c r="R181" i="34"/>
  <c r="Q181" i="34"/>
  <c r="P181" i="34"/>
  <c r="O181" i="34"/>
  <c r="N181" i="34"/>
  <c r="M181" i="34"/>
  <c r="L181" i="34"/>
  <c r="F181" i="34"/>
  <c r="H181" i="34" s="1"/>
  <c r="I181" i="34" s="1"/>
  <c r="J181" i="34" s="1"/>
  <c r="AO180" i="34"/>
  <c r="AN180" i="34"/>
  <c r="AM180" i="34"/>
  <c r="AL180" i="34"/>
  <c r="AK180" i="34"/>
  <c r="AJ180" i="34"/>
  <c r="AI180" i="34"/>
  <c r="AH180" i="34"/>
  <c r="AG180" i="34"/>
  <c r="AF180" i="34"/>
  <c r="AE180" i="34"/>
  <c r="AD180" i="34"/>
  <c r="AC180" i="34"/>
  <c r="AB180" i="34"/>
  <c r="AA180" i="34"/>
  <c r="Z180" i="34"/>
  <c r="X180" i="34"/>
  <c r="W180" i="34"/>
  <c r="V180" i="34"/>
  <c r="U180" i="34"/>
  <c r="T180" i="34"/>
  <c r="S180" i="34"/>
  <c r="R180" i="34"/>
  <c r="Q180" i="34"/>
  <c r="P180" i="34"/>
  <c r="O180" i="34"/>
  <c r="N180" i="34"/>
  <c r="M180" i="34"/>
  <c r="L180" i="34"/>
  <c r="F180" i="34"/>
  <c r="H180" i="34" s="1"/>
  <c r="I180" i="34" s="1"/>
  <c r="J180" i="34" s="1"/>
  <c r="AO179" i="34"/>
  <c r="AN179" i="34"/>
  <c r="AM179" i="34"/>
  <c r="AL179" i="34"/>
  <c r="AK179" i="34"/>
  <c r="AJ179" i="34"/>
  <c r="AI179" i="34"/>
  <c r="AH179" i="34"/>
  <c r="AG179" i="34"/>
  <c r="AF179" i="34"/>
  <c r="AE179" i="34"/>
  <c r="AD179" i="34"/>
  <c r="AC179" i="34"/>
  <c r="AA179" i="34"/>
  <c r="AB179" i="34" s="1"/>
  <c r="AP179" i="34" s="1"/>
  <c r="Z179" i="34"/>
  <c r="X179" i="34"/>
  <c r="W179" i="34"/>
  <c r="V179" i="34"/>
  <c r="U179" i="34"/>
  <c r="T179" i="34"/>
  <c r="S179" i="34"/>
  <c r="R179" i="34"/>
  <c r="Q179" i="34"/>
  <c r="P179" i="34"/>
  <c r="O179" i="34"/>
  <c r="N179" i="34"/>
  <c r="M179" i="34"/>
  <c r="L179" i="34"/>
  <c r="F179" i="34"/>
  <c r="H179" i="34" s="1"/>
  <c r="AO178" i="34"/>
  <c r="AN178" i="34"/>
  <c r="AM178" i="34"/>
  <c r="AL178" i="34"/>
  <c r="AK178" i="34"/>
  <c r="AJ178" i="34"/>
  <c r="AI178" i="34"/>
  <c r="AH178" i="34"/>
  <c r="AG178" i="34"/>
  <c r="AF178" i="34"/>
  <c r="AE178" i="34"/>
  <c r="AD178" i="34"/>
  <c r="AP178" i="34" s="1"/>
  <c r="AC178" i="34"/>
  <c r="AA178" i="34"/>
  <c r="AB178" i="34" s="1"/>
  <c r="Z178" i="34"/>
  <c r="X178" i="34"/>
  <c r="W178" i="34"/>
  <c r="V178" i="34"/>
  <c r="U178" i="34"/>
  <c r="T178" i="34"/>
  <c r="S178" i="34"/>
  <c r="R178" i="34"/>
  <c r="Q178" i="34"/>
  <c r="P178" i="34"/>
  <c r="O178" i="34"/>
  <c r="N178" i="34"/>
  <c r="M178" i="34"/>
  <c r="L178" i="34"/>
  <c r="F178" i="34"/>
  <c r="H178" i="34" s="1"/>
  <c r="AO177" i="34"/>
  <c r="AN177" i="34"/>
  <c r="AM177" i="34"/>
  <c r="AL177" i="34"/>
  <c r="AK177" i="34"/>
  <c r="AJ177" i="34"/>
  <c r="AI177" i="34"/>
  <c r="AH177" i="34"/>
  <c r="AG177" i="34"/>
  <c r="AF177" i="34"/>
  <c r="AE177" i="34"/>
  <c r="AD177" i="34"/>
  <c r="AC177" i="34"/>
  <c r="AA177" i="34"/>
  <c r="AB177" i="34" s="1"/>
  <c r="Z177" i="34"/>
  <c r="X177" i="34"/>
  <c r="W177" i="34"/>
  <c r="V177" i="34"/>
  <c r="U177" i="34"/>
  <c r="T177" i="34"/>
  <c r="S177" i="34"/>
  <c r="R177" i="34"/>
  <c r="Q177" i="34"/>
  <c r="P177" i="34"/>
  <c r="O177" i="34"/>
  <c r="N177" i="34"/>
  <c r="M177" i="34"/>
  <c r="AP177" i="34" s="1"/>
  <c r="L177" i="34"/>
  <c r="F177" i="34"/>
  <c r="H177" i="34" s="1"/>
  <c r="AO176" i="34"/>
  <c r="AN176" i="34"/>
  <c r="AM176" i="34"/>
  <c r="AL176" i="34"/>
  <c r="AK176" i="34"/>
  <c r="AJ176" i="34"/>
  <c r="AI176" i="34"/>
  <c r="AH176" i="34"/>
  <c r="AG176" i="34"/>
  <c r="AF176" i="34"/>
  <c r="AE176" i="34"/>
  <c r="AD176" i="34"/>
  <c r="AC176" i="34"/>
  <c r="AA176" i="34"/>
  <c r="AB176" i="34" s="1"/>
  <c r="Z176" i="34"/>
  <c r="X176" i="34"/>
  <c r="W176" i="34"/>
  <c r="V176" i="34"/>
  <c r="U176" i="34"/>
  <c r="T176" i="34"/>
  <c r="S176" i="34"/>
  <c r="R176" i="34"/>
  <c r="Q176" i="34"/>
  <c r="P176" i="34"/>
  <c r="O176" i="34"/>
  <c r="N176" i="34"/>
  <c r="M176" i="34"/>
  <c r="AP176" i="34" s="1"/>
  <c r="L176" i="34"/>
  <c r="F176" i="34"/>
  <c r="H176" i="34" s="1"/>
  <c r="I176" i="34" s="1"/>
  <c r="J176" i="34" s="1"/>
  <c r="AO175" i="34"/>
  <c r="AN175" i="34"/>
  <c r="AM175" i="34"/>
  <c r="AL175" i="34"/>
  <c r="AK175" i="34"/>
  <c r="AJ175" i="34"/>
  <c r="AI175" i="34"/>
  <c r="AH175" i="34"/>
  <c r="AG175" i="34"/>
  <c r="AF175" i="34"/>
  <c r="AE175" i="34"/>
  <c r="AD175" i="34"/>
  <c r="AC175" i="34"/>
  <c r="AA175" i="34"/>
  <c r="AB175" i="34" s="1"/>
  <c r="AP175" i="34" s="1"/>
  <c r="Z175" i="34"/>
  <c r="X175" i="34"/>
  <c r="W175" i="34"/>
  <c r="V175" i="34"/>
  <c r="U175" i="34"/>
  <c r="T175" i="34"/>
  <c r="S175" i="34"/>
  <c r="R175" i="34"/>
  <c r="Q175" i="34"/>
  <c r="P175" i="34"/>
  <c r="O175" i="34"/>
  <c r="N175" i="34"/>
  <c r="M175" i="34"/>
  <c r="L175" i="34"/>
  <c r="F175" i="34"/>
  <c r="H175" i="34" s="1"/>
  <c r="AO174" i="34"/>
  <c r="AN174" i="34"/>
  <c r="AM174" i="34"/>
  <c r="AL174" i="34"/>
  <c r="AK174" i="34"/>
  <c r="AJ174" i="34"/>
  <c r="AI174" i="34"/>
  <c r="AH174" i="34"/>
  <c r="AG174" i="34"/>
  <c r="AF174" i="34"/>
  <c r="AE174" i="34"/>
  <c r="AD174" i="34"/>
  <c r="AP174" i="34" s="1"/>
  <c r="AC174" i="34"/>
  <c r="AA174" i="34"/>
  <c r="AB174" i="34" s="1"/>
  <c r="Z174" i="34"/>
  <c r="X174" i="34"/>
  <c r="W174" i="34"/>
  <c r="V174" i="34"/>
  <c r="U174" i="34"/>
  <c r="T174" i="34"/>
  <c r="S174" i="34"/>
  <c r="R174" i="34"/>
  <c r="Q174" i="34"/>
  <c r="P174" i="34"/>
  <c r="O174" i="34"/>
  <c r="N174" i="34"/>
  <c r="M174" i="34"/>
  <c r="L174" i="34"/>
  <c r="F174" i="34"/>
  <c r="H174" i="34" s="1"/>
  <c r="AO173" i="34"/>
  <c r="AN173" i="34"/>
  <c r="AM173" i="34"/>
  <c r="AL173" i="34"/>
  <c r="AK173" i="34"/>
  <c r="AJ173" i="34"/>
  <c r="AI173" i="34"/>
  <c r="AH173" i="34"/>
  <c r="AG173" i="34"/>
  <c r="AF173" i="34"/>
  <c r="AE173" i="34"/>
  <c r="AD173" i="34"/>
  <c r="AC173" i="34"/>
  <c r="AA173" i="34"/>
  <c r="AB173" i="34" s="1"/>
  <c r="Z173" i="34"/>
  <c r="X173" i="34"/>
  <c r="W173" i="34"/>
  <c r="V173" i="34"/>
  <c r="U173" i="34"/>
  <c r="T173" i="34"/>
  <c r="S173" i="34"/>
  <c r="R173" i="34"/>
  <c r="Q173" i="34"/>
  <c r="P173" i="34"/>
  <c r="O173" i="34"/>
  <c r="N173" i="34"/>
  <c r="M173" i="34"/>
  <c r="AP173" i="34" s="1"/>
  <c r="L173" i="34"/>
  <c r="F173" i="34"/>
  <c r="H173" i="34" s="1"/>
  <c r="AO172" i="34"/>
  <c r="AN172" i="34"/>
  <c r="AM172" i="34"/>
  <c r="AL172" i="34"/>
  <c r="AK172" i="34"/>
  <c r="AJ172" i="34"/>
  <c r="AI172" i="34"/>
  <c r="AH172" i="34"/>
  <c r="AG172" i="34"/>
  <c r="AF172" i="34"/>
  <c r="AE172" i="34"/>
  <c r="AD172" i="34"/>
  <c r="AC172" i="34"/>
  <c r="AA172" i="34"/>
  <c r="AB172" i="34" s="1"/>
  <c r="Z172" i="34"/>
  <c r="X172" i="34"/>
  <c r="W172" i="34"/>
  <c r="V172" i="34"/>
  <c r="U172" i="34"/>
  <c r="T172" i="34"/>
  <c r="S172" i="34"/>
  <c r="R172" i="34"/>
  <c r="Q172" i="34"/>
  <c r="P172" i="34"/>
  <c r="O172" i="34"/>
  <c r="N172" i="34"/>
  <c r="M172" i="34"/>
  <c r="AP172" i="34" s="1"/>
  <c r="L172" i="34"/>
  <c r="F172" i="34"/>
  <c r="H172" i="34" s="1"/>
  <c r="I172" i="34" s="1"/>
  <c r="J172" i="34" s="1"/>
  <c r="AO171" i="34"/>
  <c r="AN171" i="34"/>
  <c r="AM171" i="34"/>
  <c r="AL171" i="34"/>
  <c r="AK171" i="34"/>
  <c r="AJ171" i="34"/>
  <c r="AI171" i="34"/>
  <c r="AH171" i="34"/>
  <c r="AG171" i="34"/>
  <c r="AF171" i="34"/>
  <c r="AE171" i="34"/>
  <c r="AD171" i="34"/>
  <c r="AC171" i="34"/>
  <c r="AA171" i="34"/>
  <c r="AB171" i="34" s="1"/>
  <c r="AP171" i="34" s="1"/>
  <c r="Z171" i="34"/>
  <c r="X171" i="34"/>
  <c r="W171" i="34"/>
  <c r="V171" i="34"/>
  <c r="U171" i="34"/>
  <c r="T171" i="34"/>
  <c r="S171" i="34"/>
  <c r="R171" i="34"/>
  <c r="Q171" i="34"/>
  <c r="P171" i="34"/>
  <c r="O171" i="34"/>
  <c r="N171" i="34"/>
  <c r="M171" i="34"/>
  <c r="L171" i="34"/>
  <c r="F171" i="34"/>
  <c r="H171" i="34" s="1"/>
  <c r="AO170" i="34"/>
  <c r="AN170" i="34"/>
  <c r="AM170" i="34"/>
  <c r="AL170" i="34"/>
  <c r="AK170" i="34"/>
  <c r="AJ170" i="34"/>
  <c r="AI170" i="34"/>
  <c r="AH170" i="34"/>
  <c r="AG170" i="34"/>
  <c r="AF170" i="34"/>
  <c r="AE170" i="34"/>
  <c r="AD170" i="34"/>
  <c r="AP170" i="34" s="1"/>
  <c r="AC170" i="34"/>
  <c r="AA170" i="34"/>
  <c r="AB170" i="34" s="1"/>
  <c r="Z170" i="34"/>
  <c r="X170" i="34"/>
  <c r="W170" i="34"/>
  <c r="V170" i="34"/>
  <c r="U170" i="34"/>
  <c r="T170" i="34"/>
  <c r="S170" i="34"/>
  <c r="R170" i="34"/>
  <c r="Q170" i="34"/>
  <c r="P170" i="34"/>
  <c r="O170" i="34"/>
  <c r="N170" i="34"/>
  <c r="M170" i="34"/>
  <c r="L170" i="34"/>
  <c r="F170" i="34"/>
  <c r="H170" i="34" s="1"/>
  <c r="AO169" i="34"/>
  <c r="AN169" i="34"/>
  <c r="AM169" i="34"/>
  <c r="AL169" i="34"/>
  <c r="AK169" i="34"/>
  <c r="AJ169" i="34"/>
  <c r="AI169" i="34"/>
  <c r="AH169" i="34"/>
  <c r="AG169" i="34"/>
  <c r="AF169" i="34"/>
  <c r="AE169" i="34"/>
  <c r="AD169" i="34"/>
  <c r="AC169" i="34"/>
  <c r="AA169" i="34"/>
  <c r="AB169" i="34" s="1"/>
  <c r="Z169" i="34"/>
  <c r="X169" i="34"/>
  <c r="W169" i="34"/>
  <c r="V169" i="34"/>
  <c r="U169" i="34"/>
  <c r="T169" i="34"/>
  <c r="S169" i="34"/>
  <c r="R169" i="34"/>
  <c r="Q169" i="34"/>
  <c r="P169" i="34"/>
  <c r="O169" i="34"/>
  <c r="N169" i="34"/>
  <c r="M169" i="34"/>
  <c r="AP169" i="34" s="1"/>
  <c r="L169" i="34"/>
  <c r="F169" i="34"/>
  <c r="H169" i="34" s="1"/>
  <c r="AO168" i="34"/>
  <c r="AN168" i="34"/>
  <c r="AM168" i="34"/>
  <c r="AL168" i="34"/>
  <c r="AK168" i="34"/>
  <c r="AJ168" i="34"/>
  <c r="AI168" i="34"/>
  <c r="AH168" i="34"/>
  <c r="AG168" i="34"/>
  <c r="AF168" i="34"/>
  <c r="AE168" i="34"/>
  <c r="AD168" i="34"/>
  <c r="AC168" i="34"/>
  <c r="AA168" i="34"/>
  <c r="AB168" i="34" s="1"/>
  <c r="Z168" i="34"/>
  <c r="X168" i="34"/>
  <c r="W168" i="34"/>
  <c r="V168" i="34"/>
  <c r="U168" i="34"/>
  <c r="T168" i="34"/>
  <c r="S168" i="34"/>
  <c r="R168" i="34"/>
  <c r="Q168" i="34"/>
  <c r="P168" i="34"/>
  <c r="O168" i="34"/>
  <c r="N168" i="34"/>
  <c r="M168" i="34"/>
  <c r="AP168" i="34" s="1"/>
  <c r="L168" i="34"/>
  <c r="F168" i="34"/>
  <c r="H168" i="34" s="1"/>
  <c r="I168" i="34" s="1"/>
  <c r="J168" i="34" s="1"/>
  <c r="AO167" i="34"/>
  <c r="AN167" i="34"/>
  <c r="AM167" i="34"/>
  <c r="AL167" i="34"/>
  <c r="AK167" i="34"/>
  <c r="AJ167" i="34"/>
  <c r="AI167" i="34"/>
  <c r="AH167" i="34"/>
  <c r="AG167" i="34"/>
  <c r="AF167" i="34"/>
  <c r="AE167" i="34"/>
  <c r="AD167" i="34"/>
  <c r="AC167" i="34"/>
  <c r="AA167" i="34"/>
  <c r="AB167" i="34" s="1"/>
  <c r="AP167" i="34" s="1"/>
  <c r="Z167" i="34"/>
  <c r="X167" i="34"/>
  <c r="W167" i="34"/>
  <c r="V167" i="34"/>
  <c r="U167" i="34"/>
  <c r="T167" i="34"/>
  <c r="S167" i="34"/>
  <c r="R167" i="34"/>
  <c r="Q167" i="34"/>
  <c r="P167" i="34"/>
  <c r="O167" i="34"/>
  <c r="N167" i="34"/>
  <c r="M167" i="34"/>
  <c r="L167" i="34"/>
  <c r="F167" i="34"/>
  <c r="H167" i="34" s="1"/>
  <c r="AO166" i="34"/>
  <c r="AN166" i="34"/>
  <c r="AM166" i="34"/>
  <c r="AL166" i="34"/>
  <c r="AK166" i="34"/>
  <c r="AJ166" i="34"/>
  <c r="AI166" i="34"/>
  <c r="AH166" i="34"/>
  <c r="AG166" i="34"/>
  <c r="AF166" i="34"/>
  <c r="AE166" i="34"/>
  <c r="AD166" i="34"/>
  <c r="AP166" i="34" s="1"/>
  <c r="AC166" i="34"/>
  <c r="AA166" i="34"/>
  <c r="AB166" i="34" s="1"/>
  <c r="Z166" i="34"/>
  <c r="X166" i="34"/>
  <c r="W166" i="34"/>
  <c r="V166" i="34"/>
  <c r="U166" i="34"/>
  <c r="T166" i="34"/>
  <c r="S166" i="34"/>
  <c r="R166" i="34"/>
  <c r="Q166" i="34"/>
  <c r="P166" i="34"/>
  <c r="O166" i="34"/>
  <c r="N166" i="34"/>
  <c r="M166" i="34"/>
  <c r="L166" i="34"/>
  <c r="F166" i="34"/>
  <c r="H166" i="34" s="1"/>
  <c r="AO165" i="34"/>
  <c r="AN165" i="34"/>
  <c r="AM165" i="34"/>
  <c r="AL165" i="34"/>
  <c r="AK165" i="34"/>
  <c r="AJ165" i="34"/>
  <c r="AI165" i="34"/>
  <c r="AH165" i="34"/>
  <c r="AG165" i="34"/>
  <c r="AF165" i="34"/>
  <c r="AE165" i="34"/>
  <c r="AD165" i="34"/>
  <c r="AC165" i="34"/>
  <c r="AA165" i="34"/>
  <c r="AB165" i="34" s="1"/>
  <c r="Z165" i="34"/>
  <c r="X165" i="34"/>
  <c r="W165" i="34"/>
  <c r="V165" i="34"/>
  <c r="U165" i="34"/>
  <c r="T165" i="34"/>
  <c r="S165" i="34"/>
  <c r="R165" i="34"/>
  <c r="Q165" i="34"/>
  <c r="P165" i="34"/>
  <c r="O165" i="34"/>
  <c r="N165" i="34"/>
  <c r="M165" i="34"/>
  <c r="AP165" i="34" s="1"/>
  <c r="L165" i="34"/>
  <c r="F165" i="34"/>
  <c r="H165" i="34" s="1"/>
  <c r="AO164" i="34"/>
  <c r="AN164" i="34"/>
  <c r="AM164" i="34"/>
  <c r="AL164" i="34"/>
  <c r="AK164" i="34"/>
  <c r="AJ164" i="34"/>
  <c r="AI164" i="34"/>
  <c r="AH164" i="34"/>
  <c r="AG164" i="34"/>
  <c r="AF164" i="34"/>
  <c r="AE164" i="34"/>
  <c r="AD164" i="34"/>
  <c r="AC164" i="34"/>
  <c r="AA164" i="34"/>
  <c r="AB164" i="34" s="1"/>
  <c r="Z164" i="34"/>
  <c r="X164" i="34"/>
  <c r="W164" i="34"/>
  <c r="V164" i="34"/>
  <c r="U164" i="34"/>
  <c r="T164" i="34"/>
  <c r="S164" i="34"/>
  <c r="R164" i="34"/>
  <c r="Q164" i="34"/>
  <c r="P164" i="34"/>
  <c r="O164" i="34"/>
  <c r="N164" i="34"/>
  <c r="M164" i="34"/>
  <c r="AP164" i="34" s="1"/>
  <c r="L164" i="34"/>
  <c r="F164" i="34"/>
  <c r="H164" i="34" s="1"/>
  <c r="I164" i="34" s="1"/>
  <c r="J164" i="34" s="1"/>
  <c r="AO163" i="34"/>
  <c r="AN163" i="34"/>
  <c r="AM163" i="34"/>
  <c r="AL163" i="34"/>
  <c r="AK163" i="34"/>
  <c r="AJ163" i="34"/>
  <c r="AI163" i="34"/>
  <c r="AH163" i="34"/>
  <c r="AG163" i="34"/>
  <c r="AF163" i="34"/>
  <c r="AE163" i="34"/>
  <c r="AD163" i="34"/>
  <c r="AC163" i="34"/>
  <c r="AA163" i="34"/>
  <c r="AB163" i="34" s="1"/>
  <c r="AP163" i="34" s="1"/>
  <c r="Z163" i="34"/>
  <c r="X163" i="34"/>
  <c r="W163" i="34"/>
  <c r="V163" i="34"/>
  <c r="U163" i="34"/>
  <c r="T163" i="34"/>
  <c r="S163" i="34"/>
  <c r="R163" i="34"/>
  <c r="Q163" i="34"/>
  <c r="P163" i="34"/>
  <c r="O163" i="34"/>
  <c r="N163" i="34"/>
  <c r="M163" i="34"/>
  <c r="L163" i="34"/>
  <c r="F163" i="34"/>
  <c r="H163" i="34" s="1"/>
  <c r="AO162" i="34"/>
  <c r="AN162" i="34"/>
  <c r="AM162" i="34"/>
  <c r="AL162" i="34"/>
  <c r="AK162" i="34"/>
  <c r="AJ162" i="34"/>
  <c r="AI162" i="34"/>
  <c r="AH162" i="34"/>
  <c r="AG162" i="34"/>
  <c r="AF162" i="34"/>
  <c r="AE162" i="34"/>
  <c r="AD162" i="34"/>
  <c r="AP162" i="34" s="1"/>
  <c r="AC162" i="34"/>
  <c r="AA162" i="34"/>
  <c r="AB162" i="34" s="1"/>
  <c r="Z162" i="34"/>
  <c r="X162" i="34"/>
  <c r="W162" i="34"/>
  <c r="V162" i="34"/>
  <c r="U162" i="34"/>
  <c r="T162" i="34"/>
  <c r="S162" i="34"/>
  <c r="R162" i="34"/>
  <c r="Q162" i="34"/>
  <c r="P162" i="34"/>
  <c r="O162" i="34"/>
  <c r="N162" i="34"/>
  <c r="M162" i="34"/>
  <c r="L162" i="34"/>
  <c r="F162" i="34"/>
  <c r="H162" i="34" s="1"/>
  <c r="AO161" i="34"/>
  <c r="AN161" i="34"/>
  <c r="AM161" i="34"/>
  <c r="AL161" i="34"/>
  <c r="AK161" i="34"/>
  <c r="AJ161" i="34"/>
  <c r="AI161" i="34"/>
  <c r="AH161" i="34"/>
  <c r="AG161" i="34"/>
  <c r="AF161" i="34"/>
  <c r="AE161" i="34"/>
  <c r="AD161" i="34"/>
  <c r="AC161" i="34"/>
  <c r="AA161" i="34"/>
  <c r="AB161" i="34" s="1"/>
  <c r="Z161" i="34"/>
  <c r="X161" i="34"/>
  <c r="W161" i="34"/>
  <c r="V161" i="34"/>
  <c r="U161" i="34"/>
  <c r="T161" i="34"/>
  <c r="S161" i="34"/>
  <c r="R161" i="34"/>
  <c r="Q161" i="34"/>
  <c r="P161" i="34"/>
  <c r="O161" i="34"/>
  <c r="N161" i="34"/>
  <c r="M161" i="34"/>
  <c r="AP161" i="34" s="1"/>
  <c r="L161" i="34"/>
  <c r="F161" i="34"/>
  <c r="H161" i="34" s="1"/>
  <c r="AO160" i="34"/>
  <c r="AN160" i="34"/>
  <c r="AM160" i="34"/>
  <c r="AL160" i="34"/>
  <c r="AK160" i="34"/>
  <c r="AJ160" i="34"/>
  <c r="AI160" i="34"/>
  <c r="AH160" i="34"/>
  <c r="AG160" i="34"/>
  <c r="AF160" i="34"/>
  <c r="AE160" i="34"/>
  <c r="AD160" i="34"/>
  <c r="AC160" i="34"/>
  <c r="AA160" i="34"/>
  <c r="AB160" i="34" s="1"/>
  <c r="Z160" i="34"/>
  <c r="X160" i="34"/>
  <c r="W160" i="34"/>
  <c r="V160" i="34"/>
  <c r="U160" i="34"/>
  <c r="T160" i="34"/>
  <c r="S160" i="34"/>
  <c r="R160" i="34"/>
  <c r="Q160" i="34"/>
  <c r="P160" i="34"/>
  <c r="O160" i="34"/>
  <c r="N160" i="34"/>
  <c r="M160" i="34"/>
  <c r="AP160" i="34" s="1"/>
  <c r="L160" i="34"/>
  <c r="F160" i="34"/>
  <c r="H160" i="34" s="1"/>
  <c r="I160" i="34" s="1"/>
  <c r="J160" i="34" s="1"/>
  <c r="AO159" i="34"/>
  <c r="AN159" i="34"/>
  <c r="AM159" i="34"/>
  <c r="AL159" i="34"/>
  <c r="AK159" i="34"/>
  <c r="AJ159" i="34"/>
  <c r="AI159" i="34"/>
  <c r="AH159" i="34"/>
  <c r="AG159" i="34"/>
  <c r="AF159" i="34"/>
  <c r="AE159" i="34"/>
  <c r="AD159" i="34"/>
  <c r="AC159" i="34"/>
  <c r="AA159" i="34"/>
  <c r="AB159" i="34" s="1"/>
  <c r="AP159" i="34" s="1"/>
  <c r="Z159" i="34"/>
  <c r="X159" i="34"/>
  <c r="W159" i="34"/>
  <c r="V159" i="34"/>
  <c r="U159" i="34"/>
  <c r="T159" i="34"/>
  <c r="S159" i="34"/>
  <c r="R159" i="34"/>
  <c r="Q159" i="34"/>
  <c r="P159" i="34"/>
  <c r="O159" i="34"/>
  <c r="N159" i="34"/>
  <c r="M159" i="34"/>
  <c r="L159" i="34"/>
  <c r="F159" i="34"/>
  <c r="H159" i="34" s="1"/>
  <c r="AO158" i="34"/>
  <c r="AN158" i="34"/>
  <c r="AM158" i="34"/>
  <c r="AL158" i="34"/>
  <c r="AK158" i="34"/>
  <c r="AJ158" i="34"/>
  <c r="AI158" i="34"/>
  <c r="AH158" i="34"/>
  <c r="AG158" i="34"/>
  <c r="AF158" i="34"/>
  <c r="AE158" i="34"/>
  <c r="AD158" i="34"/>
  <c r="AP158" i="34" s="1"/>
  <c r="AC158" i="34"/>
  <c r="AA158" i="34"/>
  <c r="AB158" i="34" s="1"/>
  <c r="Z158" i="34"/>
  <c r="X158" i="34"/>
  <c r="W158" i="34"/>
  <c r="V158" i="34"/>
  <c r="U158" i="34"/>
  <c r="T158" i="34"/>
  <c r="S158" i="34"/>
  <c r="R158" i="34"/>
  <c r="Q158" i="34"/>
  <c r="P158" i="34"/>
  <c r="O158" i="34"/>
  <c r="N158" i="34"/>
  <c r="M158" i="34"/>
  <c r="L158" i="34"/>
  <c r="F158" i="34"/>
  <c r="H158" i="34" s="1"/>
  <c r="AO157" i="34"/>
  <c r="AN157" i="34"/>
  <c r="AM157" i="34"/>
  <c r="AL157" i="34"/>
  <c r="AK157" i="34"/>
  <c r="AJ157" i="34"/>
  <c r="AI157" i="34"/>
  <c r="AH157" i="34"/>
  <c r="AG157" i="34"/>
  <c r="AF157" i="34"/>
  <c r="AE157" i="34"/>
  <c r="AD157" i="34"/>
  <c r="AC157" i="34"/>
  <c r="AA157" i="34"/>
  <c r="AB157" i="34" s="1"/>
  <c r="Z157" i="34"/>
  <c r="X157" i="34"/>
  <c r="W157" i="34"/>
  <c r="V157" i="34"/>
  <c r="U157" i="34"/>
  <c r="T157" i="34"/>
  <c r="S157" i="34"/>
  <c r="R157" i="34"/>
  <c r="Q157" i="34"/>
  <c r="P157" i="34"/>
  <c r="O157" i="34"/>
  <c r="N157" i="34"/>
  <c r="M157" i="34"/>
  <c r="AP157" i="34" s="1"/>
  <c r="L157" i="34"/>
  <c r="F157" i="34"/>
  <c r="H157" i="34" s="1"/>
  <c r="I157" i="34" s="1"/>
  <c r="J157" i="34" s="1"/>
  <c r="AO156" i="34"/>
  <c r="AN156" i="34"/>
  <c r="AM156" i="34"/>
  <c r="AL156" i="34"/>
  <c r="AK156" i="34"/>
  <c r="AJ156" i="34"/>
  <c r="AI156" i="34"/>
  <c r="AH156" i="34"/>
  <c r="AG156" i="34"/>
  <c r="AF156" i="34"/>
  <c r="AE156" i="34"/>
  <c r="AD156" i="34"/>
  <c r="AC156" i="34"/>
  <c r="AA156" i="34"/>
  <c r="AB156" i="34" s="1"/>
  <c r="Z156" i="34"/>
  <c r="X156" i="34"/>
  <c r="W156" i="34"/>
  <c r="V156" i="34"/>
  <c r="U156" i="34"/>
  <c r="T156" i="34"/>
  <c r="S156" i="34"/>
  <c r="R156" i="34"/>
  <c r="Q156" i="34"/>
  <c r="P156" i="34"/>
  <c r="O156" i="34"/>
  <c r="N156" i="34"/>
  <c r="M156" i="34"/>
  <c r="AP156" i="34" s="1"/>
  <c r="L156" i="34"/>
  <c r="F156" i="34"/>
  <c r="H156" i="34" s="1"/>
  <c r="I156" i="34" s="1"/>
  <c r="J156" i="34" s="1"/>
  <c r="AO155" i="34"/>
  <c r="AN155" i="34"/>
  <c r="AM155" i="34"/>
  <c r="AL155" i="34"/>
  <c r="AK155" i="34"/>
  <c r="AJ155" i="34"/>
  <c r="AI155" i="34"/>
  <c r="AH155" i="34"/>
  <c r="AG155" i="34"/>
  <c r="AF155" i="34"/>
  <c r="AE155" i="34"/>
  <c r="AD155" i="34"/>
  <c r="AC155" i="34"/>
  <c r="AA155" i="34"/>
  <c r="AB155" i="34" s="1"/>
  <c r="Z155" i="34"/>
  <c r="X155" i="34"/>
  <c r="W155" i="34"/>
  <c r="V155" i="34"/>
  <c r="U155" i="34"/>
  <c r="T155" i="34"/>
  <c r="S155" i="34"/>
  <c r="R155" i="34"/>
  <c r="Q155" i="34"/>
  <c r="P155" i="34"/>
  <c r="O155" i="34"/>
  <c r="N155" i="34"/>
  <c r="M155" i="34"/>
  <c r="AP155" i="34" s="1"/>
  <c r="L155" i="34"/>
  <c r="F155" i="34"/>
  <c r="H155" i="34" s="1"/>
  <c r="I155" i="34" s="1"/>
  <c r="J155" i="34" s="1"/>
  <c r="AO154" i="34"/>
  <c r="AN154" i="34"/>
  <c r="AM154" i="34"/>
  <c r="AL154" i="34"/>
  <c r="AK154" i="34"/>
  <c r="AJ154" i="34"/>
  <c r="AI154" i="34"/>
  <c r="AH154" i="34"/>
  <c r="AG154" i="34"/>
  <c r="AF154" i="34"/>
  <c r="AE154" i="34"/>
  <c r="AD154" i="34"/>
  <c r="AC154" i="34"/>
  <c r="AA154" i="34"/>
  <c r="AB154" i="34" s="1"/>
  <c r="Z154" i="34"/>
  <c r="X154" i="34"/>
  <c r="W154" i="34"/>
  <c r="V154" i="34"/>
  <c r="U154" i="34"/>
  <c r="T154" i="34"/>
  <c r="S154" i="34"/>
  <c r="R154" i="34"/>
  <c r="Q154" i="34"/>
  <c r="P154" i="34"/>
  <c r="O154" i="34"/>
  <c r="N154" i="34"/>
  <c r="M154" i="34"/>
  <c r="AP154" i="34" s="1"/>
  <c r="L154" i="34"/>
  <c r="F154" i="34"/>
  <c r="H154" i="34" s="1"/>
  <c r="I154" i="34" s="1"/>
  <c r="J154" i="34" s="1"/>
  <c r="AO153" i="34"/>
  <c r="AN153" i="34"/>
  <c r="AM153" i="34"/>
  <c r="AL153" i="34"/>
  <c r="AK153" i="34"/>
  <c r="AJ153" i="34"/>
  <c r="AI153" i="34"/>
  <c r="AH153" i="34"/>
  <c r="AG153" i="34"/>
  <c r="AF153" i="34"/>
  <c r="AE153" i="34"/>
  <c r="AD153" i="34"/>
  <c r="AC153" i="34"/>
  <c r="AA153" i="34"/>
  <c r="AB153" i="34" s="1"/>
  <c r="Z153" i="34"/>
  <c r="X153" i="34"/>
  <c r="W153" i="34"/>
  <c r="V153" i="34"/>
  <c r="U153" i="34"/>
  <c r="T153" i="34"/>
  <c r="S153" i="34"/>
  <c r="R153" i="34"/>
  <c r="Q153" i="34"/>
  <c r="P153" i="34"/>
  <c r="O153" i="34"/>
  <c r="N153" i="34"/>
  <c r="M153" i="34"/>
  <c r="AP153" i="34" s="1"/>
  <c r="L153" i="34"/>
  <c r="F153" i="34"/>
  <c r="H153" i="34" s="1"/>
  <c r="I153" i="34" s="1"/>
  <c r="J153" i="34" s="1"/>
  <c r="AO152" i="34"/>
  <c r="AN152" i="34"/>
  <c r="AM152" i="34"/>
  <c r="AL152" i="34"/>
  <c r="AK152" i="34"/>
  <c r="AJ152" i="34"/>
  <c r="AI152" i="34"/>
  <c r="AH152" i="34"/>
  <c r="AG152" i="34"/>
  <c r="AF152" i="34"/>
  <c r="AE152" i="34"/>
  <c r="AD152" i="34"/>
  <c r="AC152" i="34"/>
  <c r="AA152" i="34"/>
  <c r="AB152" i="34" s="1"/>
  <c r="Z152" i="34"/>
  <c r="X152" i="34"/>
  <c r="W152" i="34"/>
  <c r="V152" i="34"/>
  <c r="U152" i="34"/>
  <c r="T152" i="34"/>
  <c r="S152" i="34"/>
  <c r="R152" i="34"/>
  <c r="Q152" i="34"/>
  <c r="P152" i="34"/>
  <c r="O152" i="34"/>
  <c r="N152" i="34"/>
  <c r="M152" i="34"/>
  <c r="AP152" i="34" s="1"/>
  <c r="L152" i="34"/>
  <c r="F152" i="34"/>
  <c r="H152" i="34" s="1"/>
  <c r="I152" i="34" s="1"/>
  <c r="J152" i="34" s="1"/>
  <c r="AO151" i="34"/>
  <c r="AN151" i="34"/>
  <c r="AM151" i="34"/>
  <c r="AL151" i="34"/>
  <c r="AK151" i="34"/>
  <c r="AJ151" i="34"/>
  <c r="AI151" i="34"/>
  <c r="AH151" i="34"/>
  <c r="AG151" i="34"/>
  <c r="AF151" i="34"/>
  <c r="AE151" i="34"/>
  <c r="AD151" i="34"/>
  <c r="AC151" i="34"/>
  <c r="AA151" i="34"/>
  <c r="AB151" i="34" s="1"/>
  <c r="Z151" i="34"/>
  <c r="X151" i="34"/>
  <c r="W151" i="34"/>
  <c r="V151" i="34"/>
  <c r="U151" i="34"/>
  <c r="T151" i="34"/>
  <c r="S151" i="34"/>
  <c r="R151" i="34"/>
  <c r="Q151" i="34"/>
  <c r="P151" i="34"/>
  <c r="O151" i="34"/>
  <c r="N151" i="34"/>
  <c r="M151" i="34"/>
  <c r="AP151" i="34" s="1"/>
  <c r="L151" i="34"/>
  <c r="F151" i="34"/>
  <c r="H151" i="34" s="1"/>
  <c r="I151" i="34" s="1"/>
  <c r="J151" i="34" s="1"/>
  <c r="AO150" i="34"/>
  <c r="AN150" i="34"/>
  <c r="AM150" i="34"/>
  <c r="AL150" i="34"/>
  <c r="AK150" i="34"/>
  <c r="AJ150" i="34"/>
  <c r="AI150" i="34"/>
  <c r="AH150" i="34"/>
  <c r="AG150" i="34"/>
  <c r="AF150" i="34"/>
  <c r="AE150" i="34"/>
  <c r="AD150" i="34"/>
  <c r="AC150" i="34"/>
  <c r="AA150" i="34"/>
  <c r="AB150" i="34" s="1"/>
  <c r="Z150" i="34"/>
  <c r="X150" i="34"/>
  <c r="W150" i="34"/>
  <c r="V150" i="34"/>
  <c r="U150" i="34"/>
  <c r="T150" i="34"/>
  <c r="S150" i="34"/>
  <c r="R150" i="34"/>
  <c r="Q150" i="34"/>
  <c r="P150" i="34"/>
  <c r="O150" i="34"/>
  <c r="N150" i="34"/>
  <c r="M150" i="34"/>
  <c r="AP150" i="34" s="1"/>
  <c r="L150" i="34"/>
  <c r="F150" i="34"/>
  <c r="H150" i="34" s="1"/>
  <c r="I150" i="34" s="1"/>
  <c r="J150" i="34" s="1"/>
  <c r="AO149" i="34"/>
  <c r="AN149" i="34"/>
  <c r="AM149" i="34"/>
  <c r="AL149" i="34"/>
  <c r="AK149" i="34"/>
  <c r="AJ149" i="34"/>
  <c r="AI149" i="34"/>
  <c r="AH149" i="34"/>
  <c r="AG149" i="34"/>
  <c r="AF149" i="34"/>
  <c r="AE149" i="34"/>
  <c r="AD149" i="34"/>
  <c r="AC149" i="34"/>
  <c r="AA149" i="34"/>
  <c r="AB149" i="34" s="1"/>
  <c r="Z149" i="34"/>
  <c r="X149" i="34"/>
  <c r="W149" i="34"/>
  <c r="V149" i="34"/>
  <c r="U149" i="34"/>
  <c r="T149" i="34"/>
  <c r="S149" i="34"/>
  <c r="R149" i="34"/>
  <c r="Q149" i="34"/>
  <c r="P149" i="34"/>
  <c r="O149" i="34"/>
  <c r="N149" i="34"/>
  <c r="M149" i="34"/>
  <c r="AP149" i="34" s="1"/>
  <c r="L149" i="34"/>
  <c r="F149" i="34"/>
  <c r="H149" i="34" s="1"/>
  <c r="I149" i="34" s="1"/>
  <c r="J149" i="34" s="1"/>
  <c r="AO148" i="34"/>
  <c r="AN148" i="34"/>
  <c r="AM148" i="34"/>
  <c r="AL148" i="34"/>
  <c r="AK148" i="34"/>
  <c r="AJ148" i="34"/>
  <c r="AI148" i="34"/>
  <c r="AH148" i="34"/>
  <c r="AG148" i="34"/>
  <c r="AF148" i="34"/>
  <c r="AE148" i="34"/>
  <c r="AD148" i="34"/>
  <c r="AC148" i="34"/>
  <c r="AA148" i="34"/>
  <c r="AB148" i="34" s="1"/>
  <c r="Z148" i="34"/>
  <c r="X148" i="34"/>
  <c r="W148" i="34"/>
  <c r="V148" i="34"/>
  <c r="U148" i="34"/>
  <c r="T148" i="34"/>
  <c r="S148" i="34"/>
  <c r="R148" i="34"/>
  <c r="Q148" i="34"/>
  <c r="P148" i="34"/>
  <c r="O148" i="34"/>
  <c r="N148" i="34"/>
  <c r="M148" i="34"/>
  <c r="AP148" i="34" s="1"/>
  <c r="L148" i="34"/>
  <c r="F148" i="34"/>
  <c r="H148" i="34" s="1"/>
  <c r="AO147" i="34"/>
  <c r="AN147" i="34"/>
  <c r="AM147" i="34"/>
  <c r="AL147" i="34"/>
  <c r="AK147" i="34"/>
  <c r="AJ147" i="34"/>
  <c r="AI147" i="34"/>
  <c r="AH147" i="34"/>
  <c r="AG147" i="34"/>
  <c r="AF147" i="34"/>
  <c r="AE147" i="34"/>
  <c r="AD147" i="34"/>
  <c r="AC147" i="34"/>
  <c r="AA147" i="34"/>
  <c r="AB147" i="34" s="1"/>
  <c r="Z147" i="34"/>
  <c r="X147" i="34"/>
  <c r="W147" i="34"/>
  <c r="V147" i="34"/>
  <c r="U147" i="34"/>
  <c r="T147" i="34"/>
  <c r="S147" i="34"/>
  <c r="R147" i="34"/>
  <c r="Q147" i="34"/>
  <c r="P147" i="34"/>
  <c r="O147" i="34"/>
  <c r="N147" i="34"/>
  <c r="M147" i="34"/>
  <c r="AP147" i="34" s="1"/>
  <c r="L147" i="34"/>
  <c r="F147" i="34"/>
  <c r="H147" i="34" s="1"/>
  <c r="I147" i="34" s="1"/>
  <c r="J147" i="34" s="1"/>
  <c r="AO146" i="34"/>
  <c r="AN146" i="34"/>
  <c r="AM146" i="34"/>
  <c r="AL146" i="34"/>
  <c r="AK146" i="34"/>
  <c r="AJ146" i="34"/>
  <c r="AI146" i="34"/>
  <c r="AH146" i="34"/>
  <c r="AG146" i="34"/>
  <c r="AF146" i="34"/>
  <c r="AE146" i="34"/>
  <c r="AD146" i="34"/>
  <c r="AC146" i="34"/>
  <c r="AA146" i="34"/>
  <c r="AB146" i="34" s="1"/>
  <c r="AP146" i="34" s="1"/>
  <c r="Z146" i="34"/>
  <c r="X146" i="34"/>
  <c r="W146" i="34"/>
  <c r="V146" i="34"/>
  <c r="U146" i="34"/>
  <c r="T146" i="34"/>
  <c r="S146" i="34"/>
  <c r="R146" i="34"/>
  <c r="Q146" i="34"/>
  <c r="P146" i="34"/>
  <c r="O146" i="34"/>
  <c r="N146" i="34"/>
  <c r="M146" i="34"/>
  <c r="L146" i="34"/>
  <c r="F146" i="34"/>
  <c r="H146" i="34" s="1"/>
  <c r="AP145" i="34"/>
  <c r="AO145" i="34"/>
  <c r="AN145" i="34"/>
  <c r="AM145" i="34"/>
  <c r="AL145" i="34"/>
  <c r="AK145" i="34"/>
  <c r="AJ145" i="34"/>
  <c r="AI145" i="34"/>
  <c r="AH145" i="34"/>
  <c r="AG145" i="34"/>
  <c r="AF145" i="34"/>
  <c r="AE145" i="34"/>
  <c r="AD145" i="34"/>
  <c r="AC145" i="34"/>
  <c r="AA145" i="34"/>
  <c r="AB145" i="34" s="1"/>
  <c r="Z145" i="34"/>
  <c r="X145" i="34"/>
  <c r="W145" i="34"/>
  <c r="V145" i="34"/>
  <c r="U145" i="34"/>
  <c r="T145" i="34"/>
  <c r="S145" i="34"/>
  <c r="R145" i="34"/>
  <c r="Q145" i="34"/>
  <c r="P145" i="34"/>
  <c r="O145" i="34"/>
  <c r="N145" i="34"/>
  <c r="M145" i="34"/>
  <c r="L145" i="34"/>
  <c r="F145" i="34"/>
  <c r="H145" i="34" s="1"/>
  <c r="AO144" i="34"/>
  <c r="AN144" i="34"/>
  <c r="AM144" i="34"/>
  <c r="AL144" i="34"/>
  <c r="AK144" i="34"/>
  <c r="AJ144" i="34"/>
  <c r="AI144" i="34"/>
  <c r="AH144" i="34"/>
  <c r="AG144" i="34"/>
  <c r="AF144" i="34"/>
  <c r="AE144" i="34"/>
  <c r="AD144" i="34"/>
  <c r="AC144" i="34"/>
  <c r="AA144" i="34"/>
  <c r="AB144" i="34" s="1"/>
  <c r="Z144" i="34"/>
  <c r="X144" i="34"/>
  <c r="W144" i="34"/>
  <c r="V144" i="34"/>
  <c r="U144" i="34"/>
  <c r="T144" i="34"/>
  <c r="S144" i="34"/>
  <c r="R144" i="34"/>
  <c r="Q144" i="34"/>
  <c r="P144" i="34"/>
  <c r="O144" i="34"/>
  <c r="N144" i="34"/>
  <c r="M144" i="34"/>
  <c r="AP144" i="34" s="1"/>
  <c r="L144" i="34"/>
  <c r="F144" i="34"/>
  <c r="H144" i="34" s="1"/>
  <c r="AO143" i="34"/>
  <c r="AN143" i="34"/>
  <c r="AM143" i="34"/>
  <c r="AL143" i="34"/>
  <c r="AK143" i="34"/>
  <c r="AJ143" i="34"/>
  <c r="AI143" i="34"/>
  <c r="AH143" i="34"/>
  <c r="AG143" i="34"/>
  <c r="AF143" i="34"/>
  <c r="AE143" i="34"/>
  <c r="AD143" i="34"/>
  <c r="AC143" i="34"/>
  <c r="AA143" i="34"/>
  <c r="AB143" i="34" s="1"/>
  <c r="Z143" i="34"/>
  <c r="X143" i="34"/>
  <c r="W143" i="34"/>
  <c r="V143" i="34"/>
  <c r="U143" i="34"/>
  <c r="T143" i="34"/>
  <c r="S143" i="34"/>
  <c r="R143" i="34"/>
  <c r="Q143" i="34"/>
  <c r="P143" i="34"/>
  <c r="O143" i="34"/>
  <c r="N143" i="34"/>
  <c r="M143" i="34"/>
  <c r="AP143" i="34" s="1"/>
  <c r="L143" i="34"/>
  <c r="F143" i="34"/>
  <c r="H143" i="34" s="1"/>
  <c r="I143" i="34" s="1"/>
  <c r="J143" i="34" s="1"/>
  <c r="AO142" i="34"/>
  <c r="AN142" i="34"/>
  <c r="AM142" i="34"/>
  <c r="AL142" i="34"/>
  <c r="AK142" i="34"/>
  <c r="AJ142" i="34"/>
  <c r="AI142" i="34"/>
  <c r="AH142" i="34"/>
  <c r="AG142" i="34"/>
  <c r="AF142" i="34"/>
  <c r="AE142" i="34"/>
  <c r="AD142" i="34"/>
  <c r="AC142" i="34"/>
  <c r="AA142" i="34"/>
  <c r="AB142" i="34" s="1"/>
  <c r="AP142" i="34" s="1"/>
  <c r="Z142" i="34"/>
  <c r="X142" i="34"/>
  <c r="W142" i="34"/>
  <c r="V142" i="34"/>
  <c r="U142" i="34"/>
  <c r="T142" i="34"/>
  <c r="S142" i="34"/>
  <c r="R142" i="34"/>
  <c r="Q142" i="34"/>
  <c r="P142" i="34"/>
  <c r="O142" i="34"/>
  <c r="N142" i="34"/>
  <c r="M142" i="34"/>
  <c r="L142" i="34"/>
  <c r="F142" i="34"/>
  <c r="H142" i="34" s="1"/>
  <c r="AO141" i="34"/>
  <c r="AN141" i="34"/>
  <c r="AM141" i="34"/>
  <c r="AL141" i="34"/>
  <c r="AK141" i="34"/>
  <c r="AJ141" i="34"/>
  <c r="AI141" i="34"/>
  <c r="AH141" i="34"/>
  <c r="AG141" i="34"/>
  <c r="AF141" i="34"/>
  <c r="AE141" i="34"/>
  <c r="AD141" i="34"/>
  <c r="AP141" i="34" s="1"/>
  <c r="AC141" i="34"/>
  <c r="AA141" i="34"/>
  <c r="AB141" i="34" s="1"/>
  <c r="Z141" i="34"/>
  <c r="X141" i="34"/>
  <c r="W141" i="34"/>
  <c r="V141" i="34"/>
  <c r="U141" i="34"/>
  <c r="T141" i="34"/>
  <c r="S141" i="34"/>
  <c r="R141" i="34"/>
  <c r="Q141" i="34"/>
  <c r="P141" i="34"/>
  <c r="O141" i="34"/>
  <c r="N141" i="34"/>
  <c r="M141" i="34"/>
  <c r="L141" i="34"/>
  <c r="F141" i="34"/>
  <c r="H141" i="34" s="1"/>
  <c r="AO140" i="34"/>
  <c r="AN140" i="34"/>
  <c r="AM140" i="34"/>
  <c r="AL140" i="34"/>
  <c r="AK140" i="34"/>
  <c r="AJ140" i="34"/>
  <c r="AI140" i="34"/>
  <c r="AH140" i="34"/>
  <c r="AG140" i="34"/>
  <c r="AF140" i="34"/>
  <c r="AE140" i="34"/>
  <c r="AD140" i="34"/>
  <c r="AC140" i="34"/>
  <c r="AA140" i="34"/>
  <c r="AB140" i="34" s="1"/>
  <c r="Z140" i="34"/>
  <c r="X140" i="34"/>
  <c r="W140" i="34"/>
  <c r="V140" i="34"/>
  <c r="U140" i="34"/>
  <c r="T140" i="34"/>
  <c r="S140" i="34"/>
  <c r="Q140" i="34"/>
  <c r="P140" i="34"/>
  <c r="O140" i="34"/>
  <c r="N140" i="34"/>
  <c r="M140" i="34"/>
  <c r="L140" i="34"/>
  <c r="AP140" i="34" s="1"/>
  <c r="F140" i="34"/>
  <c r="H140" i="34" s="1"/>
  <c r="AO139" i="34"/>
  <c r="AN139" i="34"/>
  <c r="AM139" i="34"/>
  <c r="AL139" i="34"/>
  <c r="AK139" i="34"/>
  <c r="AJ139" i="34"/>
  <c r="AI139" i="34"/>
  <c r="AH139" i="34"/>
  <c r="AG139" i="34"/>
  <c r="AF139" i="34"/>
  <c r="AE139" i="34"/>
  <c r="AD139" i="34"/>
  <c r="AC139" i="34"/>
  <c r="AB139" i="34"/>
  <c r="AA139" i="34"/>
  <c r="Z139" i="34"/>
  <c r="X139" i="34"/>
  <c r="W139" i="34"/>
  <c r="V139" i="34"/>
  <c r="U139" i="34"/>
  <c r="T139" i="34"/>
  <c r="S139" i="34"/>
  <c r="Q139" i="34"/>
  <c r="P139" i="34"/>
  <c r="O139" i="34"/>
  <c r="N139" i="34"/>
  <c r="M139" i="34"/>
  <c r="L139" i="34"/>
  <c r="F139" i="34"/>
  <c r="H139" i="34" s="1"/>
  <c r="AO138" i="34"/>
  <c r="AN138" i="34"/>
  <c r="AM138" i="34"/>
  <c r="AL138" i="34"/>
  <c r="AK138" i="34"/>
  <c r="AJ138" i="34"/>
  <c r="AI138" i="34"/>
  <c r="AH138" i="34"/>
  <c r="AG138" i="34"/>
  <c r="AF138" i="34"/>
  <c r="AE138" i="34"/>
  <c r="AD138" i="34"/>
  <c r="AC138" i="34"/>
  <c r="AB138" i="34"/>
  <c r="AA138" i="34"/>
  <c r="Z138" i="34"/>
  <c r="X138" i="34"/>
  <c r="W138" i="34"/>
  <c r="V138" i="34"/>
  <c r="U138" i="34"/>
  <c r="T138" i="34"/>
  <c r="S138" i="34"/>
  <c r="R138" i="34"/>
  <c r="Q138" i="34"/>
  <c r="P138" i="34"/>
  <c r="O138" i="34"/>
  <c r="N138" i="34"/>
  <c r="M138" i="34"/>
  <c r="L138" i="34"/>
  <c r="F138" i="34"/>
  <c r="H138" i="34" s="1"/>
  <c r="I138" i="34" s="1"/>
  <c r="J138" i="34" s="1"/>
  <c r="AO137" i="34"/>
  <c r="AN137" i="34"/>
  <c r="AM137" i="34"/>
  <c r="AL137" i="34"/>
  <c r="AK137" i="34"/>
  <c r="AJ137" i="34"/>
  <c r="AI137" i="34"/>
  <c r="AH137" i="34"/>
  <c r="AG137" i="34"/>
  <c r="AF137" i="34"/>
  <c r="AE137" i="34"/>
  <c r="AD137" i="34"/>
  <c r="AC137" i="34"/>
  <c r="AB137" i="34"/>
  <c r="AA137" i="34"/>
  <c r="Z137" i="34"/>
  <c r="X137" i="34"/>
  <c r="W137" i="34"/>
  <c r="V137" i="34"/>
  <c r="U137" i="34"/>
  <c r="T137" i="34"/>
  <c r="S137" i="34"/>
  <c r="R137" i="34"/>
  <c r="Q137" i="34"/>
  <c r="P137" i="34"/>
  <c r="O137" i="34"/>
  <c r="N137" i="34"/>
  <c r="M137" i="34"/>
  <c r="L137" i="34"/>
  <c r="AP137" i="34" s="1"/>
  <c r="F137" i="34"/>
  <c r="H137" i="34" s="1"/>
  <c r="AO136" i="34"/>
  <c r="AN136" i="34"/>
  <c r="AM136" i="34"/>
  <c r="AL136" i="34"/>
  <c r="AK136" i="34"/>
  <c r="AJ136" i="34"/>
  <c r="AI136" i="34"/>
  <c r="AH136" i="34"/>
  <c r="AG136" i="34"/>
  <c r="AF136" i="34"/>
  <c r="AE136" i="34"/>
  <c r="AD136" i="34"/>
  <c r="AC136" i="34"/>
  <c r="AB136" i="34"/>
  <c r="AA136" i="34"/>
  <c r="Z136" i="34"/>
  <c r="X136" i="34"/>
  <c r="W136" i="34"/>
  <c r="V136" i="34"/>
  <c r="U136" i="34"/>
  <c r="T136" i="34"/>
  <c r="S136" i="34"/>
  <c r="R136" i="34"/>
  <c r="Q136" i="34"/>
  <c r="P136" i="34"/>
  <c r="O136" i="34"/>
  <c r="N136" i="34"/>
  <c r="M136" i="34"/>
  <c r="L136" i="34"/>
  <c r="AP136" i="34" s="1"/>
  <c r="F136" i="34"/>
  <c r="H136" i="34" s="1"/>
  <c r="AO135" i="34"/>
  <c r="AN135" i="34"/>
  <c r="AM135" i="34"/>
  <c r="AL135" i="34"/>
  <c r="AK135" i="34"/>
  <c r="AJ135" i="34"/>
  <c r="AI135" i="34"/>
  <c r="AH135" i="34"/>
  <c r="AG135" i="34"/>
  <c r="AF135" i="34"/>
  <c r="AE135" i="34"/>
  <c r="AD135" i="34"/>
  <c r="AC135" i="34"/>
  <c r="AB135" i="34"/>
  <c r="AA135" i="34"/>
  <c r="Z135" i="34"/>
  <c r="X135" i="34"/>
  <c r="W135" i="34"/>
  <c r="V135" i="34"/>
  <c r="U135" i="34"/>
  <c r="T135" i="34"/>
  <c r="S135" i="34"/>
  <c r="R135" i="34"/>
  <c r="Q135" i="34"/>
  <c r="P135" i="34"/>
  <c r="O135" i="34"/>
  <c r="N135" i="34"/>
  <c r="M135" i="34"/>
  <c r="L135" i="34"/>
  <c r="F135" i="34"/>
  <c r="H135" i="34" s="1"/>
  <c r="AO134" i="34"/>
  <c r="AN134" i="34"/>
  <c r="AM134" i="34"/>
  <c r="AL134" i="34"/>
  <c r="AK134" i="34"/>
  <c r="AJ134" i="34"/>
  <c r="AI134" i="34"/>
  <c r="AH134" i="34"/>
  <c r="AG134" i="34"/>
  <c r="AF134" i="34"/>
  <c r="AE134" i="34"/>
  <c r="AD134" i="34"/>
  <c r="AC134" i="34"/>
  <c r="AB134" i="34"/>
  <c r="AA134" i="34"/>
  <c r="Z134" i="34"/>
  <c r="X134" i="34"/>
  <c r="W134" i="34"/>
  <c r="V134" i="34"/>
  <c r="U134" i="34"/>
  <c r="T134" i="34"/>
  <c r="S134" i="34"/>
  <c r="R134" i="34"/>
  <c r="Q134" i="34"/>
  <c r="P134" i="34"/>
  <c r="O134" i="34"/>
  <c r="N134" i="34"/>
  <c r="M134" i="34"/>
  <c r="L134" i="34"/>
  <c r="F134" i="34"/>
  <c r="H134" i="34" s="1"/>
  <c r="I134" i="34" s="1"/>
  <c r="J134" i="34" s="1"/>
  <c r="AO133" i="34"/>
  <c r="AN133" i="34"/>
  <c r="AM133" i="34"/>
  <c r="AL133" i="34"/>
  <c r="AK133" i="34"/>
  <c r="AJ133" i="34"/>
  <c r="AI133" i="34"/>
  <c r="AH133" i="34"/>
  <c r="AG133" i="34"/>
  <c r="AF133" i="34"/>
  <c r="AE133" i="34"/>
  <c r="AD133" i="34"/>
  <c r="AC133" i="34"/>
  <c r="AB133" i="34"/>
  <c r="AA133" i="34"/>
  <c r="Z133" i="34"/>
  <c r="X133" i="34"/>
  <c r="W133" i="34"/>
  <c r="V133" i="34"/>
  <c r="U133" i="34"/>
  <c r="T133" i="34"/>
  <c r="S133" i="34"/>
  <c r="R133" i="34"/>
  <c r="Q133" i="34"/>
  <c r="P133" i="34"/>
  <c r="O133" i="34"/>
  <c r="N133" i="34"/>
  <c r="M133" i="34"/>
  <c r="L133" i="34"/>
  <c r="AP133" i="34" s="1"/>
  <c r="F133" i="34"/>
  <c r="H133" i="34" s="1"/>
  <c r="AO132" i="34"/>
  <c r="AN132" i="34"/>
  <c r="AM132" i="34"/>
  <c r="AL132" i="34"/>
  <c r="AK132" i="34"/>
  <c r="AJ132" i="34"/>
  <c r="AI132" i="34"/>
  <c r="AH132" i="34"/>
  <c r="AG132" i="34"/>
  <c r="AF132" i="34"/>
  <c r="AE132" i="34"/>
  <c r="AD132" i="34"/>
  <c r="AC132" i="34"/>
  <c r="AB132" i="34"/>
  <c r="AA132" i="34"/>
  <c r="Z132" i="34"/>
  <c r="X132" i="34"/>
  <c r="W132" i="34"/>
  <c r="V132" i="34"/>
  <c r="U132" i="34"/>
  <c r="T132" i="34"/>
  <c r="S132" i="34"/>
  <c r="R132" i="34"/>
  <c r="Q132" i="34"/>
  <c r="P132" i="34"/>
  <c r="O132" i="34"/>
  <c r="N132" i="34"/>
  <c r="M132" i="34"/>
  <c r="L132" i="34"/>
  <c r="AP132" i="34" s="1"/>
  <c r="F132" i="34"/>
  <c r="H132" i="34" s="1"/>
  <c r="AO131" i="34"/>
  <c r="AN131" i="34"/>
  <c r="AM131" i="34"/>
  <c r="AL131" i="34"/>
  <c r="AK131" i="34"/>
  <c r="AJ131" i="34"/>
  <c r="AI131" i="34"/>
  <c r="AH131" i="34"/>
  <c r="AG131" i="34"/>
  <c r="AF131" i="34"/>
  <c r="AE131" i="34"/>
  <c r="AD131" i="34"/>
  <c r="AC131" i="34"/>
  <c r="AB131" i="34"/>
  <c r="AA131" i="34"/>
  <c r="Z131" i="34"/>
  <c r="X131" i="34"/>
  <c r="W131" i="34"/>
  <c r="V131" i="34"/>
  <c r="U131" i="34"/>
  <c r="T131" i="34"/>
  <c r="S131" i="34"/>
  <c r="R131" i="34"/>
  <c r="Q131" i="34"/>
  <c r="P131" i="34"/>
  <c r="O131" i="34"/>
  <c r="N131" i="34"/>
  <c r="M131" i="34"/>
  <c r="L131" i="34"/>
  <c r="F131" i="34"/>
  <c r="H131" i="34" s="1"/>
  <c r="AO130" i="34"/>
  <c r="AN130" i="34"/>
  <c r="AM130" i="34"/>
  <c r="AL130" i="34"/>
  <c r="AK130" i="34"/>
  <c r="AJ130" i="34"/>
  <c r="AI130" i="34"/>
  <c r="AH130" i="34"/>
  <c r="AG130" i="34"/>
  <c r="AF130" i="34"/>
  <c r="AE130" i="34"/>
  <c r="AD130" i="34"/>
  <c r="AC130" i="34"/>
  <c r="AB130" i="34"/>
  <c r="AA130" i="34"/>
  <c r="Z130" i="34"/>
  <c r="X130" i="34"/>
  <c r="W130" i="34"/>
  <c r="V130" i="34"/>
  <c r="U130" i="34"/>
  <c r="T130" i="34"/>
  <c r="S130" i="34"/>
  <c r="R130" i="34"/>
  <c r="Q130" i="34"/>
  <c r="P130" i="34"/>
  <c r="O130" i="34"/>
  <c r="N130" i="34"/>
  <c r="M130" i="34"/>
  <c r="L130" i="34"/>
  <c r="F130" i="34"/>
  <c r="H130" i="34" s="1"/>
  <c r="I130" i="34" s="1"/>
  <c r="J130" i="34" s="1"/>
  <c r="AO129" i="34"/>
  <c r="AN129" i="34"/>
  <c r="AM129" i="34"/>
  <c r="AL129" i="34"/>
  <c r="AK129" i="34"/>
  <c r="AJ129" i="34"/>
  <c r="AI129" i="34"/>
  <c r="AH129" i="34"/>
  <c r="AG129" i="34"/>
  <c r="AF129" i="34"/>
  <c r="AE129" i="34"/>
  <c r="AD129" i="34"/>
  <c r="AC129" i="34"/>
  <c r="AB129" i="34"/>
  <c r="AA129" i="34"/>
  <c r="Z129" i="34"/>
  <c r="X129" i="34"/>
  <c r="W129" i="34"/>
  <c r="V129" i="34"/>
  <c r="U129" i="34"/>
  <c r="T129" i="34"/>
  <c r="S129" i="34"/>
  <c r="Q129" i="34"/>
  <c r="P129" i="34"/>
  <c r="O129" i="34"/>
  <c r="N129" i="34"/>
  <c r="M129" i="34"/>
  <c r="L129" i="34"/>
  <c r="AP129" i="34" s="1"/>
  <c r="F129" i="34"/>
  <c r="H129" i="34" s="1"/>
  <c r="AO128" i="34"/>
  <c r="AN128" i="34"/>
  <c r="AM128" i="34"/>
  <c r="AL128" i="34"/>
  <c r="AK128" i="34"/>
  <c r="AJ128" i="34"/>
  <c r="AI128" i="34"/>
  <c r="AH128" i="34"/>
  <c r="AG128" i="34"/>
  <c r="AF128" i="34"/>
  <c r="AE128" i="34"/>
  <c r="AD128" i="34"/>
  <c r="AC128" i="34"/>
  <c r="AA128" i="34"/>
  <c r="AB128" i="34" s="1"/>
  <c r="Z128" i="34"/>
  <c r="X128" i="34"/>
  <c r="W128" i="34"/>
  <c r="V128" i="34"/>
  <c r="U128" i="34"/>
  <c r="T128" i="34"/>
  <c r="S128" i="34"/>
  <c r="Q128" i="34"/>
  <c r="P128" i="34"/>
  <c r="O128" i="34"/>
  <c r="N128" i="34"/>
  <c r="M128" i="34"/>
  <c r="L128" i="34"/>
  <c r="AP128" i="34" s="1"/>
  <c r="F128" i="34"/>
  <c r="H128" i="34" s="1"/>
  <c r="I128" i="34" s="1"/>
  <c r="J128" i="34" s="1"/>
  <c r="AO127" i="34"/>
  <c r="AN127" i="34"/>
  <c r="AM127" i="34"/>
  <c r="AL127" i="34"/>
  <c r="AK127" i="34"/>
  <c r="AJ127" i="34"/>
  <c r="AI127" i="34"/>
  <c r="AH127" i="34"/>
  <c r="AG127" i="34"/>
  <c r="AF127" i="34"/>
  <c r="AE127" i="34"/>
  <c r="AD127" i="34"/>
  <c r="AC127" i="34"/>
  <c r="AB127" i="34"/>
  <c r="AA127" i="34"/>
  <c r="Z127" i="34"/>
  <c r="X127" i="34"/>
  <c r="W127" i="34"/>
  <c r="V127" i="34"/>
  <c r="U127" i="34"/>
  <c r="T127" i="34"/>
  <c r="S127" i="34"/>
  <c r="Q127" i="34"/>
  <c r="P127" i="34"/>
  <c r="O127" i="34"/>
  <c r="N127" i="34"/>
  <c r="M127" i="34"/>
  <c r="L127" i="34"/>
  <c r="AP127" i="34" s="1"/>
  <c r="F127" i="34"/>
  <c r="H127" i="34" s="1"/>
  <c r="AO126" i="34"/>
  <c r="AN126" i="34"/>
  <c r="AM126" i="34"/>
  <c r="AL126" i="34"/>
  <c r="AK126" i="34"/>
  <c r="AJ126" i="34"/>
  <c r="AI126" i="34"/>
  <c r="AH126" i="34"/>
  <c r="AG126" i="34"/>
  <c r="AF126" i="34"/>
  <c r="AE126" i="34"/>
  <c r="AD126" i="34"/>
  <c r="AC126" i="34"/>
  <c r="AA126" i="34"/>
  <c r="AB126" i="34" s="1"/>
  <c r="Z126" i="34"/>
  <c r="X126" i="34"/>
  <c r="W126" i="34"/>
  <c r="V126" i="34"/>
  <c r="U126" i="34"/>
  <c r="T126" i="34"/>
  <c r="S126" i="34"/>
  <c r="R126" i="34"/>
  <c r="Q126" i="34"/>
  <c r="P126" i="34"/>
  <c r="O126" i="34"/>
  <c r="N126" i="34"/>
  <c r="M126" i="34"/>
  <c r="L126" i="34"/>
  <c r="F126" i="34"/>
  <c r="H126" i="34" s="1"/>
  <c r="AB125" i="34"/>
  <c r="AO124" i="34"/>
  <c r="AN124" i="34"/>
  <c r="AM124" i="34"/>
  <c r="AL124" i="34"/>
  <c r="AK124" i="34"/>
  <c r="AJ124" i="34"/>
  <c r="AI124" i="34"/>
  <c r="AH124" i="34"/>
  <c r="AG124" i="34"/>
  <c r="AF124" i="34"/>
  <c r="AE124" i="34"/>
  <c r="AD124" i="34"/>
  <c r="AC124" i="34"/>
  <c r="AB124" i="34"/>
  <c r="AA124" i="34"/>
  <c r="Z124" i="34"/>
  <c r="X124" i="34"/>
  <c r="W124" i="34"/>
  <c r="V124" i="34"/>
  <c r="U124" i="34"/>
  <c r="T124" i="34"/>
  <c r="S124" i="34"/>
  <c r="Q124" i="34"/>
  <c r="P124" i="34"/>
  <c r="O124" i="34"/>
  <c r="N124" i="34"/>
  <c r="M124" i="34"/>
  <c r="L124" i="34"/>
  <c r="AP124" i="34" s="1"/>
  <c r="F124" i="34"/>
  <c r="H124" i="34" s="1"/>
  <c r="AO123" i="34"/>
  <c r="AN123" i="34"/>
  <c r="AM123" i="34"/>
  <c r="AL123" i="34"/>
  <c r="AK123" i="34"/>
  <c r="AJ123" i="34"/>
  <c r="AI123" i="34"/>
  <c r="AH123" i="34"/>
  <c r="AG123" i="34"/>
  <c r="AF123" i="34"/>
  <c r="AE123" i="34"/>
  <c r="AD123" i="34"/>
  <c r="AC123" i="34"/>
  <c r="AB123" i="34"/>
  <c r="AA123" i="34"/>
  <c r="Z123" i="34"/>
  <c r="X123" i="34"/>
  <c r="W123" i="34"/>
  <c r="V123" i="34"/>
  <c r="U123" i="34"/>
  <c r="T123" i="34"/>
  <c r="S123" i="34"/>
  <c r="R123" i="34"/>
  <c r="Q123" i="34"/>
  <c r="P123" i="34"/>
  <c r="O123" i="34"/>
  <c r="N123" i="34"/>
  <c r="M123" i="34"/>
  <c r="L123" i="34"/>
  <c r="AP123" i="34" s="1"/>
  <c r="F123" i="34"/>
  <c r="H123" i="34" s="1"/>
  <c r="AO122" i="34"/>
  <c r="AN122" i="34"/>
  <c r="AM122" i="34"/>
  <c r="AL122" i="34"/>
  <c r="AK122" i="34"/>
  <c r="AJ122" i="34"/>
  <c r="AI122" i="34"/>
  <c r="AH122" i="34"/>
  <c r="AG122" i="34"/>
  <c r="AF122" i="34"/>
  <c r="AE122" i="34"/>
  <c r="AD122" i="34"/>
  <c r="AC122" i="34"/>
  <c r="AB122" i="34"/>
  <c r="AA122" i="34"/>
  <c r="Z122" i="34"/>
  <c r="X122" i="34"/>
  <c r="W122" i="34"/>
  <c r="V122" i="34"/>
  <c r="U122" i="34"/>
  <c r="T122" i="34"/>
  <c r="S122" i="34"/>
  <c r="Q122" i="34"/>
  <c r="P122" i="34"/>
  <c r="O122" i="34"/>
  <c r="N122" i="34"/>
  <c r="M122" i="34"/>
  <c r="L122" i="34"/>
  <c r="F122" i="34"/>
  <c r="H122" i="34" s="1"/>
  <c r="AO121" i="34"/>
  <c r="AN121" i="34"/>
  <c r="AM121" i="34"/>
  <c r="AL121" i="34"/>
  <c r="AK121" i="34"/>
  <c r="AJ121" i="34"/>
  <c r="AI121" i="34"/>
  <c r="AH121" i="34"/>
  <c r="AG121" i="34"/>
  <c r="AF121" i="34"/>
  <c r="AE121" i="34"/>
  <c r="AD121" i="34"/>
  <c r="AC121" i="34"/>
  <c r="AB121" i="34"/>
  <c r="AA121" i="34"/>
  <c r="Z121" i="34"/>
  <c r="X121" i="34"/>
  <c r="W121" i="34"/>
  <c r="V121" i="34"/>
  <c r="U121" i="34"/>
  <c r="T121" i="34"/>
  <c r="S121" i="34"/>
  <c r="R121" i="34"/>
  <c r="Q121" i="34"/>
  <c r="P121" i="34"/>
  <c r="O121" i="34"/>
  <c r="N121" i="34"/>
  <c r="M121" i="34"/>
  <c r="L121" i="34"/>
  <c r="F121" i="34"/>
  <c r="H121" i="34" s="1"/>
  <c r="I121" i="34" s="1"/>
  <c r="J121" i="34" s="1"/>
  <c r="AO120" i="34"/>
  <c r="AN120" i="34"/>
  <c r="AM120" i="34"/>
  <c r="AL120" i="34"/>
  <c r="AK120" i="34"/>
  <c r="AJ120" i="34"/>
  <c r="AI120" i="34"/>
  <c r="AH120" i="34"/>
  <c r="AG120" i="34"/>
  <c r="AF120" i="34"/>
  <c r="AE120" i="34"/>
  <c r="AD120" i="34"/>
  <c r="AC120" i="34"/>
  <c r="AB120" i="34"/>
  <c r="AA120" i="34"/>
  <c r="Z120" i="34"/>
  <c r="X120" i="34"/>
  <c r="W120" i="34"/>
  <c r="V120" i="34"/>
  <c r="U120" i="34"/>
  <c r="T120" i="34"/>
  <c r="S120" i="34"/>
  <c r="R120" i="34"/>
  <c r="Q120" i="34"/>
  <c r="P120" i="34"/>
  <c r="O120" i="34"/>
  <c r="N120" i="34"/>
  <c r="M120" i="34"/>
  <c r="L120" i="34"/>
  <c r="AP120" i="34" s="1"/>
  <c r="F120" i="34"/>
  <c r="H120" i="34" s="1"/>
  <c r="AO119" i="34"/>
  <c r="AN119" i="34"/>
  <c r="AM119" i="34"/>
  <c r="AL119" i="34"/>
  <c r="AK119" i="34"/>
  <c r="AJ119" i="34"/>
  <c r="AI119" i="34"/>
  <c r="AH119" i="34"/>
  <c r="AG119" i="34"/>
  <c r="AF119" i="34"/>
  <c r="AE119" i="34"/>
  <c r="AD119" i="34"/>
  <c r="AC119" i="34"/>
  <c r="AB119" i="34"/>
  <c r="AA119" i="34"/>
  <c r="Z119" i="34"/>
  <c r="X119" i="34"/>
  <c r="W119" i="34"/>
  <c r="V119" i="34"/>
  <c r="U119" i="34"/>
  <c r="T119" i="34"/>
  <c r="S119" i="34"/>
  <c r="Q119" i="34"/>
  <c r="P119" i="34"/>
  <c r="O119" i="34"/>
  <c r="N119" i="34"/>
  <c r="M119" i="34"/>
  <c r="L119" i="34"/>
  <c r="F119" i="34"/>
  <c r="H119" i="34" s="1"/>
  <c r="AO118" i="34"/>
  <c r="AN118" i="34"/>
  <c r="AM118" i="34"/>
  <c r="AL118" i="34"/>
  <c r="AK118" i="34"/>
  <c r="AJ118" i="34"/>
  <c r="AI118" i="34"/>
  <c r="AH118" i="34"/>
  <c r="AG118" i="34"/>
  <c r="AF118" i="34"/>
  <c r="AE118" i="34"/>
  <c r="AD118" i="34"/>
  <c r="AC118" i="34"/>
  <c r="AA118" i="34"/>
  <c r="AB118" i="34" s="1"/>
  <c r="Z118" i="34"/>
  <c r="X118" i="34"/>
  <c r="W118" i="34"/>
  <c r="V118" i="34"/>
  <c r="U118" i="34"/>
  <c r="T118" i="34"/>
  <c r="S118" i="34"/>
  <c r="R118" i="34"/>
  <c r="Q118" i="34"/>
  <c r="P118" i="34"/>
  <c r="O118" i="34"/>
  <c r="N118" i="34"/>
  <c r="M118" i="34"/>
  <c r="L118" i="34"/>
  <c r="AP118" i="34" s="1"/>
  <c r="F118" i="34"/>
  <c r="H118" i="34" s="1"/>
  <c r="AO117" i="34"/>
  <c r="AN117" i="34"/>
  <c r="AM117" i="34"/>
  <c r="AL117" i="34"/>
  <c r="AK117" i="34"/>
  <c r="AJ117" i="34"/>
  <c r="AI117" i="34"/>
  <c r="AH117" i="34"/>
  <c r="AG117" i="34"/>
  <c r="AF117" i="34"/>
  <c r="AE117" i="34"/>
  <c r="AD117" i="34"/>
  <c r="AC117" i="34"/>
  <c r="AA117" i="34"/>
  <c r="AB117" i="34" s="1"/>
  <c r="Z117" i="34"/>
  <c r="X117" i="34"/>
  <c r="W117" i="34"/>
  <c r="V117" i="34"/>
  <c r="U117" i="34"/>
  <c r="T117" i="34"/>
  <c r="S117" i="34"/>
  <c r="R117" i="34"/>
  <c r="Q117" i="34"/>
  <c r="P117" i="34"/>
  <c r="O117" i="34"/>
  <c r="N117" i="34"/>
  <c r="M117" i="34"/>
  <c r="L117" i="34"/>
  <c r="F117" i="34"/>
  <c r="H117" i="34" s="1"/>
  <c r="AO116" i="34"/>
  <c r="AN116" i="34"/>
  <c r="AM116" i="34"/>
  <c r="AL116" i="34"/>
  <c r="AK116" i="34"/>
  <c r="AJ116" i="34"/>
  <c r="AI116" i="34"/>
  <c r="AH116" i="34"/>
  <c r="AG116" i="34"/>
  <c r="AF116" i="34"/>
  <c r="AE116" i="34"/>
  <c r="AD116" i="34"/>
  <c r="AC116" i="34"/>
  <c r="AA116" i="34"/>
  <c r="AB116" i="34" s="1"/>
  <c r="Z116" i="34"/>
  <c r="X116" i="34"/>
  <c r="W116" i="34"/>
  <c r="V116" i="34"/>
  <c r="U116" i="34"/>
  <c r="T116" i="34"/>
  <c r="S116" i="34"/>
  <c r="R116" i="34"/>
  <c r="Q116" i="34"/>
  <c r="P116" i="34"/>
  <c r="O116" i="34"/>
  <c r="N116" i="34"/>
  <c r="M116" i="34"/>
  <c r="L116" i="34"/>
  <c r="F116" i="34"/>
  <c r="H116" i="34" s="1"/>
  <c r="AO115" i="34"/>
  <c r="AN115" i="34"/>
  <c r="AM115" i="34"/>
  <c r="AL115" i="34"/>
  <c r="AK115" i="34"/>
  <c r="AJ115" i="34"/>
  <c r="AI115" i="34"/>
  <c r="AH115" i="34"/>
  <c r="AG115" i="34"/>
  <c r="AF115" i="34"/>
  <c r="AE115" i="34"/>
  <c r="AD115" i="34"/>
  <c r="AC115" i="34"/>
  <c r="AA115" i="34"/>
  <c r="AB115" i="34" s="1"/>
  <c r="Z115" i="34"/>
  <c r="X115" i="34"/>
  <c r="W115" i="34"/>
  <c r="V115" i="34"/>
  <c r="U115" i="34"/>
  <c r="T115" i="34"/>
  <c r="S115" i="34"/>
  <c r="R115" i="34"/>
  <c r="Q115" i="34"/>
  <c r="P115" i="34"/>
  <c r="O115" i="34"/>
  <c r="N115" i="34"/>
  <c r="M115" i="34"/>
  <c r="L115" i="34"/>
  <c r="F115" i="34"/>
  <c r="H115" i="34" s="1"/>
  <c r="AO114" i="34"/>
  <c r="AN114" i="34"/>
  <c r="AM114" i="34"/>
  <c r="AL114" i="34"/>
  <c r="AK114" i="34"/>
  <c r="AJ114" i="34"/>
  <c r="AI114" i="34"/>
  <c r="AH114" i="34"/>
  <c r="AG114" i="34"/>
  <c r="AF114" i="34"/>
  <c r="AE114" i="34"/>
  <c r="AD114" i="34"/>
  <c r="AC114" i="34"/>
  <c r="AA114" i="34"/>
  <c r="AB114" i="34" s="1"/>
  <c r="Z114" i="34"/>
  <c r="X114" i="34"/>
  <c r="W114" i="34"/>
  <c r="V114" i="34"/>
  <c r="U114" i="34"/>
  <c r="T114" i="34"/>
  <c r="S114" i="34"/>
  <c r="R114" i="34"/>
  <c r="Q114" i="34"/>
  <c r="P114" i="34"/>
  <c r="O114" i="34"/>
  <c r="N114" i="34"/>
  <c r="M114" i="34"/>
  <c r="L114" i="34"/>
  <c r="F114" i="34"/>
  <c r="H114" i="34" s="1"/>
  <c r="AO113" i="34"/>
  <c r="AN113" i="34"/>
  <c r="AM113" i="34"/>
  <c r="AL113" i="34"/>
  <c r="AK113" i="34"/>
  <c r="AJ113" i="34"/>
  <c r="AI113" i="34"/>
  <c r="AH113" i="34"/>
  <c r="AG113" i="34"/>
  <c r="AF113" i="34"/>
  <c r="AE113" i="34"/>
  <c r="AD113" i="34"/>
  <c r="AC113" i="34"/>
  <c r="AA113" i="34"/>
  <c r="AB113" i="34" s="1"/>
  <c r="Z113" i="34"/>
  <c r="X113" i="34"/>
  <c r="W113" i="34"/>
  <c r="V113" i="34"/>
  <c r="U113" i="34"/>
  <c r="T113" i="34"/>
  <c r="S113" i="34"/>
  <c r="R113" i="34"/>
  <c r="Q113" i="34"/>
  <c r="P113" i="34"/>
  <c r="O113" i="34"/>
  <c r="N113" i="34"/>
  <c r="M113" i="34"/>
  <c r="L113" i="34"/>
  <c r="F113" i="34"/>
  <c r="H113" i="34" s="1"/>
  <c r="AO112" i="34"/>
  <c r="AN112" i="34"/>
  <c r="AM112" i="34"/>
  <c r="AL112" i="34"/>
  <c r="AK112" i="34"/>
  <c r="AJ112" i="34"/>
  <c r="AI112" i="34"/>
  <c r="AH112" i="34"/>
  <c r="AG112" i="34"/>
  <c r="AF112" i="34"/>
  <c r="AE112" i="34"/>
  <c r="AD112" i="34"/>
  <c r="AC112" i="34"/>
  <c r="AA112" i="34"/>
  <c r="AB112" i="34" s="1"/>
  <c r="Z112" i="34"/>
  <c r="X112" i="34"/>
  <c r="W112" i="34"/>
  <c r="V112" i="34"/>
  <c r="U112" i="34"/>
  <c r="T112" i="34"/>
  <c r="S112" i="34"/>
  <c r="Q112" i="34"/>
  <c r="P112" i="34"/>
  <c r="O112" i="34"/>
  <c r="N112" i="34"/>
  <c r="M112" i="34"/>
  <c r="L112" i="34"/>
  <c r="F112" i="34"/>
  <c r="H112" i="34" s="1"/>
  <c r="I112" i="34" s="1"/>
  <c r="J112" i="34" s="1"/>
  <c r="AO111" i="34"/>
  <c r="AN111" i="34"/>
  <c r="AM111" i="34"/>
  <c r="AL111" i="34"/>
  <c r="AK111" i="34"/>
  <c r="AJ111" i="34"/>
  <c r="AI111" i="34"/>
  <c r="AH111" i="34"/>
  <c r="AG111" i="34"/>
  <c r="AF111" i="34"/>
  <c r="AE111" i="34"/>
  <c r="AD111" i="34"/>
  <c r="AC111" i="34"/>
  <c r="AB111" i="34"/>
  <c r="AA111" i="34"/>
  <c r="Z111" i="34"/>
  <c r="X111" i="34"/>
  <c r="W111" i="34"/>
  <c r="V111" i="34"/>
  <c r="U111" i="34"/>
  <c r="T111" i="34"/>
  <c r="S111" i="34"/>
  <c r="R111" i="34"/>
  <c r="Q111" i="34"/>
  <c r="P111" i="34"/>
  <c r="O111" i="34"/>
  <c r="N111" i="34"/>
  <c r="M111" i="34"/>
  <c r="AP111" i="34" s="1"/>
  <c r="L111" i="34"/>
  <c r="F111" i="34"/>
  <c r="H111" i="34" s="1"/>
  <c r="AO110" i="34"/>
  <c r="AN110" i="34"/>
  <c r="AM110" i="34"/>
  <c r="AL110" i="34"/>
  <c r="AK110" i="34"/>
  <c r="AJ110" i="34"/>
  <c r="AI110" i="34"/>
  <c r="AH110" i="34"/>
  <c r="AG110" i="34"/>
  <c r="AF110" i="34"/>
  <c r="AE110" i="34"/>
  <c r="AD110" i="34"/>
  <c r="AC110" i="34"/>
  <c r="AA110" i="34"/>
  <c r="AB110" i="34" s="1"/>
  <c r="AP110" i="34" s="1"/>
  <c r="Z110" i="34"/>
  <c r="X110" i="34"/>
  <c r="W110" i="34"/>
  <c r="V110" i="34"/>
  <c r="U110" i="34"/>
  <c r="T110" i="34"/>
  <c r="S110" i="34"/>
  <c r="R110" i="34"/>
  <c r="Q110" i="34"/>
  <c r="P110" i="34"/>
  <c r="O110" i="34"/>
  <c r="N110" i="34"/>
  <c r="M110" i="34"/>
  <c r="L110" i="34"/>
  <c r="F110" i="34"/>
  <c r="H110" i="34" s="1"/>
  <c r="AO109" i="34"/>
  <c r="AN109" i="34"/>
  <c r="AM109" i="34"/>
  <c r="AL109" i="34"/>
  <c r="AK109" i="34"/>
  <c r="AJ109" i="34"/>
  <c r="AI109" i="34"/>
  <c r="AH109" i="34"/>
  <c r="AG109" i="34"/>
  <c r="AF109" i="34"/>
  <c r="AE109" i="34"/>
  <c r="AD109" i="34"/>
  <c r="AC109" i="34"/>
  <c r="AB109" i="34"/>
  <c r="AA109" i="34"/>
  <c r="Z109" i="34"/>
  <c r="X109" i="34"/>
  <c r="W109" i="34"/>
  <c r="V109" i="34"/>
  <c r="U109" i="34"/>
  <c r="T109" i="34"/>
  <c r="S109" i="34"/>
  <c r="R109" i="34"/>
  <c r="Q109" i="34"/>
  <c r="P109" i="34"/>
  <c r="O109" i="34"/>
  <c r="N109" i="34"/>
  <c r="M109" i="34"/>
  <c r="AP109" i="34" s="1"/>
  <c r="L109" i="34"/>
  <c r="F109" i="34"/>
  <c r="H109" i="34" s="1"/>
  <c r="I109" i="34" s="1"/>
  <c r="J109" i="34" s="1"/>
  <c r="AO108" i="34"/>
  <c r="AN108" i="34"/>
  <c r="AM108" i="34"/>
  <c r="AL108" i="34"/>
  <c r="AK108" i="34"/>
  <c r="AJ108" i="34"/>
  <c r="AI108" i="34"/>
  <c r="AH108" i="34"/>
  <c r="AG108" i="34"/>
  <c r="AF108" i="34"/>
  <c r="AE108" i="34"/>
  <c r="AD108" i="34"/>
  <c r="AC108" i="34"/>
  <c r="AB108" i="34"/>
  <c r="AA108" i="34"/>
  <c r="Z108" i="34"/>
  <c r="X108" i="34"/>
  <c r="W108" i="34"/>
  <c r="V108" i="34"/>
  <c r="U108" i="34"/>
  <c r="T108" i="34"/>
  <c r="S108" i="34"/>
  <c r="R108" i="34"/>
  <c r="Q108" i="34"/>
  <c r="P108" i="34"/>
  <c r="O108" i="34"/>
  <c r="N108" i="34"/>
  <c r="M108" i="34"/>
  <c r="AP108" i="34" s="1"/>
  <c r="L108" i="34"/>
  <c r="F108" i="34"/>
  <c r="H108" i="34" s="1"/>
  <c r="I108" i="34" s="1"/>
  <c r="J108" i="34" s="1"/>
  <c r="AO107" i="34"/>
  <c r="AN107" i="34"/>
  <c r="AM107" i="34"/>
  <c r="AL107" i="34"/>
  <c r="AK107" i="34"/>
  <c r="AJ107" i="34"/>
  <c r="AI107" i="34"/>
  <c r="AH107" i="34"/>
  <c r="AG107" i="34"/>
  <c r="AF107" i="34"/>
  <c r="AE107" i="34"/>
  <c r="AD107" i="34"/>
  <c r="AC107" i="34"/>
  <c r="AB107" i="34"/>
  <c r="AA107" i="34"/>
  <c r="Z107" i="34"/>
  <c r="X107" i="34"/>
  <c r="W107" i="34"/>
  <c r="V107" i="34"/>
  <c r="U107" i="34"/>
  <c r="T107" i="34"/>
  <c r="S107" i="34"/>
  <c r="R107" i="34"/>
  <c r="Q107" i="34"/>
  <c r="P107" i="34"/>
  <c r="O107" i="34"/>
  <c r="N107" i="34"/>
  <c r="M107" i="34"/>
  <c r="AP107" i="34" s="1"/>
  <c r="L107" i="34"/>
  <c r="F107" i="34"/>
  <c r="H107" i="34" s="1"/>
  <c r="I107" i="34" s="1"/>
  <c r="J107" i="34" s="1"/>
  <c r="AO106" i="34"/>
  <c r="AN106" i="34"/>
  <c r="AM106" i="34"/>
  <c r="AL106" i="34"/>
  <c r="AK106" i="34"/>
  <c r="AJ106" i="34"/>
  <c r="AI106" i="34"/>
  <c r="AH106" i="34"/>
  <c r="AG106" i="34"/>
  <c r="AF106" i="34"/>
  <c r="AE106" i="34"/>
  <c r="AD106" i="34"/>
  <c r="AC106" i="34"/>
  <c r="AA106" i="34"/>
  <c r="AB106" i="34" s="1"/>
  <c r="AP106" i="34" s="1"/>
  <c r="Z106" i="34"/>
  <c r="X106" i="34"/>
  <c r="W106" i="34"/>
  <c r="V106" i="34"/>
  <c r="U106" i="34"/>
  <c r="T106" i="34"/>
  <c r="S106" i="34"/>
  <c r="R106" i="34"/>
  <c r="Q106" i="34"/>
  <c r="P106" i="34"/>
  <c r="O106" i="34"/>
  <c r="N106" i="34"/>
  <c r="M106" i="34"/>
  <c r="L106" i="34"/>
  <c r="F106" i="34"/>
  <c r="H106" i="34" s="1"/>
  <c r="AO105" i="34"/>
  <c r="AN105" i="34"/>
  <c r="AM105" i="34"/>
  <c r="AL105" i="34"/>
  <c r="AK105" i="34"/>
  <c r="AJ105" i="34"/>
  <c r="AI105" i="34"/>
  <c r="AH105" i="34"/>
  <c r="AG105" i="34"/>
  <c r="AF105" i="34"/>
  <c r="AE105" i="34"/>
  <c r="AD105" i="34"/>
  <c r="AC105" i="34"/>
  <c r="AB105" i="34"/>
  <c r="AA105" i="34"/>
  <c r="Z105" i="34"/>
  <c r="X105" i="34"/>
  <c r="W105" i="34"/>
  <c r="V105" i="34"/>
  <c r="U105" i="34"/>
  <c r="T105" i="34"/>
  <c r="S105" i="34"/>
  <c r="R105" i="34"/>
  <c r="Q105" i="34"/>
  <c r="P105" i="34"/>
  <c r="O105" i="34"/>
  <c r="N105" i="34"/>
  <c r="M105" i="34"/>
  <c r="AP105" i="34" s="1"/>
  <c r="L105" i="34"/>
  <c r="F105" i="34"/>
  <c r="H105" i="34" s="1"/>
  <c r="I105" i="34" s="1"/>
  <c r="J105" i="34" s="1"/>
  <c r="AO104" i="34"/>
  <c r="AN104" i="34"/>
  <c r="AM104" i="34"/>
  <c r="AL104" i="34"/>
  <c r="AK104" i="34"/>
  <c r="AJ104" i="34"/>
  <c r="AI104" i="34"/>
  <c r="AH104" i="34"/>
  <c r="AG104" i="34"/>
  <c r="AF104" i="34"/>
  <c r="AE104" i="34"/>
  <c r="AD104" i="34"/>
  <c r="AC104" i="34"/>
  <c r="AB104" i="34"/>
  <c r="AA104" i="34"/>
  <c r="Z104" i="34"/>
  <c r="X104" i="34"/>
  <c r="W104" i="34"/>
  <c r="V104" i="34"/>
  <c r="U104" i="34"/>
  <c r="T104" i="34"/>
  <c r="S104" i="34"/>
  <c r="R104" i="34"/>
  <c r="Q104" i="34"/>
  <c r="P104" i="34"/>
  <c r="O104" i="34"/>
  <c r="N104" i="34"/>
  <c r="M104" i="34"/>
  <c r="AP104" i="34" s="1"/>
  <c r="L104" i="34"/>
  <c r="F104" i="34"/>
  <c r="H104" i="34" s="1"/>
  <c r="I104" i="34" s="1"/>
  <c r="J104" i="34" s="1"/>
  <c r="AO103" i="34"/>
  <c r="AN103" i="34"/>
  <c r="AM103" i="34"/>
  <c r="AL103" i="34"/>
  <c r="AK103" i="34"/>
  <c r="AJ103" i="34"/>
  <c r="AI103" i="34"/>
  <c r="AH103" i="34"/>
  <c r="AG103" i="34"/>
  <c r="AF103" i="34"/>
  <c r="AE103" i="34"/>
  <c r="AD103" i="34"/>
  <c r="AC103" i="34"/>
  <c r="AB103" i="34"/>
  <c r="AA103" i="34"/>
  <c r="Z103" i="34"/>
  <c r="X103" i="34"/>
  <c r="W103" i="34"/>
  <c r="V103" i="34"/>
  <c r="U103" i="34"/>
  <c r="T103" i="34"/>
  <c r="S103" i="34"/>
  <c r="R103" i="34"/>
  <c r="Q103" i="34"/>
  <c r="P103" i="34"/>
  <c r="O103" i="34"/>
  <c r="N103" i="34"/>
  <c r="M103" i="34"/>
  <c r="AP103" i="34" s="1"/>
  <c r="L103" i="34"/>
  <c r="F103" i="34"/>
  <c r="H103" i="34" s="1"/>
  <c r="I103" i="34" s="1"/>
  <c r="J103" i="34" s="1"/>
  <c r="AO102" i="34"/>
  <c r="AN102" i="34"/>
  <c r="AM102" i="34"/>
  <c r="AL102" i="34"/>
  <c r="AK102" i="34"/>
  <c r="AJ102" i="34"/>
  <c r="AI102" i="34"/>
  <c r="AH102" i="34"/>
  <c r="AG102" i="34"/>
  <c r="AF102" i="34"/>
  <c r="AE102" i="34"/>
  <c r="AD102" i="34"/>
  <c r="AC102" i="34"/>
  <c r="AB102" i="34"/>
  <c r="AA102" i="34"/>
  <c r="Z102" i="34"/>
  <c r="X102" i="34"/>
  <c r="W102" i="34"/>
  <c r="V102" i="34"/>
  <c r="U102" i="34"/>
  <c r="T102" i="34"/>
  <c r="S102" i="34"/>
  <c r="R102" i="34"/>
  <c r="Q102" i="34"/>
  <c r="P102" i="34"/>
  <c r="O102" i="34"/>
  <c r="N102" i="34"/>
  <c r="M102" i="34"/>
  <c r="AP102" i="34" s="1"/>
  <c r="L102" i="34"/>
  <c r="F102" i="34"/>
  <c r="H102" i="34" s="1"/>
  <c r="AO101" i="34"/>
  <c r="AN101" i="34"/>
  <c r="AM101" i="34"/>
  <c r="AL101" i="34"/>
  <c r="AK101" i="34"/>
  <c r="AJ101" i="34"/>
  <c r="AI101" i="34"/>
  <c r="AH101" i="34"/>
  <c r="AG101" i="34"/>
  <c r="AF101" i="34"/>
  <c r="AE101" i="34"/>
  <c r="AD101" i="34"/>
  <c r="AC101" i="34"/>
  <c r="AB101" i="34"/>
  <c r="AA101" i="34"/>
  <c r="Z101" i="34"/>
  <c r="X101" i="34"/>
  <c r="W101" i="34"/>
  <c r="V101" i="34"/>
  <c r="U101" i="34"/>
  <c r="T101" i="34"/>
  <c r="S101" i="34"/>
  <c r="R101" i="34"/>
  <c r="Q101" i="34"/>
  <c r="P101" i="34"/>
  <c r="O101" i="34"/>
  <c r="N101" i="34"/>
  <c r="M101" i="34"/>
  <c r="AP101" i="34" s="1"/>
  <c r="L101" i="34"/>
  <c r="F101" i="34"/>
  <c r="H101" i="34" s="1"/>
  <c r="I101" i="34" s="1"/>
  <c r="J101" i="34" s="1"/>
  <c r="AO100" i="34"/>
  <c r="AN100" i="34"/>
  <c r="AM100" i="34"/>
  <c r="AL100" i="34"/>
  <c r="AK100" i="34"/>
  <c r="AJ100" i="34"/>
  <c r="AI100" i="34"/>
  <c r="AH100" i="34"/>
  <c r="AG100" i="34"/>
  <c r="AF100" i="34"/>
  <c r="AE100" i="34"/>
  <c r="AD100" i="34"/>
  <c r="AC100" i="34"/>
  <c r="AB100" i="34"/>
  <c r="AA100" i="34"/>
  <c r="Z100" i="34"/>
  <c r="X100" i="34"/>
  <c r="W100" i="34"/>
  <c r="V100" i="34"/>
  <c r="U100" i="34"/>
  <c r="T100" i="34"/>
  <c r="S100" i="34"/>
  <c r="R100" i="34"/>
  <c r="Q100" i="34"/>
  <c r="P100" i="34"/>
  <c r="O100" i="34"/>
  <c r="N100" i="34"/>
  <c r="M100" i="34"/>
  <c r="AP100" i="34" s="1"/>
  <c r="L100" i="34"/>
  <c r="F100" i="34"/>
  <c r="H100" i="34" s="1"/>
  <c r="I100" i="34" s="1"/>
  <c r="J100" i="34" s="1"/>
  <c r="AO99" i="34"/>
  <c r="AN99" i="34"/>
  <c r="AM99" i="34"/>
  <c r="AL99" i="34"/>
  <c r="AK99" i="34"/>
  <c r="AJ99" i="34"/>
  <c r="AI99" i="34"/>
  <c r="AH99" i="34"/>
  <c r="AG99" i="34"/>
  <c r="AF99" i="34"/>
  <c r="AE99" i="34"/>
  <c r="AD99" i="34"/>
  <c r="AC99" i="34"/>
  <c r="AA99" i="34"/>
  <c r="AB99" i="34" s="1"/>
  <c r="Z99" i="34"/>
  <c r="X99" i="34"/>
  <c r="W99" i="34"/>
  <c r="V99" i="34"/>
  <c r="U99" i="34"/>
  <c r="T99" i="34"/>
  <c r="S99" i="34"/>
  <c r="R99" i="34"/>
  <c r="Q99" i="34"/>
  <c r="P99" i="34"/>
  <c r="O99" i="34"/>
  <c r="N99" i="34"/>
  <c r="M99" i="34"/>
  <c r="AP99" i="34" s="1"/>
  <c r="L99" i="34"/>
  <c r="F99" i="34"/>
  <c r="H99" i="34" s="1"/>
  <c r="I99" i="34" s="1"/>
  <c r="J99" i="34" s="1"/>
  <c r="AO98" i="34"/>
  <c r="AN98" i="34"/>
  <c r="AM98" i="34"/>
  <c r="AL98" i="34"/>
  <c r="AK98" i="34"/>
  <c r="AJ98" i="34"/>
  <c r="AI98" i="34"/>
  <c r="AH98" i="34"/>
  <c r="AG98" i="34"/>
  <c r="AF98" i="34"/>
  <c r="AE98" i="34"/>
  <c r="AD98" i="34"/>
  <c r="AC98" i="34"/>
  <c r="AA98" i="34"/>
  <c r="AB98" i="34" s="1"/>
  <c r="Z98" i="34"/>
  <c r="X98" i="34"/>
  <c r="W98" i="34"/>
  <c r="V98" i="34"/>
  <c r="U98" i="34"/>
  <c r="T98" i="34"/>
  <c r="S98" i="34"/>
  <c r="R98" i="34"/>
  <c r="Q98" i="34"/>
  <c r="P98" i="34"/>
  <c r="O98" i="34"/>
  <c r="N98" i="34"/>
  <c r="M98" i="34"/>
  <c r="AP98" i="34" s="1"/>
  <c r="L98" i="34"/>
  <c r="F98" i="34"/>
  <c r="H98" i="34" s="1"/>
  <c r="I98" i="34" s="1"/>
  <c r="J98" i="34" s="1"/>
  <c r="AO97" i="34"/>
  <c r="AN97" i="34"/>
  <c r="AM97" i="34"/>
  <c r="AL97" i="34"/>
  <c r="AK97" i="34"/>
  <c r="AJ97" i="34"/>
  <c r="AI97" i="34"/>
  <c r="AH97" i="34"/>
  <c r="AG97" i="34"/>
  <c r="AF97" i="34"/>
  <c r="AE97" i="34"/>
  <c r="AD97" i="34"/>
  <c r="AC97" i="34"/>
  <c r="AA97" i="34"/>
  <c r="AB97" i="34" s="1"/>
  <c r="Z97" i="34"/>
  <c r="X97" i="34"/>
  <c r="W97" i="34"/>
  <c r="V97" i="34"/>
  <c r="U97" i="34"/>
  <c r="T97" i="34"/>
  <c r="S97" i="34"/>
  <c r="R97" i="34"/>
  <c r="Q97" i="34"/>
  <c r="P97" i="34"/>
  <c r="O97" i="34"/>
  <c r="N97" i="34"/>
  <c r="M97" i="34"/>
  <c r="AP97" i="34" s="1"/>
  <c r="L97" i="34"/>
  <c r="F97" i="34"/>
  <c r="H97" i="34" s="1"/>
  <c r="I97" i="34" s="1"/>
  <c r="J97" i="34" s="1"/>
  <c r="AO96" i="34"/>
  <c r="AN96" i="34"/>
  <c r="AM96" i="34"/>
  <c r="AL96" i="34"/>
  <c r="AK96" i="34"/>
  <c r="AJ96" i="34"/>
  <c r="AI96" i="34"/>
  <c r="AH96" i="34"/>
  <c r="AG96" i="34"/>
  <c r="AF96" i="34"/>
  <c r="AE96" i="34"/>
  <c r="AD96" i="34"/>
  <c r="AC96" i="34"/>
  <c r="AB96" i="34"/>
  <c r="AA96" i="34"/>
  <c r="Z96" i="34"/>
  <c r="X96" i="34"/>
  <c r="W96" i="34"/>
  <c r="V96" i="34"/>
  <c r="U96" i="34"/>
  <c r="T96" i="34"/>
  <c r="S96" i="34"/>
  <c r="R96" i="34"/>
  <c r="Q96" i="34"/>
  <c r="P96" i="34"/>
  <c r="O96" i="34"/>
  <c r="N96" i="34"/>
  <c r="M96" i="34"/>
  <c r="AP96" i="34" s="1"/>
  <c r="L96" i="34"/>
  <c r="F96" i="34"/>
  <c r="H96" i="34" s="1"/>
  <c r="I96" i="34" s="1"/>
  <c r="J96" i="34" s="1"/>
  <c r="AO95" i="34"/>
  <c r="AN95" i="34"/>
  <c r="AM95" i="34"/>
  <c r="AL95" i="34"/>
  <c r="AK95" i="34"/>
  <c r="AJ95" i="34"/>
  <c r="AI95" i="34"/>
  <c r="AH95" i="34"/>
  <c r="AG95" i="34"/>
  <c r="AF95" i="34"/>
  <c r="AE95" i="34"/>
  <c r="AD95" i="34"/>
  <c r="AC95" i="34"/>
  <c r="AB95" i="34"/>
  <c r="AA95" i="34"/>
  <c r="Z95" i="34"/>
  <c r="X95" i="34"/>
  <c r="W95" i="34"/>
  <c r="V95" i="34"/>
  <c r="U95" i="34"/>
  <c r="T95" i="34"/>
  <c r="S95" i="34"/>
  <c r="R95" i="34"/>
  <c r="Q95" i="34"/>
  <c r="P95" i="34"/>
  <c r="O95" i="34"/>
  <c r="N95" i="34"/>
  <c r="M95" i="34"/>
  <c r="AP95" i="34" s="1"/>
  <c r="L95" i="34"/>
  <c r="F95" i="34"/>
  <c r="H95" i="34" s="1"/>
  <c r="AO94" i="34"/>
  <c r="AN94" i="34"/>
  <c r="AM94" i="34"/>
  <c r="AL94" i="34"/>
  <c r="AK94" i="34"/>
  <c r="AJ94" i="34"/>
  <c r="AI94" i="34"/>
  <c r="AH94" i="34"/>
  <c r="AG94" i="34"/>
  <c r="AF94" i="34"/>
  <c r="AE94" i="34"/>
  <c r="AD94" i="34"/>
  <c r="AC94" i="34"/>
  <c r="AB94" i="34"/>
  <c r="AA94" i="34"/>
  <c r="Z94" i="34"/>
  <c r="X94" i="34"/>
  <c r="W94" i="34"/>
  <c r="V94" i="34"/>
  <c r="U94" i="34"/>
  <c r="T94" i="34"/>
  <c r="S94" i="34"/>
  <c r="R94" i="34"/>
  <c r="Q94" i="34"/>
  <c r="P94" i="34"/>
  <c r="O94" i="34"/>
  <c r="N94" i="34"/>
  <c r="M94" i="34"/>
  <c r="AP94" i="34" s="1"/>
  <c r="L94" i="34"/>
  <c r="F94" i="34"/>
  <c r="H94" i="34" s="1"/>
  <c r="I94" i="34" s="1"/>
  <c r="J94" i="34" s="1"/>
  <c r="AO93" i="34"/>
  <c r="AN93" i="34"/>
  <c r="AM93" i="34"/>
  <c r="AL93" i="34"/>
  <c r="AK93" i="34"/>
  <c r="AJ93" i="34"/>
  <c r="AI93" i="34"/>
  <c r="AH93" i="34"/>
  <c r="AG93" i="34"/>
  <c r="AF93" i="34"/>
  <c r="AE93" i="34"/>
  <c r="AD93" i="34"/>
  <c r="AC93" i="34"/>
  <c r="AB93" i="34"/>
  <c r="AA93" i="34"/>
  <c r="Z93" i="34"/>
  <c r="X93" i="34"/>
  <c r="W93" i="34"/>
  <c r="V93" i="34"/>
  <c r="U93" i="34"/>
  <c r="T93" i="34"/>
  <c r="S93" i="34"/>
  <c r="R93" i="34"/>
  <c r="Q93" i="34"/>
  <c r="P93" i="34"/>
  <c r="O93" i="34"/>
  <c r="N93" i="34"/>
  <c r="M93" i="34"/>
  <c r="AP93" i="34" s="1"/>
  <c r="L93" i="34"/>
  <c r="F93" i="34"/>
  <c r="H93" i="34" s="1"/>
  <c r="I93" i="34" s="1"/>
  <c r="J93" i="34" s="1"/>
  <c r="AO92" i="34"/>
  <c r="AN92" i="34"/>
  <c r="AM92" i="34"/>
  <c r="AL92" i="34"/>
  <c r="AK92" i="34"/>
  <c r="AJ92" i="34"/>
  <c r="AI92" i="34"/>
  <c r="AH92" i="34"/>
  <c r="AG92" i="34"/>
  <c r="AF92" i="34"/>
  <c r="AE92" i="34"/>
  <c r="AD92" i="34"/>
  <c r="AC92" i="34"/>
  <c r="AA92" i="34"/>
  <c r="AB92" i="34" s="1"/>
  <c r="Z92" i="34"/>
  <c r="X92" i="34"/>
  <c r="W92" i="34"/>
  <c r="V92" i="34"/>
  <c r="U92" i="34"/>
  <c r="T92" i="34"/>
  <c r="S92" i="34"/>
  <c r="R92" i="34"/>
  <c r="Q92" i="34"/>
  <c r="P92" i="34"/>
  <c r="O92" i="34"/>
  <c r="N92" i="34"/>
  <c r="M92" i="34"/>
  <c r="AP92" i="34" s="1"/>
  <c r="L92" i="34"/>
  <c r="F92" i="34"/>
  <c r="H92" i="34" s="1"/>
  <c r="I92" i="34" s="1"/>
  <c r="J92" i="34" s="1"/>
  <c r="AO91" i="34"/>
  <c r="AN91" i="34"/>
  <c r="AM91" i="34"/>
  <c r="AL91" i="34"/>
  <c r="AK91" i="34"/>
  <c r="AJ91" i="34"/>
  <c r="AI91" i="34"/>
  <c r="AH91" i="34"/>
  <c r="AG91" i="34"/>
  <c r="AF91" i="34"/>
  <c r="AE91" i="34"/>
  <c r="AD91" i="34"/>
  <c r="AC91" i="34"/>
  <c r="AA91" i="34"/>
  <c r="AB91" i="34" s="1"/>
  <c r="Z91" i="34"/>
  <c r="X91" i="34"/>
  <c r="W91" i="34"/>
  <c r="V91" i="34"/>
  <c r="U91" i="34"/>
  <c r="T91" i="34"/>
  <c r="S91" i="34"/>
  <c r="R91" i="34"/>
  <c r="Q91" i="34"/>
  <c r="P91" i="34"/>
  <c r="O91" i="34"/>
  <c r="N91" i="34"/>
  <c r="M91" i="34"/>
  <c r="AP91" i="34" s="1"/>
  <c r="L91" i="34"/>
  <c r="F91" i="34"/>
  <c r="H91" i="34" s="1"/>
  <c r="I91" i="34" s="1"/>
  <c r="J91" i="34" s="1"/>
  <c r="AO90" i="34"/>
  <c r="AN90" i="34"/>
  <c r="AM90" i="34"/>
  <c r="AL90" i="34"/>
  <c r="AK90" i="34"/>
  <c r="AJ90" i="34"/>
  <c r="AI90" i="34"/>
  <c r="AH90" i="34"/>
  <c r="AG90" i="34"/>
  <c r="AF90" i="34"/>
  <c r="AE90" i="34"/>
  <c r="AD90" i="34"/>
  <c r="AC90" i="34"/>
  <c r="AA90" i="34"/>
  <c r="AB90" i="34" s="1"/>
  <c r="Z90" i="34"/>
  <c r="X90" i="34"/>
  <c r="W90" i="34"/>
  <c r="V90" i="34"/>
  <c r="U90" i="34"/>
  <c r="T90" i="34"/>
  <c r="S90" i="34"/>
  <c r="R90" i="34"/>
  <c r="Q90" i="34"/>
  <c r="P90" i="34"/>
  <c r="O90" i="34"/>
  <c r="N90" i="34"/>
  <c r="M90" i="34"/>
  <c r="AP90" i="34" s="1"/>
  <c r="L90" i="34"/>
  <c r="F90" i="34"/>
  <c r="H90" i="34" s="1"/>
  <c r="I90" i="34" s="1"/>
  <c r="J90" i="34" s="1"/>
  <c r="AO89" i="34"/>
  <c r="AN89" i="34"/>
  <c r="AM89" i="34"/>
  <c r="AL89" i="34"/>
  <c r="AK89" i="34"/>
  <c r="AJ89" i="34"/>
  <c r="AI89" i="34"/>
  <c r="AH89" i="34"/>
  <c r="AG89" i="34"/>
  <c r="AF89" i="34"/>
  <c r="AE89" i="34"/>
  <c r="AD89" i="34"/>
  <c r="AC89" i="34"/>
  <c r="AA89" i="34"/>
  <c r="AB89" i="34" s="1"/>
  <c r="Z89" i="34"/>
  <c r="X89" i="34"/>
  <c r="W89" i="34"/>
  <c r="V89" i="34"/>
  <c r="U89" i="34"/>
  <c r="T89" i="34"/>
  <c r="S89" i="34"/>
  <c r="R89" i="34"/>
  <c r="Q89" i="34"/>
  <c r="P89" i="34"/>
  <c r="O89" i="34"/>
  <c r="N89" i="34"/>
  <c r="M89" i="34"/>
  <c r="AP89" i="34" s="1"/>
  <c r="L89" i="34"/>
  <c r="F89" i="34"/>
  <c r="H89" i="34" s="1"/>
  <c r="I89" i="34" s="1"/>
  <c r="J89" i="34" s="1"/>
  <c r="AO88" i="34"/>
  <c r="AN88" i="34"/>
  <c r="AM88" i="34"/>
  <c r="AL88" i="34"/>
  <c r="AK88" i="34"/>
  <c r="AJ88" i="34"/>
  <c r="AI88" i="34"/>
  <c r="AH88" i="34"/>
  <c r="AG88" i="34"/>
  <c r="AF88" i="34"/>
  <c r="AE88" i="34"/>
  <c r="AD88" i="34"/>
  <c r="AC88" i="34"/>
  <c r="AB88" i="34"/>
  <c r="AA88" i="34"/>
  <c r="Z88" i="34"/>
  <c r="X88" i="34"/>
  <c r="W88" i="34"/>
  <c r="V88" i="34"/>
  <c r="U88" i="34"/>
  <c r="T88" i="34"/>
  <c r="S88" i="34"/>
  <c r="R88" i="34"/>
  <c r="Q88" i="34"/>
  <c r="P88" i="34"/>
  <c r="O88" i="34"/>
  <c r="N88" i="34"/>
  <c r="M88" i="34"/>
  <c r="AP88" i="34" s="1"/>
  <c r="L88" i="34"/>
  <c r="F88" i="34"/>
  <c r="H88" i="34" s="1"/>
  <c r="I88" i="34" s="1"/>
  <c r="J88" i="34" s="1"/>
  <c r="AO87" i="34"/>
  <c r="AN87" i="34"/>
  <c r="AM87" i="34"/>
  <c r="AL87" i="34"/>
  <c r="AK87" i="34"/>
  <c r="AJ87" i="34"/>
  <c r="AI87" i="34"/>
  <c r="AH87" i="34"/>
  <c r="AG87" i="34"/>
  <c r="AF87" i="34"/>
  <c r="AE87" i="34"/>
  <c r="AD87" i="34"/>
  <c r="AC87" i="34"/>
  <c r="AA87" i="34"/>
  <c r="AB87" i="34" s="1"/>
  <c r="Z87" i="34"/>
  <c r="X87" i="34"/>
  <c r="W87" i="34"/>
  <c r="V87" i="34"/>
  <c r="U87" i="34"/>
  <c r="T87" i="34"/>
  <c r="S87" i="34"/>
  <c r="R87" i="34"/>
  <c r="Q87" i="34"/>
  <c r="P87" i="34"/>
  <c r="O87" i="34"/>
  <c r="N87" i="34"/>
  <c r="M87" i="34"/>
  <c r="AP87" i="34" s="1"/>
  <c r="L87" i="34"/>
  <c r="F87" i="34"/>
  <c r="H87" i="34" s="1"/>
  <c r="I87" i="34" s="1"/>
  <c r="J87" i="34" s="1"/>
  <c r="AO86" i="34"/>
  <c r="AN86" i="34"/>
  <c r="AM86" i="34"/>
  <c r="AL86" i="34"/>
  <c r="AK86" i="34"/>
  <c r="AJ86" i="34"/>
  <c r="AI86" i="34"/>
  <c r="AH86" i="34"/>
  <c r="AG86" i="34"/>
  <c r="AF86" i="34"/>
  <c r="AE86" i="34"/>
  <c r="AD86" i="34"/>
  <c r="AC86" i="34"/>
  <c r="AA86" i="34"/>
  <c r="AB86" i="34" s="1"/>
  <c r="Z86" i="34"/>
  <c r="X86" i="34"/>
  <c r="W86" i="34"/>
  <c r="V86" i="34"/>
  <c r="U86" i="34"/>
  <c r="T86" i="34"/>
  <c r="S86" i="34"/>
  <c r="R86" i="34"/>
  <c r="Q86" i="34"/>
  <c r="P86" i="34"/>
  <c r="O86" i="34"/>
  <c r="N86" i="34"/>
  <c r="M86" i="34"/>
  <c r="AP86" i="34" s="1"/>
  <c r="L86" i="34"/>
  <c r="F86" i="34"/>
  <c r="H86" i="34" s="1"/>
  <c r="I86" i="34" s="1"/>
  <c r="J86" i="34" s="1"/>
  <c r="AO85" i="34"/>
  <c r="AN85" i="34"/>
  <c r="AM85" i="34"/>
  <c r="AL85" i="34"/>
  <c r="AK85" i="34"/>
  <c r="AJ85" i="34"/>
  <c r="AI85" i="34"/>
  <c r="AH85" i="34"/>
  <c r="AG85" i="34"/>
  <c r="AF85" i="34"/>
  <c r="AE85" i="34"/>
  <c r="AD85" i="34"/>
  <c r="AC85" i="34"/>
  <c r="AA85" i="34"/>
  <c r="AB85" i="34" s="1"/>
  <c r="Z85" i="34"/>
  <c r="X85" i="34"/>
  <c r="W85" i="34"/>
  <c r="V85" i="34"/>
  <c r="U85" i="34"/>
  <c r="T85" i="34"/>
  <c r="S85" i="34"/>
  <c r="R85" i="34"/>
  <c r="Q85" i="34"/>
  <c r="P85" i="34"/>
  <c r="O85" i="34"/>
  <c r="N85" i="34"/>
  <c r="M85" i="34"/>
  <c r="AP85" i="34" s="1"/>
  <c r="L85" i="34"/>
  <c r="F85" i="34"/>
  <c r="H85" i="34" s="1"/>
  <c r="I85" i="34" s="1"/>
  <c r="J85" i="34" s="1"/>
  <c r="AO84" i="34"/>
  <c r="AN84" i="34"/>
  <c r="AM84" i="34"/>
  <c r="AL84" i="34"/>
  <c r="AK84" i="34"/>
  <c r="AJ84" i="34"/>
  <c r="AI84" i="34"/>
  <c r="AH84" i="34"/>
  <c r="AG84" i="34"/>
  <c r="AF84" i="34"/>
  <c r="AE84" i="34"/>
  <c r="AD84" i="34"/>
  <c r="AC84" i="34"/>
  <c r="AA84" i="34"/>
  <c r="AB84" i="34" s="1"/>
  <c r="Z84" i="34"/>
  <c r="X84" i="34"/>
  <c r="W84" i="34"/>
  <c r="V84" i="34"/>
  <c r="U84" i="34"/>
  <c r="T84" i="34"/>
  <c r="S84" i="34"/>
  <c r="R84" i="34"/>
  <c r="Q84" i="34"/>
  <c r="P84" i="34"/>
  <c r="O84" i="34"/>
  <c r="N84" i="34"/>
  <c r="M84" i="34"/>
  <c r="AP84" i="34" s="1"/>
  <c r="L84" i="34"/>
  <c r="F84" i="34"/>
  <c r="H84" i="34" s="1"/>
  <c r="I84" i="34" s="1"/>
  <c r="J84" i="34" s="1"/>
  <c r="AO83" i="34"/>
  <c r="AN83" i="34"/>
  <c r="AM83" i="34"/>
  <c r="AL83" i="34"/>
  <c r="AK83" i="34"/>
  <c r="AJ83" i="34"/>
  <c r="AI83" i="34"/>
  <c r="AH83" i="34"/>
  <c r="AG83" i="34"/>
  <c r="AF83" i="34"/>
  <c r="AE83" i="34"/>
  <c r="AD83" i="34"/>
  <c r="AC83" i="34"/>
  <c r="AA83" i="34"/>
  <c r="AB83" i="34" s="1"/>
  <c r="Z83" i="34"/>
  <c r="X83" i="34"/>
  <c r="W83" i="34"/>
  <c r="V83" i="34"/>
  <c r="U83" i="34"/>
  <c r="T83" i="34"/>
  <c r="S83" i="34"/>
  <c r="R83" i="34"/>
  <c r="Q83" i="34"/>
  <c r="P83" i="34"/>
  <c r="O83" i="34"/>
  <c r="N83" i="34"/>
  <c r="M83" i="34"/>
  <c r="AP83" i="34" s="1"/>
  <c r="L83" i="34"/>
  <c r="F83" i="34"/>
  <c r="H83" i="34" s="1"/>
  <c r="I83" i="34" s="1"/>
  <c r="J83" i="34" s="1"/>
  <c r="AO82" i="34"/>
  <c r="AN82" i="34"/>
  <c r="AM82" i="34"/>
  <c r="AL82" i="34"/>
  <c r="AK82" i="34"/>
  <c r="AJ82" i="34"/>
  <c r="AI82" i="34"/>
  <c r="AH82" i="34"/>
  <c r="AG82" i="34"/>
  <c r="AF82" i="34"/>
  <c r="AE82" i="34"/>
  <c r="AD82" i="34"/>
  <c r="AC82" i="34"/>
  <c r="AA82" i="34"/>
  <c r="AB82" i="34" s="1"/>
  <c r="Z82" i="34"/>
  <c r="X82" i="34"/>
  <c r="W82" i="34"/>
  <c r="V82" i="34"/>
  <c r="U82" i="34"/>
  <c r="T82" i="34"/>
  <c r="S82" i="34"/>
  <c r="R82" i="34"/>
  <c r="Q82" i="34"/>
  <c r="P82" i="34"/>
  <c r="O82" i="34"/>
  <c r="N82" i="34"/>
  <c r="M82" i="34"/>
  <c r="AP82" i="34" s="1"/>
  <c r="L82" i="34"/>
  <c r="F82" i="34"/>
  <c r="H82" i="34" s="1"/>
  <c r="I82" i="34" s="1"/>
  <c r="J82" i="34" s="1"/>
  <c r="AO81" i="34"/>
  <c r="AN81" i="34"/>
  <c r="AM81" i="34"/>
  <c r="AL81" i="34"/>
  <c r="AK81" i="34"/>
  <c r="AJ81" i="34"/>
  <c r="AI81" i="34"/>
  <c r="AH81" i="34"/>
  <c r="AG81" i="34"/>
  <c r="AF81" i="34"/>
  <c r="AE81" i="34"/>
  <c r="AD81" i="34"/>
  <c r="AC81" i="34"/>
  <c r="AA81" i="34"/>
  <c r="AB81" i="34" s="1"/>
  <c r="Z81" i="34"/>
  <c r="X81" i="34"/>
  <c r="W81" i="34"/>
  <c r="V81" i="34"/>
  <c r="U81" i="34"/>
  <c r="T81" i="34"/>
  <c r="S81" i="34"/>
  <c r="R81" i="34"/>
  <c r="Q81" i="34"/>
  <c r="P81" i="34"/>
  <c r="O81" i="34"/>
  <c r="N81" i="34"/>
  <c r="M81" i="34"/>
  <c r="AP81" i="34" s="1"/>
  <c r="L81" i="34"/>
  <c r="F81" i="34"/>
  <c r="H81" i="34" s="1"/>
  <c r="I81" i="34" s="1"/>
  <c r="J81" i="34" s="1"/>
  <c r="AO80" i="34"/>
  <c r="AN80" i="34"/>
  <c r="AM80" i="34"/>
  <c r="AL80" i="34"/>
  <c r="AK80" i="34"/>
  <c r="AJ80" i="34"/>
  <c r="AI80" i="34"/>
  <c r="AH80" i="34"/>
  <c r="AG80" i="34"/>
  <c r="AF80" i="34"/>
  <c r="AE80" i="34"/>
  <c r="AD80" i="34"/>
  <c r="AC80" i="34"/>
  <c r="AA80" i="34"/>
  <c r="AB80" i="34" s="1"/>
  <c r="Z80" i="34"/>
  <c r="X80" i="34"/>
  <c r="W80" i="34"/>
  <c r="V80" i="34"/>
  <c r="U80" i="34"/>
  <c r="T80" i="34"/>
  <c r="S80" i="34"/>
  <c r="Q80" i="34"/>
  <c r="P80" i="34"/>
  <c r="O80" i="34"/>
  <c r="N80" i="34"/>
  <c r="M80" i="34"/>
  <c r="L80" i="34"/>
  <c r="AP80" i="34" s="1"/>
  <c r="F80" i="34"/>
  <c r="H80" i="34" s="1"/>
  <c r="AO79" i="34"/>
  <c r="AN79" i="34"/>
  <c r="AM79" i="34"/>
  <c r="AL79" i="34"/>
  <c r="AK79" i="34"/>
  <c r="AJ79" i="34"/>
  <c r="AI79" i="34"/>
  <c r="AH79" i="34"/>
  <c r="AG79" i="34"/>
  <c r="AF79" i="34"/>
  <c r="AE79" i="34"/>
  <c r="AD79" i="34"/>
  <c r="AC79" i="34"/>
  <c r="AA79" i="34"/>
  <c r="AB79" i="34" s="1"/>
  <c r="Z79" i="34"/>
  <c r="X79" i="34"/>
  <c r="W79" i="34"/>
  <c r="V79" i="34"/>
  <c r="U79" i="34"/>
  <c r="T79" i="34"/>
  <c r="S79" i="34"/>
  <c r="Q79" i="34"/>
  <c r="P79" i="34"/>
  <c r="O79" i="34"/>
  <c r="N79" i="34"/>
  <c r="M79" i="34"/>
  <c r="L79" i="34"/>
  <c r="F79" i="34"/>
  <c r="H79" i="34" s="1"/>
  <c r="AO78" i="34"/>
  <c r="AN78" i="34"/>
  <c r="AM78" i="34"/>
  <c r="AL78" i="34"/>
  <c r="AK78" i="34"/>
  <c r="AJ78" i="34"/>
  <c r="AI78" i="34"/>
  <c r="AH78" i="34"/>
  <c r="AG78" i="34"/>
  <c r="AF78" i="34"/>
  <c r="AE78" i="34"/>
  <c r="AD78" i="34"/>
  <c r="AC78" i="34"/>
  <c r="AA78" i="34"/>
  <c r="AB78" i="34" s="1"/>
  <c r="Z78" i="34"/>
  <c r="X78" i="34"/>
  <c r="W78" i="34"/>
  <c r="V78" i="34"/>
  <c r="U78" i="34"/>
  <c r="T78" i="34"/>
  <c r="S78" i="34"/>
  <c r="Q78" i="34"/>
  <c r="P78" i="34"/>
  <c r="O78" i="34"/>
  <c r="N78" i="34"/>
  <c r="M78" i="34"/>
  <c r="L78" i="34"/>
  <c r="F78" i="34"/>
  <c r="H78" i="34" s="1"/>
  <c r="I78" i="34" s="1"/>
  <c r="J78" i="34" s="1"/>
  <c r="AO77" i="34"/>
  <c r="AN77" i="34"/>
  <c r="AM77" i="34"/>
  <c r="AL77" i="34"/>
  <c r="AK77" i="34"/>
  <c r="AJ77" i="34"/>
  <c r="AI77" i="34"/>
  <c r="AH77" i="34"/>
  <c r="AG77" i="34"/>
  <c r="AF77" i="34"/>
  <c r="AE77" i="34"/>
  <c r="AD77" i="34"/>
  <c r="AC77" i="34"/>
  <c r="AA77" i="34"/>
  <c r="AB77" i="34" s="1"/>
  <c r="Z77" i="34"/>
  <c r="X77" i="34"/>
  <c r="W77" i="34"/>
  <c r="V77" i="34"/>
  <c r="U77" i="34"/>
  <c r="T77" i="34"/>
  <c r="S77" i="34"/>
  <c r="R77" i="34"/>
  <c r="Q77" i="34"/>
  <c r="P77" i="34"/>
  <c r="O77" i="34"/>
  <c r="N77" i="34"/>
  <c r="M77" i="34"/>
  <c r="AP77" i="34" s="1"/>
  <c r="L77" i="34"/>
  <c r="F77" i="34"/>
  <c r="H77" i="34" s="1"/>
  <c r="I77" i="34" s="1"/>
  <c r="J77" i="34" s="1"/>
  <c r="AO76" i="34"/>
  <c r="AN76" i="34"/>
  <c r="AM76" i="34"/>
  <c r="AL76" i="34"/>
  <c r="AK76" i="34"/>
  <c r="AJ76" i="34"/>
  <c r="AI76" i="34"/>
  <c r="AH76" i="34"/>
  <c r="AG76" i="34"/>
  <c r="AF76" i="34"/>
  <c r="AE76" i="34"/>
  <c r="AD76" i="34"/>
  <c r="AC76" i="34"/>
  <c r="AA76" i="34"/>
  <c r="AB76" i="34" s="1"/>
  <c r="Z76" i="34"/>
  <c r="X76" i="34"/>
  <c r="W76" i="34"/>
  <c r="V76" i="34"/>
  <c r="U76" i="34"/>
  <c r="T76" i="34"/>
  <c r="S76" i="34"/>
  <c r="R76" i="34"/>
  <c r="Q76" i="34"/>
  <c r="P76" i="34"/>
  <c r="O76" i="34"/>
  <c r="N76" i="34"/>
  <c r="M76" i="34"/>
  <c r="AP76" i="34" s="1"/>
  <c r="L76" i="34"/>
  <c r="F76" i="34"/>
  <c r="H76" i="34" s="1"/>
  <c r="I76" i="34" s="1"/>
  <c r="J76" i="34" s="1"/>
  <c r="AO74" i="34"/>
  <c r="AN74" i="34"/>
  <c r="AM74" i="34"/>
  <c r="AL74" i="34"/>
  <c r="AK74" i="34"/>
  <c r="AJ74" i="34"/>
  <c r="AI74" i="34"/>
  <c r="AH74" i="34"/>
  <c r="AG74" i="34"/>
  <c r="AF74" i="34"/>
  <c r="AE74" i="34"/>
  <c r="AD74" i="34"/>
  <c r="AC74" i="34"/>
  <c r="AA74" i="34"/>
  <c r="AB74" i="34" s="1"/>
  <c r="Z74" i="34"/>
  <c r="X74" i="34"/>
  <c r="W74" i="34"/>
  <c r="V74" i="34"/>
  <c r="U74" i="34"/>
  <c r="T74" i="34"/>
  <c r="S74" i="34"/>
  <c r="R74" i="34"/>
  <c r="Q74" i="34"/>
  <c r="P74" i="34"/>
  <c r="O74" i="34"/>
  <c r="N74" i="34"/>
  <c r="M74" i="34"/>
  <c r="AP74" i="34" s="1"/>
  <c r="L74" i="34"/>
  <c r="F74" i="34"/>
  <c r="H74" i="34" s="1"/>
  <c r="I74" i="34" s="1"/>
  <c r="J74" i="34" s="1"/>
  <c r="AO72" i="34"/>
  <c r="AN72" i="34"/>
  <c r="AM72" i="34"/>
  <c r="AL72" i="34"/>
  <c r="AK72" i="34"/>
  <c r="AJ72" i="34"/>
  <c r="AI72" i="34"/>
  <c r="AH72" i="34"/>
  <c r="AG72" i="34"/>
  <c r="AF72" i="34"/>
  <c r="AE72" i="34"/>
  <c r="AD72" i="34"/>
  <c r="AC72" i="34"/>
  <c r="AA72" i="34"/>
  <c r="Z72" i="34"/>
  <c r="X72" i="34"/>
  <c r="W72" i="34"/>
  <c r="V72" i="34"/>
  <c r="U72" i="34"/>
  <c r="T72" i="34"/>
  <c r="S72" i="34"/>
  <c r="Q72" i="34"/>
  <c r="P72" i="34"/>
  <c r="O72" i="34"/>
  <c r="AP72" i="34" s="1"/>
  <c r="N72" i="34"/>
  <c r="M72" i="34"/>
  <c r="L72" i="34"/>
  <c r="F72" i="34"/>
  <c r="H72" i="34" s="1"/>
  <c r="I72" i="34" s="1"/>
  <c r="J72" i="34" s="1"/>
  <c r="B72" i="34"/>
  <c r="AO71" i="34"/>
  <c r="AN71" i="34"/>
  <c r="AM71" i="34"/>
  <c r="AL71" i="34"/>
  <c r="AK71" i="34"/>
  <c r="AJ71" i="34"/>
  <c r="AI71" i="34"/>
  <c r="AH71" i="34"/>
  <c r="AG71" i="34"/>
  <c r="AF71" i="34"/>
  <c r="AE71" i="34"/>
  <c r="AD71" i="34"/>
  <c r="AC71" i="34"/>
  <c r="AA71" i="34"/>
  <c r="Z71" i="34"/>
  <c r="X71" i="34"/>
  <c r="W71" i="34"/>
  <c r="V71" i="34"/>
  <c r="U71" i="34"/>
  <c r="T71" i="34"/>
  <c r="S71" i="34"/>
  <c r="R71" i="34"/>
  <c r="Q71" i="34"/>
  <c r="P71" i="34"/>
  <c r="O71" i="34"/>
  <c r="N71" i="34"/>
  <c r="M71" i="34"/>
  <c r="L71" i="34"/>
  <c r="AP71" i="34" s="1"/>
  <c r="F71" i="34"/>
  <c r="H71" i="34" s="1"/>
  <c r="I71" i="34" s="1"/>
  <c r="J71" i="34" s="1"/>
  <c r="B71" i="34"/>
  <c r="AO70" i="34"/>
  <c r="AN70" i="34"/>
  <c r="AM70" i="34"/>
  <c r="AL70" i="34"/>
  <c r="AK70" i="34"/>
  <c r="AJ70" i="34"/>
  <c r="AI70" i="34"/>
  <c r="AH70" i="34"/>
  <c r="AG70" i="34"/>
  <c r="AF70" i="34"/>
  <c r="AE70" i="34"/>
  <c r="AD70" i="34"/>
  <c r="AC70" i="34"/>
  <c r="AA70" i="34"/>
  <c r="Z70" i="34"/>
  <c r="X70" i="34"/>
  <c r="W70" i="34"/>
  <c r="V70" i="34"/>
  <c r="U70" i="34"/>
  <c r="T70" i="34"/>
  <c r="S70" i="34"/>
  <c r="Q70" i="34"/>
  <c r="P70" i="34"/>
  <c r="O70" i="34"/>
  <c r="N70" i="34"/>
  <c r="M70" i="34"/>
  <c r="AP70" i="34" s="1"/>
  <c r="L70" i="34"/>
  <c r="F70" i="34"/>
  <c r="H70" i="34" s="1"/>
  <c r="I70" i="34" s="1"/>
  <c r="J70" i="34" s="1"/>
  <c r="B70" i="34"/>
  <c r="AO69" i="34"/>
  <c r="AN69" i="34"/>
  <c r="AM69" i="34"/>
  <c r="AL69" i="34"/>
  <c r="AK69" i="34"/>
  <c r="AJ69" i="34"/>
  <c r="AI69" i="34"/>
  <c r="AH69" i="34"/>
  <c r="AG69" i="34"/>
  <c r="AF69" i="34"/>
  <c r="AE69" i="34"/>
  <c r="AD69" i="34"/>
  <c r="AC69" i="34"/>
  <c r="AA69" i="34"/>
  <c r="Z69" i="34"/>
  <c r="X69" i="34"/>
  <c r="W69" i="34"/>
  <c r="V69" i="34"/>
  <c r="U69" i="34"/>
  <c r="T69" i="34"/>
  <c r="S69" i="34"/>
  <c r="Q69" i="34"/>
  <c r="P69" i="34"/>
  <c r="O69" i="34"/>
  <c r="N69" i="34"/>
  <c r="M69" i="34"/>
  <c r="L69" i="34"/>
  <c r="AP69" i="34" s="1"/>
  <c r="F69" i="34"/>
  <c r="H69" i="34" s="1"/>
  <c r="I69" i="34" s="1"/>
  <c r="J69" i="34" s="1"/>
  <c r="B69" i="34"/>
  <c r="AO68" i="34"/>
  <c r="AN68" i="34"/>
  <c r="AM68" i="34"/>
  <c r="AL68" i="34"/>
  <c r="AK68" i="34"/>
  <c r="AJ68" i="34"/>
  <c r="AI68" i="34"/>
  <c r="AH68" i="34"/>
  <c r="AG68" i="34"/>
  <c r="AF68" i="34"/>
  <c r="AE68" i="34"/>
  <c r="AD68" i="34"/>
  <c r="AC68" i="34"/>
  <c r="AA68" i="34"/>
  <c r="Z68" i="34"/>
  <c r="X68" i="34"/>
  <c r="W68" i="34"/>
  <c r="V68" i="34"/>
  <c r="U68" i="34"/>
  <c r="T68" i="34"/>
  <c r="S68" i="34"/>
  <c r="Q68" i="34"/>
  <c r="P68" i="34"/>
  <c r="O68" i="34"/>
  <c r="N68" i="34"/>
  <c r="M68" i="34"/>
  <c r="L68" i="34"/>
  <c r="AP68" i="34" s="1"/>
  <c r="F68" i="34"/>
  <c r="H68" i="34" s="1"/>
  <c r="I68" i="34" s="1"/>
  <c r="J68" i="34" s="1"/>
  <c r="B68" i="34"/>
  <c r="AO67" i="34"/>
  <c r="AN67" i="34"/>
  <c r="AM67" i="34"/>
  <c r="AL67" i="34"/>
  <c r="AK67" i="34"/>
  <c r="AJ67" i="34"/>
  <c r="AI67" i="34"/>
  <c r="AH67" i="34"/>
  <c r="AG67" i="34"/>
  <c r="AF67" i="34"/>
  <c r="AE67" i="34"/>
  <c r="AD67" i="34"/>
  <c r="AC67" i="34"/>
  <c r="AA67" i="34"/>
  <c r="Z67" i="34"/>
  <c r="X67" i="34"/>
  <c r="W67" i="34"/>
  <c r="V67" i="34"/>
  <c r="U67" i="34"/>
  <c r="T67" i="34"/>
  <c r="S67" i="34"/>
  <c r="Q67" i="34"/>
  <c r="P67" i="34"/>
  <c r="O67" i="34"/>
  <c r="AP67" i="34" s="1"/>
  <c r="N67" i="34"/>
  <c r="M67" i="34"/>
  <c r="L67" i="34"/>
  <c r="F67" i="34"/>
  <c r="H67" i="34" s="1"/>
  <c r="I67" i="34" s="1"/>
  <c r="J67" i="34" s="1"/>
  <c r="B67" i="34"/>
  <c r="AO66" i="34"/>
  <c r="AN66" i="34"/>
  <c r="AM66" i="34"/>
  <c r="AL66" i="34"/>
  <c r="AK66" i="34"/>
  <c r="AJ66" i="34"/>
  <c r="AI66" i="34"/>
  <c r="AH66" i="34"/>
  <c r="AG66" i="34"/>
  <c r="AF66" i="34"/>
  <c r="AE66" i="34"/>
  <c r="AD66" i="34"/>
  <c r="AC66" i="34"/>
  <c r="AA66" i="34"/>
  <c r="Z66" i="34"/>
  <c r="X66" i="34"/>
  <c r="W66" i="34"/>
  <c r="V66" i="34"/>
  <c r="U66" i="34"/>
  <c r="T66" i="34"/>
  <c r="S66" i="34"/>
  <c r="R66" i="34"/>
  <c r="Q66" i="34"/>
  <c r="P66" i="34"/>
  <c r="O66" i="34"/>
  <c r="N66" i="34"/>
  <c r="M66" i="34"/>
  <c r="L66" i="34"/>
  <c r="AP66" i="34" s="1"/>
  <c r="F66" i="34"/>
  <c r="H66" i="34" s="1"/>
  <c r="I66" i="34" s="1"/>
  <c r="J66" i="34" s="1"/>
  <c r="B66" i="34"/>
  <c r="AO65" i="34"/>
  <c r="AN65" i="34"/>
  <c r="AM65" i="34"/>
  <c r="AL65" i="34"/>
  <c r="AK65" i="34"/>
  <c r="AJ65" i="34"/>
  <c r="AI65" i="34"/>
  <c r="AH65" i="34"/>
  <c r="AG65" i="34"/>
  <c r="AF65" i="34"/>
  <c r="AE65" i="34"/>
  <c r="AD65" i="34"/>
  <c r="AC65" i="34"/>
  <c r="AA65" i="34"/>
  <c r="Z65" i="34"/>
  <c r="X65" i="34"/>
  <c r="W65" i="34"/>
  <c r="V65" i="34"/>
  <c r="U65" i="34"/>
  <c r="T65" i="34"/>
  <c r="S65" i="34"/>
  <c r="R65" i="34"/>
  <c r="Q65" i="34"/>
  <c r="P65" i="34"/>
  <c r="O65" i="34"/>
  <c r="N65" i="34"/>
  <c r="M65" i="34"/>
  <c r="L65" i="34"/>
  <c r="AP65" i="34" s="1"/>
  <c r="F65" i="34"/>
  <c r="H65" i="34" s="1"/>
  <c r="I65" i="34" s="1"/>
  <c r="J65" i="34" s="1"/>
  <c r="B65" i="34"/>
  <c r="AO64" i="34"/>
  <c r="AN64" i="34"/>
  <c r="AM64" i="34"/>
  <c r="AL64" i="34"/>
  <c r="AK64" i="34"/>
  <c r="AJ64" i="34"/>
  <c r="AI64" i="34"/>
  <c r="AH64" i="34"/>
  <c r="AG64" i="34"/>
  <c r="AF64" i="34"/>
  <c r="AE64" i="34"/>
  <c r="AD64" i="34"/>
  <c r="AC64" i="34"/>
  <c r="AA64" i="34"/>
  <c r="Z64" i="34"/>
  <c r="X64" i="34"/>
  <c r="W64" i="34"/>
  <c r="V64" i="34"/>
  <c r="U64" i="34"/>
  <c r="T64" i="34"/>
  <c r="S64" i="34"/>
  <c r="R64" i="34"/>
  <c r="Q64" i="34"/>
  <c r="P64" i="34"/>
  <c r="O64" i="34"/>
  <c r="N64" i="34"/>
  <c r="M64" i="34"/>
  <c r="L64" i="34"/>
  <c r="AP64" i="34" s="1"/>
  <c r="F64" i="34"/>
  <c r="H64" i="34" s="1"/>
  <c r="I64" i="34" s="1"/>
  <c r="J64" i="34" s="1"/>
  <c r="B64" i="34"/>
  <c r="AO63" i="34"/>
  <c r="AN63" i="34"/>
  <c r="AM63" i="34"/>
  <c r="AL63" i="34"/>
  <c r="AK63" i="34"/>
  <c r="AJ63" i="34"/>
  <c r="AI63" i="34"/>
  <c r="AH63" i="34"/>
  <c r="AG63" i="34"/>
  <c r="AF63" i="34"/>
  <c r="AE63" i="34"/>
  <c r="AD63" i="34"/>
  <c r="AC63" i="34"/>
  <c r="AA63" i="34"/>
  <c r="Z63" i="34"/>
  <c r="X63" i="34"/>
  <c r="W63" i="34"/>
  <c r="V63" i="34"/>
  <c r="U63" i="34"/>
  <c r="T63" i="34"/>
  <c r="S63" i="34"/>
  <c r="R63" i="34"/>
  <c r="Q63" i="34"/>
  <c r="P63" i="34"/>
  <c r="O63" i="34"/>
  <c r="N63" i="34"/>
  <c r="M63" i="34"/>
  <c r="L63" i="34"/>
  <c r="AP63" i="34" s="1"/>
  <c r="F63" i="34"/>
  <c r="H63" i="34" s="1"/>
  <c r="I63" i="34" s="1"/>
  <c r="J63" i="34" s="1"/>
  <c r="B63" i="34"/>
  <c r="AO62" i="34"/>
  <c r="AN62" i="34"/>
  <c r="AM62" i="34"/>
  <c r="AL62" i="34"/>
  <c r="AK62" i="34"/>
  <c r="AJ62" i="34"/>
  <c r="AI62" i="34"/>
  <c r="AH62" i="34"/>
  <c r="AG62" i="34"/>
  <c r="AF62" i="34"/>
  <c r="AE62" i="34"/>
  <c r="AD62" i="34"/>
  <c r="AC62" i="34"/>
  <c r="AA62" i="34"/>
  <c r="Z62" i="34"/>
  <c r="X62" i="34"/>
  <c r="W62" i="34"/>
  <c r="V62" i="34"/>
  <c r="U62" i="34"/>
  <c r="T62" i="34"/>
  <c r="S62" i="34"/>
  <c r="R62" i="34"/>
  <c r="Q62" i="34"/>
  <c r="P62" i="34"/>
  <c r="O62" i="34"/>
  <c r="N62" i="34"/>
  <c r="M62" i="34"/>
  <c r="L62" i="34"/>
  <c r="AP62" i="34" s="1"/>
  <c r="F62" i="34"/>
  <c r="H62" i="34" s="1"/>
  <c r="I62" i="34" s="1"/>
  <c r="J62" i="34" s="1"/>
  <c r="B62" i="34"/>
  <c r="AO61" i="34"/>
  <c r="AN61" i="34"/>
  <c r="AM61" i="34"/>
  <c r="AL61" i="34"/>
  <c r="AK61" i="34"/>
  <c r="AJ61" i="34"/>
  <c r="AI61" i="34"/>
  <c r="AH61" i="34"/>
  <c r="AG61" i="34"/>
  <c r="AF61" i="34"/>
  <c r="AE61" i="34"/>
  <c r="AD61" i="34"/>
  <c r="AC61" i="34"/>
  <c r="AA61" i="34"/>
  <c r="Z61" i="34"/>
  <c r="X61" i="34"/>
  <c r="W61" i="34"/>
  <c r="V61" i="34"/>
  <c r="U61" i="34"/>
  <c r="T61" i="34"/>
  <c r="S61" i="34"/>
  <c r="R61" i="34"/>
  <c r="Q61" i="34"/>
  <c r="P61" i="34"/>
  <c r="O61" i="34"/>
  <c r="N61" i="34"/>
  <c r="M61" i="34"/>
  <c r="L61" i="34"/>
  <c r="AP61" i="34" s="1"/>
  <c r="F61" i="34"/>
  <c r="H61" i="34" s="1"/>
  <c r="I61" i="34" s="1"/>
  <c r="J61" i="34" s="1"/>
  <c r="B61" i="34"/>
  <c r="AO60" i="34"/>
  <c r="AN60" i="34"/>
  <c r="AM60" i="34"/>
  <c r="AL60" i="34"/>
  <c r="AK60" i="34"/>
  <c r="AJ60" i="34"/>
  <c r="AI60" i="34"/>
  <c r="AH60" i="34"/>
  <c r="AG60" i="34"/>
  <c r="AF60" i="34"/>
  <c r="AE60" i="34"/>
  <c r="AD60" i="34"/>
  <c r="AC60" i="34"/>
  <c r="AA60" i="34"/>
  <c r="Z60" i="34"/>
  <c r="X60" i="34"/>
  <c r="W60" i="34"/>
  <c r="V60" i="34"/>
  <c r="U60" i="34"/>
  <c r="T60" i="34"/>
  <c r="S60" i="34"/>
  <c r="R60" i="34"/>
  <c r="Q60" i="34"/>
  <c r="P60" i="34"/>
  <c r="O60" i="34"/>
  <c r="N60" i="34"/>
  <c r="M60" i="34"/>
  <c r="L60" i="34"/>
  <c r="AP60" i="34" s="1"/>
  <c r="F60" i="34"/>
  <c r="H60" i="34" s="1"/>
  <c r="I60" i="34" s="1"/>
  <c r="J60" i="34" s="1"/>
  <c r="B60" i="34"/>
  <c r="AO59" i="34"/>
  <c r="AN59" i="34"/>
  <c r="AM59" i="34"/>
  <c r="AL59" i="34"/>
  <c r="AK59" i="34"/>
  <c r="AJ59" i="34"/>
  <c r="AI59" i="34"/>
  <c r="AH59" i="34"/>
  <c r="AG59" i="34"/>
  <c r="AF59" i="34"/>
  <c r="AE59" i="34"/>
  <c r="AD59" i="34"/>
  <c r="AC59" i="34"/>
  <c r="AA59" i="34"/>
  <c r="Z59" i="34"/>
  <c r="X59" i="34"/>
  <c r="W59" i="34"/>
  <c r="V59" i="34"/>
  <c r="U59" i="34"/>
  <c r="T59" i="34"/>
  <c r="S59" i="34"/>
  <c r="R59" i="34"/>
  <c r="Q59" i="34"/>
  <c r="P59" i="34"/>
  <c r="O59" i="34"/>
  <c r="N59" i="34"/>
  <c r="M59" i="34"/>
  <c r="L59" i="34"/>
  <c r="AP59" i="34" s="1"/>
  <c r="F59" i="34"/>
  <c r="H59" i="34" s="1"/>
  <c r="I59" i="34" s="1"/>
  <c r="J59" i="34" s="1"/>
  <c r="B59" i="34"/>
  <c r="AO58" i="34"/>
  <c r="AN58" i="34"/>
  <c r="AM58" i="34"/>
  <c r="AL58" i="34"/>
  <c r="AK58" i="34"/>
  <c r="AJ58" i="34"/>
  <c r="AI58" i="34"/>
  <c r="AH58" i="34"/>
  <c r="AG58" i="34"/>
  <c r="AF58" i="34"/>
  <c r="AE58" i="34"/>
  <c r="AD58" i="34"/>
  <c r="AC58" i="34"/>
  <c r="AA58" i="34"/>
  <c r="Z58" i="34"/>
  <c r="X58" i="34"/>
  <c r="W58" i="34"/>
  <c r="V58" i="34"/>
  <c r="U58" i="34"/>
  <c r="T58" i="34"/>
  <c r="S58" i="34"/>
  <c r="R58" i="34"/>
  <c r="Q58" i="34"/>
  <c r="P58" i="34"/>
  <c r="O58" i="34"/>
  <c r="N58" i="34"/>
  <c r="M58" i="34"/>
  <c r="L58" i="34"/>
  <c r="AP58" i="34" s="1"/>
  <c r="F58" i="34"/>
  <c r="H58" i="34" s="1"/>
  <c r="I58" i="34" s="1"/>
  <c r="J58" i="34" s="1"/>
  <c r="B58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A57" i="34"/>
  <c r="Z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AP57" i="34" s="1"/>
  <c r="F57" i="34"/>
  <c r="H57" i="34" s="1"/>
  <c r="I57" i="34" s="1"/>
  <c r="J57" i="34" s="1"/>
  <c r="B57" i="34"/>
  <c r="AO56" i="34"/>
  <c r="AN56" i="34"/>
  <c r="AM56" i="34"/>
  <c r="AL56" i="34"/>
  <c r="AK56" i="34"/>
  <c r="AJ56" i="34"/>
  <c r="AI56" i="34"/>
  <c r="AH56" i="34"/>
  <c r="AG56" i="34"/>
  <c r="AF56" i="34"/>
  <c r="AE56" i="34"/>
  <c r="AD56" i="34"/>
  <c r="AC56" i="34"/>
  <c r="AA56" i="34"/>
  <c r="Z56" i="34"/>
  <c r="X56" i="34"/>
  <c r="W56" i="34"/>
  <c r="V56" i="34"/>
  <c r="U56" i="34"/>
  <c r="T56" i="34"/>
  <c r="S56" i="34"/>
  <c r="R56" i="34"/>
  <c r="Q56" i="34"/>
  <c r="P56" i="34"/>
  <c r="O56" i="34"/>
  <c r="N56" i="34"/>
  <c r="M56" i="34"/>
  <c r="L56" i="34"/>
  <c r="AP56" i="34" s="1"/>
  <c r="F56" i="34"/>
  <c r="H56" i="34" s="1"/>
  <c r="I56" i="34" s="1"/>
  <c r="J56" i="34" s="1"/>
  <c r="B56" i="34"/>
  <c r="AO55" i="34"/>
  <c r="AN55" i="34"/>
  <c r="AM55" i="34"/>
  <c r="AL55" i="34"/>
  <c r="AK55" i="34"/>
  <c r="AJ55" i="34"/>
  <c r="AI55" i="34"/>
  <c r="AH55" i="34"/>
  <c r="AG55" i="34"/>
  <c r="AF55" i="34"/>
  <c r="AE55" i="34"/>
  <c r="AD55" i="34"/>
  <c r="AC55" i="34"/>
  <c r="AA55" i="34"/>
  <c r="Z55" i="34"/>
  <c r="X55" i="34"/>
  <c r="W55" i="34"/>
  <c r="V55" i="34"/>
  <c r="U55" i="34"/>
  <c r="T55" i="34"/>
  <c r="S55" i="34"/>
  <c r="R55" i="34"/>
  <c r="Q55" i="34"/>
  <c r="P55" i="34"/>
  <c r="O55" i="34"/>
  <c r="N55" i="34"/>
  <c r="M55" i="34"/>
  <c r="L55" i="34"/>
  <c r="AP55" i="34" s="1"/>
  <c r="F55" i="34"/>
  <c r="H55" i="34" s="1"/>
  <c r="I55" i="34" s="1"/>
  <c r="J55" i="34" s="1"/>
  <c r="B55" i="34"/>
  <c r="AO54" i="34"/>
  <c r="AN54" i="34"/>
  <c r="AM54" i="34"/>
  <c r="AL54" i="34"/>
  <c r="AK54" i="34"/>
  <c r="AI54" i="34"/>
  <c r="AH54" i="34"/>
  <c r="AG54" i="34"/>
  <c r="AF54" i="34"/>
  <c r="AE54" i="34"/>
  <c r="AD54" i="34"/>
  <c r="AC54" i="34"/>
  <c r="AA54" i="34"/>
  <c r="Z54" i="34"/>
  <c r="X54" i="34"/>
  <c r="W54" i="34"/>
  <c r="V54" i="34"/>
  <c r="U54" i="34"/>
  <c r="T54" i="34"/>
  <c r="S54" i="34"/>
  <c r="R54" i="34"/>
  <c r="Q54" i="34"/>
  <c r="P54" i="34"/>
  <c r="O54" i="34"/>
  <c r="N54" i="34"/>
  <c r="M54" i="34"/>
  <c r="AP54" i="34" s="1"/>
  <c r="L54" i="34"/>
  <c r="F54" i="34"/>
  <c r="H54" i="34" s="1"/>
  <c r="I54" i="34" s="1"/>
  <c r="J54" i="34" s="1"/>
  <c r="B54" i="34"/>
  <c r="AO53" i="34"/>
  <c r="AN53" i="34"/>
  <c r="AM53" i="34"/>
  <c r="AL53" i="34"/>
  <c r="AK53" i="34"/>
  <c r="AJ53" i="34"/>
  <c r="AI53" i="34"/>
  <c r="AH53" i="34"/>
  <c r="AG53" i="34"/>
  <c r="AF53" i="34"/>
  <c r="AE53" i="34"/>
  <c r="AD53" i="34"/>
  <c r="AC53" i="34"/>
  <c r="AA53" i="34"/>
  <c r="Z53" i="34"/>
  <c r="X53" i="34"/>
  <c r="W53" i="34"/>
  <c r="V53" i="34"/>
  <c r="U53" i="34"/>
  <c r="T53" i="34"/>
  <c r="S53" i="34"/>
  <c r="R53" i="34"/>
  <c r="Q53" i="34"/>
  <c r="P53" i="34"/>
  <c r="O53" i="34"/>
  <c r="N53" i="34"/>
  <c r="M53" i="34"/>
  <c r="L53" i="34"/>
  <c r="AP53" i="34" s="1"/>
  <c r="F53" i="34"/>
  <c r="H53" i="34" s="1"/>
  <c r="I53" i="34" s="1"/>
  <c r="J53" i="34" s="1"/>
  <c r="B53" i="34"/>
  <c r="AO52" i="34"/>
  <c r="AN52" i="34"/>
  <c r="AM52" i="34"/>
  <c r="AL52" i="34"/>
  <c r="AK52" i="34"/>
  <c r="AJ52" i="34"/>
  <c r="AI52" i="34"/>
  <c r="AH52" i="34"/>
  <c r="AG52" i="34"/>
  <c r="AF52" i="34"/>
  <c r="AE52" i="34"/>
  <c r="AD52" i="34"/>
  <c r="AC52" i="34"/>
  <c r="AA52" i="34"/>
  <c r="Z52" i="34"/>
  <c r="X52" i="34"/>
  <c r="W52" i="34"/>
  <c r="V52" i="34"/>
  <c r="U52" i="34"/>
  <c r="T52" i="34"/>
  <c r="S52" i="34"/>
  <c r="R52" i="34"/>
  <c r="Q52" i="34"/>
  <c r="P52" i="34"/>
  <c r="O52" i="34"/>
  <c r="N52" i="34"/>
  <c r="M52" i="34"/>
  <c r="L52" i="34"/>
  <c r="AP52" i="34" s="1"/>
  <c r="F52" i="34"/>
  <c r="H52" i="34" s="1"/>
  <c r="I52" i="34" s="1"/>
  <c r="J52" i="34" s="1"/>
  <c r="B52" i="34"/>
  <c r="AO51" i="34"/>
  <c r="AN51" i="34"/>
  <c r="AM51" i="34"/>
  <c r="AL51" i="34"/>
  <c r="AK51" i="34"/>
  <c r="AJ51" i="34"/>
  <c r="AI51" i="34"/>
  <c r="AH51" i="34"/>
  <c r="AG51" i="34"/>
  <c r="AF51" i="34"/>
  <c r="AE51" i="34"/>
  <c r="AD51" i="34"/>
  <c r="AC51" i="34"/>
  <c r="AA51" i="34"/>
  <c r="Z51" i="34"/>
  <c r="X51" i="34"/>
  <c r="W51" i="34"/>
  <c r="V51" i="34"/>
  <c r="U51" i="34"/>
  <c r="T51" i="34"/>
  <c r="S51" i="34"/>
  <c r="R51" i="34"/>
  <c r="Q51" i="34"/>
  <c r="P51" i="34"/>
  <c r="O51" i="34"/>
  <c r="N51" i="34"/>
  <c r="M51" i="34"/>
  <c r="L51" i="34"/>
  <c r="AP51" i="34" s="1"/>
  <c r="F51" i="34"/>
  <c r="H51" i="34" s="1"/>
  <c r="I51" i="34" s="1"/>
  <c r="J51" i="34" s="1"/>
  <c r="B51" i="34"/>
  <c r="AO50" i="34"/>
  <c r="AN50" i="34"/>
  <c r="AM50" i="34"/>
  <c r="AL50" i="34"/>
  <c r="AK50" i="34"/>
  <c r="AJ50" i="34"/>
  <c r="AI50" i="34"/>
  <c r="AH50" i="34"/>
  <c r="AG50" i="34"/>
  <c r="AF50" i="34"/>
  <c r="AE50" i="34"/>
  <c r="AD50" i="34"/>
  <c r="AC50" i="34"/>
  <c r="AA50" i="34"/>
  <c r="Z50" i="34"/>
  <c r="X50" i="34"/>
  <c r="W50" i="34"/>
  <c r="V50" i="34"/>
  <c r="U50" i="34"/>
  <c r="T50" i="34"/>
  <c r="S50" i="34"/>
  <c r="R50" i="34"/>
  <c r="Q50" i="34"/>
  <c r="P50" i="34"/>
  <c r="O50" i="34"/>
  <c r="N50" i="34"/>
  <c r="M50" i="34"/>
  <c r="L50" i="34"/>
  <c r="AP50" i="34" s="1"/>
  <c r="F50" i="34"/>
  <c r="H50" i="34" s="1"/>
  <c r="I50" i="34" s="1"/>
  <c r="J50" i="34" s="1"/>
  <c r="B50" i="34"/>
  <c r="AO49" i="34"/>
  <c r="AN49" i="34"/>
  <c r="AM49" i="34"/>
  <c r="AL49" i="34"/>
  <c r="AK49" i="34"/>
  <c r="AJ49" i="34"/>
  <c r="AI49" i="34"/>
  <c r="AH49" i="34"/>
  <c r="AG49" i="34"/>
  <c r="AF49" i="34"/>
  <c r="AE49" i="34"/>
  <c r="AD49" i="34"/>
  <c r="AC49" i="34"/>
  <c r="AA49" i="34"/>
  <c r="Z49" i="34"/>
  <c r="X49" i="34"/>
  <c r="W49" i="34"/>
  <c r="V49" i="34"/>
  <c r="U49" i="34"/>
  <c r="T49" i="34"/>
  <c r="S49" i="34"/>
  <c r="R49" i="34"/>
  <c r="Q49" i="34"/>
  <c r="P49" i="34"/>
  <c r="O49" i="34"/>
  <c r="N49" i="34"/>
  <c r="M49" i="34"/>
  <c r="L49" i="34"/>
  <c r="AP49" i="34" s="1"/>
  <c r="F49" i="34"/>
  <c r="H49" i="34" s="1"/>
  <c r="I49" i="34" s="1"/>
  <c r="J49" i="34" s="1"/>
  <c r="B49" i="34"/>
  <c r="AO48" i="34"/>
  <c r="AN48" i="34"/>
  <c r="AM48" i="34"/>
  <c r="AL48" i="34"/>
  <c r="AK48" i="34"/>
  <c r="AJ48" i="34"/>
  <c r="AI48" i="34"/>
  <c r="AH48" i="34"/>
  <c r="AG48" i="34"/>
  <c r="AF48" i="34"/>
  <c r="AE48" i="34"/>
  <c r="AD48" i="34"/>
  <c r="AC48" i="34"/>
  <c r="AA48" i="34"/>
  <c r="Z48" i="34"/>
  <c r="X48" i="34"/>
  <c r="W48" i="34"/>
  <c r="V48" i="34"/>
  <c r="U48" i="34"/>
  <c r="T48" i="34"/>
  <c r="S48" i="34"/>
  <c r="R48" i="34"/>
  <c r="Q48" i="34"/>
  <c r="P48" i="34"/>
  <c r="O48" i="34"/>
  <c r="N48" i="34"/>
  <c r="M48" i="34"/>
  <c r="L48" i="34"/>
  <c r="AP48" i="34" s="1"/>
  <c r="F48" i="34"/>
  <c r="H48" i="34" s="1"/>
  <c r="I48" i="34" s="1"/>
  <c r="J48" i="34" s="1"/>
  <c r="B48" i="34"/>
  <c r="AO47" i="34"/>
  <c r="AN47" i="34"/>
  <c r="AM47" i="34"/>
  <c r="AL47" i="34"/>
  <c r="AK47" i="34"/>
  <c r="AJ47" i="34"/>
  <c r="AI47" i="34"/>
  <c r="AH47" i="34"/>
  <c r="AG47" i="34"/>
  <c r="AF47" i="34"/>
  <c r="AE47" i="34"/>
  <c r="AD47" i="34"/>
  <c r="AC47" i="34"/>
  <c r="AA47" i="34"/>
  <c r="Z47" i="34"/>
  <c r="X47" i="34"/>
  <c r="W47" i="34"/>
  <c r="V47" i="34"/>
  <c r="U47" i="34"/>
  <c r="T47" i="34"/>
  <c r="S47" i="34"/>
  <c r="R47" i="34"/>
  <c r="Q47" i="34"/>
  <c r="P47" i="34"/>
  <c r="O47" i="34"/>
  <c r="N47" i="34"/>
  <c r="M47" i="34"/>
  <c r="L47" i="34"/>
  <c r="AP47" i="34" s="1"/>
  <c r="F47" i="34"/>
  <c r="H47" i="34" s="1"/>
  <c r="I47" i="34" s="1"/>
  <c r="J47" i="34" s="1"/>
  <c r="B47" i="34"/>
  <c r="AO46" i="34"/>
  <c r="AN46" i="34"/>
  <c r="AM46" i="34"/>
  <c r="AL46" i="34"/>
  <c r="AK46" i="34"/>
  <c r="AJ46" i="34"/>
  <c r="AI46" i="34"/>
  <c r="AH46" i="34"/>
  <c r="AG46" i="34"/>
  <c r="AF46" i="34"/>
  <c r="AE46" i="34"/>
  <c r="AD46" i="34"/>
  <c r="AC46" i="34"/>
  <c r="AA46" i="34"/>
  <c r="Z46" i="34"/>
  <c r="X46" i="34"/>
  <c r="W46" i="34"/>
  <c r="V46" i="34"/>
  <c r="U46" i="34"/>
  <c r="T46" i="34"/>
  <c r="S46" i="34"/>
  <c r="R46" i="34"/>
  <c r="Q46" i="34"/>
  <c r="P46" i="34"/>
  <c r="O46" i="34"/>
  <c r="N46" i="34"/>
  <c r="M46" i="34"/>
  <c r="L46" i="34"/>
  <c r="AP46" i="34" s="1"/>
  <c r="F46" i="34"/>
  <c r="H46" i="34" s="1"/>
  <c r="I46" i="34" s="1"/>
  <c r="J46" i="34" s="1"/>
  <c r="B46" i="34"/>
  <c r="AO45" i="34"/>
  <c r="AN45" i="34"/>
  <c r="AM45" i="34"/>
  <c r="AL45" i="34"/>
  <c r="AK45" i="34"/>
  <c r="AJ45" i="34"/>
  <c r="AI45" i="34"/>
  <c r="AH45" i="34"/>
  <c r="AG45" i="34"/>
  <c r="AF45" i="34"/>
  <c r="AE45" i="34"/>
  <c r="AD45" i="34"/>
  <c r="AC45" i="34"/>
  <c r="AA45" i="34"/>
  <c r="Z45" i="34"/>
  <c r="X45" i="34"/>
  <c r="W45" i="34"/>
  <c r="V45" i="34"/>
  <c r="U45" i="34"/>
  <c r="T45" i="34"/>
  <c r="S45" i="34"/>
  <c r="R45" i="34"/>
  <c r="Q45" i="34"/>
  <c r="P45" i="34"/>
  <c r="O45" i="34"/>
  <c r="N45" i="34"/>
  <c r="M45" i="34"/>
  <c r="L45" i="34"/>
  <c r="AP45" i="34" s="1"/>
  <c r="F45" i="34"/>
  <c r="H45" i="34" s="1"/>
  <c r="B45" i="34"/>
  <c r="AO44" i="34"/>
  <c r="AN44" i="34"/>
  <c r="AM44" i="34"/>
  <c r="AL44" i="34"/>
  <c r="AK44" i="34"/>
  <c r="AJ44" i="34"/>
  <c r="AI44" i="34"/>
  <c r="AH44" i="34"/>
  <c r="AG44" i="34"/>
  <c r="AF44" i="34"/>
  <c r="AE44" i="34"/>
  <c r="AD44" i="34"/>
  <c r="AC44" i="34"/>
  <c r="AA44" i="34"/>
  <c r="Z44" i="34"/>
  <c r="X44" i="34"/>
  <c r="W44" i="34"/>
  <c r="V44" i="34"/>
  <c r="U44" i="34"/>
  <c r="T44" i="34"/>
  <c r="S44" i="34"/>
  <c r="R44" i="34"/>
  <c r="Q44" i="34"/>
  <c r="P44" i="34"/>
  <c r="O44" i="34"/>
  <c r="N44" i="34"/>
  <c r="M44" i="34"/>
  <c r="L44" i="34"/>
  <c r="AP44" i="34" s="1"/>
  <c r="F44" i="34"/>
  <c r="H44" i="34" s="1"/>
  <c r="I44" i="34" s="1"/>
  <c r="J44" i="34" s="1"/>
  <c r="B44" i="34"/>
  <c r="AO43" i="34"/>
  <c r="AN43" i="34"/>
  <c r="AM43" i="34"/>
  <c r="AL43" i="34"/>
  <c r="AK43" i="34"/>
  <c r="AJ43" i="34"/>
  <c r="AI43" i="34"/>
  <c r="AH43" i="34"/>
  <c r="AG43" i="34"/>
  <c r="AF43" i="34"/>
  <c r="AE43" i="34"/>
  <c r="AD43" i="34"/>
  <c r="AC43" i="34"/>
  <c r="AA43" i="34"/>
  <c r="Z43" i="34"/>
  <c r="X43" i="34"/>
  <c r="W43" i="34"/>
  <c r="V43" i="34"/>
  <c r="U43" i="34"/>
  <c r="T43" i="34"/>
  <c r="S43" i="34"/>
  <c r="R43" i="34"/>
  <c r="Q43" i="34"/>
  <c r="P43" i="34"/>
  <c r="O43" i="34"/>
  <c r="N43" i="34"/>
  <c r="M43" i="34"/>
  <c r="L43" i="34"/>
  <c r="AP43" i="34" s="1"/>
  <c r="F43" i="34"/>
  <c r="H43" i="34" s="1"/>
  <c r="I43" i="34" s="1"/>
  <c r="J43" i="34" s="1"/>
  <c r="B43" i="34"/>
  <c r="AO42" i="34"/>
  <c r="AN42" i="34"/>
  <c r="AM42" i="34"/>
  <c r="AL42" i="34"/>
  <c r="AK42" i="34"/>
  <c r="AJ42" i="34"/>
  <c r="AI42" i="34"/>
  <c r="AH42" i="34"/>
  <c r="AG42" i="34"/>
  <c r="AF42" i="34"/>
  <c r="AE42" i="34"/>
  <c r="AD42" i="34"/>
  <c r="AC42" i="34"/>
  <c r="AA42" i="34"/>
  <c r="Z42" i="34"/>
  <c r="X42" i="34"/>
  <c r="W42" i="34"/>
  <c r="V42" i="34"/>
  <c r="U42" i="34"/>
  <c r="T42" i="34"/>
  <c r="S42" i="34"/>
  <c r="R42" i="34"/>
  <c r="Q42" i="34"/>
  <c r="P42" i="34"/>
  <c r="O42" i="34"/>
  <c r="N42" i="34"/>
  <c r="M42" i="34"/>
  <c r="L42" i="34"/>
  <c r="AP42" i="34" s="1"/>
  <c r="F42" i="34"/>
  <c r="H42" i="34" s="1"/>
  <c r="I42" i="34" s="1"/>
  <c r="J42" i="34" s="1"/>
  <c r="B42" i="34"/>
  <c r="AO41" i="34"/>
  <c r="AN41" i="34"/>
  <c r="AM41" i="34"/>
  <c r="AL41" i="34"/>
  <c r="AK41" i="34"/>
  <c r="AJ41" i="34"/>
  <c r="AI41" i="34"/>
  <c r="AH41" i="34"/>
  <c r="AG41" i="34"/>
  <c r="AF41" i="34"/>
  <c r="AE41" i="34"/>
  <c r="AD41" i="34"/>
  <c r="AC41" i="34"/>
  <c r="AA41" i="34"/>
  <c r="Z41" i="34"/>
  <c r="X41" i="34"/>
  <c r="W41" i="34"/>
  <c r="V41" i="34"/>
  <c r="U41" i="34"/>
  <c r="T41" i="34"/>
  <c r="S41" i="34"/>
  <c r="R41" i="34"/>
  <c r="Q41" i="34"/>
  <c r="P41" i="34"/>
  <c r="O41" i="34"/>
  <c r="N41" i="34"/>
  <c r="M41" i="34"/>
  <c r="L41" i="34"/>
  <c r="AP41" i="34" s="1"/>
  <c r="F41" i="34"/>
  <c r="H41" i="34" s="1"/>
  <c r="I41" i="34" s="1"/>
  <c r="J41" i="34" s="1"/>
  <c r="B41" i="34"/>
  <c r="AO40" i="34"/>
  <c r="AN40" i="34"/>
  <c r="AM40" i="34"/>
  <c r="AL40" i="34"/>
  <c r="AK40" i="34"/>
  <c r="AJ40" i="34"/>
  <c r="AI40" i="34"/>
  <c r="AH40" i="34"/>
  <c r="AG40" i="34"/>
  <c r="AF40" i="34"/>
  <c r="AE40" i="34"/>
  <c r="AD40" i="34"/>
  <c r="AC40" i="34"/>
  <c r="AA40" i="34"/>
  <c r="Z40" i="34"/>
  <c r="X40" i="34"/>
  <c r="W40" i="34"/>
  <c r="V40" i="34"/>
  <c r="U40" i="34"/>
  <c r="T40" i="34"/>
  <c r="S40" i="34"/>
  <c r="R40" i="34"/>
  <c r="Q40" i="34"/>
  <c r="P40" i="34"/>
  <c r="O40" i="34"/>
  <c r="N40" i="34"/>
  <c r="M40" i="34"/>
  <c r="L40" i="34"/>
  <c r="AP40" i="34" s="1"/>
  <c r="F40" i="34"/>
  <c r="H40" i="34" s="1"/>
  <c r="I40" i="34" s="1"/>
  <c r="J40" i="34" s="1"/>
  <c r="B40" i="34"/>
  <c r="AO39" i="34"/>
  <c r="AN39" i="34"/>
  <c r="AM39" i="34"/>
  <c r="AL39" i="34"/>
  <c r="AK39" i="34"/>
  <c r="AJ39" i="34"/>
  <c r="AI39" i="34"/>
  <c r="AH39" i="34"/>
  <c r="AG39" i="34"/>
  <c r="AF39" i="34"/>
  <c r="AE39" i="34"/>
  <c r="AD39" i="34"/>
  <c r="AC39" i="34"/>
  <c r="AA39" i="34"/>
  <c r="Z39" i="34"/>
  <c r="X39" i="34"/>
  <c r="W39" i="34"/>
  <c r="V39" i="34"/>
  <c r="U39" i="34"/>
  <c r="T39" i="34"/>
  <c r="S39" i="34"/>
  <c r="R39" i="34"/>
  <c r="Q39" i="34"/>
  <c r="P39" i="34"/>
  <c r="O39" i="34"/>
  <c r="N39" i="34"/>
  <c r="M39" i="34"/>
  <c r="L39" i="34"/>
  <c r="AP39" i="34" s="1"/>
  <c r="F39" i="34"/>
  <c r="H39" i="34" s="1"/>
  <c r="I39" i="34" s="1"/>
  <c r="J39" i="34" s="1"/>
  <c r="B39" i="34"/>
  <c r="AO38" i="34"/>
  <c r="AN38" i="34"/>
  <c r="AM38" i="34"/>
  <c r="AL38" i="34"/>
  <c r="AK38" i="34"/>
  <c r="AJ38" i="34"/>
  <c r="AI38" i="34"/>
  <c r="AH38" i="34"/>
  <c r="AG38" i="34"/>
  <c r="AF38" i="34"/>
  <c r="AE38" i="34"/>
  <c r="AD38" i="34"/>
  <c r="AC38" i="34"/>
  <c r="AA38" i="34"/>
  <c r="Z38" i="34"/>
  <c r="X38" i="34"/>
  <c r="W38" i="34"/>
  <c r="V38" i="34"/>
  <c r="U38" i="34"/>
  <c r="T38" i="34"/>
  <c r="S38" i="34"/>
  <c r="R38" i="34"/>
  <c r="R399" i="34" s="1"/>
  <c r="Q38" i="34"/>
  <c r="P38" i="34"/>
  <c r="O38" i="34"/>
  <c r="N38" i="34"/>
  <c r="M38" i="34"/>
  <c r="L38" i="34"/>
  <c r="AP38" i="34" s="1"/>
  <c r="F38" i="34"/>
  <c r="H38" i="34" s="1"/>
  <c r="I38" i="34" s="1"/>
  <c r="J38" i="34" s="1"/>
  <c r="B38" i="34"/>
  <c r="AO37" i="34"/>
  <c r="AN37" i="34"/>
  <c r="AN399" i="34" s="1"/>
  <c r="AM37" i="34"/>
  <c r="AL37" i="34"/>
  <c r="AK37" i="34"/>
  <c r="AJ37" i="34"/>
  <c r="AJ399" i="34" s="1"/>
  <c r="AI37" i="34"/>
  <c r="AH37" i="34"/>
  <c r="AG37" i="34"/>
  <c r="AF37" i="34"/>
  <c r="AF399" i="34" s="1"/>
  <c r="AE37" i="34"/>
  <c r="AD37" i="34"/>
  <c r="AC37" i="34"/>
  <c r="AA37" i="34"/>
  <c r="AA399" i="34" s="1"/>
  <c r="Z37" i="34"/>
  <c r="X37" i="34"/>
  <c r="W37" i="34"/>
  <c r="V37" i="34"/>
  <c r="V399" i="34" s="1"/>
  <c r="U37" i="34"/>
  <c r="T37" i="34"/>
  <c r="S37" i="34"/>
  <c r="Q37" i="34"/>
  <c r="Q399" i="34" s="1"/>
  <c r="P37" i="34"/>
  <c r="O37" i="34"/>
  <c r="N37" i="34"/>
  <c r="M37" i="34"/>
  <c r="M399" i="34" s="1"/>
  <c r="L37" i="34"/>
  <c r="AP37" i="34" s="1"/>
  <c r="F37" i="34"/>
  <c r="H37" i="34" s="1"/>
  <c r="I37" i="34" s="1"/>
  <c r="J37" i="34" s="1"/>
  <c r="B37" i="34"/>
  <c r="AO35" i="34"/>
  <c r="AN35" i="34"/>
  <c r="AM35" i="34"/>
  <c r="AL35" i="34"/>
  <c r="AK35" i="34"/>
  <c r="AJ35" i="34"/>
  <c r="AI35" i="34"/>
  <c r="AH35" i="34"/>
  <c r="AG35" i="34"/>
  <c r="AF35" i="34"/>
  <c r="AE35" i="34"/>
  <c r="AD35" i="34"/>
  <c r="AC35" i="34"/>
  <c r="AA35" i="34"/>
  <c r="AB35" i="34" s="1"/>
  <c r="AB402" i="34" s="1"/>
  <c r="Z35" i="34"/>
  <c r="X35" i="34"/>
  <c r="W35" i="34"/>
  <c r="V35" i="34"/>
  <c r="U35" i="34"/>
  <c r="T35" i="34"/>
  <c r="S35" i="34"/>
  <c r="Q35" i="34"/>
  <c r="P35" i="34"/>
  <c r="O35" i="34"/>
  <c r="N35" i="34"/>
  <c r="M35" i="34"/>
  <c r="L35" i="34"/>
  <c r="AP35" i="34" s="1"/>
  <c r="F35" i="34"/>
  <c r="H35" i="34" s="1"/>
  <c r="I35" i="34" s="1"/>
  <c r="J35" i="34" s="1"/>
  <c r="F34" i="34"/>
  <c r="H34" i="34" s="1"/>
  <c r="F33" i="34"/>
  <c r="H33" i="34" s="1"/>
  <c r="F32" i="34"/>
  <c r="H32" i="34" s="1"/>
  <c r="AO31" i="34"/>
  <c r="AN31" i="34"/>
  <c r="AM31" i="34"/>
  <c r="AL31" i="34"/>
  <c r="AK31" i="34"/>
  <c r="AJ31" i="34"/>
  <c r="AI31" i="34"/>
  <c r="AH31" i="34"/>
  <c r="AG31" i="34"/>
  <c r="AF31" i="34"/>
  <c r="AE31" i="34"/>
  <c r="AD31" i="34"/>
  <c r="AC31" i="34"/>
  <c r="AA31" i="34"/>
  <c r="Z31" i="34"/>
  <c r="X31" i="34"/>
  <c r="W31" i="34"/>
  <c r="V31" i="34"/>
  <c r="U31" i="34"/>
  <c r="T31" i="34"/>
  <c r="S31" i="34"/>
  <c r="Q31" i="34"/>
  <c r="P31" i="34"/>
  <c r="O31" i="34"/>
  <c r="N31" i="34"/>
  <c r="M31" i="34"/>
  <c r="L31" i="34"/>
  <c r="AP31" i="34" s="1"/>
  <c r="F31" i="34"/>
  <c r="H31" i="34" s="1"/>
  <c r="AO30" i="34"/>
  <c r="AN30" i="34"/>
  <c r="AM30" i="34"/>
  <c r="AL30" i="34"/>
  <c r="AK30" i="34"/>
  <c r="AJ30" i="34"/>
  <c r="AI30" i="34"/>
  <c r="AH30" i="34"/>
  <c r="AG30" i="34"/>
  <c r="AE30" i="34"/>
  <c r="AD30" i="34"/>
  <c r="AC30" i="34"/>
  <c r="AA30" i="34"/>
  <c r="Z30" i="34"/>
  <c r="X30" i="34"/>
  <c r="W30" i="34"/>
  <c r="V30" i="34"/>
  <c r="U30" i="34"/>
  <c r="T30" i="34"/>
  <c r="S30" i="34"/>
  <c r="Q30" i="34"/>
  <c r="P30" i="34"/>
  <c r="O30" i="34"/>
  <c r="M30" i="34"/>
  <c r="L30" i="34"/>
  <c r="AP30" i="34" s="1"/>
  <c r="F30" i="34"/>
  <c r="H30" i="34" s="1"/>
  <c r="I30" i="34" s="1"/>
  <c r="J30" i="34" s="1"/>
  <c r="AO29" i="34"/>
  <c r="AN29" i="34"/>
  <c r="AM29" i="34"/>
  <c r="AL29" i="34"/>
  <c r="AK29" i="34"/>
  <c r="AJ29" i="34"/>
  <c r="AI29" i="34"/>
  <c r="AH29" i="34"/>
  <c r="AG29" i="34"/>
  <c r="AE29" i="34"/>
  <c r="AD29" i="34"/>
  <c r="AC29" i="34"/>
  <c r="AA29" i="34"/>
  <c r="Z29" i="34"/>
  <c r="X29" i="34"/>
  <c r="W29" i="34"/>
  <c r="V29" i="34"/>
  <c r="U29" i="34"/>
  <c r="T29" i="34"/>
  <c r="S29" i="34"/>
  <c r="Q29" i="34"/>
  <c r="P29" i="34"/>
  <c r="O29" i="34"/>
  <c r="M29" i="34"/>
  <c r="L29" i="34"/>
  <c r="AP29" i="34" s="1"/>
  <c r="F29" i="34"/>
  <c r="H29" i="34" s="1"/>
  <c r="I29" i="34" s="1"/>
  <c r="J29" i="34" s="1"/>
  <c r="AO28" i="34"/>
  <c r="AN28" i="34"/>
  <c r="AM28" i="34"/>
  <c r="AL28" i="34"/>
  <c r="AK28" i="34"/>
  <c r="AI28" i="34"/>
  <c r="AH28" i="34"/>
  <c r="AG28" i="34"/>
  <c r="AF28" i="34"/>
  <c r="AE28" i="34"/>
  <c r="AD28" i="34"/>
  <c r="AC28" i="34"/>
  <c r="AA28" i="34"/>
  <c r="Z28" i="34"/>
  <c r="X28" i="34"/>
  <c r="W28" i="34"/>
  <c r="V28" i="34"/>
  <c r="U28" i="34"/>
  <c r="T28" i="34"/>
  <c r="S28" i="34"/>
  <c r="R28" i="34"/>
  <c r="Q28" i="34"/>
  <c r="P28" i="34"/>
  <c r="O28" i="34"/>
  <c r="M28" i="34"/>
  <c r="L28" i="34"/>
  <c r="AP28" i="34" s="1"/>
  <c r="F28" i="34"/>
  <c r="H28" i="34" s="1"/>
  <c r="I28" i="34" s="1"/>
  <c r="J28" i="34" s="1"/>
  <c r="AO27" i="34"/>
  <c r="AN27" i="34"/>
  <c r="AM27" i="34"/>
  <c r="AL27" i="34"/>
  <c r="AK27" i="34"/>
  <c r="AI27" i="34"/>
  <c r="AH27" i="34"/>
  <c r="AG27" i="34"/>
  <c r="AF27" i="34"/>
  <c r="AE27" i="34"/>
  <c r="AD27" i="34"/>
  <c r="AC27" i="34"/>
  <c r="AA27" i="34"/>
  <c r="Z27" i="34"/>
  <c r="X27" i="34"/>
  <c r="W27" i="34"/>
  <c r="V27" i="34"/>
  <c r="U27" i="34"/>
  <c r="T27" i="34"/>
  <c r="S27" i="34"/>
  <c r="R27" i="34"/>
  <c r="Q27" i="34"/>
  <c r="P27" i="34"/>
  <c r="O27" i="34"/>
  <c r="AP27" i="34" s="1"/>
  <c r="M27" i="34"/>
  <c r="L27" i="34"/>
  <c r="F27" i="34"/>
  <c r="H27" i="34" s="1"/>
  <c r="I27" i="34" s="1"/>
  <c r="J27" i="34" s="1"/>
  <c r="AO26" i="34"/>
  <c r="AN26" i="34"/>
  <c r="AM26" i="34"/>
  <c r="AL26" i="34"/>
  <c r="AK26" i="34"/>
  <c r="AJ26" i="34"/>
  <c r="AI26" i="34"/>
  <c r="AH26" i="34"/>
  <c r="AG26" i="34"/>
  <c r="AF26" i="34"/>
  <c r="AE26" i="34"/>
  <c r="AD26" i="34"/>
  <c r="AC26" i="34"/>
  <c r="AA26" i="34"/>
  <c r="Z26" i="34"/>
  <c r="X26" i="34"/>
  <c r="W26" i="34"/>
  <c r="V26" i="34"/>
  <c r="U26" i="34"/>
  <c r="T26" i="34"/>
  <c r="S26" i="34"/>
  <c r="Q26" i="34"/>
  <c r="P26" i="34"/>
  <c r="O26" i="34"/>
  <c r="N26" i="34"/>
  <c r="M26" i="34"/>
  <c r="L26" i="34"/>
  <c r="AP26" i="34" s="1"/>
  <c r="F26" i="34"/>
  <c r="H26" i="34" s="1"/>
  <c r="I26" i="34" s="1"/>
  <c r="J26" i="34" s="1"/>
  <c r="AO25" i="34"/>
  <c r="AN25" i="34"/>
  <c r="AM25" i="34"/>
  <c r="AL25" i="34"/>
  <c r="AK25" i="34"/>
  <c r="AJ25" i="34"/>
  <c r="AI25" i="34"/>
  <c r="AH25" i="34"/>
  <c r="AG25" i="34"/>
  <c r="AF25" i="34"/>
  <c r="AE25" i="34"/>
  <c r="AD25" i="34"/>
  <c r="AC25" i="34"/>
  <c r="AA25" i="34"/>
  <c r="Z25" i="34"/>
  <c r="X25" i="34"/>
  <c r="W25" i="34"/>
  <c r="V25" i="34"/>
  <c r="U25" i="34"/>
  <c r="T25" i="34"/>
  <c r="S25" i="34"/>
  <c r="Q25" i="34"/>
  <c r="P25" i="34"/>
  <c r="O25" i="34"/>
  <c r="N25" i="34"/>
  <c r="M25" i="34"/>
  <c r="L25" i="34"/>
  <c r="AP25" i="34" s="1"/>
  <c r="F25" i="34"/>
  <c r="H25" i="34" s="1"/>
  <c r="I25" i="34" s="1"/>
  <c r="J25" i="34" s="1"/>
  <c r="AO24" i="34"/>
  <c r="AN24" i="34"/>
  <c r="AM24" i="34"/>
  <c r="AL24" i="34"/>
  <c r="AK24" i="34"/>
  <c r="AJ24" i="34"/>
  <c r="AI24" i="34"/>
  <c r="AH24" i="34"/>
  <c r="AG24" i="34"/>
  <c r="AF24" i="34"/>
  <c r="AE24" i="34"/>
  <c r="AD24" i="34"/>
  <c r="AC24" i="34"/>
  <c r="AA24" i="34"/>
  <c r="Z24" i="34"/>
  <c r="X24" i="34"/>
  <c r="W24" i="34"/>
  <c r="V24" i="34"/>
  <c r="U24" i="34"/>
  <c r="T24" i="34"/>
  <c r="S24" i="34"/>
  <c r="Q24" i="34"/>
  <c r="P24" i="34"/>
  <c r="O24" i="34"/>
  <c r="N24" i="34"/>
  <c r="M24" i="34"/>
  <c r="L24" i="34"/>
  <c r="AP24" i="34" s="1"/>
  <c r="F24" i="34"/>
  <c r="H24" i="34" s="1"/>
  <c r="I24" i="34" s="1"/>
  <c r="J24" i="34" s="1"/>
  <c r="AO23" i="34"/>
  <c r="AN23" i="34"/>
  <c r="AM23" i="34"/>
  <c r="AL23" i="34"/>
  <c r="AK23" i="34"/>
  <c r="AJ23" i="34"/>
  <c r="AI23" i="34"/>
  <c r="AH23" i="34"/>
  <c r="AG23" i="34"/>
  <c r="AF23" i="34"/>
  <c r="AE23" i="34"/>
  <c r="AD23" i="34"/>
  <c r="AC23" i="34"/>
  <c r="AA23" i="34"/>
  <c r="Z23" i="34"/>
  <c r="X23" i="34"/>
  <c r="W23" i="34"/>
  <c r="V23" i="34"/>
  <c r="U23" i="34"/>
  <c r="T23" i="34"/>
  <c r="S23" i="34"/>
  <c r="R23" i="34"/>
  <c r="Q23" i="34"/>
  <c r="P23" i="34"/>
  <c r="O23" i="34"/>
  <c r="N23" i="34"/>
  <c r="M23" i="34"/>
  <c r="L23" i="34"/>
  <c r="AP23" i="34" s="1"/>
  <c r="F23" i="34"/>
  <c r="H23" i="34" s="1"/>
  <c r="I23" i="34" s="1"/>
  <c r="J23" i="34" s="1"/>
  <c r="AO22" i="34"/>
  <c r="AN22" i="34"/>
  <c r="AM22" i="34"/>
  <c r="AL22" i="34"/>
  <c r="AK22" i="34"/>
  <c r="AJ22" i="34"/>
  <c r="AI22" i="34"/>
  <c r="AH22" i="34"/>
  <c r="AG22" i="34"/>
  <c r="AF22" i="34"/>
  <c r="AE22" i="34"/>
  <c r="AD22" i="34"/>
  <c r="AC22" i="34"/>
  <c r="AA22" i="34"/>
  <c r="Z22" i="34"/>
  <c r="X22" i="34"/>
  <c r="W22" i="34"/>
  <c r="V22" i="34"/>
  <c r="U22" i="34"/>
  <c r="T22" i="34"/>
  <c r="S22" i="34"/>
  <c r="R22" i="34"/>
  <c r="Q22" i="34"/>
  <c r="P22" i="34"/>
  <c r="O22" i="34"/>
  <c r="N22" i="34"/>
  <c r="M22" i="34"/>
  <c r="L22" i="34"/>
  <c r="AP22" i="34" s="1"/>
  <c r="F22" i="34"/>
  <c r="H22" i="34" s="1"/>
  <c r="I22" i="34" s="1"/>
  <c r="J22" i="34" s="1"/>
  <c r="AO21" i="34"/>
  <c r="AN21" i="34"/>
  <c r="AM21" i="34"/>
  <c r="AL21" i="34"/>
  <c r="AK21" i="34"/>
  <c r="AJ21" i="34"/>
  <c r="AI21" i="34"/>
  <c r="AH21" i="34"/>
  <c r="AG21" i="34"/>
  <c r="AF21" i="34"/>
  <c r="AE21" i="34"/>
  <c r="AD21" i="34"/>
  <c r="AC21" i="34"/>
  <c r="AA21" i="34"/>
  <c r="Z21" i="34"/>
  <c r="X21" i="34"/>
  <c r="W21" i="34"/>
  <c r="V21" i="34"/>
  <c r="U21" i="34"/>
  <c r="T21" i="34"/>
  <c r="S21" i="34"/>
  <c r="R21" i="34"/>
  <c r="Q21" i="34"/>
  <c r="P21" i="34"/>
  <c r="O21" i="34"/>
  <c r="N21" i="34"/>
  <c r="M21" i="34"/>
  <c r="L21" i="34"/>
  <c r="AP21" i="34" s="1"/>
  <c r="F21" i="34"/>
  <c r="H21" i="34" s="1"/>
  <c r="I21" i="34" s="1"/>
  <c r="J21" i="34" s="1"/>
  <c r="AO19" i="34"/>
  <c r="AN19" i="34"/>
  <c r="AM19" i="34"/>
  <c r="AL19" i="34"/>
  <c r="AK19" i="34"/>
  <c r="AJ19" i="34"/>
  <c r="AI19" i="34"/>
  <c r="AH19" i="34"/>
  <c r="AG19" i="34"/>
  <c r="AF19" i="34"/>
  <c r="AE19" i="34"/>
  <c r="AD19" i="34"/>
  <c r="AC19" i="34"/>
  <c r="AA19" i="34"/>
  <c r="Z19" i="34"/>
  <c r="X19" i="34"/>
  <c r="W19" i="34"/>
  <c r="V19" i="34"/>
  <c r="U19" i="34"/>
  <c r="T19" i="34"/>
  <c r="S19" i="34"/>
  <c r="R19" i="34"/>
  <c r="Q19" i="34"/>
  <c r="P19" i="34"/>
  <c r="O19" i="34"/>
  <c r="N19" i="34"/>
  <c r="M19" i="34"/>
  <c r="L19" i="34"/>
  <c r="AP19" i="34" s="1"/>
  <c r="F19" i="34"/>
  <c r="H19" i="34" s="1"/>
  <c r="I19" i="34" s="1"/>
  <c r="J19" i="34" s="1"/>
  <c r="AO18" i="34"/>
  <c r="AN18" i="34"/>
  <c r="AM18" i="34"/>
  <c r="AL18" i="34"/>
  <c r="AK18" i="34"/>
  <c r="AJ18" i="34"/>
  <c r="AI18" i="34"/>
  <c r="AH18" i="34"/>
  <c r="AG18" i="34"/>
  <c r="AF18" i="34"/>
  <c r="AE18" i="34"/>
  <c r="AD18" i="34"/>
  <c r="AC18" i="34"/>
  <c r="AA18" i="34"/>
  <c r="Z18" i="34"/>
  <c r="X18" i="34"/>
  <c r="W18" i="34"/>
  <c r="V18" i="34"/>
  <c r="U18" i="34"/>
  <c r="T18" i="34"/>
  <c r="S18" i="34"/>
  <c r="R18" i="34"/>
  <c r="Q18" i="34"/>
  <c r="P18" i="34"/>
  <c r="O18" i="34"/>
  <c r="N18" i="34"/>
  <c r="M18" i="34"/>
  <c r="L18" i="34"/>
  <c r="AP18" i="34" s="1"/>
  <c r="F18" i="34"/>
  <c r="H18" i="34" s="1"/>
  <c r="I18" i="34" s="1"/>
  <c r="J18" i="34" s="1"/>
  <c r="AO17" i="34"/>
  <c r="AN17" i="34"/>
  <c r="AM17" i="34"/>
  <c r="AL17" i="34"/>
  <c r="AK17" i="34"/>
  <c r="AJ17" i="34"/>
  <c r="AI17" i="34"/>
  <c r="AH17" i="34"/>
  <c r="AG17" i="34"/>
  <c r="AF17" i="34"/>
  <c r="AE17" i="34"/>
  <c r="AD17" i="34"/>
  <c r="AC17" i="34"/>
  <c r="AA17" i="34"/>
  <c r="Z17" i="34"/>
  <c r="X17" i="34"/>
  <c r="W17" i="34"/>
  <c r="V17" i="34"/>
  <c r="U17" i="34"/>
  <c r="T17" i="34"/>
  <c r="S17" i="34"/>
  <c r="R17" i="34"/>
  <c r="Q17" i="34"/>
  <c r="P17" i="34"/>
  <c r="O17" i="34"/>
  <c r="N17" i="34"/>
  <c r="M17" i="34"/>
  <c r="L17" i="34"/>
  <c r="AP17" i="34" s="1"/>
  <c r="F17" i="34"/>
  <c r="H17" i="34" s="1"/>
  <c r="I17" i="34" s="1"/>
  <c r="J17" i="34" s="1"/>
  <c r="AO16" i="34"/>
  <c r="AN16" i="34"/>
  <c r="AM16" i="34"/>
  <c r="AM402" i="34" s="1"/>
  <c r="AL16" i="34"/>
  <c r="AK16" i="34"/>
  <c r="AJ16" i="34"/>
  <c r="AI16" i="34"/>
  <c r="AI402" i="34" s="1"/>
  <c r="AH16" i="34"/>
  <c r="AG16" i="34"/>
  <c r="AF16" i="34"/>
  <c r="AE16" i="34"/>
  <c r="AE402" i="34" s="1"/>
  <c r="AD16" i="34"/>
  <c r="AC16" i="34"/>
  <c r="AA16" i="34"/>
  <c r="Z16" i="34"/>
  <c r="Z402" i="34" s="1"/>
  <c r="X16" i="34"/>
  <c r="W16" i="34"/>
  <c r="V16" i="34"/>
  <c r="U16" i="34"/>
  <c r="U402" i="34" s="1"/>
  <c r="T16" i="34"/>
  <c r="S16" i="34"/>
  <c r="R16" i="34"/>
  <c r="Q16" i="34"/>
  <c r="Q402" i="34" s="1"/>
  <c r="P16" i="34"/>
  <c r="O16" i="34"/>
  <c r="N16" i="34"/>
  <c r="M16" i="34"/>
  <c r="M402" i="34" s="1"/>
  <c r="L16" i="34"/>
  <c r="F16" i="34"/>
  <c r="H16" i="34" s="1"/>
  <c r="I16" i="34" s="1"/>
  <c r="J16" i="34" s="1"/>
  <c r="AO12" i="34"/>
  <c r="AN12" i="34"/>
  <c r="AM12" i="34"/>
  <c r="AL12" i="34"/>
  <c r="AK12" i="34"/>
  <c r="AJ12" i="34"/>
  <c r="AI12" i="34"/>
  <c r="AH12" i="34"/>
  <c r="AG12" i="34"/>
  <c r="AF12" i="34"/>
  <c r="AE12" i="34"/>
  <c r="AD12" i="34"/>
  <c r="AC12" i="34"/>
  <c r="Z12" i="34"/>
  <c r="X12" i="34"/>
  <c r="W12" i="34"/>
  <c r="V12" i="34"/>
  <c r="U12" i="34"/>
  <c r="T12" i="34"/>
  <c r="S12" i="34"/>
  <c r="R12" i="34"/>
  <c r="Q12" i="34"/>
  <c r="P12" i="34"/>
  <c r="O12" i="34"/>
  <c r="N12" i="34"/>
  <c r="M12" i="34"/>
  <c r="L12" i="34"/>
  <c r="I11" i="34"/>
  <c r="K9" i="34"/>
  <c r="J9" i="34"/>
  <c r="I9" i="34"/>
  <c r="I7" i="34"/>
  <c r="I31" i="34" l="1"/>
  <c r="J31" i="34" s="1"/>
  <c r="I178" i="34"/>
  <c r="J178" i="34" s="1"/>
  <c r="I45" i="34"/>
  <c r="J45" i="34" s="1"/>
  <c r="AP399" i="34"/>
  <c r="N402" i="34"/>
  <c r="R402" i="34"/>
  <c r="V402" i="34"/>
  <c r="AA402" i="34"/>
  <c r="AF402" i="34"/>
  <c r="AJ402" i="34"/>
  <c r="AN402" i="34"/>
  <c r="N399" i="34"/>
  <c r="S399" i="34"/>
  <c r="W399" i="34"/>
  <c r="AC399" i="34"/>
  <c r="AG399" i="34"/>
  <c r="AK399" i="34"/>
  <c r="AO399" i="34"/>
  <c r="AP79" i="34"/>
  <c r="I80" i="34"/>
  <c r="J80" i="34" s="1"/>
  <c r="AP113" i="34"/>
  <c r="AP114" i="34"/>
  <c r="AP115" i="34"/>
  <c r="I118" i="34"/>
  <c r="J118" i="34" s="1"/>
  <c r="AP119" i="34"/>
  <c r="I120" i="34"/>
  <c r="J120" i="34" s="1"/>
  <c r="AP122" i="34"/>
  <c r="AP126" i="34"/>
  <c r="I129" i="34"/>
  <c r="J129" i="34" s="1"/>
  <c r="AP131" i="34"/>
  <c r="I133" i="34"/>
  <c r="J133" i="34" s="1"/>
  <c r="AP135" i="34"/>
  <c r="I137" i="34"/>
  <c r="J137" i="34" s="1"/>
  <c r="AP139" i="34"/>
  <c r="I144" i="34"/>
  <c r="J144" i="34" s="1"/>
  <c r="I148" i="34"/>
  <c r="J148" i="34" s="1"/>
  <c r="I161" i="34"/>
  <c r="J161" i="34" s="1"/>
  <c r="I165" i="34"/>
  <c r="J165" i="34" s="1"/>
  <c r="I169" i="34"/>
  <c r="J169" i="34" s="1"/>
  <c r="I173" i="34"/>
  <c r="J173" i="34" s="1"/>
  <c r="I177" i="34"/>
  <c r="J177" i="34" s="1"/>
  <c r="AP188" i="34"/>
  <c r="AP189" i="34"/>
  <c r="I191" i="34"/>
  <c r="J191" i="34" s="1"/>
  <c r="I223" i="34"/>
  <c r="J223" i="34" s="1"/>
  <c r="I247" i="34"/>
  <c r="J247" i="34" s="1"/>
  <c r="I263" i="34"/>
  <c r="J263" i="34" s="1"/>
  <c r="I365" i="34"/>
  <c r="J365" i="34" s="1"/>
  <c r="I383" i="34"/>
  <c r="J383" i="34" s="1"/>
  <c r="I391" i="34"/>
  <c r="J391" i="34" s="1"/>
  <c r="I361" i="34"/>
  <c r="J361" i="34" s="1"/>
  <c r="O402" i="34"/>
  <c r="S402" i="34"/>
  <c r="W402" i="34"/>
  <c r="AC402" i="34"/>
  <c r="AG402" i="34"/>
  <c r="AK402" i="34"/>
  <c r="AO402" i="34"/>
  <c r="O399" i="34"/>
  <c r="T399" i="34"/>
  <c r="X399" i="34"/>
  <c r="AD399" i="34"/>
  <c r="AH399" i="34"/>
  <c r="AL399" i="34"/>
  <c r="AP112" i="34"/>
  <c r="I113" i="34"/>
  <c r="J113" i="34" s="1"/>
  <c r="I114" i="34"/>
  <c r="J114" i="34" s="1"/>
  <c r="I115" i="34"/>
  <c r="J115" i="34" s="1"/>
  <c r="AP116" i="34"/>
  <c r="I119" i="34"/>
  <c r="J119" i="34" s="1"/>
  <c r="AP121" i="34"/>
  <c r="I123" i="34"/>
  <c r="J123" i="34" s="1"/>
  <c r="I124" i="34"/>
  <c r="J124" i="34" s="1"/>
  <c r="I127" i="34"/>
  <c r="J127" i="34" s="1"/>
  <c r="AP130" i="34"/>
  <c r="I132" i="34"/>
  <c r="J132" i="34" s="1"/>
  <c r="AP134" i="34"/>
  <c r="I136" i="34"/>
  <c r="J136" i="34" s="1"/>
  <c r="AP138" i="34"/>
  <c r="I140" i="34"/>
  <c r="J140" i="34" s="1"/>
  <c r="I141" i="34"/>
  <c r="J141" i="34" s="1"/>
  <c r="I145" i="34"/>
  <c r="J145" i="34" s="1"/>
  <c r="I158" i="34"/>
  <c r="J158" i="34" s="1"/>
  <c r="I162" i="34"/>
  <c r="J162" i="34" s="1"/>
  <c r="I166" i="34"/>
  <c r="J166" i="34" s="1"/>
  <c r="I170" i="34"/>
  <c r="J170" i="34" s="1"/>
  <c r="I174" i="34"/>
  <c r="J174" i="34" s="1"/>
  <c r="I190" i="34"/>
  <c r="J190" i="34" s="1"/>
  <c r="AP194" i="34"/>
  <c r="AP195" i="34"/>
  <c r="I245" i="34"/>
  <c r="J245" i="34" s="1"/>
  <c r="I261" i="34"/>
  <c r="J261" i="34" s="1"/>
  <c r="I329" i="34"/>
  <c r="J329" i="34" s="1"/>
  <c r="I316" i="34"/>
  <c r="J316" i="34" s="1"/>
  <c r="I310" i="34"/>
  <c r="J310" i="34" s="1"/>
  <c r="I306" i="34"/>
  <c r="J306" i="34" s="1"/>
  <c r="I328" i="34"/>
  <c r="J328" i="34" s="1"/>
  <c r="I322" i="34"/>
  <c r="J322" i="34" s="1"/>
  <c r="I352" i="34"/>
  <c r="J352" i="34" s="1"/>
  <c r="I331" i="34"/>
  <c r="J331" i="34" s="1"/>
  <c r="I313" i="34"/>
  <c r="J313" i="34" s="1"/>
  <c r="I305" i="34"/>
  <c r="J305" i="34" s="1"/>
  <c r="I272" i="34"/>
  <c r="J272" i="34" s="1"/>
  <c r="I268" i="34"/>
  <c r="J268" i="34" s="1"/>
  <c r="I264" i="34"/>
  <c r="J264" i="34" s="1"/>
  <c r="I260" i="34"/>
  <c r="J260" i="34" s="1"/>
  <c r="I256" i="34"/>
  <c r="J256" i="34" s="1"/>
  <c r="I252" i="34"/>
  <c r="J252" i="34" s="1"/>
  <c r="I248" i="34"/>
  <c r="J248" i="34" s="1"/>
  <c r="I244" i="34"/>
  <c r="J244" i="34" s="1"/>
  <c r="I240" i="34"/>
  <c r="J240" i="34" s="1"/>
  <c r="I236" i="34"/>
  <c r="J236" i="34" s="1"/>
  <c r="I330" i="34"/>
  <c r="J330" i="34" s="1"/>
  <c r="I295" i="34"/>
  <c r="J295" i="34" s="1"/>
  <c r="I292" i="34"/>
  <c r="J292" i="34" s="1"/>
  <c r="I291" i="34"/>
  <c r="J291" i="34" s="1"/>
  <c r="I288" i="34"/>
  <c r="J288" i="34" s="1"/>
  <c r="I285" i="34"/>
  <c r="J285" i="34" s="1"/>
  <c r="I280" i="34"/>
  <c r="J280" i="34" s="1"/>
  <c r="I277" i="34"/>
  <c r="J277" i="34" s="1"/>
  <c r="I276" i="34"/>
  <c r="J276" i="34" s="1"/>
  <c r="I309" i="34"/>
  <c r="J309" i="34" s="1"/>
  <c r="I299" i="34"/>
  <c r="J299" i="34" s="1"/>
  <c r="I298" i="34"/>
  <c r="J298" i="34" s="1"/>
  <c r="I284" i="34"/>
  <c r="J284" i="34" s="1"/>
  <c r="I281" i="34"/>
  <c r="J281" i="34" s="1"/>
  <c r="I192" i="34"/>
  <c r="J192" i="34" s="1"/>
  <c r="I117" i="34"/>
  <c r="J117" i="34" s="1"/>
  <c r="I116" i="34"/>
  <c r="J116" i="34" s="1"/>
  <c r="I267" i="34"/>
  <c r="J267" i="34" s="1"/>
  <c r="I259" i="34"/>
  <c r="J259" i="34" s="1"/>
  <c r="I251" i="34"/>
  <c r="J251" i="34" s="1"/>
  <c r="I243" i="34"/>
  <c r="J243" i="34" s="1"/>
  <c r="I235" i="34"/>
  <c r="J235" i="34" s="1"/>
  <c r="I217" i="34"/>
  <c r="J217" i="34" s="1"/>
  <c r="I350" i="34"/>
  <c r="J350" i="34" s="1"/>
  <c r="I231" i="34"/>
  <c r="J231" i="34" s="1"/>
  <c r="I227" i="34"/>
  <c r="J227" i="34" s="1"/>
  <c r="I224" i="34"/>
  <c r="J224" i="34" s="1"/>
  <c r="L402" i="34"/>
  <c r="P402" i="34"/>
  <c r="T402" i="34"/>
  <c r="X402" i="34"/>
  <c r="AD402" i="34"/>
  <c r="AH402" i="34"/>
  <c r="AL402" i="34"/>
  <c r="AP16" i="34"/>
  <c r="L399" i="34"/>
  <c r="P399" i="34"/>
  <c r="U399" i="34"/>
  <c r="Z399" i="34"/>
  <c r="AE399" i="34"/>
  <c r="AI399" i="34"/>
  <c r="AM399" i="34"/>
  <c r="AP78" i="34"/>
  <c r="I79" i="34"/>
  <c r="J79" i="34" s="1"/>
  <c r="I95" i="34"/>
  <c r="J95" i="34" s="1"/>
  <c r="I102" i="34"/>
  <c r="J102" i="34" s="1"/>
  <c r="I106" i="34"/>
  <c r="J106" i="34" s="1"/>
  <c r="I110" i="34"/>
  <c r="J110" i="34" s="1"/>
  <c r="I111" i="34"/>
  <c r="J111" i="34" s="1"/>
  <c r="AP117" i="34"/>
  <c r="I122" i="34"/>
  <c r="J122" i="34" s="1"/>
  <c r="I126" i="34"/>
  <c r="J126" i="34" s="1"/>
  <c r="I131" i="34"/>
  <c r="J131" i="34" s="1"/>
  <c r="I135" i="34"/>
  <c r="J135" i="34" s="1"/>
  <c r="I139" i="34"/>
  <c r="J139" i="34" s="1"/>
  <c r="I142" i="34"/>
  <c r="J142" i="34" s="1"/>
  <c r="I146" i="34"/>
  <c r="J146" i="34" s="1"/>
  <c r="I159" i="34"/>
  <c r="J159" i="34" s="1"/>
  <c r="I163" i="34"/>
  <c r="J163" i="34" s="1"/>
  <c r="I167" i="34"/>
  <c r="J167" i="34" s="1"/>
  <c r="I171" i="34"/>
  <c r="J171" i="34" s="1"/>
  <c r="I175" i="34"/>
  <c r="J175" i="34" s="1"/>
  <c r="I179" i="34"/>
  <c r="J179" i="34" s="1"/>
  <c r="I189" i="34"/>
  <c r="J189" i="34" s="1"/>
  <c r="I194" i="34"/>
  <c r="J194" i="34" s="1"/>
  <c r="I230" i="34"/>
  <c r="J230" i="34" s="1"/>
  <c r="I239" i="34"/>
  <c r="J239" i="34" s="1"/>
  <c r="I255" i="34"/>
  <c r="J255" i="34" s="1"/>
  <c r="I271" i="34"/>
  <c r="J271" i="34" s="1"/>
  <c r="I290" i="34"/>
  <c r="J290" i="34" s="1"/>
  <c r="I197" i="34"/>
  <c r="J197" i="34" s="1"/>
  <c r="I198" i="34"/>
  <c r="J198" i="34" s="1"/>
  <c r="I200" i="34"/>
  <c r="J200" i="34" s="1"/>
  <c r="I202" i="34"/>
  <c r="J202" i="34" s="1"/>
  <c r="I204" i="34"/>
  <c r="J204" i="34" s="1"/>
  <c r="I206" i="34"/>
  <c r="J206" i="34" s="1"/>
  <c r="I208" i="34"/>
  <c r="J208" i="34" s="1"/>
  <c r="I210" i="34"/>
  <c r="J210" i="34" s="1"/>
  <c r="I212" i="34"/>
  <c r="J212" i="34" s="1"/>
  <c r="I214" i="34"/>
  <c r="J214" i="34" s="1"/>
  <c r="I216" i="34"/>
  <c r="J216" i="34" s="1"/>
  <c r="I218" i="34"/>
  <c r="J218" i="34" s="1"/>
  <c r="AP219" i="34"/>
  <c r="I222" i="34"/>
  <c r="J222" i="34" s="1"/>
  <c r="I226" i="34"/>
  <c r="J226" i="34" s="1"/>
  <c r="I229" i="34"/>
  <c r="J229" i="34" s="1"/>
  <c r="I234" i="34"/>
  <c r="J234" i="34" s="1"/>
  <c r="I242" i="34"/>
  <c r="J242" i="34" s="1"/>
  <c r="I250" i="34"/>
  <c r="J250" i="34" s="1"/>
  <c r="I258" i="34"/>
  <c r="J258" i="34" s="1"/>
  <c r="I266" i="34"/>
  <c r="J266" i="34" s="1"/>
  <c r="AP283" i="34"/>
  <c r="I294" i="34"/>
  <c r="J294" i="34" s="1"/>
  <c r="AP297" i="34"/>
  <c r="I301" i="34"/>
  <c r="J301" i="34" s="1"/>
  <c r="I349" i="34"/>
  <c r="J349" i="34" s="1"/>
  <c r="I351" i="34"/>
  <c r="J351" i="34" s="1"/>
  <c r="AP180" i="34"/>
  <c r="AP181" i="34"/>
  <c r="AP182" i="34"/>
  <c r="AP183" i="34"/>
  <c r="AP184" i="34"/>
  <c r="AP185" i="34"/>
  <c r="AP186" i="34"/>
  <c r="AP187" i="34"/>
  <c r="AP196" i="34"/>
  <c r="I199" i="34"/>
  <c r="J199" i="34" s="1"/>
  <c r="AP199" i="34"/>
  <c r="I201" i="34"/>
  <c r="J201" i="34" s="1"/>
  <c r="AP201" i="34"/>
  <c r="I203" i="34"/>
  <c r="J203" i="34" s="1"/>
  <c r="I205" i="34"/>
  <c r="J205" i="34" s="1"/>
  <c r="I207" i="34"/>
  <c r="J207" i="34" s="1"/>
  <c r="I209" i="34"/>
  <c r="J209" i="34" s="1"/>
  <c r="I211" i="34"/>
  <c r="J211" i="34" s="1"/>
  <c r="I213" i="34"/>
  <c r="J213" i="34" s="1"/>
  <c r="I215" i="34"/>
  <c r="J215" i="34" s="1"/>
  <c r="I220" i="34"/>
  <c r="J220" i="34" s="1"/>
  <c r="AP221" i="34"/>
  <c r="AP225" i="34"/>
  <c r="AP228" i="34"/>
  <c r="I233" i="34"/>
  <c r="J233" i="34" s="1"/>
  <c r="AP237" i="34"/>
  <c r="AP239" i="34"/>
  <c r="I241" i="34"/>
  <c r="J241" i="34" s="1"/>
  <c r="AP245" i="34"/>
  <c r="AP247" i="34"/>
  <c r="I249" i="34"/>
  <c r="J249" i="34" s="1"/>
  <c r="AP253" i="34"/>
  <c r="I257" i="34"/>
  <c r="J257" i="34" s="1"/>
  <c r="AP261" i="34"/>
  <c r="I265" i="34"/>
  <c r="J265" i="34" s="1"/>
  <c r="AP269" i="34"/>
  <c r="I273" i="34"/>
  <c r="J273" i="34" s="1"/>
  <c r="I275" i="34"/>
  <c r="J275" i="34" s="1"/>
  <c r="I287" i="34"/>
  <c r="J287" i="34" s="1"/>
  <c r="I300" i="34"/>
  <c r="J300" i="34" s="1"/>
  <c r="I308" i="34"/>
  <c r="J308" i="34" s="1"/>
  <c r="I323" i="34"/>
  <c r="J323" i="34" s="1"/>
  <c r="I195" i="34"/>
  <c r="J195" i="34" s="1"/>
  <c r="AP198" i="34"/>
  <c r="AP200" i="34"/>
  <c r="AP202" i="34"/>
  <c r="AP204" i="34"/>
  <c r="AP206" i="34"/>
  <c r="AP208" i="34"/>
  <c r="AP210" i="34"/>
  <c r="AP212" i="34"/>
  <c r="AP214" i="34"/>
  <c r="I219" i="34"/>
  <c r="J219" i="34" s="1"/>
  <c r="I221" i="34"/>
  <c r="J221" i="34" s="1"/>
  <c r="AP224" i="34"/>
  <c r="I225" i="34"/>
  <c r="J225" i="34" s="1"/>
  <c r="AP227" i="34"/>
  <c r="I228" i="34"/>
  <c r="J228" i="34" s="1"/>
  <c r="AP231" i="34"/>
  <c r="AP232" i="34"/>
  <c r="I238" i="34"/>
  <c r="J238" i="34" s="1"/>
  <c r="AP240" i="34"/>
  <c r="I246" i="34"/>
  <c r="J246" i="34" s="1"/>
  <c r="AP248" i="34"/>
  <c r="I254" i="34"/>
  <c r="J254" i="34" s="1"/>
  <c r="AP256" i="34"/>
  <c r="I262" i="34"/>
  <c r="J262" i="34" s="1"/>
  <c r="AP264" i="34"/>
  <c r="I270" i="34"/>
  <c r="J270" i="34" s="1"/>
  <c r="AP272" i="34"/>
  <c r="I279" i="34"/>
  <c r="J279" i="34" s="1"/>
  <c r="I318" i="34"/>
  <c r="J318" i="34" s="1"/>
  <c r="AP273" i="34"/>
  <c r="I274" i="34"/>
  <c r="J274" i="34" s="1"/>
  <c r="AP277" i="34"/>
  <c r="I278" i="34"/>
  <c r="J278" i="34" s="1"/>
  <c r="AP285" i="34"/>
  <c r="I286" i="34"/>
  <c r="J286" i="34" s="1"/>
  <c r="AP288" i="34"/>
  <c r="I289" i="34"/>
  <c r="J289" i="34" s="1"/>
  <c r="AP292" i="34"/>
  <c r="I293" i="34"/>
  <c r="J293" i="34" s="1"/>
  <c r="I302" i="34"/>
  <c r="J302" i="34" s="1"/>
  <c r="AP303" i="34"/>
  <c r="AP305" i="34"/>
  <c r="I307" i="34"/>
  <c r="J307" i="34" s="1"/>
  <c r="AP311" i="34"/>
  <c r="I315" i="34"/>
  <c r="J315" i="34" s="1"/>
  <c r="AP330" i="34"/>
  <c r="AP282" i="34"/>
  <c r="AP296" i="34"/>
  <c r="AP301" i="34"/>
  <c r="I304" i="34"/>
  <c r="J304" i="34" s="1"/>
  <c r="AP306" i="34"/>
  <c r="I312" i="34"/>
  <c r="J312" i="34" s="1"/>
  <c r="I314" i="34"/>
  <c r="J314" i="34" s="1"/>
  <c r="I325" i="34"/>
  <c r="J325" i="34" s="1"/>
  <c r="I389" i="34"/>
  <c r="J389" i="34" s="1"/>
  <c r="AP281" i="34"/>
  <c r="I282" i="34"/>
  <c r="J282" i="34" s="1"/>
  <c r="I283" i="34"/>
  <c r="J283" i="34" s="1"/>
  <c r="I296" i="34"/>
  <c r="J296" i="34" s="1"/>
  <c r="I297" i="34"/>
  <c r="J297" i="34" s="1"/>
  <c r="I303" i="34"/>
  <c r="J303" i="34" s="1"/>
  <c r="AP309" i="34"/>
  <c r="I311" i="34"/>
  <c r="J311" i="34" s="1"/>
  <c r="AP315" i="34"/>
  <c r="I320" i="34"/>
  <c r="J320" i="34" s="1"/>
  <c r="AP317" i="34"/>
  <c r="AP319" i="34"/>
  <c r="AP343" i="34"/>
  <c r="I348" i="34"/>
  <c r="J348" i="34" s="1"/>
  <c r="I353" i="34"/>
  <c r="J353" i="34" s="1"/>
  <c r="I357" i="34"/>
  <c r="J357" i="34" s="1"/>
  <c r="AP363" i="34"/>
  <c r="AQ363" i="34" s="1"/>
  <c r="AP369" i="34"/>
  <c r="AQ369" i="34" s="1"/>
  <c r="I376" i="34"/>
  <c r="J376" i="34" s="1"/>
  <c r="I397" i="34"/>
  <c r="J397" i="34" s="1"/>
  <c r="AP316" i="34"/>
  <c r="I317" i="34"/>
  <c r="J317" i="34" s="1"/>
  <c r="I324" i="34"/>
  <c r="J324" i="34" s="1"/>
  <c r="AP333" i="34"/>
  <c r="AP334" i="34"/>
  <c r="AP335" i="34"/>
  <c r="AP336" i="34"/>
  <c r="AP337" i="34"/>
  <c r="AP338" i="34"/>
  <c r="AP339" i="34"/>
  <c r="AP340" i="34"/>
  <c r="AP341" i="34"/>
  <c r="AP342" i="34"/>
  <c r="I347" i="34"/>
  <c r="J347" i="34" s="1"/>
  <c r="I356" i="34"/>
  <c r="J356" i="34" s="1"/>
  <c r="I374" i="34"/>
  <c r="J374" i="34" s="1"/>
  <c r="I387" i="34"/>
  <c r="J387" i="34" s="1"/>
  <c r="I395" i="34"/>
  <c r="J395" i="34" s="1"/>
  <c r="AP313" i="34"/>
  <c r="I319" i="34"/>
  <c r="J319" i="34" s="1"/>
  <c r="I321" i="34"/>
  <c r="J321" i="34" s="1"/>
  <c r="AP323" i="34"/>
  <c r="AP325" i="34"/>
  <c r="AP326" i="34"/>
  <c r="I326" i="34"/>
  <c r="J326" i="34" s="1"/>
  <c r="AP331" i="34"/>
  <c r="I333" i="34"/>
  <c r="J333" i="34" s="1"/>
  <c r="I334" i="34"/>
  <c r="J334" i="34" s="1"/>
  <c r="I335" i="34"/>
  <c r="J335" i="34" s="1"/>
  <c r="I336" i="34"/>
  <c r="J336" i="34" s="1"/>
  <c r="I337" i="34"/>
  <c r="J337" i="34" s="1"/>
  <c r="I338" i="34"/>
  <c r="J338" i="34" s="1"/>
  <c r="I339" i="34"/>
  <c r="J339" i="34" s="1"/>
  <c r="I340" i="34"/>
  <c r="J340" i="34" s="1"/>
  <c r="I341" i="34"/>
  <c r="J341" i="34" s="1"/>
  <c r="I342" i="34"/>
  <c r="J342" i="34" s="1"/>
  <c r="I346" i="34"/>
  <c r="J346" i="34" s="1"/>
  <c r="I359" i="34"/>
  <c r="J359" i="34" s="1"/>
  <c r="I363" i="34"/>
  <c r="J363" i="34" s="1"/>
  <c r="I369" i="34"/>
  <c r="J369" i="34" s="1"/>
  <c r="I372" i="34"/>
  <c r="J372" i="34" s="1"/>
  <c r="I378" i="34"/>
  <c r="J378" i="34" s="1"/>
  <c r="I381" i="34"/>
  <c r="J381" i="34" s="1"/>
  <c r="I343" i="34"/>
  <c r="J343" i="34" s="1"/>
  <c r="AP344" i="34"/>
  <c r="AP346" i="34"/>
  <c r="AP347" i="34"/>
  <c r="AP348" i="34"/>
  <c r="AP378" i="34"/>
  <c r="AQ378" i="34" s="1"/>
  <c r="I385" i="34"/>
  <c r="J385" i="34" s="1"/>
  <c r="AP389" i="34"/>
  <c r="AQ389" i="34" s="1"/>
  <c r="I344" i="34"/>
  <c r="J344" i="34" s="1"/>
  <c r="AP345" i="34"/>
  <c r="AP356" i="34"/>
  <c r="AQ356" i="34" s="1"/>
  <c r="AP365" i="34"/>
  <c r="AQ365" i="34" s="1"/>
  <c r="I367" i="34"/>
  <c r="J367" i="34" s="1"/>
  <c r="I345" i="34"/>
  <c r="J345" i="34" s="1"/>
  <c r="AP381" i="34"/>
  <c r="AQ381" i="34" s="1"/>
  <c r="AP391" i="34"/>
  <c r="AQ391" i="34" s="1"/>
  <c r="I393" i="34"/>
  <c r="J393" i="34" s="1"/>
  <c r="AP397" i="34"/>
  <c r="AQ397" i="34" s="1"/>
  <c r="J399" i="34" l="1"/>
  <c r="AP402" i="34"/>
  <c r="X403" i="34" s="1"/>
  <c r="S403" i="34"/>
  <c r="AJ403" i="34"/>
  <c r="R403" i="34"/>
  <c r="T403" i="34"/>
  <c r="AG403" i="34"/>
  <c r="AF403" i="34"/>
  <c r="P403" i="34"/>
  <c r="AC403" i="34"/>
  <c r="AA403" i="34"/>
  <c r="AO403" i="34"/>
  <c r="W403" i="34"/>
  <c r="AN403" i="34"/>
  <c r="V403" i="34"/>
  <c r="F397" i="31"/>
  <c r="H397" i="31" s="1"/>
  <c r="F395" i="31"/>
  <c r="H395" i="31" s="1"/>
  <c r="F393" i="31"/>
  <c r="H393" i="31" s="1"/>
  <c r="F391" i="31"/>
  <c r="H391" i="31" s="1"/>
  <c r="F389" i="31"/>
  <c r="H389" i="31" s="1"/>
  <c r="F387" i="31"/>
  <c r="H387" i="31" s="1"/>
  <c r="F385" i="31"/>
  <c r="H385" i="31" s="1"/>
  <c r="F383" i="31"/>
  <c r="H383" i="31" s="1"/>
  <c r="F381" i="31"/>
  <c r="H381" i="31" s="1"/>
  <c r="F378" i="31"/>
  <c r="H378" i="31" s="1"/>
  <c r="F376" i="31"/>
  <c r="H376" i="31" s="1"/>
  <c r="F374" i="31"/>
  <c r="H374" i="31" s="1"/>
  <c r="F372" i="31"/>
  <c r="H372" i="31" s="1"/>
  <c r="F369" i="31"/>
  <c r="H369" i="31" s="1"/>
  <c r="F367" i="31"/>
  <c r="H367" i="31" s="1"/>
  <c r="F365" i="31"/>
  <c r="H365" i="31" s="1"/>
  <c r="F363" i="31"/>
  <c r="H363" i="31" s="1"/>
  <c r="F361" i="31"/>
  <c r="H361" i="31" s="1"/>
  <c r="F359" i="31"/>
  <c r="H359" i="31" s="1"/>
  <c r="F357" i="31"/>
  <c r="H357" i="31" s="1"/>
  <c r="F356" i="31"/>
  <c r="H356" i="31" s="1"/>
  <c r="F353" i="31"/>
  <c r="H353" i="31" s="1"/>
  <c r="F352" i="31"/>
  <c r="H352" i="31" s="1"/>
  <c r="F351" i="31"/>
  <c r="H351" i="31" s="1"/>
  <c r="F350" i="31"/>
  <c r="H350" i="31" s="1"/>
  <c r="F349" i="31"/>
  <c r="H349" i="31" s="1"/>
  <c r="F348" i="31"/>
  <c r="H348" i="31" s="1"/>
  <c r="F347" i="31"/>
  <c r="H347" i="31" s="1"/>
  <c r="F346" i="31"/>
  <c r="H346" i="31" s="1"/>
  <c r="F345" i="31"/>
  <c r="H345" i="31" s="1"/>
  <c r="F344" i="31"/>
  <c r="H344" i="31" s="1"/>
  <c r="F343" i="31"/>
  <c r="H343" i="31" s="1"/>
  <c r="F342" i="31"/>
  <c r="H342" i="31" s="1"/>
  <c r="F341" i="31"/>
  <c r="H341" i="31" s="1"/>
  <c r="F340" i="31"/>
  <c r="H340" i="31" s="1"/>
  <c r="F339" i="31"/>
  <c r="H339" i="31" s="1"/>
  <c r="F338" i="31"/>
  <c r="H338" i="31" s="1"/>
  <c r="F337" i="31"/>
  <c r="H337" i="31" s="1"/>
  <c r="F336" i="31"/>
  <c r="H336" i="31" s="1"/>
  <c r="F335" i="31"/>
  <c r="H335" i="31" s="1"/>
  <c r="F334" i="31"/>
  <c r="H334" i="31" s="1"/>
  <c r="F333" i="31"/>
  <c r="H333" i="31" s="1"/>
  <c r="F331" i="31"/>
  <c r="H331" i="31" s="1"/>
  <c r="F330" i="31"/>
  <c r="H330" i="31" s="1"/>
  <c r="F329" i="31"/>
  <c r="H329" i="31" s="1"/>
  <c r="F328" i="31"/>
  <c r="H328" i="31" s="1"/>
  <c r="F327" i="31"/>
  <c r="H327" i="31" s="1"/>
  <c r="F326" i="31"/>
  <c r="H326" i="31" s="1"/>
  <c r="F325" i="31"/>
  <c r="H325" i="31" s="1"/>
  <c r="F324" i="31"/>
  <c r="H324" i="31" s="1"/>
  <c r="F323" i="31"/>
  <c r="H323" i="31" s="1"/>
  <c r="F322" i="31"/>
  <c r="H322" i="31" s="1"/>
  <c r="F321" i="31"/>
  <c r="H321" i="31" s="1"/>
  <c r="F320" i="31"/>
  <c r="H320" i="31" s="1"/>
  <c r="F319" i="31"/>
  <c r="H319" i="31" s="1"/>
  <c r="F318" i="31"/>
  <c r="H318" i="31" s="1"/>
  <c r="F317" i="31"/>
  <c r="H317" i="31" s="1"/>
  <c r="F316" i="31"/>
  <c r="H316" i="31" s="1"/>
  <c r="F315" i="31"/>
  <c r="H315" i="31" s="1"/>
  <c r="F314" i="31"/>
  <c r="H314" i="31" s="1"/>
  <c r="F313" i="31"/>
  <c r="H313" i="31" s="1"/>
  <c r="F312" i="31"/>
  <c r="H312" i="31" s="1"/>
  <c r="F311" i="31"/>
  <c r="H311" i="31" s="1"/>
  <c r="F310" i="31"/>
  <c r="H310" i="31" s="1"/>
  <c r="F309" i="31"/>
  <c r="H309" i="31" s="1"/>
  <c r="F308" i="31"/>
  <c r="H308" i="31" s="1"/>
  <c r="F307" i="31"/>
  <c r="H307" i="31" s="1"/>
  <c r="F306" i="31"/>
  <c r="H306" i="31" s="1"/>
  <c r="F305" i="31"/>
  <c r="H305" i="31" s="1"/>
  <c r="F304" i="31"/>
  <c r="H304" i="31" s="1"/>
  <c r="F303" i="31"/>
  <c r="H303" i="31" s="1"/>
  <c r="F302" i="31"/>
  <c r="H302" i="31" s="1"/>
  <c r="F301" i="31"/>
  <c r="H301" i="31" s="1"/>
  <c r="F300" i="31"/>
  <c r="H300" i="31" s="1"/>
  <c r="F299" i="31"/>
  <c r="H299" i="31" s="1"/>
  <c r="F298" i="31"/>
  <c r="H298" i="31" s="1"/>
  <c r="F297" i="31"/>
  <c r="H297" i="31" s="1"/>
  <c r="F296" i="31"/>
  <c r="H296" i="31" s="1"/>
  <c r="F295" i="31"/>
  <c r="H295" i="31" s="1"/>
  <c r="F294" i="31"/>
  <c r="H294" i="31" s="1"/>
  <c r="F293" i="31"/>
  <c r="H293" i="31" s="1"/>
  <c r="F292" i="31"/>
  <c r="H292" i="31" s="1"/>
  <c r="F291" i="31"/>
  <c r="H291" i="31" s="1"/>
  <c r="F290" i="31"/>
  <c r="H290" i="31" s="1"/>
  <c r="F289" i="31"/>
  <c r="H289" i="31" s="1"/>
  <c r="F288" i="31"/>
  <c r="H288" i="31" s="1"/>
  <c r="F287" i="31"/>
  <c r="H287" i="31" s="1"/>
  <c r="F286" i="31"/>
  <c r="H286" i="31" s="1"/>
  <c r="F285" i="31"/>
  <c r="H285" i="31" s="1"/>
  <c r="F284" i="31"/>
  <c r="H284" i="31" s="1"/>
  <c r="F283" i="31"/>
  <c r="H283" i="31" s="1"/>
  <c r="F282" i="31"/>
  <c r="H282" i="31" s="1"/>
  <c r="F281" i="31"/>
  <c r="H281" i="31" s="1"/>
  <c r="F280" i="31"/>
  <c r="H280" i="31" s="1"/>
  <c r="F279" i="31"/>
  <c r="H279" i="31" s="1"/>
  <c r="F278" i="31"/>
  <c r="H278" i="31" s="1"/>
  <c r="F277" i="31"/>
  <c r="H277" i="31" s="1"/>
  <c r="F276" i="31"/>
  <c r="H276" i="31" s="1"/>
  <c r="F275" i="31"/>
  <c r="H275" i="31" s="1"/>
  <c r="F274" i="31"/>
  <c r="H274" i="31" s="1"/>
  <c r="F273" i="31"/>
  <c r="H273" i="31" s="1"/>
  <c r="F272" i="31"/>
  <c r="H272" i="31" s="1"/>
  <c r="F271" i="31"/>
  <c r="H271" i="31" s="1"/>
  <c r="F270" i="31"/>
  <c r="H270" i="31" s="1"/>
  <c r="F269" i="31"/>
  <c r="H269" i="31" s="1"/>
  <c r="F268" i="31"/>
  <c r="H268" i="31" s="1"/>
  <c r="F267" i="31"/>
  <c r="H267" i="31" s="1"/>
  <c r="F266" i="31"/>
  <c r="H266" i="31" s="1"/>
  <c r="F265" i="31"/>
  <c r="H265" i="31" s="1"/>
  <c r="F264" i="31"/>
  <c r="H264" i="31" s="1"/>
  <c r="F263" i="31"/>
  <c r="H263" i="31" s="1"/>
  <c r="F262" i="31"/>
  <c r="H262" i="31" s="1"/>
  <c r="F261" i="31"/>
  <c r="H261" i="31" s="1"/>
  <c r="F260" i="31"/>
  <c r="H260" i="31" s="1"/>
  <c r="F259" i="31"/>
  <c r="H259" i="31" s="1"/>
  <c r="F258" i="31"/>
  <c r="H258" i="31" s="1"/>
  <c r="F257" i="31"/>
  <c r="H257" i="31" s="1"/>
  <c r="F256" i="31"/>
  <c r="H256" i="31" s="1"/>
  <c r="F255" i="31"/>
  <c r="H255" i="31" s="1"/>
  <c r="F254" i="31"/>
  <c r="H254" i="31" s="1"/>
  <c r="F253" i="31"/>
  <c r="H253" i="31" s="1"/>
  <c r="F252" i="31"/>
  <c r="H252" i="31" s="1"/>
  <c r="F251" i="31"/>
  <c r="H251" i="31" s="1"/>
  <c r="F250" i="31"/>
  <c r="H250" i="31" s="1"/>
  <c r="F249" i="31"/>
  <c r="H249" i="31" s="1"/>
  <c r="F248" i="31"/>
  <c r="H248" i="31" s="1"/>
  <c r="F247" i="31"/>
  <c r="H247" i="31" s="1"/>
  <c r="F246" i="31"/>
  <c r="H246" i="31" s="1"/>
  <c r="F245" i="31"/>
  <c r="H245" i="31" s="1"/>
  <c r="F244" i="31"/>
  <c r="H244" i="31" s="1"/>
  <c r="F243" i="31"/>
  <c r="H243" i="31" s="1"/>
  <c r="F242" i="31"/>
  <c r="H242" i="31" s="1"/>
  <c r="F241" i="31"/>
  <c r="H241" i="31" s="1"/>
  <c r="F240" i="31"/>
  <c r="H240" i="31" s="1"/>
  <c r="F239" i="31"/>
  <c r="H239" i="31" s="1"/>
  <c r="F238" i="31"/>
  <c r="H238" i="31" s="1"/>
  <c r="F237" i="31"/>
  <c r="H237" i="31" s="1"/>
  <c r="F236" i="31"/>
  <c r="H236" i="31" s="1"/>
  <c r="F235" i="31"/>
  <c r="H235" i="31" s="1"/>
  <c r="F234" i="31"/>
  <c r="H234" i="31" s="1"/>
  <c r="F233" i="31"/>
  <c r="H233" i="31" s="1"/>
  <c r="F232" i="31"/>
  <c r="H232" i="31" s="1"/>
  <c r="F231" i="31"/>
  <c r="H231" i="31" s="1"/>
  <c r="F230" i="31"/>
  <c r="H230" i="31" s="1"/>
  <c r="F229" i="31"/>
  <c r="H229" i="31" s="1"/>
  <c r="F228" i="31"/>
  <c r="H228" i="31" s="1"/>
  <c r="F227" i="31"/>
  <c r="H227" i="31" s="1"/>
  <c r="F226" i="31"/>
  <c r="H226" i="31" s="1"/>
  <c r="F225" i="31"/>
  <c r="H225" i="31" s="1"/>
  <c r="F224" i="31"/>
  <c r="H224" i="31" s="1"/>
  <c r="F223" i="31"/>
  <c r="H223" i="31" s="1"/>
  <c r="F222" i="31"/>
  <c r="H222" i="31" s="1"/>
  <c r="F221" i="31"/>
  <c r="H221" i="31" s="1"/>
  <c r="F220" i="31"/>
  <c r="H220" i="31" s="1"/>
  <c r="F219" i="31"/>
  <c r="H219" i="31" s="1"/>
  <c r="F218" i="31"/>
  <c r="H218" i="31" s="1"/>
  <c r="F217" i="31"/>
  <c r="H217" i="31" s="1"/>
  <c r="F216" i="31"/>
  <c r="H216" i="31" s="1"/>
  <c r="F215" i="31"/>
  <c r="H215" i="31" s="1"/>
  <c r="F214" i="31"/>
  <c r="H214" i="31" s="1"/>
  <c r="F213" i="31"/>
  <c r="H213" i="31" s="1"/>
  <c r="F212" i="31"/>
  <c r="H212" i="31" s="1"/>
  <c r="F211" i="31"/>
  <c r="H211" i="31" s="1"/>
  <c r="F210" i="31"/>
  <c r="H210" i="31" s="1"/>
  <c r="F209" i="31"/>
  <c r="H209" i="31" s="1"/>
  <c r="F208" i="31"/>
  <c r="H208" i="31" s="1"/>
  <c r="F207" i="31"/>
  <c r="H207" i="31" s="1"/>
  <c r="F206" i="31"/>
  <c r="H206" i="31" s="1"/>
  <c r="F205" i="31"/>
  <c r="H205" i="31" s="1"/>
  <c r="F204" i="31"/>
  <c r="H204" i="31" s="1"/>
  <c r="F203" i="31"/>
  <c r="H203" i="31" s="1"/>
  <c r="F202" i="31"/>
  <c r="H202" i="31" s="1"/>
  <c r="F201" i="31"/>
  <c r="H201" i="31" s="1"/>
  <c r="F200" i="31"/>
  <c r="H200" i="31" s="1"/>
  <c r="F199" i="31"/>
  <c r="H199" i="31" s="1"/>
  <c r="F198" i="31"/>
  <c r="H198" i="31" s="1"/>
  <c r="F197" i="31"/>
  <c r="H197" i="31" s="1"/>
  <c r="F196" i="31"/>
  <c r="H196" i="31" s="1"/>
  <c r="F195" i="31"/>
  <c r="H195" i="31" s="1"/>
  <c r="F194" i="31"/>
  <c r="H194" i="31" s="1"/>
  <c r="F192" i="31"/>
  <c r="H192" i="31" s="1"/>
  <c r="F191" i="31"/>
  <c r="H191" i="31" s="1"/>
  <c r="F190" i="31"/>
  <c r="H190" i="31" s="1"/>
  <c r="F189" i="31"/>
  <c r="H189" i="31" s="1"/>
  <c r="F188" i="31"/>
  <c r="H188" i="31" s="1"/>
  <c r="F187" i="31"/>
  <c r="H187" i="31" s="1"/>
  <c r="F186" i="31"/>
  <c r="H186" i="31" s="1"/>
  <c r="F185" i="31"/>
  <c r="H185" i="31" s="1"/>
  <c r="F184" i="31"/>
  <c r="H184" i="31" s="1"/>
  <c r="F183" i="31"/>
  <c r="H183" i="31" s="1"/>
  <c r="F182" i="31"/>
  <c r="H182" i="31" s="1"/>
  <c r="F181" i="31"/>
  <c r="H181" i="31" s="1"/>
  <c r="F180" i="31"/>
  <c r="H180" i="31" s="1"/>
  <c r="F179" i="31"/>
  <c r="H179" i="31" s="1"/>
  <c r="F178" i="31"/>
  <c r="H178" i="31" s="1"/>
  <c r="F177" i="31"/>
  <c r="H177" i="31" s="1"/>
  <c r="F176" i="31"/>
  <c r="H176" i="31" s="1"/>
  <c r="F175" i="31"/>
  <c r="H175" i="31" s="1"/>
  <c r="F174" i="31"/>
  <c r="H174" i="31" s="1"/>
  <c r="F173" i="31"/>
  <c r="H173" i="31" s="1"/>
  <c r="F172" i="31"/>
  <c r="H172" i="31" s="1"/>
  <c r="F171" i="31"/>
  <c r="H171" i="31" s="1"/>
  <c r="F170" i="31"/>
  <c r="H170" i="31" s="1"/>
  <c r="F169" i="31"/>
  <c r="H169" i="31" s="1"/>
  <c r="F168" i="31"/>
  <c r="H168" i="31" s="1"/>
  <c r="F167" i="31"/>
  <c r="H167" i="31" s="1"/>
  <c r="F166" i="31"/>
  <c r="H166" i="31" s="1"/>
  <c r="F165" i="31"/>
  <c r="H165" i="31" s="1"/>
  <c r="F164" i="31"/>
  <c r="H164" i="31" s="1"/>
  <c r="F163" i="31"/>
  <c r="H163" i="31" s="1"/>
  <c r="F162" i="31"/>
  <c r="H162" i="31" s="1"/>
  <c r="F161" i="31"/>
  <c r="H161" i="31" s="1"/>
  <c r="F160" i="31"/>
  <c r="H160" i="31" s="1"/>
  <c r="F159" i="31"/>
  <c r="H159" i="31" s="1"/>
  <c r="F158" i="31"/>
  <c r="H158" i="31" s="1"/>
  <c r="F157" i="31"/>
  <c r="H157" i="31" s="1"/>
  <c r="F156" i="31"/>
  <c r="H156" i="31" s="1"/>
  <c r="F155" i="31"/>
  <c r="H155" i="31" s="1"/>
  <c r="F154" i="31"/>
  <c r="H154" i="31" s="1"/>
  <c r="F153" i="31"/>
  <c r="H153" i="31" s="1"/>
  <c r="F152" i="31"/>
  <c r="H152" i="31" s="1"/>
  <c r="F151" i="31"/>
  <c r="H151" i="31" s="1"/>
  <c r="F150" i="31"/>
  <c r="H150" i="31" s="1"/>
  <c r="F149" i="31"/>
  <c r="H149" i="31" s="1"/>
  <c r="F148" i="31"/>
  <c r="H148" i="31" s="1"/>
  <c r="F147" i="31"/>
  <c r="H147" i="31" s="1"/>
  <c r="F146" i="31"/>
  <c r="H146" i="31" s="1"/>
  <c r="F145" i="31"/>
  <c r="H145" i="31" s="1"/>
  <c r="F144" i="31"/>
  <c r="H144" i="31" s="1"/>
  <c r="F143" i="31"/>
  <c r="H143" i="31" s="1"/>
  <c r="F142" i="31"/>
  <c r="H142" i="31" s="1"/>
  <c r="F141" i="31"/>
  <c r="H141" i="31" s="1"/>
  <c r="F140" i="31"/>
  <c r="H140" i="31" s="1"/>
  <c r="F139" i="31"/>
  <c r="H139" i="31" s="1"/>
  <c r="F138" i="31"/>
  <c r="H138" i="31" s="1"/>
  <c r="F137" i="31"/>
  <c r="H137" i="31" s="1"/>
  <c r="F136" i="31"/>
  <c r="H136" i="31" s="1"/>
  <c r="F135" i="31"/>
  <c r="H135" i="31" s="1"/>
  <c r="F134" i="31"/>
  <c r="H134" i="31" s="1"/>
  <c r="F133" i="31"/>
  <c r="H133" i="31" s="1"/>
  <c r="F132" i="31"/>
  <c r="H132" i="31" s="1"/>
  <c r="F131" i="31"/>
  <c r="H131" i="31" s="1"/>
  <c r="F130" i="31"/>
  <c r="H130" i="31" s="1"/>
  <c r="F129" i="31"/>
  <c r="H129" i="31" s="1"/>
  <c r="F128" i="31"/>
  <c r="H128" i="31" s="1"/>
  <c r="F127" i="31"/>
  <c r="H127" i="31" s="1"/>
  <c r="F126" i="31"/>
  <c r="H126" i="31" s="1"/>
  <c r="F124" i="31"/>
  <c r="H124" i="31" s="1"/>
  <c r="F123" i="31"/>
  <c r="H123" i="31" s="1"/>
  <c r="F122" i="31"/>
  <c r="H122" i="31" s="1"/>
  <c r="F121" i="31"/>
  <c r="H121" i="31" s="1"/>
  <c r="F120" i="31"/>
  <c r="H120" i="31" s="1"/>
  <c r="F119" i="31"/>
  <c r="H119" i="31" s="1"/>
  <c r="F118" i="31"/>
  <c r="H118" i="31" s="1"/>
  <c r="F117" i="31"/>
  <c r="H117" i="31" s="1"/>
  <c r="F116" i="31"/>
  <c r="H116" i="31" s="1"/>
  <c r="F115" i="31"/>
  <c r="H115" i="31" s="1"/>
  <c r="F114" i="31"/>
  <c r="H114" i="31" s="1"/>
  <c r="F113" i="31"/>
  <c r="H113" i="31" s="1"/>
  <c r="F112" i="31"/>
  <c r="H112" i="31" s="1"/>
  <c r="F111" i="31"/>
  <c r="H111" i="31" s="1"/>
  <c r="F110" i="31"/>
  <c r="H110" i="31" s="1"/>
  <c r="F109" i="31"/>
  <c r="H109" i="31" s="1"/>
  <c r="F108" i="31"/>
  <c r="H108" i="31" s="1"/>
  <c r="F107" i="31"/>
  <c r="H107" i="31" s="1"/>
  <c r="F106" i="31"/>
  <c r="H106" i="31" s="1"/>
  <c r="F105" i="31"/>
  <c r="H105" i="31" s="1"/>
  <c r="F104" i="31"/>
  <c r="H104" i="31" s="1"/>
  <c r="F103" i="31"/>
  <c r="H103" i="31" s="1"/>
  <c r="F102" i="31"/>
  <c r="H102" i="31" s="1"/>
  <c r="F101" i="31"/>
  <c r="H101" i="31" s="1"/>
  <c r="F100" i="31"/>
  <c r="H100" i="31" s="1"/>
  <c r="F99" i="31"/>
  <c r="H99" i="31" s="1"/>
  <c r="F98" i="31"/>
  <c r="H98" i="31" s="1"/>
  <c r="F97" i="31"/>
  <c r="H97" i="31" s="1"/>
  <c r="F96" i="31"/>
  <c r="H96" i="31" s="1"/>
  <c r="F95" i="31"/>
  <c r="H95" i="31" s="1"/>
  <c r="F94" i="31"/>
  <c r="H94" i="31" s="1"/>
  <c r="F93" i="31"/>
  <c r="H93" i="31" s="1"/>
  <c r="F92" i="31"/>
  <c r="H92" i="31" s="1"/>
  <c r="F91" i="31"/>
  <c r="H91" i="31" s="1"/>
  <c r="F90" i="31"/>
  <c r="H90" i="31" s="1"/>
  <c r="F89" i="31"/>
  <c r="H89" i="31" s="1"/>
  <c r="F88" i="31"/>
  <c r="H88" i="31" s="1"/>
  <c r="F87" i="31"/>
  <c r="H87" i="31" s="1"/>
  <c r="F86" i="31"/>
  <c r="H86" i="31" s="1"/>
  <c r="F85" i="31"/>
  <c r="H85" i="31" s="1"/>
  <c r="F84" i="31"/>
  <c r="H84" i="31" s="1"/>
  <c r="F83" i="31"/>
  <c r="H83" i="31" s="1"/>
  <c r="F82" i="31"/>
  <c r="H82" i="31" s="1"/>
  <c r="F81" i="31"/>
  <c r="H81" i="31" s="1"/>
  <c r="F80" i="31"/>
  <c r="H80" i="31" s="1"/>
  <c r="F79" i="31"/>
  <c r="H79" i="31" s="1"/>
  <c r="F78" i="31"/>
  <c r="H78" i="31" s="1"/>
  <c r="F77" i="31"/>
  <c r="H77" i="31" s="1"/>
  <c r="F76" i="31"/>
  <c r="H76" i="31" s="1"/>
  <c r="F74" i="31"/>
  <c r="H74" i="31" s="1"/>
  <c r="F72" i="31"/>
  <c r="H72" i="31" s="1"/>
  <c r="F71" i="31"/>
  <c r="H71" i="31" s="1"/>
  <c r="F70" i="31"/>
  <c r="H70" i="31" s="1"/>
  <c r="F69" i="31"/>
  <c r="H69" i="31" s="1"/>
  <c r="F68" i="31"/>
  <c r="H68" i="31" s="1"/>
  <c r="F67" i="31"/>
  <c r="H67" i="31" s="1"/>
  <c r="F66" i="31"/>
  <c r="H66" i="31" s="1"/>
  <c r="F65" i="31"/>
  <c r="H65" i="31" s="1"/>
  <c r="F64" i="31"/>
  <c r="H64" i="31" s="1"/>
  <c r="F63" i="31"/>
  <c r="H63" i="31" s="1"/>
  <c r="F62" i="31"/>
  <c r="H62" i="31" s="1"/>
  <c r="F61" i="31"/>
  <c r="H61" i="31" s="1"/>
  <c r="F60" i="31"/>
  <c r="H60" i="31" s="1"/>
  <c r="F58" i="31"/>
  <c r="H58" i="31" s="1"/>
  <c r="F57" i="31"/>
  <c r="H57" i="31" s="1"/>
  <c r="F55" i="31"/>
  <c r="H55" i="31" s="1"/>
  <c r="F54" i="31"/>
  <c r="H54" i="31" s="1"/>
  <c r="F53" i="31"/>
  <c r="H53" i="31" s="1"/>
  <c r="F52" i="31"/>
  <c r="H52" i="31" s="1"/>
  <c r="F51" i="31"/>
  <c r="H51" i="31" s="1"/>
  <c r="F50" i="31"/>
  <c r="H50" i="31" s="1"/>
  <c r="F49" i="31"/>
  <c r="H49" i="31" s="1"/>
  <c r="F44" i="31"/>
  <c r="H44" i="31" s="1"/>
  <c r="F43" i="31"/>
  <c r="H43" i="31" s="1"/>
  <c r="F42" i="31"/>
  <c r="H42" i="31" s="1"/>
  <c r="F41" i="31"/>
  <c r="H41" i="31" s="1"/>
  <c r="F40" i="31"/>
  <c r="H40" i="31" s="1"/>
  <c r="F39" i="31"/>
  <c r="H39" i="31" s="1"/>
  <c r="F38" i="31"/>
  <c r="H38" i="31" s="1"/>
  <c r="F37" i="31"/>
  <c r="H37" i="31" s="1"/>
  <c r="F35" i="31"/>
  <c r="H35" i="31" s="1"/>
  <c r="F34" i="31"/>
  <c r="H34" i="31" s="1"/>
  <c r="F33" i="31"/>
  <c r="H33" i="31" s="1"/>
  <c r="F32" i="31"/>
  <c r="H32" i="31" s="1"/>
  <c r="F31" i="31"/>
  <c r="H31" i="31" s="1"/>
  <c r="F30" i="31"/>
  <c r="H30" i="31" s="1"/>
  <c r="F29" i="31"/>
  <c r="H29" i="31" s="1"/>
  <c r="F28" i="31"/>
  <c r="H28" i="31" s="1"/>
  <c r="F27" i="31"/>
  <c r="H27" i="31" s="1"/>
  <c r="F26" i="31"/>
  <c r="H26" i="31" s="1"/>
  <c r="F25" i="31"/>
  <c r="H25" i="31" s="1"/>
  <c r="F24" i="31"/>
  <c r="H24" i="31" s="1"/>
  <c r="F23" i="31"/>
  <c r="H23" i="31" s="1"/>
  <c r="F22" i="31"/>
  <c r="H22" i="31" s="1"/>
  <c r="F21" i="31"/>
  <c r="H21" i="31" s="1"/>
  <c r="F19" i="31"/>
  <c r="H19" i="31" s="1"/>
  <c r="F18" i="31"/>
  <c r="H18" i="31" s="1"/>
  <c r="F17" i="31"/>
  <c r="H17" i="31" s="1"/>
  <c r="F16" i="31"/>
  <c r="H16" i="31" s="1"/>
  <c r="I11" i="31"/>
  <c r="K9" i="31"/>
  <c r="J9" i="31"/>
  <c r="I9" i="31"/>
  <c r="I7" i="31"/>
  <c r="I135" i="31" l="1"/>
  <c r="I84" i="31"/>
  <c r="I100" i="31"/>
  <c r="K100" i="31" s="1"/>
  <c r="I116" i="31"/>
  <c r="K116" i="31" s="1"/>
  <c r="I206" i="31"/>
  <c r="J206" i="31" s="1"/>
  <c r="I80" i="31"/>
  <c r="I112" i="31"/>
  <c r="K112" i="31" s="1"/>
  <c r="I170" i="31"/>
  <c r="J170" i="31" s="1"/>
  <c r="I96" i="31"/>
  <c r="K96" i="31" s="1"/>
  <c r="I129" i="31"/>
  <c r="J129" i="31" s="1"/>
  <c r="I90" i="31"/>
  <c r="J90" i="31" s="1"/>
  <c r="I106" i="31"/>
  <c r="J106" i="31" s="1"/>
  <c r="I122" i="31"/>
  <c r="J122" i="31" s="1"/>
  <c r="I65" i="31"/>
  <c r="I214" i="31"/>
  <c r="J214" i="31" s="1"/>
  <c r="I28" i="31"/>
  <c r="K28" i="31" s="1"/>
  <c r="I54" i="31"/>
  <c r="K54" i="31" s="1"/>
  <c r="I123" i="31"/>
  <c r="J123" i="31" s="1"/>
  <c r="I136" i="31"/>
  <c r="J136" i="31" s="1"/>
  <c r="I230" i="31"/>
  <c r="K230" i="31" s="1"/>
  <c r="I66" i="31"/>
  <c r="J66" i="31" s="1"/>
  <c r="I22" i="31"/>
  <c r="J22" i="31" s="1"/>
  <c r="I53" i="31"/>
  <c r="K53" i="31" s="1"/>
  <c r="I62" i="31"/>
  <c r="J62" i="31" s="1"/>
  <c r="I141" i="31"/>
  <c r="K141" i="31" s="1"/>
  <c r="I16" i="31"/>
  <c r="J16" i="31" s="1"/>
  <c r="I23" i="31"/>
  <c r="K23" i="31" s="1"/>
  <c r="I49" i="31"/>
  <c r="K49" i="31" s="1"/>
  <c r="I85" i="31"/>
  <c r="K85" i="31" s="1"/>
  <c r="I91" i="31"/>
  <c r="K91" i="31" s="1"/>
  <c r="I117" i="31"/>
  <c r="J117" i="31" s="1"/>
  <c r="I130" i="31"/>
  <c r="K130" i="31" s="1"/>
  <c r="I283" i="31"/>
  <c r="K283" i="31" s="1"/>
  <c r="I50" i="31"/>
  <c r="K50" i="31" s="1"/>
  <c r="I71" i="31"/>
  <c r="K71" i="31" s="1"/>
  <c r="I79" i="31"/>
  <c r="J79" i="31" s="1"/>
  <c r="I86" i="31"/>
  <c r="J86" i="31" s="1"/>
  <c r="I105" i="31"/>
  <c r="K105" i="31" s="1"/>
  <c r="I111" i="31"/>
  <c r="K111" i="31" s="1"/>
  <c r="I118" i="31"/>
  <c r="J118" i="31" s="1"/>
  <c r="I189" i="31"/>
  <c r="J189" i="31" s="1"/>
  <c r="I211" i="31"/>
  <c r="J211" i="31" s="1"/>
  <c r="I227" i="31"/>
  <c r="K227" i="31" s="1"/>
  <c r="I242" i="31"/>
  <c r="J242" i="31" s="1"/>
  <c r="I40" i="31"/>
  <c r="J40" i="31" s="1"/>
  <c r="I72" i="31"/>
  <c r="K72" i="31" s="1"/>
  <c r="I41" i="31"/>
  <c r="K41" i="31" s="1"/>
  <c r="I107" i="31"/>
  <c r="K107" i="31" s="1"/>
  <c r="I140" i="31"/>
  <c r="J140" i="31" s="1"/>
  <c r="I181" i="31"/>
  <c r="K181" i="31" s="1"/>
  <c r="I145" i="31"/>
  <c r="J145" i="31" s="1"/>
  <c r="I155" i="31"/>
  <c r="K155" i="31" s="1"/>
  <c r="I186" i="31"/>
  <c r="J186" i="31" s="1"/>
  <c r="I67" i="31"/>
  <c r="K67" i="31" s="1"/>
  <c r="I74" i="31"/>
  <c r="K74" i="31" s="1"/>
  <c r="I101" i="31"/>
  <c r="K101" i="31" s="1"/>
  <c r="I27" i="31"/>
  <c r="K27" i="31" s="1"/>
  <c r="I61" i="31"/>
  <c r="K61" i="31" s="1"/>
  <c r="I89" i="31"/>
  <c r="K89" i="31" s="1"/>
  <c r="I95" i="31"/>
  <c r="K95" i="31" s="1"/>
  <c r="I102" i="31"/>
  <c r="K102" i="31" s="1"/>
  <c r="I121" i="31"/>
  <c r="K121" i="31" s="1"/>
  <c r="I146" i="31"/>
  <c r="K146" i="31" s="1"/>
  <c r="I151" i="31"/>
  <c r="K151" i="31" s="1"/>
  <c r="I161" i="31"/>
  <c r="K161" i="31" s="1"/>
  <c r="I35" i="31"/>
  <c r="K35" i="31" s="1"/>
  <c r="I68" i="31"/>
  <c r="K68" i="31" s="1"/>
  <c r="I18" i="31"/>
  <c r="J18" i="31" s="1"/>
  <c r="I30" i="31"/>
  <c r="K30" i="31" s="1"/>
  <c r="I37" i="31"/>
  <c r="K37" i="31" s="1"/>
  <c r="I42" i="31"/>
  <c r="K42" i="31" s="1"/>
  <c r="I57" i="31"/>
  <c r="K57" i="31" s="1"/>
  <c r="I63" i="31"/>
  <c r="K63" i="31" s="1"/>
  <c r="I76" i="31"/>
  <c r="K76" i="31" s="1"/>
  <c r="I81" i="31"/>
  <c r="K81" i="31" s="1"/>
  <c r="I92" i="31"/>
  <c r="K92" i="31" s="1"/>
  <c r="I97" i="31"/>
  <c r="K97" i="31" s="1"/>
  <c r="I108" i="31"/>
  <c r="J108" i="31" s="1"/>
  <c r="I113" i="31"/>
  <c r="J113" i="31" s="1"/>
  <c r="I124" i="31"/>
  <c r="K124" i="31" s="1"/>
  <c r="I131" i="31"/>
  <c r="J131" i="31" s="1"/>
  <c r="I137" i="31"/>
  <c r="J137" i="31" s="1"/>
  <c r="I147" i="31"/>
  <c r="J147" i="31" s="1"/>
  <c r="I162" i="31"/>
  <c r="K162" i="31" s="1"/>
  <c r="I167" i="31"/>
  <c r="J167" i="31" s="1"/>
  <c r="I203" i="31"/>
  <c r="J203" i="31" s="1"/>
  <c r="I222" i="31"/>
  <c r="K222" i="31" s="1"/>
  <c r="I19" i="31"/>
  <c r="K19" i="31" s="1"/>
  <c r="I25" i="31"/>
  <c r="K25" i="31" s="1"/>
  <c r="I43" i="31"/>
  <c r="J43" i="31" s="1"/>
  <c r="I64" i="31"/>
  <c r="K64" i="31" s="1"/>
  <c r="I69" i="31"/>
  <c r="J69" i="31" s="1"/>
  <c r="I82" i="31"/>
  <c r="K82" i="31" s="1"/>
  <c r="I87" i="31"/>
  <c r="J87" i="31" s="1"/>
  <c r="I98" i="31"/>
  <c r="J98" i="31" s="1"/>
  <c r="I103" i="31"/>
  <c r="K103" i="31" s="1"/>
  <c r="I114" i="31"/>
  <c r="J114" i="31" s="1"/>
  <c r="I119" i="31"/>
  <c r="K119" i="31" s="1"/>
  <c r="I132" i="31"/>
  <c r="J132" i="31" s="1"/>
  <c r="I143" i="31"/>
  <c r="J143" i="31" s="1"/>
  <c r="I178" i="31"/>
  <c r="J178" i="31" s="1"/>
  <c r="I198" i="31"/>
  <c r="K198" i="31" s="1"/>
  <c r="I286" i="31"/>
  <c r="K286" i="31" s="1"/>
  <c r="I24" i="31"/>
  <c r="K24" i="31" s="1"/>
  <c r="I55" i="31"/>
  <c r="J55" i="31" s="1"/>
  <c r="I26" i="31"/>
  <c r="K26" i="31" s="1"/>
  <c r="I31" i="31"/>
  <c r="K31" i="31" s="1"/>
  <c r="I38" i="31"/>
  <c r="J38" i="31" s="1"/>
  <c r="I52" i="31"/>
  <c r="K52" i="31" s="1"/>
  <c r="I58" i="31"/>
  <c r="K58" i="31" s="1"/>
  <c r="I70" i="31"/>
  <c r="K70" i="31" s="1"/>
  <c r="I77" i="31"/>
  <c r="J77" i="31" s="1"/>
  <c r="I88" i="31"/>
  <c r="J88" i="31" s="1"/>
  <c r="I93" i="31"/>
  <c r="K93" i="31" s="1"/>
  <c r="I104" i="31"/>
  <c r="J104" i="31" s="1"/>
  <c r="I109" i="31"/>
  <c r="J109" i="31" s="1"/>
  <c r="I120" i="31"/>
  <c r="K120" i="31" s="1"/>
  <c r="I127" i="31"/>
  <c r="K127" i="31" s="1"/>
  <c r="I138" i="31"/>
  <c r="K138" i="31" s="1"/>
  <c r="I144" i="31"/>
  <c r="J144" i="31" s="1"/>
  <c r="I153" i="31"/>
  <c r="K153" i="31" s="1"/>
  <c r="I163" i="31"/>
  <c r="K163" i="31" s="1"/>
  <c r="I173" i="31"/>
  <c r="J173" i="31" s="1"/>
  <c r="I219" i="31"/>
  <c r="J219" i="31" s="1"/>
  <c r="I17" i="31"/>
  <c r="K17" i="31" s="1"/>
  <c r="I29" i="31"/>
  <c r="J29" i="31" s="1"/>
  <c r="I21" i="31"/>
  <c r="J21" i="31" s="1"/>
  <c r="I39" i="31"/>
  <c r="K39" i="31" s="1"/>
  <c r="I44" i="31"/>
  <c r="K44" i="31" s="1"/>
  <c r="I60" i="31"/>
  <c r="J60" i="31" s="1"/>
  <c r="I78" i="31"/>
  <c r="J78" i="31" s="1"/>
  <c r="I83" i="31"/>
  <c r="K83" i="31" s="1"/>
  <c r="I94" i="31"/>
  <c r="J94" i="31" s="1"/>
  <c r="I99" i="31"/>
  <c r="K99" i="31" s="1"/>
  <c r="I110" i="31"/>
  <c r="K110" i="31" s="1"/>
  <c r="I115" i="31"/>
  <c r="K115" i="31" s="1"/>
  <c r="I128" i="31"/>
  <c r="K128" i="31" s="1"/>
  <c r="I133" i="31"/>
  <c r="K133" i="31" s="1"/>
  <c r="I139" i="31"/>
  <c r="K139" i="31" s="1"/>
  <c r="I154" i="31"/>
  <c r="K154" i="31" s="1"/>
  <c r="I159" i="31"/>
  <c r="K159" i="31" s="1"/>
  <c r="I195" i="31"/>
  <c r="K195" i="31" s="1"/>
  <c r="I234" i="31"/>
  <c r="K234" i="31" s="1"/>
  <c r="I250" i="31"/>
  <c r="K250" i="31" s="1"/>
  <c r="L403" i="34"/>
  <c r="AH403" i="34"/>
  <c r="AL403" i="34"/>
  <c r="AK403" i="34"/>
  <c r="AD403" i="34"/>
  <c r="N403" i="34"/>
  <c r="O403" i="34"/>
  <c r="M403" i="34"/>
  <c r="Z403" i="34"/>
  <c r="U403" i="34"/>
  <c r="Q403" i="34"/>
  <c r="AI403" i="34"/>
  <c r="AB403" i="34"/>
  <c r="AM403" i="34"/>
  <c r="AE403" i="34"/>
  <c r="Y403" i="34"/>
  <c r="K65" i="31"/>
  <c r="J65" i="31"/>
  <c r="K206" i="31"/>
  <c r="J84" i="31"/>
  <c r="J100" i="31"/>
  <c r="J112" i="31"/>
  <c r="J135" i="31"/>
  <c r="K135" i="31"/>
  <c r="J80" i="31"/>
  <c r="I51" i="31"/>
  <c r="K80" i="31"/>
  <c r="K84" i="31"/>
  <c r="I348" i="31"/>
  <c r="I340" i="31"/>
  <c r="I336" i="31"/>
  <c r="I319" i="31"/>
  <c r="I308" i="31"/>
  <c r="I300" i="31"/>
  <c r="I292" i="31"/>
  <c r="I284" i="31"/>
  <c r="I350" i="31"/>
  <c r="I342" i="31"/>
  <c r="I352" i="31"/>
  <c r="I344" i="31"/>
  <c r="I334" i="31"/>
  <c r="I276" i="31"/>
  <c r="I268" i="31"/>
  <c r="I260" i="31"/>
  <c r="I246" i="31"/>
  <c r="I238" i="31"/>
  <c r="I232" i="31"/>
  <c r="I307" i="31"/>
  <c r="I306" i="31"/>
  <c r="I291" i="31"/>
  <c r="I290" i="31"/>
  <c r="I278" i="31"/>
  <c r="I270" i="31"/>
  <c r="I262" i="31"/>
  <c r="I254" i="31"/>
  <c r="I248" i="31"/>
  <c r="I240" i="31"/>
  <c r="I233" i="31"/>
  <c r="I346" i="31"/>
  <c r="I280" i="31"/>
  <c r="I272" i="31"/>
  <c r="I264" i="31"/>
  <c r="I256" i="31"/>
  <c r="I393" i="31"/>
  <c r="I376" i="31"/>
  <c r="I359" i="31"/>
  <c r="I381" i="31"/>
  <c r="I363" i="31"/>
  <c r="I385" i="31"/>
  <c r="I367" i="31"/>
  <c r="I389" i="31"/>
  <c r="I372" i="31"/>
  <c r="I356" i="31"/>
  <c r="I152" i="31"/>
  <c r="I160" i="31"/>
  <c r="I168" i="31"/>
  <c r="I171" i="31"/>
  <c r="I176" i="31"/>
  <c r="I179" i="31"/>
  <c r="I184" i="31"/>
  <c r="I187" i="31"/>
  <c r="I192" i="31"/>
  <c r="I196" i="31"/>
  <c r="I201" i="31"/>
  <c r="I204" i="31"/>
  <c r="I209" i="31"/>
  <c r="I212" i="31"/>
  <c r="I217" i="31"/>
  <c r="I220" i="31"/>
  <c r="I225" i="31"/>
  <c r="I228" i="31"/>
  <c r="I258" i="31"/>
  <c r="I266" i="31"/>
  <c r="I274" i="31"/>
  <c r="I282" i="31"/>
  <c r="I295" i="31"/>
  <c r="I299" i="31"/>
  <c r="I302" i="31"/>
  <c r="I317" i="31"/>
  <c r="I329" i="31"/>
  <c r="I335" i="31"/>
  <c r="I126" i="31"/>
  <c r="I134" i="31"/>
  <c r="I142" i="31"/>
  <c r="I149" i="31"/>
  <c r="I150" i="31"/>
  <c r="I157" i="31"/>
  <c r="I158" i="31"/>
  <c r="I165" i="31"/>
  <c r="I166" i="31"/>
  <c r="I169" i="31"/>
  <c r="I174" i="31"/>
  <c r="I177" i="31"/>
  <c r="I182" i="31"/>
  <c r="I185" i="31"/>
  <c r="I190" i="31"/>
  <c r="I194" i="31"/>
  <c r="I199" i="31"/>
  <c r="I202" i="31"/>
  <c r="I207" i="31"/>
  <c r="I210" i="31"/>
  <c r="I215" i="31"/>
  <c r="I218" i="31"/>
  <c r="I223" i="31"/>
  <c r="I226" i="31"/>
  <c r="I231" i="31"/>
  <c r="I236" i="31"/>
  <c r="I244" i="31"/>
  <c r="I252" i="31"/>
  <c r="I255" i="31"/>
  <c r="I263" i="31"/>
  <c r="I271" i="31"/>
  <c r="I279" i="31"/>
  <c r="I288" i="31"/>
  <c r="I298" i="31"/>
  <c r="I311" i="31"/>
  <c r="I148" i="31"/>
  <c r="I156" i="31"/>
  <c r="I164" i="31"/>
  <c r="I172" i="31"/>
  <c r="I175" i="31"/>
  <c r="I180" i="31"/>
  <c r="I183" i="31"/>
  <c r="I188" i="31"/>
  <c r="I191" i="31"/>
  <c r="I197" i="31"/>
  <c r="I200" i="31"/>
  <c r="I205" i="31"/>
  <c r="I208" i="31"/>
  <c r="I213" i="31"/>
  <c r="I216" i="31"/>
  <c r="I221" i="31"/>
  <c r="I224" i="31"/>
  <c r="I229" i="31"/>
  <c r="I237" i="31"/>
  <c r="I245" i="31"/>
  <c r="I253" i="31"/>
  <c r="I304" i="31"/>
  <c r="I325" i="31"/>
  <c r="I338" i="31"/>
  <c r="I235" i="31"/>
  <c r="I243" i="31"/>
  <c r="I251" i="31"/>
  <c r="I261" i="31"/>
  <c r="I269" i="31"/>
  <c r="I277" i="31"/>
  <c r="I285" i="31"/>
  <c r="I297" i="31"/>
  <c r="I301" i="31"/>
  <c r="I313" i="31"/>
  <c r="I318" i="31"/>
  <c r="I321" i="31"/>
  <c r="I331" i="31"/>
  <c r="I241" i="31"/>
  <c r="I249" i="31"/>
  <c r="I259" i="31"/>
  <c r="I267" i="31"/>
  <c r="I275" i="31"/>
  <c r="I287" i="31"/>
  <c r="I294" i="31"/>
  <c r="I296" i="31"/>
  <c r="I303" i="31"/>
  <c r="I310" i="31"/>
  <c r="I315" i="31"/>
  <c r="I323" i="31"/>
  <c r="I343" i="31"/>
  <c r="I351" i="31"/>
  <c r="I365" i="31"/>
  <c r="I383" i="31"/>
  <c r="I239" i="31"/>
  <c r="I247" i="31"/>
  <c r="I257" i="31"/>
  <c r="I265" i="31"/>
  <c r="I273" i="31"/>
  <c r="I281" i="31"/>
  <c r="I289" i="31"/>
  <c r="I293" i="31"/>
  <c r="I305" i="31"/>
  <c r="I309" i="31"/>
  <c r="I316" i="31"/>
  <c r="I324" i="31"/>
  <c r="I333" i="31"/>
  <c r="I341" i="31"/>
  <c r="I349" i="31"/>
  <c r="I361" i="31"/>
  <c r="I378" i="31"/>
  <c r="I395" i="31"/>
  <c r="I314" i="31"/>
  <c r="I322" i="31"/>
  <c r="I326" i="31"/>
  <c r="I330" i="31"/>
  <c r="I339" i="31"/>
  <c r="I347" i="31"/>
  <c r="I357" i="31"/>
  <c r="I374" i="31"/>
  <c r="I391" i="31"/>
  <c r="I312" i="31"/>
  <c r="I320" i="31"/>
  <c r="I328" i="31"/>
  <c r="I337" i="31"/>
  <c r="I345" i="31"/>
  <c r="I353" i="31"/>
  <c r="I369" i="31"/>
  <c r="I387" i="31"/>
  <c r="I397" i="31"/>
  <c r="C13" i="9"/>
  <c r="K129" i="31" l="1"/>
  <c r="K90" i="31"/>
  <c r="J95" i="31"/>
  <c r="J71" i="31"/>
  <c r="J96" i="31"/>
  <c r="J198" i="31"/>
  <c r="J37" i="31"/>
  <c r="J121" i="31"/>
  <c r="K22" i="31"/>
  <c r="K173" i="31"/>
  <c r="J99" i="31"/>
  <c r="K87" i="31"/>
  <c r="J195" i="31"/>
  <c r="K29" i="31"/>
  <c r="K170" i="31"/>
  <c r="J107" i="31"/>
  <c r="J116" i="31"/>
  <c r="K106" i="31"/>
  <c r="K122" i="31"/>
  <c r="J24" i="31"/>
  <c r="J28" i="31"/>
  <c r="J130" i="31"/>
  <c r="K136" i="31"/>
  <c r="K147" i="31"/>
  <c r="J58" i="31"/>
  <c r="J230" i="31"/>
  <c r="J89" i="31"/>
  <c r="J124" i="31"/>
  <c r="J101" i="31"/>
  <c r="J151" i="31"/>
  <c r="J76" i="31"/>
  <c r="J41" i="31"/>
  <c r="K214" i="31"/>
  <c r="J25" i="31"/>
  <c r="K113" i="31"/>
  <c r="J54" i="31"/>
  <c r="J74" i="31"/>
  <c r="K242" i="31"/>
  <c r="K38" i="31"/>
  <c r="J155" i="31"/>
  <c r="K98" i="31"/>
  <c r="J31" i="31"/>
  <c r="K62" i="31"/>
  <c r="J133" i="31"/>
  <c r="K60" i="31"/>
  <c r="J26" i="31"/>
  <c r="K16" i="31"/>
  <c r="J50" i="31"/>
  <c r="K189" i="31"/>
  <c r="K118" i="31"/>
  <c r="J92" i="31"/>
  <c r="K109" i="31"/>
  <c r="K79" i="31"/>
  <c r="J283" i="31"/>
  <c r="J139" i="31"/>
  <c r="K186" i="31"/>
  <c r="J162" i="31"/>
  <c r="J141" i="31"/>
  <c r="J227" i="31"/>
  <c r="K132" i="31"/>
  <c r="J154" i="31"/>
  <c r="K55" i="31"/>
  <c r="K69" i="31"/>
  <c r="K219" i="31"/>
  <c r="K78" i="31"/>
  <c r="K94" i="31"/>
  <c r="J64" i="31"/>
  <c r="K123" i="31"/>
  <c r="J17" i="31"/>
  <c r="J93" i="31"/>
  <c r="J181" i="31"/>
  <c r="K66" i="31"/>
  <c r="J102" i="31"/>
  <c r="J163" i="31"/>
  <c r="K167" i="31"/>
  <c r="J119" i="31"/>
  <c r="K140" i="31"/>
  <c r="K211" i="31"/>
  <c r="J35" i="31"/>
  <c r="J159" i="31"/>
  <c r="J27" i="31"/>
  <c r="K143" i="31"/>
  <c r="K18" i="31"/>
  <c r="J161" i="31"/>
  <c r="K137" i="31"/>
  <c r="J49" i="31"/>
  <c r="J128" i="31"/>
  <c r="J85" i="31"/>
  <c r="J83" i="31"/>
  <c r="J61" i="31"/>
  <c r="K40" i="31"/>
  <c r="K43" i="31"/>
  <c r="G11" i="31"/>
  <c r="J53" i="31"/>
  <c r="J111" i="31"/>
  <c r="J72" i="31"/>
  <c r="K104" i="31"/>
  <c r="J120" i="31"/>
  <c r="J97" i="31"/>
  <c r="J222" i="31"/>
  <c r="K86" i="31"/>
  <c r="J68" i="31"/>
  <c r="K21" i="31"/>
  <c r="K108" i="31"/>
  <c r="J146" i="31"/>
  <c r="J110" i="31"/>
  <c r="K203" i="31"/>
  <c r="J138" i="31"/>
  <c r="K117" i="31"/>
  <c r="J105" i="31"/>
  <c r="J81" i="31"/>
  <c r="J91" i="31"/>
  <c r="J127" i="31"/>
  <c r="J67" i="31"/>
  <c r="J23" i="31"/>
  <c r="K145" i="31"/>
  <c r="J42" i="31"/>
  <c r="J286" i="31"/>
  <c r="J82" i="31"/>
  <c r="J52" i="31"/>
  <c r="J153" i="31"/>
  <c r="K88" i="31"/>
  <c r="J57" i="31"/>
  <c r="K144" i="31"/>
  <c r="K77" i="31"/>
  <c r="J44" i="31"/>
  <c r="J250" i="31"/>
  <c r="K131" i="31"/>
  <c r="J70" i="31"/>
  <c r="J234" i="31"/>
  <c r="K114" i="31"/>
  <c r="J115" i="31"/>
  <c r="J19" i="31"/>
  <c r="J39" i="31"/>
  <c r="K178" i="31"/>
  <c r="J63" i="31"/>
  <c r="J103" i="31"/>
  <c r="J30" i="31"/>
  <c r="AP404" i="34"/>
  <c r="J387" i="31"/>
  <c r="K387" i="31"/>
  <c r="K337" i="31"/>
  <c r="J337" i="31"/>
  <c r="J374" i="31"/>
  <c r="K374" i="31"/>
  <c r="J330" i="31"/>
  <c r="K330" i="31"/>
  <c r="J378" i="31"/>
  <c r="K378" i="31"/>
  <c r="K333" i="31"/>
  <c r="J333" i="31"/>
  <c r="J305" i="31"/>
  <c r="K305" i="31"/>
  <c r="J273" i="31"/>
  <c r="K273" i="31"/>
  <c r="K239" i="31"/>
  <c r="J239" i="31"/>
  <c r="J343" i="31"/>
  <c r="K343" i="31"/>
  <c r="J303" i="31"/>
  <c r="K303" i="31"/>
  <c r="J275" i="31"/>
  <c r="K275" i="31"/>
  <c r="J241" i="31"/>
  <c r="K241" i="31"/>
  <c r="K313" i="31"/>
  <c r="J313" i="31"/>
  <c r="J277" i="31"/>
  <c r="K277" i="31"/>
  <c r="K243" i="31"/>
  <c r="J243" i="31"/>
  <c r="K304" i="31"/>
  <c r="J304" i="31"/>
  <c r="J229" i="31"/>
  <c r="K229" i="31"/>
  <c r="J213" i="31"/>
  <c r="K213" i="31"/>
  <c r="J197" i="31"/>
  <c r="K197" i="31"/>
  <c r="J180" i="31"/>
  <c r="K180" i="31"/>
  <c r="K156" i="31"/>
  <c r="J156" i="31"/>
  <c r="K288" i="31"/>
  <c r="J288" i="31"/>
  <c r="J255" i="31"/>
  <c r="K255" i="31"/>
  <c r="J231" i="31"/>
  <c r="K231" i="31"/>
  <c r="J215" i="31"/>
  <c r="K215" i="31"/>
  <c r="J199" i="31"/>
  <c r="K199" i="31"/>
  <c r="J182" i="31"/>
  <c r="K182" i="31"/>
  <c r="J166" i="31"/>
  <c r="K166" i="31"/>
  <c r="J150" i="31"/>
  <c r="K150" i="31"/>
  <c r="J126" i="31"/>
  <c r="K126" i="31"/>
  <c r="J302" i="31"/>
  <c r="K302" i="31"/>
  <c r="K274" i="31"/>
  <c r="J274" i="31"/>
  <c r="J225" i="31"/>
  <c r="K225" i="31"/>
  <c r="J209" i="31"/>
  <c r="K209" i="31"/>
  <c r="J192" i="31"/>
  <c r="K192" i="31"/>
  <c r="J176" i="31"/>
  <c r="K176" i="31"/>
  <c r="K152" i="31"/>
  <c r="J152" i="31"/>
  <c r="K367" i="31"/>
  <c r="J367" i="31"/>
  <c r="K359" i="31"/>
  <c r="J359" i="31"/>
  <c r="K264" i="31"/>
  <c r="J264" i="31"/>
  <c r="J233" i="31"/>
  <c r="K233" i="31"/>
  <c r="K262" i="31"/>
  <c r="J262" i="31"/>
  <c r="J291" i="31"/>
  <c r="K291" i="31"/>
  <c r="K238" i="31"/>
  <c r="J238" i="31"/>
  <c r="K276" i="31"/>
  <c r="J276" i="31"/>
  <c r="K342" i="31"/>
  <c r="J342" i="31"/>
  <c r="K300" i="31"/>
  <c r="J300" i="31"/>
  <c r="K340" i="31"/>
  <c r="J340" i="31"/>
  <c r="J369" i="31"/>
  <c r="K369" i="31"/>
  <c r="K328" i="31"/>
  <c r="J328" i="31"/>
  <c r="J357" i="31"/>
  <c r="K357" i="31"/>
  <c r="K326" i="31"/>
  <c r="J326" i="31"/>
  <c r="J361" i="31"/>
  <c r="K361" i="31"/>
  <c r="K324" i="31"/>
  <c r="J324" i="31"/>
  <c r="J293" i="31"/>
  <c r="K293" i="31"/>
  <c r="J265" i="31"/>
  <c r="K265" i="31"/>
  <c r="J383" i="31"/>
  <c r="K383" i="31"/>
  <c r="K323" i="31"/>
  <c r="J323" i="31"/>
  <c r="K296" i="31"/>
  <c r="J296" i="31"/>
  <c r="J267" i="31"/>
  <c r="K267" i="31"/>
  <c r="K331" i="31"/>
  <c r="J331" i="31"/>
  <c r="J301" i="31"/>
  <c r="K301" i="31"/>
  <c r="J269" i="31"/>
  <c r="K269" i="31"/>
  <c r="K235" i="31"/>
  <c r="J235" i="31"/>
  <c r="K253" i="31"/>
  <c r="J253" i="31"/>
  <c r="K224" i="31"/>
  <c r="J224" i="31"/>
  <c r="K208" i="31"/>
  <c r="J208" i="31"/>
  <c r="K191" i="31"/>
  <c r="J191" i="31"/>
  <c r="K175" i="31"/>
  <c r="J175" i="31"/>
  <c r="K148" i="31"/>
  <c r="J148" i="31"/>
  <c r="J279" i="31"/>
  <c r="K279" i="31"/>
  <c r="K252" i="31"/>
  <c r="J252" i="31"/>
  <c r="K226" i="31"/>
  <c r="J226" i="31"/>
  <c r="K210" i="31"/>
  <c r="J210" i="31"/>
  <c r="K194" i="31"/>
  <c r="J194" i="31"/>
  <c r="K177" i="31"/>
  <c r="J177" i="31"/>
  <c r="K165" i="31"/>
  <c r="J165" i="31"/>
  <c r="K149" i="31"/>
  <c r="J149" i="31"/>
  <c r="K335" i="31"/>
  <c r="J335" i="31"/>
  <c r="J299" i="31"/>
  <c r="K299" i="31"/>
  <c r="K266" i="31"/>
  <c r="J266" i="31"/>
  <c r="K220" i="31"/>
  <c r="J220" i="31"/>
  <c r="K204" i="31"/>
  <c r="J204" i="31"/>
  <c r="K187" i="31"/>
  <c r="J187" i="31"/>
  <c r="K171" i="31"/>
  <c r="J171" i="31"/>
  <c r="K356" i="31"/>
  <c r="J356" i="31"/>
  <c r="K385" i="31"/>
  <c r="J385" i="31"/>
  <c r="K376" i="31"/>
  <c r="J376" i="31"/>
  <c r="K272" i="31"/>
  <c r="J272" i="31"/>
  <c r="K240" i="31"/>
  <c r="J240" i="31"/>
  <c r="K270" i="31"/>
  <c r="J270" i="31"/>
  <c r="K306" i="31"/>
  <c r="J306" i="31"/>
  <c r="K246" i="31"/>
  <c r="J246" i="31"/>
  <c r="K334" i="31"/>
  <c r="J334" i="31"/>
  <c r="K350" i="31"/>
  <c r="J350" i="31"/>
  <c r="K308" i="31"/>
  <c r="J308" i="31"/>
  <c r="K348" i="31"/>
  <c r="J348" i="31"/>
  <c r="J397" i="31"/>
  <c r="K397" i="31"/>
  <c r="J353" i="31"/>
  <c r="K353" i="31"/>
  <c r="K320" i="31"/>
  <c r="J320" i="31"/>
  <c r="J347" i="31"/>
  <c r="K347" i="31"/>
  <c r="J322" i="31"/>
  <c r="K322" i="31"/>
  <c r="J349" i="31"/>
  <c r="K349" i="31"/>
  <c r="K316" i="31"/>
  <c r="J316" i="31"/>
  <c r="J289" i="31"/>
  <c r="K289" i="31"/>
  <c r="J257" i="31"/>
  <c r="K257" i="31"/>
  <c r="J365" i="31"/>
  <c r="K365" i="31"/>
  <c r="K315" i="31"/>
  <c r="J315" i="31"/>
  <c r="J294" i="31"/>
  <c r="K294" i="31"/>
  <c r="J259" i="31"/>
  <c r="K259" i="31"/>
  <c r="K321" i="31"/>
  <c r="J321" i="31"/>
  <c r="J297" i="31"/>
  <c r="K297" i="31"/>
  <c r="J261" i="31"/>
  <c r="K261" i="31"/>
  <c r="K338" i="31"/>
  <c r="J338" i="31"/>
  <c r="K245" i="31"/>
  <c r="J245" i="31"/>
  <c r="J221" i="31"/>
  <c r="K221" i="31"/>
  <c r="J205" i="31"/>
  <c r="K205" i="31"/>
  <c r="J188" i="31"/>
  <c r="K188" i="31"/>
  <c r="J172" i="31"/>
  <c r="K172" i="31"/>
  <c r="J311" i="31"/>
  <c r="K311" i="31"/>
  <c r="J271" i="31"/>
  <c r="K271" i="31"/>
  <c r="K244" i="31"/>
  <c r="J244" i="31"/>
  <c r="J223" i="31"/>
  <c r="K223" i="31"/>
  <c r="J207" i="31"/>
  <c r="K207" i="31"/>
  <c r="J190" i="31"/>
  <c r="K190" i="31"/>
  <c r="J174" i="31"/>
  <c r="K174" i="31"/>
  <c r="J158" i="31"/>
  <c r="K158" i="31"/>
  <c r="J142" i="31"/>
  <c r="K142" i="31"/>
  <c r="K329" i="31"/>
  <c r="J329" i="31"/>
  <c r="J295" i="31"/>
  <c r="K295" i="31"/>
  <c r="K258" i="31"/>
  <c r="J258" i="31"/>
  <c r="J217" i="31"/>
  <c r="K217" i="31"/>
  <c r="J201" i="31"/>
  <c r="K201" i="31"/>
  <c r="J184" i="31"/>
  <c r="K184" i="31"/>
  <c r="J168" i="31"/>
  <c r="K168" i="31"/>
  <c r="K372" i="31"/>
  <c r="J372" i="31"/>
  <c r="K363" i="31"/>
  <c r="J363" i="31"/>
  <c r="K393" i="31"/>
  <c r="J393" i="31"/>
  <c r="K280" i="31"/>
  <c r="J280" i="31"/>
  <c r="K248" i="31"/>
  <c r="J248" i="31"/>
  <c r="K278" i="31"/>
  <c r="J278" i="31"/>
  <c r="J307" i="31"/>
  <c r="K307" i="31"/>
  <c r="K260" i="31"/>
  <c r="J260" i="31"/>
  <c r="K344" i="31"/>
  <c r="J344" i="31"/>
  <c r="K284" i="31"/>
  <c r="J284" i="31"/>
  <c r="K319" i="31"/>
  <c r="J319" i="31"/>
  <c r="K51" i="31"/>
  <c r="J51" i="31"/>
  <c r="J345" i="31"/>
  <c r="K345" i="31"/>
  <c r="K312" i="31"/>
  <c r="J312" i="31"/>
  <c r="J391" i="31"/>
  <c r="K391" i="31"/>
  <c r="J339" i="31"/>
  <c r="K339" i="31"/>
  <c r="J314" i="31"/>
  <c r="K314" i="31"/>
  <c r="J395" i="31"/>
  <c r="K395" i="31"/>
  <c r="J341" i="31"/>
  <c r="K341" i="31"/>
  <c r="J309" i="31"/>
  <c r="K309" i="31"/>
  <c r="J281" i="31"/>
  <c r="K281" i="31"/>
  <c r="K247" i="31"/>
  <c r="J247" i="31"/>
  <c r="J351" i="31"/>
  <c r="K351" i="31"/>
  <c r="J310" i="31"/>
  <c r="K310" i="31"/>
  <c r="J287" i="31"/>
  <c r="K287" i="31"/>
  <c r="J249" i="31"/>
  <c r="K249" i="31"/>
  <c r="K318" i="31"/>
  <c r="J318" i="31"/>
  <c r="J285" i="31"/>
  <c r="K285" i="31"/>
  <c r="K251" i="31"/>
  <c r="J251" i="31"/>
  <c r="K325" i="31"/>
  <c r="J325" i="31"/>
  <c r="K237" i="31"/>
  <c r="J237" i="31"/>
  <c r="K216" i="31"/>
  <c r="J216" i="31"/>
  <c r="K200" i="31"/>
  <c r="J200" i="31"/>
  <c r="K183" i="31"/>
  <c r="J183" i="31"/>
  <c r="K164" i="31"/>
  <c r="J164" i="31"/>
  <c r="K298" i="31"/>
  <c r="J298" i="31"/>
  <c r="J263" i="31"/>
  <c r="K263" i="31"/>
  <c r="K236" i="31"/>
  <c r="J236" i="31"/>
  <c r="K218" i="31"/>
  <c r="J218" i="31"/>
  <c r="K202" i="31"/>
  <c r="J202" i="31"/>
  <c r="K185" i="31"/>
  <c r="J185" i="31"/>
  <c r="K169" i="31"/>
  <c r="J169" i="31"/>
  <c r="K157" i="31"/>
  <c r="J157" i="31"/>
  <c r="J134" i="31"/>
  <c r="K134" i="31"/>
  <c r="K317" i="31"/>
  <c r="J317" i="31"/>
  <c r="K282" i="31"/>
  <c r="J282" i="31"/>
  <c r="K228" i="31"/>
  <c r="J228" i="31"/>
  <c r="K212" i="31"/>
  <c r="J212" i="31"/>
  <c r="K196" i="31"/>
  <c r="J196" i="31"/>
  <c r="K179" i="31"/>
  <c r="J179" i="31"/>
  <c r="K160" i="31"/>
  <c r="J160" i="31"/>
  <c r="K389" i="31"/>
  <c r="J389" i="31"/>
  <c r="K381" i="31"/>
  <c r="J381" i="31"/>
  <c r="K256" i="31"/>
  <c r="J256" i="31"/>
  <c r="K346" i="31"/>
  <c r="J346" i="31"/>
  <c r="K254" i="31"/>
  <c r="J254" i="31"/>
  <c r="K290" i="31"/>
  <c r="J290" i="31"/>
  <c r="J232" i="31"/>
  <c r="K232" i="31"/>
  <c r="K268" i="31"/>
  <c r="J268" i="31"/>
  <c r="K352" i="31"/>
  <c r="J352" i="31"/>
  <c r="K292" i="31"/>
  <c r="J292" i="31"/>
  <c r="K336" i="31"/>
  <c r="J336" i="31"/>
  <c r="C15" i="9"/>
  <c r="C16" i="9" l="1"/>
  <c r="C17" i="9" s="1"/>
  <c r="C10" i="9" s="1"/>
  <c r="C19" i="9" s="1"/>
  <c r="C18" i="9"/>
  <c r="B60" i="30" l="1"/>
  <c r="B53" i="30"/>
  <c r="B52" i="30"/>
  <c r="B51" i="30"/>
  <c r="B50" i="30"/>
  <c r="B49" i="30"/>
  <c r="F49" i="30"/>
  <c r="H49" i="30" s="1"/>
  <c r="F50" i="30"/>
  <c r="H50" i="30" s="1"/>
  <c r="F51" i="30"/>
  <c r="H51" i="30" s="1"/>
  <c r="F52" i="30"/>
  <c r="H52" i="30" s="1"/>
  <c r="F53" i="30"/>
  <c r="H53" i="30" s="1"/>
  <c r="C20" i="9" l="1"/>
  <c r="F398" i="30" l="1"/>
  <c r="H398" i="30" s="1"/>
  <c r="F396" i="30"/>
  <c r="H396" i="30" s="1"/>
  <c r="F394" i="30"/>
  <c r="H394" i="30" s="1"/>
  <c r="F392" i="30"/>
  <c r="H392" i="30" s="1"/>
  <c r="F390" i="30"/>
  <c r="H390" i="30" s="1"/>
  <c r="F388" i="30"/>
  <c r="H388" i="30" s="1"/>
  <c r="F386" i="30"/>
  <c r="H386" i="30" s="1"/>
  <c r="F384" i="30"/>
  <c r="H384" i="30" s="1"/>
  <c r="F382" i="30"/>
  <c r="H382" i="30" s="1"/>
  <c r="F379" i="30"/>
  <c r="H379" i="30" s="1"/>
  <c r="F377" i="30"/>
  <c r="H377" i="30" s="1"/>
  <c r="F375" i="30"/>
  <c r="H375" i="30" s="1"/>
  <c r="F373" i="30"/>
  <c r="H373" i="30" s="1"/>
  <c r="F370" i="30"/>
  <c r="H370" i="30" s="1"/>
  <c r="F368" i="30"/>
  <c r="H368" i="30" s="1"/>
  <c r="F366" i="30"/>
  <c r="H366" i="30" s="1"/>
  <c r="F364" i="30"/>
  <c r="H364" i="30" s="1"/>
  <c r="F362" i="30"/>
  <c r="H362" i="30" s="1"/>
  <c r="F360" i="30"/>
  <c r="H360" i="30" s="1"/>
  <c r="F358" i="30"/>
  <c r="H358" i="30" s="1"/>
  <c r="F357" i="30"/>
  <c r="H357" i="30" s="1"/>
  <c r="F354" i="30"/>
  <c r="H354" i="30" s="1"/>
  <c r="F353" i="30"/>
  <c r="H353" i="30" s="1"/>
  <c r="F352" i="30"/>
  <c r="H352" i="30" s="1"/>
  <c r="F351" i="30"/>
  <c r="H351" i="30" s="1"/>
  <c r="F350" i="30"/>
  <c r="H350" i="30" s="1"/>
  <c r="F349" i="30"/>
  <c r="H349" i="30" s="1"/>
  <c r="F348" i="30"/>
  <c r="H348" i="30" s="1"/>
  <c r="F347" i="30"/>
  <c r="H347" i="30" s="1"/>
  <c r="F346" i="30"/>
  <c r="H346" i="30" s="1"/>
  <c r="F345" i="30"/>
  <c r="H345" i="30" s="1"/>
  <c r="F344" i="30"/>
  <c r="H344" i="30" s="1"/>
  <c r="F343" i="30"/>
  <c r="H343" i="30" s="1"/>
  <c r="F342" i="30"/>
  <c r="H342" i="30" s="1"/>
  <c r="F341" i="30"/>
  <c r="H341" i="30" s="1"/>
  <c r="F340" i="30"/>
  <c r="H340" i="30" s="1"/>
  <c r="F339" i="30"/>
  <c r="H339" i="30" s="1"/>
  <c r="F338" i="30"/>
  <c r="H338" i="30" s="1"/>
  <c r="F337" i="30"/>
  <c r="H337" i="30" s="1"/>
  <c r="F336" i="30"/>
  <c r="H336" i="30" s="1"/>
  <c r="F335" i="30"/>
  <c r="H335" i="30" s="1"/>
  <c r="F334" i="30"/>
  <c r="H334" i="30" s="1"/>
  <c r="F332" i="30"/>
  <c r="H332" i="30" s="1"/>
  <c r="F331" i="30"/>
  <c r="H331" i="30" s="1"/>
  <c r="F330" i="30"/>
  <c r="H330" i="30" s="1"/>
  <c r="F329" i="30"/>
  <c r="H329" i="30" s="1"/>
  <c r="F328" i="30"/>
  <c r="H328" i="30" s="1"/>
  <c r="F327" i="30"/>
  <c r="H327" i="30" s="1"/>
  <c r="F326" i="30"/>
  <c r="H326" i="30" s="1"/>
  <c r="F325" i="30"/>
  <c r="H325" i="30" s="1"/>
  <c r="F324" i="30"/>
  <c r="H324" i="30" s="1"/>
  <c r="F323" i="30"/>
  <c r="H323" i="30" s="1"/>
  <c r="F322" i="30"/>
  <c r="H322" i="30" s="1"/>
  <c r="F321" i="30"/>
  <c r="H321" i="30" s="1"/>
  <c r="F320" i="30"/>
  <c r="H320" i="30" s="1"/>
  <c r="F319" i="30"/>
  <c r="H319" i="30" s="1"/>
  <c r="F318" i="30"/>
  <c r="H318" i="30" s="1"/>
  <c r="F317" i="30"/>
  <c r="H317" i="30" s="1"/>
  <c r="F316" i="30"/>
  <c r="H316" i="30" s="1"/>
  <c r="F315" i="30"/>
  <c r="H315" i="30" s="1"/>
  <c r="F314" i="30"/>
  <c r="H314" i="30" s="1"/>
  <c r="F313" i="30"/>
  <c r="H313" i="30" s="1"/>
  <c r="F312" i="30"/>
  <c r="H312" i="30" s="1"/>
  <c r="F311" i="30"/>
  <c r="H311" i="30" s="1"/>
  <c r="F310" i="30"/>
  <c r="H310" i="30" s="1"/>
  <c r="F309" i="30"/>
  <c r="H309" i="30" s="1"/>
  <c r="F308" i="30"/>
  <c r="H308" i="30" s="1"/>
  <c r="F307" i="30"/>
  <c r="H307" i="30" s="1"/>
  <c r="F306" i="30"/>
  <c r="H306" i="30" s="1"/>
  <c r="F305" i="30"/>
  <c r="H305" i="30" s="1"/>
  <c r="F304" i="30"/>
  <c r="H304" i="30" s="1"/>
  <c r="F303" i="30"/>
  <c r="H303" i="30" s="1"/>
  <c r="F302" i="30"/>
  <c r="H302" i="30" s="1"/>
  <c r="F301" i="30"/>
  <c r="H301" i="30" s="1"/>
  <c r="F300" i="30"/>
  <c r="H300" i="30" s="1"/>
  <c r="F299" i="30"/>
  <c r="H299" i="30" s="1"/>
  <c r="F298" i="30"/>
  <c r="H298" i="30" s="1"/>
  <c r="F297" i="30"/>
  <c r="H297" i="30" s="1"/>
  <c r="F296" i="30"/>
  <c r="H296" i="30" s="1"/>
  <c r="F295" i="30"/>
  <c r="H295" i="30" s="1"/>
  <c r="F294" i="30"/>
  <c r="H294" i="30" s="1"/>
  <c r="F293" i="30"/>
  <c r="H293" i="30" s="1"/>
  <c r="F292" i="30"/>
  <c r="H292" i="30" s="1"/>
  <c r="F291" i="30"/>
  <c r="H291" i="30" s="1"/>
  <c r="F290" i="30"/>
  <c r="H290" i="30" s="1"/>
  <c r="F289" i="30"/>
  <c r="H289" i="30" s="1"/>
  <c r="F288" i="30"/>
  <c r="H288" i="30" s="1"/>
  <c r="F287" i="30"/>
  <c r="H287" i="30" s="1"/>
  <c r="F286" i="30"/>
  <c r="H286" i="30" s="1"/>
  <c r="F285" i="30"/>
  <c r="H285" i="30" s="1"/>
  <c r="F284" i="30"/>
  <c r="H284" i="30" s="1"/>
  <c r="F283" i="30"/>
  <c r="H283" i="30" s="1"/>
  <c r="F282" i="30"/>
  <c r="H282" i="30" s="1"/>
  <c r="F281" i="30"/>
  <c r="H281" i="30" s="1"/>
  <c r="F280" i="30"/>
  <c r="H280" i="30" s="1"/>
  <c r="F279" i="30"/>
  <c r="H279" i="30" s="1"/>
  <c r="F278" i="30"/>
  <c r="H278" i="30" s="1"/>
  <c r="F277" i="30"/>
  <c r="H277" i="30" s="1"/>
  <c r="F276" i="30"/>
  <c r="H276" i="30" s="1"/>
  <c r="F275" i="30"/>
  <c r="H275" i="30" s="1"/>
  <c r="F274" i="30"/>
  <c r="H274" i="30" s="1"/>
  <c r="F273" i="30"/>
  <c r="H273" i="30" s="1"/>
  <c r="F272" i="30"/>
  <c r="H272" i="30" s="1"/>
  <c r="F271" i="30"/>
  <c r="H271" i="30" s="1"/>
  <c r="F270" i="30"/>
  <c r="H270" i="30" s="1"/>
  <c r="F269" i="30"/>
  <c r="H269" i="30" s="1"/>
  <c r="F268" i="30"/>
  <c r="H268" i="30" s="1"/>
  <c r="F267" i="30"/>
  <c r="H267" i="30" s="1"/>
  <c r="F266" i="30"/>
  <c r="H266" i="30" s="1"/>
  <c r="F265" i="30"/>
  <c r="H265" i="30" s="1"/>
  <c r="F264" i="30"/>
  <c r="H264" i="30" s="1"/>
  <c r="F263" i="30"/>
  <c r="H263" i="30" s="1"/>
  <c r="F262" i="30"/>
  <c r="H262" i="30" s="1"/>
  <c r="F261" i="30"/>
  <c r="H261" i="30" s="1"/>
  <c r="F260" i="30"/>
  <c r="H260" i="30" s="1"/>
  <c r="F259" i="30"/>
  <c r="H259" i="30" s="1"/>
  <c r="F258" i="30"/>
  <c r="H258" i="30" s="1"/>
  <c r="F257" i="30"/>
  <c r="H257" i="30" s="1"/>
  <c r="F256" i="30"/>
  <c r="H256" i="30" s="1"/>
  <c r="F255" i="30"/>
  <c r="H255" i="30" s="1"/>
  <c r="F254" i="30"/>
  <c r="H254" i="30" s="1"/>
  <c r="F253" i="30"/>
  <c r="H253" i="30" s="1"/>
  <c r="F252" i="30"/>
  <c r="H252" i="30" s="1"/>
  <c r="F251" i="30"/>
  <c r="H251" i="30" s="1"/>
  <c r="F250" i="30"/>
  <c r="H250" i="30" s="1"/>
  <c r="F249" i="30"/>
  <c r="H249" i="30" s="1"/>
  <c r="F248" i="30"/>
  <c r="H248" i="30" s="1"/>
  <c r="F247" i="30"/>
  <c r="H247" i="30" s="1"/>
  <c r="F246" i="30"/>
  <c r="H246" i="30" s="1"/>
  <c r="F245" i="30"/>
  <c r="H245" i="30" s="1"/>
  <c r="F244" i="30"/>
  <c r="H244" i="30" s="1"/>
  <c r="F243" i="30"/>
  <c r="H243" i="30" s="1"/>
  <c r="F242" i="30"/>
  <c r="H242" i="30" s="1"/>
  <c r="F241" i="30"/>
  <c r="H241" i="30" s="1"/>
  <c r="F240" i="30"/>
  <c r="H240" i="30" s="1"/>
  <c r="F239" i="30"/>
  <c r="H239" i="30" s="1"/>
  <c r="F238" i="30"/>
  <c r="H238" i="30" s="1"/>
  <c r="F237" i="30"/>
  <c r="H237" i="30" s="1"/>
  <c r="F236" i="30"/>
  <c r="H236" i="30" s="1"/>
  <c r="F235" i="30"/>
  <c r="H235" i="30" s="1"/>
  <c r="F234" i="30"/>
  <c r="H234" i="30" s="1"/>
  <c r="F233" i="30"/>
  <c r="H233" i="30" s="1"/>
  <c r="F232" i="30"/>
  <c r="H232" i="30" s="1"/>
  <c r="F231" i="30"/>
  <c r="H231" i="30" s="1"/>
  <c r="F230" i="30"/>
  <c r="H230" i="30" s="1"/>
  <c r="F229" i="30"/>
  <c r="H229" i="30" s="1"/>
  <c r="F228" i="30"/>
  <c r="H228" i="30" s="1"/>
  <c r="F227" i="30"/>
  <c r="H227" i="30" s="1"/>
  <c r="F226" i="30"/>
  <c r="H226" i="30" s="1"/>
  <c r="F225" i="30"/>
  <c r="H225" i="30" s="1"/>
  <c r="F224" i="30"/>
  <c r="H224" i="30" s="1"/>
  <c r="F223" i="30"/>
  <c r="H223" i="30" s="1"/>
  <c r="F222" i="30"/>
  <c r="H222" i="30" s="1"/>
  <c r="F221" i="30"/>
  <c r="H221" i="30" s="1"/>
  <c r="F220" i="30"/>
  <c r="H220" i="30" s="1"/>
  <c r="F219" i="30"/>
  <c r="H219" i="30" s="1"/>
  <c r="F218" i="30"/>
  <c r="H218" i="30" s="1"/>
  <c r="F217" i="30"/>
  <c r="H217" i="30" s="1"/>
  <c r="F216" i="30"/>
  <c r="H216" i="30" s="1"/>
  <c r="F215" i="30"/>
  <c r="H215" i="30" s="1"/>
  <c r="F214" i="30"/>
  <c r="H214" i="30" s="1"/>
  <c r="F213" i="30"/>
  <c r="H213" i="30" s="1"/>
  <c r="F212" i="30"/>
  <c r="H212" i="30" s="1"/>
  <c r="F211" i="30"/>
  <c r="H211" i="30" s="1"/>
  <c r="F210" i="30"/>
  <c r="H210" i="30" s="1"/>
  <c r="F209" i="30"/>
  <c r="H209" i="30" s="1"/>
  <c r="F208" i="30"/>
  <c r="H208" i="30" s="1"/>
  <c r="F207" i="30"/>
  <c r="H207" i="30" s="1"/>
  <c r="F206" i="30"/>
  <c r="H206" i="30" s="1"/>
  <c r="F205" i="30"/>
  <c r="H205" i="30" s="1"/>
  <c r="F204" i="30"/>
  <c r="H204" i="30" s="1"/>
  <c r="F203" i="30"/>
  <c r="H203" i="30" s="1"/>
  <c r="F202" i="30"/>
  <c r="H202" i="30" s="1"/>
  <c r="F201" i="30"/>
  <c r="H201" i="30" s="1"/>
  <c r="F200" i="30"/>
  <c r="H200" i="30" s="1"/>
  <c r="F199" i="30"/>
  <c r="H199" i="30" s="1"/>
  <c r="F198" i="30"/>
  <c r="H198" i="30" s="1"/>
  <c r="F197" i="30"/>
  <c r="H197" i="30" s="1"/>
  <c r="F196" i="30"/>
  <c r="H196" i="30" s="1"/>
  <c r="F195" i="30"/>
  <c r="H195" i="30" s="1"/>
  <c r="F193" i="30"/>
  <c r="H193" i="30" s="1"/>
  <c r="F191" i="30"/>
  <c r="H191" i="30" s="1"/>
  <c r="F190" i="30"/>
  <c r="H190" i="30" s="1"/>
  <c r="F189" i="30"/>
  <c r="H189" i="30" s="1"/>
  <c r="F188" i="30"/>
  <c r="H188" i="30" s="1"/>
  <c r="F187" i="30"/>
  <c r="H187" i="30" s="1"/>
  <c r="F186" i="30"/>
  <c r="H186" i="30" s="1"/>
  <c r="F185" i="30"/>
  <c r="H185" i="30" s="1"/>
  <c r="F184" i="30"/>
  <c r="H184" i="30" s="1"/>
  <c r="F183" i="30"/>
  <c r="H183" i="30" s="1"/>
  <c r="F182" i="30"/>
  <c r="H182" i="30" s="1"/>
  <c r="F181" i="30"/>
  <c r="H181" i="30" s="1"/>
  <c r="F180" i="30"/>
  <c r="H180" i="30" s="1"/>
  <c r="F179" i="30"/>
  <c r="H179" i="30" s="1"/>
  <c r="F178" i="30"/>
  <c r="H178" i="30" s="1"/>
  <c r="F177" i="30"/>
  <c r="H177" i="30" s="1"/>
  <c r="F176" i="30"/>
  <c r="H176" i="30" s="1"/>
  <c r="F175" i="30"/>
  <c r="H175" i="30" s="1"/>
  <c r="F174" i="30"/>
  <c r="H174" i="30" s="1"/>
  <c r="F173" i="30"/>
  <c r="H173" i="30" s="1"/>
  <c r="F172" i="30"/>
  <c r="H172" i="30" s="1"/>
  <c r="F171" i="30"/>
  <c r="H171" i="30" s="1"/>
  <c r="F170" i="30"/>
  <c r="H170" i="30" s="1"/>
  <c r="F169" i="30"/>
  <c r="H169" i="30" s="1"/>
  <c r="F168" i="30"/>
  <c r="H168" i="30" s="1"/>
  <c r="F167" i="30"/>
  <c r="H167" i="30" s="1"/>
  <c r="F166" i="30"/>
  <c r="H166" i="30" s="1"/>
  <c r="F165" i="30"/>
  <c r="H165" i="30" s="1"/>
  <c r="F164" i="30"/>
  <c r="H164" i="30" s="1"/>
  <c r="F163" i="30"/>
  <c r="H163" i="30" s="1"/>
  <c r="F162" i="30"/>
  <c r="H162" i="30" s="1"/>
  <c r="F161" i="30"/>
  <c r="H161" i="30" s="1"/>
  <c r="F160" i="30"/>
  <c r="H160" i="30" s="1"/>
  <c r="F159" i="30"/>
  <c r="H159" i="30" s="1"/>
  <c r="F158" i="30"/>
  <c r="H158" i="30" s="1"/>
  <c r="F157" i="30"/>
  <c r="H157" i="30" s="1"/>
  <c r="F156" i="30"/>
  <c r="H156" i="30" s="1"/>
  <c r="F155" i="30"/>
  <c r="H155" i="30" s="1"/>
  <c r="F154" i="30"/>
  <c r="H154" i="30" s="1"/>
  <c r="F153" i="30"/>
  <c r="H153" i="30" s="1"/>
  <c r="F152" i="30"/>
  <c r="H152" i="30" s="1"/>
  <c r="F151" i="30"/>
  <c r="H151" i="30" s="1"/>
  <c r="F150" i="30"/>
  <c r="H150" i="30" s="1"/>
  <c r="F149" i="30"/>
  <c r="H149" i="30" s="1"/>
  <c r="F148" i="30"/>
  <c r="H148" i="30" s="1"/>
  <c r="F147" i="30"/>
  <c r="H147" i="30" s="1"/>
  <c r="F146" i="30"/>
  <c r="H146" i="30" s="1"/>
  <c r="F145" i="30"/>
  <c r="H145" i="30" s="1"/>
  <c r="F144" i="30"/>
  <c r="H144" i="30" s="1"/>
  <c r="F143" i="30"/>
  <c r="H143" i="30" s="1"/>
  <c r="F142" i="30"/>
  <c r="H142" i="30" s="1"/>
  <c r="F141" i="30"/>
  <c r="H141" i="30" s="1"/>
  <c r="F140" i="30"/>
  <c r="H140" i="30" s="1"/>
  <c r="F139" i="30"/>
  <c r="H139" i="30" s="1"/>
  <c r="F138" i="30"/>
  <c r="H138" i="30" s="1"/>
  <c r="F137" i="30"/>
  <c r="H137" i="30" s="1"/>
  <c r="F136" i="30"/>
  <c r="H136" i="30" s="1"/>
  <c r="F135" i="30"/>
  <c r="H135" i="30" s="1"/>
  <c r="F134" i="30"/>
  <c r="H134" i="30" s="1"/>
  <c r="F133" i="30"/>
  <c r="H133" i="30" s="1"/>
  <c r="F132" i="30"/>
  <c r="H132" i="30" s="1"/>
  <c r="F131" i="30"/>
  <c r="H131" i="30" s="1"/>
  <c r="F130" i="30"/>
  <c r="H130" i="30" s="1"/>
  <c r="F129" i="30"/>
  <c r="H129" i="30" s="1"/>
  <c r="F128" i="30"/>
  <c r="H128" i="30" s="1"/>
  <c r="F127" i="30"/>
  <c r="H127" i="30" s="1"/>
  <c r="F126" i="30"/>
  <c r="H126" i="30" s="1"/>
  <c r="F124" i="30"/>
  <c r="H124" i="30" s="1"/>
  <c r="F123" i="30"/>
  <c r="H123" i="30" s="1"/>
  <c r="F122" i="30"/>
  <c r="H122" i="30" s="1"/>
  <c r="F121" i="30"/>
  <c r="H121" i="30" s="1"/>
  <c r="F120" i="30"/>
  <c r="H120" i="30" s="1"/>
  <c r="F119" i="30"/>
  <c r="H119" i="30" s="1"/>
  <c r="F118" i="30"/>
  <c r="H118" i="30" s="1"/>
  <c r="F117" i="30"/>
  <c r="H117" i="30" s="1"/>
  <c r="F116" i="30"/>
  <c r="H116" i="30" s="1"/>
  <c r="F115" i="30"/>
  <c r="H115" i="30" s="1"/>
  <c r="F114" i="30"/>
  <c r="H114" i="30" s="1"/>
  <c r="F113" i="30"/>
  <c r="H113" i="30" s="1"/>
  <c r="F112" i="30"/>
  <c r="H112" i="30" s="1"/>
  <c r="F111" i="30"/>
  <c r="H111" i="30" s="1"/>
  <c r="F110" i="30"/>
  <c r="H110" i="30" s="1"/>
  <c r="F109" i="30"/>
  <c r="H109" i="30" s="1"/>
  <c r="F108" i="30"/>
  <c r="H108" i="30" s="1"/>
  <c r="F107" i="30"/>
  <c r="H107" i="30" s="1"/>
  <c r="F106" i="30"/>
  <c r="H106" i="30" s="1"/>
  <c r="F105" i="30"/>
  <c r="H105" i="30" s="1"/>
  <c r="F104" i="30"/>
  <c r="H104" i="30" s="1"/>
  <c r="F103" i="30"/>
  <c r="H103" i="30" s="1"/>
  <c r="F102" i="30"/>
  <c r="H102" i="30" s="1"/>
  <c r="F101" i="30"/>
  <c r="H101" i="30" s="1"/>
  <c r="F100" i="30"/>
  <c r="H100" i="30" s="1"/>
  <c r="F99" i="30"/>
  <c r="H99" i="30" s="1"/>
  <c r="F98" i="30"/>
  <c r="H98" i="30" s="1"/>
  <c r="F97" i="30"/>
  <c r="H97" i="30" s="1"/>
  <c r="F96" i="30"/>
  <c r="H96" i="30" s="1"/>
  <c r="F95" i="30"/>
  <c r="H95" i="30" s="1"/>
  <c r="F94" i="30"/>
  <c r="H94" i="30" s="1"/>
  <c r="F93" i="30"/>
  <c r="H93" i="30" s="1"/>
  <c r="F92" i="30"/>
  <c r="H92" i="30" s="1"/>
  <c r="F91" i="30"/>
  <c r="H91" i="30" s="1"/>
  <c r="F90" i="30"/>
  <c r="H90" i="30" s="1"/>
  <c r="F89" i="30"/>
  <c r="H89" i="30" s="1"/>
  <c r="F88" i="30"/>
  <c r="H88" i="30" s="1"/>
  <c r="F87" i="30"/>
  <c r="H87" i="30" s="1"/>
  <c r="F86" i="30"/>
  <c r="H86" i="30" s="1"/>
  <c r="F85" i="30"/>
  <c r="H85" i="30" s="1"/>
  <c r="F84" i="30"/>
  <c r="H84" i="30" s="1"/>
  <c r="F83" i="30"/>
  <c r="H83" i="30" s="1"/>
  <c r="F82" i="30"/>
  <c r="H82" i="30" s="1"/>
  <c r="F81" i="30"/>
  <c r="H81" i="30" s="1"/>
  <c r="F80" i="30"/>
  <c r="H80" i="30" s="1"/>
  <c r="F79" i="30"/>
  <c r="H79" i="30" s="1"/>
  <c r="F78" i="30"/>
  <c r="H78" i="30" s="1"/>
  <c r="F77" i="30"/>
  <c r="H77" i="30" s="1"/>
  <c r="F76" i="30"/>
  <c r="H76" i="30" s="1"/>
  <c r="F74" i="30"/>
  <c r="H74" i="30" s="1"/>
  <c r="F72" i="30"/>
  <c r="H72" i="30" s="1"/>
  <c r="F71" i="30"/>
  <c r="H71" i="30" s="1"/>
  <c r="F70" i="30"/>
  <c r="H70" i="30" s="1"/>
  <c r="F69" i="30"/>
  <c r="H69" i="30" s="1"/>
  <c r="F68" i="30"/>
  <c r="H68" i="30" s="1"/>
  <c r="F67" i="30"/>
  <c r="H67" i="30" s="1"/>
  <c r="F66" i="30"/>
  <c r="H66" i="30" s="1"/>
  <c r="F65" i="30"/>
  <c r="H65" i="30" s="1"/>
  <c r="F64" i="30"/>
  <c r="H64" i="30" s="1"/>
  <c r="F63" i="30"/>
  <c r="H63" i="30" s="1"/>
  <c r="F62" i="30"/>
  <c r="H62" i="30" s="1"/>
  <c r="F61" i="30"/>
  <c r="H61" i="30" s="1"/>
  <c r="F60" i="30"/>
  <c r="H60" i="30" s="1"/>
  <c r="F59" i="30"/>
  <c r="H59" i="30" s="1"/>
  <c r="F58" i="30"/>
  <c r="H58" i="30" s="1"/>
  <c r="F57" i="30"/>
  <c r="H57" i="30" s="1"/>
  <c r="F56" i="30"/>
  <c r="H56" i="30" s="1"/>
  <c r="F55" i="30"/>
  <c r="H55" i="30" s="1"/>
  <c r="F54" i="30"/>
  <c r="H54" i="30" s="1"/>
  <c r="T53" i="30"/>
  <c r="T52" i="30"/>
  <c r="T51" i="30"/>
  <c r="T50" i="30"/>
  <c r="T49" i="30"/>
  <c r="T48" i="30"/>
  <c r="F48" i="30"/>
  <c r="H48" i="30" s="1"/>
  <c r="T47" i="30"/>
  <c r="F47" i="30"/>
  <c r="H47" i="30" s="1"/>
  <c r="T46" i="30"/>
  <c r="F46" i="30"/>
  <c r="H46" i="30" s="1"/>
  <c r="T45" i="30"/>
  <c r="F45" i="30"/>
  <c r="H45" i="30" s="1"/>
  <c r="T44" i="30"/>
  <c r="F44" i="30"/>
  <c r="H44" i="30" s="1"/>
  <c r="F43" i="30"/>
  <c r="H43" i="30" s="1"/>
  <c r="F42" i="30"/>
  <c r="H42" i="30" s="1"/>
  <c r="F41" i="30"/>
  <c r="H41" i="30" s="1"/>
  <c r="F40" i="30"/>
  <c r="H40" i="30" s="1"/>
  <c r="F39" i="30"/>
  <c r="H39" i="30" s="1"/>
  <c r="F38" i="30"/>
  <c r="H38" i="30" s="1"/>
  <c r="F37" i="30"/>
  <c r="H37" i="30" s="1"/>
  <c r="R36" i="30"/>
  <c r="N36" i="30"/>
  <c r="M36" i="30"/>
  <c r="L36" i="30"/>
  <c r="F35" i="30"/>
  <c r="H35" i="30" s="1"/>
  <c r="F34" i="30"/>
  <c r="H34" i="30" s="1"/>
  <c r="N34" i="30" s="1"/>
  <c r="F33" i="30"/>
  <c r="H33" i="30" s="1"/>
  <c r="F32" i="30"/>
  <c r="H32" i="30" s="1"/>
  <c r="N32" i="30" s="1"/>
  <c r="F31" i="30"/>
  <c r="H31" i="30" s="1"/>
  <c r="F30" i="30"/>
  <c r="H30" i="30" s="1"/>
  <c r="F29" i="30"/>
  <c r="H29" i="30" s="1"/>
  <c r="F28" i="30"/>
  <c r="H28" i="30" s="1"/>
  <c r="F27" i="30"/>
  <c r="H27" i="30" s="1"/>
  <c r="F26" i="30"/>
  <c r="H26" i="30" s="1"/>
  <c r="F25" i="30"/>
  <c r="H25" i="30" s="1"/>
  <c r="F24" i="30"/>
  <c r="H24" i="30" s="1"/>
  <c r="F23" i="30"/>
  <c r="H23" i="30" s="1"/>
  <c r="F22" i="30"/>
  <c r="H22" i="30" s="1"/>
  <c r="F21" i="30"/>
  <c r="H21" i="30" s="1"/>
  <c r="M20" i="30" s="1"/>
  <c r="F19" i="30"/>
  <c r="H19" i="30" s="1"/>
  <c r="F18" i="30"/>
  <c r="H18" i="30" s="1"/>
  <c r="F17" i="30"/>
  <c r="H17" i="30" s="1"/>
  <c r="F16" i="30"/>
  <c r="H16" i="30" s="1"/>
  <c r="L9" i="30"/>
  <c r="M9" i="30" s="1"/>
  <c r="K9" i="30"/>
  <c r="J9" i="30"/>
  <c r="W3" i="30"/>
  <c r="V3" i="30"/>
  <c r="W2" i="30"/>
  <c r="V2" i="30"/>
  <c r="U2" i="30"/>
  <c r="W1" i="30"/>
  <c r="B45" i="16"/>
  <c r="R33" i="30" l="1"/>
  <c r="M33" i="30"/>
  <c r="L33" i="30"/>
  <c r="L20" i="30"/>
  <c r="R32" i="30"/>
  <c r="R34" i="30"/>
  <c r="L32" i="30"/>
  <c r="N33" i="30"/>
  <c r="L34" i="30"/>
  <c r="M32" i="30"/>
  <c r="M34" i="30"/>
  <c r="AO69" i="16" l="1"/>
  <c r="AO70" i="16"/>
  <c r="AO71" i="16"/>
  <c r="AO72" i="16"/>
  <c r="AO64" i="16"/>
  <c r="AO65" i="16"/>
  <c r="AO66" i="16"/>
  <c r="AO67" i="16"/>
  <c r="AO68" i="16"/>
  <c r="AO61" i="16"/>
  <c r="AO57" i="16"/>
  <c r="AO58" i="16"/>
  <c r="AO59" i="16"/>
  <c r="AO60" i="16"/>
  <c r="AO52" i="16"/>
  <c r="AO53" i="16"/>
  <c r="AO54" i="16"/>
  <c r="AO55" i="16"/>
  <c r="AO56" i="16"/>
  <c r="AO46" i="16"/>
  <c r="AO47" i="16"/>
  <c r="AO48" i="16"/>
  <c r="AO49" i="16"/>
  <c r="AO50" i="16"/>
  <c r="AO51" i="16"/>
  <c r="AO42" i="16"/>
  <c r="AO43" i="16"/>
  <c r="AO45" i="16"/>
  <c r="AO38" i="16"/>
  <c r="AO39" i="16"/>
  <c r="AO40" i="16"/>
  <c r="AO41" i="16"/>
  <c r="AO37" i="16"/>
  <c r="BN22" i="28" l="1"/>
  <c r="BG50" i="24" l="1"/>
  <c r="BG47" i="24"/>
  <c r="BI45" i="24"/>
  <c r="BI44" i="24"/>
  <c r="BK42" i="24"/>
  <c r="BJ32" i="24"/>
  <c r="BI32" i="24"/>
  <c r="BK30" i="24"/>
  <c r="BK31" i="24"/>
  <c r="BK29" i="24"/>
  <c r="BI29" i="24"/>
  <c r="BG30" i="24"/>
  <c r="BG31" i="24"/>
  <c r="BG29" i="24"/>
  <c r="BG26" i="24"/>
  <c r="BG25" i="24"/>
  <c r="BI24" i="24"/>
  <c r="BG24" i="24"/>
  <c r="BI22" i="24"/>
  <c r="BB4" i="24"/>
  <c r="BC4" i="24"/>
  <c r="BD4" i="24"/>
  <c r="BE4" i="24"/>
  <c r="BA4" i="24"/>
  <c r="BE51" i="24"/>
  <c r="BE45" i="24"/>
  <c r="BE46" i="24"/>
  <c r="BE47" i="24"/>
  <c r="BE48" i="24"/>
  <c r="BE50" i="24"/>
  <c r="AW53" i="24"/>
  <c r="AX53" i="24"/>
  <c r="AY53" i="24"/>
  <c r="AZ53" i="24"/>
  <c r="AV53" i="24"/>
  <c r="AW53" i="28"/>
  <c r="AX53" i="28"/>
  <c r="AY53" i="28"/>
  <c r="AZ53" i="28"/>
  <c r="AV53" i="28"/>
  <c r="AV3" i="28"/>
  <c r="AV2" i="28"/>
  <c r="AP2" i="28"/>
  <c r="BJ1" i="28"/>
  <c r="BG1" i="28"/>
  <c r="AV1" i="28"/>
  <c r="BI36" i="28"/>
  <c r="BG36" i="28"/>
  <c r="BG35" i="28"/>
  <c r="BJ51" i="28"/>
  <c r="BI51" i="28"/>
  <c r="BH51" i="28"/>
  <c r="BG51" i="28"/>
  <c r="BJ50" i="28"/>
  <c r="BI50" i="28"/>
  <c r="BJ48" i="28"/>
  <c r="BI48" i="28"/>
  <c r="BJ47" i="28"/>
  <c r="BI47" i="28"/>
  <c r="BI45" i="28"/>
  <c r="BI44" i="28"/>
  <c r="BJ43" i="28"/>
  <c r="BJ42" i="28"/>
  <c r="BJ37" i="28"/>
  <c r="BJ36" i="28"/>
  <c r="BJ35" i="28"/>
  <c r="BI35" i="28"/>
  <c r="BI34" i="28"/>
  <c r="BJ32" i="28"/>
  <c r="BI32" i="28"/>
  <c r="BH32" i="28"/>
  <c r="BI31" i="28"/>
  <c r="BI30" i="28"/>
  <c r="BI29" i="28"/>
  <c r="BG31" i="28"/>
  <c r="BG30" i="28"/>
  <c r="BG29" i="28"/>
  <c r="BI27" i="28"/>
  <c r="BN27" i="28"/>
  <c r="BI24" i="28"/>
  <c r="BI26" i="28"/>
  <c r="BI25" i="28"/>
  <c r="BG26" i="28"/>
  <c r="BG25" i="28"/>
  <c r="BG24" i="28"/>
  <c r="BD17" i="28"/>
  <c r="AW3" i="28"/>
  <c r="AY3" i="28"/>
  <c r="AZ3" i="28"/>
  <c r="AZ2" i="28"/>
  <c r="AW2" i="28"/>
  <c r="AY2" i="28"/>
  <c r="AY1" i="28"/>
  <c r="BB4" i="28"/>
  <c r="BC4" i="28"/>
  <c r="BD4" i="28"/>
  <c r="BE4" i="28"/>
  <c r="BA4" i="28"/>
  <c r="AZ16" i="28"/>
  <c r="AZ17" i="28"/>
  <c r="BE17" i="28" s="1"/>
  <c r="AZ18" i="28"/>
  <c r="AZ19" i="28"/>
  <c r="AZ20" i="28"/>
  <c r="AZ21" i="28"/>
  <c r="BE21" i="28" s="1"/>
  <c r="AZ22" i="28"/>
  <c r="AZ23" i="28"/>
  <c r="AZ24" i="28"/>
  <c r="AZ25" i="28"/>
  <c r="BE25" i="28" s="1"/>
  <c r="AZ26" i="28"/>
  <c r="AZ27" i="28"/>
  <c r="AZ28" i="28"/>
  <c r="BE28" i="28" s="1"/>
  <c r="AZ29" i="28"/>
  <c r="AZ30" i="28"/>
  <c r="AZ31" i="28"/>
  <c r="AZ32" i="28"/>
  <c r="AZ33" i="28"/>
  <c r="BE33" i="28" s="1"/>
  <c r="AZ34" i="28"/>
  <c r="AZ35" i="28"/>
  <c r="AZ36" i="28"/>
  <c r="AZ37" i="28"/>
  <c r="BE37" i="28" s="1"/>
  <c r="AZ38" i="28"/>
  <c r="AZ39" i="28"/>
  <c r="AZ40" i="28"/>
  <c r="AZ41" i="28"/>
  <c r="BE41" i="28" s="1"/>
  <c r="AZ42" i="28"/>
  <c r="AZ43" i="28"/>
  <c r="AZ44" i="28"/>
  <c r="AZ45" i="28"/>
  <c r="BE45" i="28" s="1"/>
  <c r="AZ46" i="28"/>
  <c r="AZ47" i="28"/>
  <c r="AZ48" i="28"/>
  <c r="AZ49" i="28"/>
  <c r="BE49" i="28" s="1"/>
  <c r="AZ50" i="28"/>
  <c r="AZ51" i="28"/>
  <c r="AZ15" i="28"/>
  <c r="AV16" i="28"/>
  <c r="AW16" i="28"/>
  <c r="AX16" i="28"/>
  <c r="AY16" i="28"/>
  <c r="AV17" i="28"/>
  <c r="AW17" i="28"/>
  <c r="AX17" i="28"/>
  <c r="AY17" i="28"/>
  <c r="AV18" i="28"/>
  <c r="AW18" i="28"/>
  <c r="AX18" i="28"/>
  <c r="AY18" i="28"/>
  <c r="AV19" i="28"/>
  <c r="AW19" i="28"/>
  <c r="AX19" i="28"/>
  <c r="AY19" i="28"/>
  <c r="AV20" i="28"/>
  <c r="AW20" i="28"/>
  <c r="AX20" i="28"/>
  <c r="AY20" i="28"/>
  <c r="AV21" i="28"/>
  <c r="AW21" i="28"/>
  <c r="AX21" i="28"/>
  <c r="AY21" i="28"/>
  <c r="AV22" i="28"/>
  <c r="AW22" i="28"/>
  <c r="AX22" i="28"/>
  <c r="AX3" i="28" s="1"/>
  <c r="AY22" i="28"/>
  <c r="AV23" i="28"/>
  <c r="AW23" i="28"/>
  <c r="AX23" i="28"/>
  <c r="AY23" i="28"/>
  <c r="AV24" i="28"/>
  <c r="AW24" i="28"/>
  <c r="AX24" i="28"/>
  <c r="AY24" i="28"/>
  <c r="AV25" i="28"/>
  <c r="AW25" i="28"/>
  <c r="AX25" i="28"/>
  <c r="AY25" i="28"/>
  <c r="AV26" i="28"/>
  <c r="AW26" i="28"/>
  <c r="AX26" i="28"/>
  <c r="AY26" i="28"/>
  <c r="AV27" i="28"/>
  <c r="AW27" i="28"/>
  <c r="AX27" i="28"/>
  <c r="AY27" i="28"/>
  <c r="AV28" i="28"/>
  <c r="AW28" i="28"/>
  <c r="AX28" i="28"/>
  <c r="AY28" i="28"/>
  <c r="AV29" i="28"/>
  <c r="AW29" i="28"/>
  <c r="AX29" i="28"/>
  <c r="AY29" i="28"/>
  <c r="AV30" i="28"/>
  <c r="AW30" i="28"/>
  <c r="AX30" i="28"/>
  <c r="AY30" i="28"/>
  <c r="AV31" i="28"/>
  <c r="AW31" i="28"/>
  <c r="AX31" i="28"/>
  <c r="AY31" i="28"/>
  <c r="AV32" i="28"/>
  <c r="AW32" i="28"/>
  <c r="AX32" i="28"/>
  <c r="AY32" i="28"/>
  <c r="AV33" i="28"/>
  <c r="AW33" i="28"/>
  <c r="AX33" i="28"/>
  <c r="AY33" i="28"/>
  <c r="AV34" i="28"/>
  <c r="AW34" i="28"/>
  <c r="AX34" i="28"/>
  <c r="AY34" i="28"/>
  <c r="AV35" i="28"/>
  <c r="AW35" i="28"/>
  <c r="AX35" i="28"/>
  <c r="AY35" i="28"/>
  <c r="AV36" i="28"/>
  <c r="AW36" i="28"/>
  <c r="AX36" i="28"/>
  <c r="AY36" i="28"/>
  <c r="AV37" i="28"/>
  <c r="AW37" i="28"/>
  <c r="AX37" i="28"/>
  <c r="AY37" i="28"/>
  <c r="AV38" i="28"/>
  <c r="AW38" i="28"/>
  <c r="AX38" i="28"/>
  <c r="AY38" i="28"/>
  <c r="AV39" i="28"/>
  <c r="AW39" i="28"/>
  <c r="AX39" i="28"/>
  <c r="AY39" i="28"/>
  <c r="AV40" i="28"/>
  <c r="AW40" i="28"/>
  <c r="AX40" i="28"/>
  <c r="AY40" i="28"/>
  <c r="AV41" i="28"/>
  <c r="AW41" i="28"/>
  <c r="AX41" i="28"/>
  <c r="AY41" i="28"/>
  <c r="AV42" i="28"/>
  <c r="AW42" i="28"/>
  <c r="AX42" i="28"/>
  <c r="AY42" i="28"/>
  <c r="AV43" i="28"/>
  <c r="AW43" i="28"/>
  <c r="AX43" i="28"/>
  <c r="AY43" i="28"/>
  <c r="AV44" i="28"/>
  <c r="AW44" i="28"/>
  <c r="AX44" i="28"/>
  <c r="AY44" i="28"/>
  <c r="AV45" i="28"/>
  <c r="AW45" i="28"/>
  <c r="AX45" i="28"/>
  <c r="AY45" i="28"/>
  <c r="AV46" i="28"/>
  <c r="AW46" i="28"/>
  <c r="AX46" i="28"/>
  <c r="AY46" i="28"/>
  <c r="AV47" i="28"/>
  <c r="AW47" i="28"/>
  <c r="AX47" i="28"/>
  <c r="AY47" i="28"/>
  <c r="AV48" i="28"/>
  <c r="AW48" i="28"/>
  <c r="AX48" i="28"/>
  <c r="AY48" i="28"/>
  <c r="AV49" i="28"/>
  <c r="AW49" i="28"/>
  <c r="AX49" i="28"/>
  <c r="AY49" i="28"/>
  <c r="AV50" i="28"/>
  <c r="AW50" i="28"/>
  <c r="AX50" i="28"/>
  <c r="AY50" i="28"/>
  <c r="BE29" i="28"/>
  <c r="BE22" i="28"/>
  <c r="BE26" i="28"/>
  <c r="BE16" i="28"/>
  <c r="BE18" i="28"/>
  <c r="BE19" i="28"/>
  <c r="BE20" i="28"/>
  <c r="BE23" i="28"/>
  <c r="BE24" i="28"/>
  <c r="BE27" i="28"/>
  <c r="BE30" i="28"/>
  <c r="BE31" i="28"/>
  <c r="BE32" i="28"/>
  <c r="BE34" i="28"/>
  <c r="BE35" i="28"/>
  <c r="BE36" i="28"/>
  <c r="BE38" i="28"/>
  <c r="BE39" i="28"/>
  <c r="BE40" i="28"/>
  <c r="BE42" i="28"/>
  <c r="BE43" i="28"/>
  <c r="BE44" i="28"/>
  <c r="BE46" i="28"/>
  <c r="BE47" i="28"/>
  <c r="BE48" i="28"/>
  <c r="BE50" i="28"/>
  <c r="BE51" i="28"/>
  <c r="BE15" i="28"/>
  <c r="K1" i="28"/>
  <c r="AX15" i="28"/>
  <c r="O54" i="28"/>
  <c r="N54" i="28"/>
  <c r="M54" i="28"/>
  <c r="L54" i="28"/>
  <c r="K54" i="28"/>
  <c r="AN52" i="28"/>
  <c r="AM52" i="28"/>
  <c r="AL52" i="28"/>
  <c r="AK52" i="28"/>
  <c r="AJ52" i="28"/>
  <c r="AI52" i="28"/>
  <c r="AH52" i="28"/>
  <c r="AG52" i="28"/>
  <c r="AF52" i="28"/>
  <c r="AE52" i="28"/>
  <c r="AD52" i="28"/>
  <c r="AC52" i="28"/>
  <c r="AB52" i="28"/>
  <c r="AA52" i="28"/>
  <c r="Z52" i="28"/>
  <c r="Y52" i="28"/>
  <c r="X52" i="28"/>
  <c r="W52" i="28"/>
  <c r="V52" i="28"/>
  <c r="U52" i="28"/>
  <c r="T52" i="28"/>
  <c r="S52" i="28"/>
  <c r="R52" i="28"/>
  <c r="Q52" i="28"/>
  <c r="P52" i="28"/>
  <c r="O52" i="28"/>
  <c r="N52" i="28"/>
  <c r="M52" i="28"/>
  <c r="L52" i="28"/>
  <c r="K52" i="28"/>
  <c r="AY51" i="28"/>
  <c r="AX51" i="28"/>
  <c r="AW51" i="28"/>
  <c r="AV51" i="28"/>
  <c r="AT51" i="28"/>
  <c r="H51" i="28"/>
  <c r="G51" i="28"/>
  <c r="BP51" i="28" s="1"/>
  <c r="J51" i="28"/>
  <c r="AT50" i="28"/>
  <c r="I50" i="28"/>
  <c r="H50" i="28"/>
  <c r="G50" i="28"/>
  <c r="BN50" i="28" s="1"/>
  <c r="J50" i="28"/>
  <c r="B50" i="28"/>
  <c r="H49" i="28"/>
  <c r="G49" i="28"/>
  <c r="AP49" i="28" s="1"/>
  <c r="J49" i="28"/>
  <c r="B49" i="28"/>
  <c r="AT48" i="28"/>
  <c r="B48" i="28"/>
  <c r="AT47" i="28"/>
  <c r="H47" i="28"/>
  <c r="G47" i="28"/>
  <c r="J47" i="28"/>
  <c r="B47" i="28"/>
  <c r="AT46" i="28"/>
  <c r="J46" i="28"/>
  <c r="I46" i="28"/>
  <c r="B46" i="28"/>
  <c r="AT45" i="28"/>
  <c r="H45" i="28"/>
  <c r="G45" i="28"/>
  <c r="BO45" i="28" s="1"/>
  <c r="J45" i="28"/>
  <c r="B45" i="28"/>
  <c r="B44" i="28"/>
  <c r="J43" i="28"/>
  <c r="I43" i="28"/>
  <c r="B43" i="28"/>
  <c r="I42" i="28"/>
  <c r="H42" i="28"/>
  <c r="G42" i="28"/>
  <c r="B42" i="28"/>
  <c r="J41" i="28"/>
  <c r="G41" i="28"/>
  <c r="AS41" i="28" s="1"/>
  <c r="B41" i="28"/>
  <c r="I40" i="28"/>
  <c r="H40" i="28"/>
  <c r="G40" i="28"/>
  <c r="J40" i="28"/>
  <c r="B40" i="28"/>
  <c r="H39" i="28"/>
  <c r="G39" i="28"/>
  <c r="AQ39" i="28" s="1"/>
  <c r="J39" i="28"/>
  <c r="B39" i="28"/>
  <c r="H38" i="28"/>
  <c r="G38" i="28"/>
  <c r="J38" i="28"/>
  <c r="B38" i="28"/>
  <c r="J37" i="28"/>
  <c r="B37" i="28"/>
  <c r="I36" i="28"/>
  <c r="H36" i="28"/>
  <c r="G36" i="28"/>
  <c r="BM36" i="28" s="1"/>
  <c r="J36" i="28"/>
  <c r="B36" i="28"/>
  <c r="H35" i="28"/>
  <c r="G35" i="28"/>
  <c r="AQ35" i="28" s="1"/>
  <c r="J35" i="28"/>
  <c r="B35" i="28"/>
  <c r="B34" i="28"/>
  <c r="B33" i="28"/>
  <c r="I32" i="28"/>
  <c r="H32" i="28"/>
  <c r="G32" i="28"/>
  <c r="J32" i="28"/>
  <c r="B32" i="28"/>
  <c r="G31" i="28"/>
  <c r="B31" i="28"/>
  <c r="I30" i="28"/>
  <c r="H30" i="28"/>
  <c r="G30" i="28"/>
  <c r="BM30" i="28" s="1"/>
  <c r="J30" i="28"/>
  <c r="B30" i="28"/>
  <c r="J29" i="28"/>
  <c r="G29" i="28"/>
  <c r="B29" i="28"/>
  <c r="I28" i="28"/>
  <c r="H28" i="28"/>
  <c r="G28" i="28"/>
  <c r="AQ28" i="28" s="1"/>
  <c r="J28" i="28"/>
  <c r="B28" i="28"/>
  <c r="J27" i="28"/>
  <c r="B27" i="28"/>
  <c r="I26" i="28"/>
  <c r="H26" i="28"/>
  <c r="G26" i="28"/>
  <c r="AQ26" i="28" s="1"/>
  <c r="B26" i="28"/>
  <c r="J25" i="28"/>
  <c r="B25" i="28"/>
  <c r="I24" i="28"/>
  <c r="H24" i="28"/>
  <c r="G24" i="28"/>
  <c r="AQ24" i="28" s="1"/>
  <c r="B24" i="28"/>
  <c r="J23" i="28"/>
  <c r="B23" i="28"/>
  <c r="I22" i="28"/>
  <c r="H22" i="28"/>
  <c r="G22" i="28"/>
  <c r="AQ22" i="28" s="1"/>
  <c r="B22" i="28"/>
  <c r="I21" i="28"/>
  <c r="H21" i="28"/>
  <c r="G21" i="28"/>
  <c r="J21" i="28"/>
  <c r="B21" i="28"/>
  <c r="B20" i="28"/>
  <c r="I19" i="28"/>
  <c r="H19" i="28"/>
  <c r="B19" i="28"/>
  <c r="I18" i="28"/>
  <c r="H18" i="28"/>
  <c r="G18" i="28"/>
  <c r="B18" i="28"/>
  <c r="H17" i="28"/>
  <c r="G17" i="28"/>
  <c r="AT17" i="28" s="1"/>
  <c r="J17" i="28"/>
  <c r="B17" i="28"/>
  <c r="G16" i="28"/>
  <c r="B16" i="28"/>
  <c r="AY15" i="28"/>
  <c r="AW15" i="28"/>
  <c r="AV15" i="28"/>
  <c r="AT15" i="28"/>
  <c r="I15" i="28"/>
  <c r="H15" i="28"/>
  <c r="G15" i="28"/>
  <c r="BG15" i="28" s="1"/>
  <c r="J15" i="28"/>
  <c r="B15" i="28"/>
  <c r="O1" i="28"/>
  <c r="N1" i="28"/>
  <c r="L1" i="28"/>
  <c r="BM32" i="28" l="1"/>
  <c r="BA15" i="28"/>
  <c r="BB16" i="28"/>
  <c r="AP15" i="28"/>
  <c r="BA29" i="28"/>
  <c r="BA18" i="28"/>
  <c r="BA16" i="28"/>
  <c r="AX2" i="28"/>
  <c r="BO40" i="28"/>
  <c r="BO22" i="28"/>
  <c r="BC32" i="28"/>
  <c r="BN40" i="28"/>
  <c r="BC42" i="28"/>
  <c r="BN41" i="28"/>
  <c r="BL40" i="28"/>
  <c r="BM40" i="28"/>
  <c r="BD16" i="28"/>
  <c r="BA30" i="28"/>
  <c r="BD45" i="28"/>
  <c r="BA32" i="28"/>
  <c r="BA36" i="28"/>
  <c r="BD15" i="28"/>
  <c r="BO50" i="28"/>
  <c r="AP17" i="28"/>
  <c r="BA45" i="28"/>
  <c r="BN49" i="28"/>
  <c r="AQ15" i="28"/>
  <c r="BH17" i="28"/>
  <c r="BM17" i="28" s="1"/>
  <c r="AS15" i="28"/>
  <c r="BE2" i="28"/>
  <c r="M1" i="28"/>
  <c r="BC21" i="28"/>
  <c r="BC49" i="28"/>
  <c r="BB31" i="28"/>
  <c r="BB26" i="28"/>
  <c r="BD26" i="28"/>
  <c r="BB30" i="28"/>
  <c r="BD30" i="28"/>
  <c r="BB32" i="28"/>
  <c r="BD32" i="28"/>
  <c r="BM39" i="28"/>
  <c r="BB40" i="28"/>
  <c r="BA40" i="28"/>
  <c r="BC41" i="28"/>
  <c r="BP41" i="28"/>
  <c r="AQ49" i="28"/>
  <c r="BD24" i="28"/>
  <c r="BM41" i="28"/>
  <c r="BO30" i="28"/>
  <c r="BO36" i="28"/>
  <c r="BN39" i="28"/>
  <c r="AP41" i="28"/>
  <c r="BD50" i="28"/>
  <c r="BB24" i="28"/>
  <c r="BB22" i="28"/>
  <c r="BD22" i="28"/>
  <c r="AP39" i="28"/>
  <c r="BD49" i="28"/>
  <c r="BD35" i="28"/>
  <c r="AR15" i="28"/>
  <c r="BC15" i="28"/>
  <c r="BC16" i="28"/>
  <c r="BC22" i="28"/>
  <c r="BC24" i="28"/>
  <c r="BN24" i="28"/>
  <c r="BC26" i="28"/>
  <c r="BN26" i="28"/>
  <c r="BB28" i="28"/>
  <c r="BA28" i="28"/>
  <c r="AQ30" i="28"/>
  <c r="AQ32" i="28"/>
  <c r="BN32" i="28"/>
  <c r="BB36" i="28"/>
  <c r="BD36" i="28"/>
  <c r="BC39" i="28"/>
  <c r="AQ40" i="28"/>
  <c r="BD40" i="28"/>
  <c r="BA41" i="28"/>
  <c r="BD42" i="28"/>
  <c r="AP45" i="28"/>
  <c r="BB45" i="28"/>
  <c r="BA49" i="28"/>
  <c r="BA50" i="28"/>
  <c r="BB50" i="28"/>
  <c r="BP50" i="28"/>
  <c r="BN28" i="28"/>
  <c r="AR30" i="28"/>
  <c r="BN30" i="28"/>
  <c r="AR32" i="28"/>
  <c r="BO32" i="28"/>
  <c r="AQ36" i="28"/>
  <c r="AR40" i="28"/>
  <c r="BB41" i="28"/>
  <c r="AQ42" i="28"/>
  <c r="AQ45" i="28"/>
  <c r="BC45" i="28"/>
  <c r="BA47" i="28"/>
  <c r="AQ50" i="28"/>
  <c r="BD51" i="28"/>
  <c r="BD28" i="28"/>
  <c r="AR36" i="28"/>
  <c r="BN36" i="28"/>
  <c r="AR42" i="28"/>
  <c r="AR50" i="28"/>
  <c r="BC50" i="28"/>
  <c r="BL50" i="28"/>
  <c r="BA51" i="28"/>
  <c r="BJ16" i="28"/>
  <c r="BO16" i="28" s="1"/>
  <c r="AR16" i="28"/>
  <c r="BI16" i="28"/>
  <c r="BN16" i="28" s="1"/>
  <c r="AQ16" i="28"/>
  <c r="BH16" i="28"/>
  <c r="BM16" i="28" s="1"/>
  <c r="AS16" i="28"/>
  <c r="BP16" i="28"/>
  <c r="AP16" i="28"/>
  <c r="BG16" i="28"/>
  <c r="BL16" i="28" s="1"/>
  <c r="AT16" i="28"/>
  <c r="BH18" i="28"/>
  <c r="BM18" i="28" s="1"/>
  <c r="AT18" i="28"/>
  <c r="AP18" i="28"/>
  <c r="BP18" i="28"/>
  <c r="BG18" i="28"/>
  <c r="BL18" i="28" s="1"/>
  <c r="AS18" i="28"/>
  <c r="BJ18" i="28"/>
  <c r="BO18" i="28" s="1"/>
  <c r="AR18" i="28"/>
  <c r="AT21" i="28"/>
  <c r="BO29" i="28"/>
  <c r="AR29" i="28"/>
  <c r="BN29" i="28"/>
  <c r="AQ29" i="28"/>
  <c r="AS29" i="28"/>
  <c r="BM29" i="28"/>
  <c r="BP29" i="28"/>
  <c r="BB29" i="28"/>
  <c r="AP29" i="28"/>
  <c r="AW1" i="28"/>
  <c r="BD18" i="28"/>
  <c r="BC29" i="28"/>
  <c r="BM47" i="28"/>
  <c r="AS47" i="28"/>
  <c r="BP47" i="28"/>
  <c r="BL47" i="28"/>
  <c r="AR47" i="28"/>
  <c r="AQ47" i="28"/>
  <c r="AP47" i="28"/>
  <c r="BN47" i="28"/>
  <c r="BO47" i="28"/>
  <c r="BP17" i="28"/>
  <c r="BG17" i="28"/>
  <c r="BL17" i="28" s="1"/>
  <c r="AS17" i="28"/>
  <c r="BJ17" i="28"/>
  <c r="BO17" i="28" s="1"/>
  <c r="AR17" i="28"/>
  <c r="BI17" i="28"/>
  <c r="BN17" i="28" s="1"/>
  <c r="AQ17" i="28"/>
  <c r="BA17" i="28"/>
  <c r="BC18" i="28"/>
  <c r="BI18" i="28"/>
  <c r="BN18" i="28" s="1"/>
  <c r="I20" i="28"/>
  <c r="H20" i="28"/>
  <c r="G20" i="28"/>
  <c r="BD20" i="28" s="1"/>
  <c r="BB21" i="28"/>
  <c r="AT29" i="28"/>
  <c r="BD29" i="28"/>
  <c r="BO31" i="28"/>
  <c r="BA31" i="28"/>
  <c r="AR31" i="28"/>
  <c r="BN31" i="28"/>
  <c r="AQ31" i="28"/>
  <c r="BM31" i="28"/>
  <c r="AS31" i="28"/>
  <c r="BL31" i="28"/>
  <c r="AT31" i="28"/>
  <c r="BC31" i="28"/>
  <c r="BP31" i="28"/>
  <c r="I34" i="28"/>
  <c r="H34" i="28"/>
  <c r="J34" i="28"/>
  <c r="G34" i="28"/>
  <c r="H48" i="28"/>
  <c r="G48" i="28"/>
  <c r="J48" i="28"/>
  <c r="I48" i="28"/>
  <c r="BP21" i="28"/>
  <c r="BG21" i="28"/>
  <c r="BL21" i="28" s="1"/>
  <c r="AS21" i="28"/>
  <c r="BJ21" i="28"/>
  <c r="BO21" i="28" s="1"/>
  <c r="AR21" i="28"/>
  <c r="BI21" i="28"/>
  <c r="BN21" i="28" s="1"/>
  <c r="AQ21" i="28"/>
  <c r="BD21" i="28"/>
  <c r="BL29" i="28"/>
  <c r="BN38" i="28"/>
  <c r="AQ38" i="28"/>
  <c r="BM38" i="28"/>
  <c r="AT38" i="28"/>
  <c r="AP38" i="28"/>
  <c r="BO38" i="28"/>
  <c r="BA38" i="28"/>
  <c r="BL38" i="28"/>
  <c r="BP38" i="28"/>
  <c r="AS38" i="28"/>
  <c r="AR38" i="28"/>
  <c r="BB38" i="28"/>
  <c r="AX1" i="28"/>
  <c r="BB15" i="28"/>
  <c r="I16" i="28"/>
  <c r="H16" i="28"/>
  <c r="BB18" i="28"/>
  <c r="BA21" i="28"/>
  <c r="BL15" i="28"/>
  <c r="BH15" i="28"/>
  <c r="J16" i="28"/>
  <c r="BB17" i="28"/>
  <c r="BC17" i="28"/>
  <c r="AQ18" i="28"/>
  <c r="J20" i="28"/>
  <c r="AP21" i="28"/>
  <c r="BH21" i="28"/>
  <c r="BM21" i="28" s="1"/>
  <c r="BM22" i="28"/>
  <c r="AT22" i="28"/>
  <c r="AP22" i="28"/>
  <c r="BP22" i="28"/>
  <c r="BL22" i="28"/>
  <c r="AS22" i="28"/>
  <c r="AR22" i="28"/>
  <c r="BA22" i="28"/>
  <c r="I23" i="28"/>
  <c r="H23" i="28"/>
  <c r="G23" i="28"/>
  <c r="BM24" i="28"/>
  <c r="AT24" i="28"/>
  <c r="AP24" i="28"/>
  <c r="BO24" i="28"/>
  <c r="BP24" i="28"/>
  <c r="BL24" i="28"/>
  <c r="AS24" i="28"/>
  <c r="AR24" i="28"/>
  <c r="BA24" i="28"/>
  <c r="I25" i="28"/>
  <c r="G25" i="28"/>
  <c r="BC25" i="28" s="1"/>
  <c r="H25" i="28"/>
  <c r="BM26" i="28"/>
  <c r="AT26" i="28"/>
  <c r="AP26" i="28"/>
  <c r="BO26" i="28"/>
  <c r="AR26" i="28"/>
  <c r="BP26" i="28"/>
  <c r="BL26" i="28"/>
  <c r="AS26" i="28"/>
  <c r="BA26" i="28"/>
  <c r="I27" i="28"/>
  <c r="G27" i="28"/>
  <c r="H27" i="28"/>
  <c r="BM28" i="28"/>
  <c r="BP28" i="28"/>
  <c r="BL28" i="28"/>
  <c r="AS28" i="28"/>
  <c r="AP28" i="28"/>
  <c r="BO28" i="28"/>
  <c r="BC28" i="28"/>
  <c r="AR28" i="28"/>
  <c r="AT28" i="28"/>
  <c r="AP31" i="28"/>
  <c r="J19" i="28"/>
  <c r="H33" i="28"/>
  <c r="H52" i="28" s="1"/>
  <c r="G33" i="28"/>
  <c r="BC33" i="28" s="1"/>
  <c r="BP35" i="28"/>
  <c r="BL35" i="28"/>
  <c r="BB35" i="28"/>
  <c r="AS35" i="28"/>
  <c r="BO35" i="28"/>
  <c r="AR35" i="28"/>
  <c r="BL39" i="28"/>
  <c r="BA39" i="28"/>
  <c r="AZ1" i="28"/>
  <c r="I17" i="28"/>
  <c r="J18" i="28"/>
  <c r="G19" i="28"/>
  <c r="BC19" i="28" s="1"/>
  <c r="J22" i="28"/>
  <c r="J24" i="28"/>
  <c r="J26" i="28"/>
  <c r="BD31" i="28"/>
  <c r="I33" i="28"/>
  <c r="BA35" i="28"/>
  <c r="BN35" i="28"/>
  <c r="H37" i="28"/>
  <c r="G37" i="28"/>
  <c r="BC38" i="28"/>
  <c r="BA42" i="28"/>
  <c r="BD47" i="28"/>
  <c r="I31" i="28"/>
  <c r="H31" i="28"/>
  <c r="BD34" i="28"/>
  <c r="AT35" i="28"/>
  <c r="BM35" i="28"/>
  <c r="BP39" i="28"/>
  <c r="I29" i="28"/>
  <c r="H29" i="28"/>
  <c r="J31" i="28"/>
  <c r="J33" i="28"/>
  <c r="AP35" i="28"/>
  <c r="BC35" i="28"/>
  <c r="I37" i="28"/>
  <c r="BD38" i="28"/>
  <c r="BN42" i="28"/>
  <c r="I44" i="28"/>
  <c r="H44" i="28"/>
  <c r="J44" i="28"/>
  <c r="G44" i="28"/>
  <c r="BD44" i="28" s="1"/>
  <c r="BN51" i="28"/>
  <c r="AS51" i="28"/>
  <c r="BM51" i="28"/>
  <c r="AR51" i="28"/>
  <c r="BL51" i="28"/>
  <c r="AQ51" i="28"/>
  <c r="AP51" i="28"/>
  <c r="BO51" i="28"/>
  <c r="F54" i="28"/>
  <c r="AS30" i="28"/>
  <c r="BL30" i="28"/>
  <c r="BP30" i="28"/>
  <c r="AS32" i="28"/>
  <c r="BL32" i="28"/>
  <c r="BP32" i="28"/>
  <c r="I35" i="28"/>
  <c r="AS36" i="28"/>
  <c r="BL36" i="28"/>
  <c r="BP36" i="28"/>
  <c r="I38" i="28"/>
  <c r="BD39" i="28"/>
  <c r="I41" i="28"/>
  <c r="H41" i="28"/>
  <c r="BB42" i="28"/>
  <c r="BO42" i="28"/>
  <c r="H43" i="28"/>
  <c r="G43" i="28"/>
  <c r="BB43" i="28" s="1"/>
  <c r="BM45" i="28"/>
  <c r="AS45" i="28"/>
  <c r="BP45" i="28"/>
  <c r="BL45" i="28"/>
  <c r="AR45" i="28"/>
  <c r="BN45" i="28"/>
  <c r="BB47" i="28"/>
  <c r="BP49" i="28"/>
  <c r="BL49" i="28"/>
  <c r="BB49" i="28"/>
  <c r="AS49" i="28"/>
  <c r="BO49" i="28"/>
  <c r="AR49" i="28"/>
  <c r="AT49" i="28"/>
  <c r="BM49" i="28"/>
  <c r="BB51" i="28"/>
  <c r="AP30" i="28"/>
  <c r="AT30" i="28"/>
  <c r="BC30" i="28"/>
  <c r="AP32" i="28"/>
  <c r="AT32" i="28"/>
  <c r="AP36" i="28"/>
  <c r="AT36" i="28"/>
  <c r="BC36" i="28"/>
  <c r="BB39" i="28"/>
  <c r="AS39" i="28"/>
  <c r="AR39" i="28"/>
  <c r="AT39" i="28"/>
  <c r="BO39" i="28"/>
  <c r="BO41" i="28"/>
  <c r="AR41" i="28"/>
  <c r="AQ41" i="28"/>
  <c r="AT41" i="28"/>
  <c r="BD41" i="28"/>
  <c r="BL41" i="28"/>
  <c r="F52" i="28"/>
  <c r="H46" i="28"/>
  <c r="G46" i="28"/>
  <c r="BC47" i="28"/>
  <c r="BA48" i="28"/>
  <c r="BC51" i="28"/>
  <c r="I39" i="28"/>
  <c r="AS40" i="28"/>
  <c r="BP40" i="28"/>
  <c r="J42" i="28"/>
  <c r="AS42" i="28"/>
  <c r="I45" i="28"/>
  <c r="I47" i="28"/>
  <c r="I49" i="28"/>
  <c r="AS50" i="28"/>
  <c r="BM50" i="28"/>
  <c r="I51" i="28"/>
  <c r="AP40" i="28"/>
  <c r="AT40" i="28"/>
  <c r="BC40" i="28"/>
  <c r="AP42" i="28"/>
  <c r="AT42" i="28"/>
  <c r="AP50" i="28"/>
  <c r="BG16" i="27"/>
  <c r="BH16" i="27"/>
  <c r="BI16" i="27"/>
  <c r="BJ16" i="27"/>
  <c r="BK16" i="27"/>
  <c r="BG17" i="27"/>
  <c r="BH17" i="27"/>
  <c r="BI17" i="27"/>
  <c r="BJ17" i="27"/>
  <c r="BK17" i="27"/>
  <c r="BG18" i="27"/>
  <c r="BH18" i="27"/>
  <c r="BI18" i="27"/>
  <c r="BJ18" i="27"/>
  <c r="BK18" i="27"/>
  <c r="BG19" i="27"/>
  <c r="BH19" i="27"/>
  <c r="BI19" i="27"/>
  <c r="BJ19" i="27"/>
  <c r="BK19" i="27"/>
  <c r="BG20" i="27"/>
  <c r="BH20" i="27"/>
  <c r="BI20" i="27"/>
  <c r="BJ20" i="27"/>
  <c r="BK20" i="27"/>
  <c r="BG21" i="27"/>
  <c r="BH21" i="27"/>
  <c r="BI21" i="27"/>
  <c r="BJ21" i="27"/>
  <c r="BK21" i="27"/>
  <c r="BG22" i="27"/>
  <c r="BH22" i="27"/>
  <c r="BI22" i="27"/>
  <c r="BJ22" i="27"/>
  <c r="BK22" i="27"/>
  <c r="BG23" i="27"/>
  <c r="BH23" i="27"/>
  <c r="BI23" i="27"/>
  <c r="BJ23" i="27"/>
  <c r="BK23" i="27"/>
  <c r="BG24" i="27"/>
  <c r="BH24" i="27"/>
  <c r="BI24" i="27"/>
  <c r="BJ24" i="27"/>
  <c r="BK24" i="27"/>
  <c r="BG25" i="27"/>
  <c r="BH25" i="27"/>
  <c r="BI25" i="27"/>
  <c r="BJ25" i="27"/>
  <c r="BK25" i="27"/>
  <c r="BG26" i="27"/>
  <c r="BH26" i="27"/>
  <c r="BI26" i="27"/>
  <c r="BJ26" i="27"/>
  <c r="BK26" i="27"/>
  <c r="BG27" i="27"/>
  <c r="BH27" i="27"/>
  <c r="BI27" i="27"/>
  <c r="BJ27" i="27"/>
  <c r="BK27" i="27"/>
  <c r="BG28" i="27"/>
  <c r="BH28" i="27"/>
  <c r="BI28" i="27"/>
  <c r="BJ28" i="27"/>
  <c r="BK28" i="27"/>
  <c r="BG29" i="27"/>
  <c r="BH29" i="27"/>
  <c r="BI29" i="27"/>
  <c r="BJ29" i="27"/>
  <c r="BK29" i="27"/>
  <c r="BG30" i="27"/>
  <c r="BH30" i="27"/>
  <c r="BI30" i="27"/>
  <c r="BJ30" i="27"/>
  <c r="BK30" i="27"/>
  <c r="BG31" i="27"/>
  <c r="BH31" i="27"/>
  <c r="BI31" i="27"/>
  <c r="BJ31" i="27"/>
  <c r="BK31" i="27"/>
  <c r="BG32" i="27"/>
  <c r="BH32" i="27"/>
  <c r="BI32" i="27"/>
  <c r="BJ32" i="27"/>
  <c r="BK32" i="27"/>
  <c r="BG33" i="27"/>
  <c r="BH33" i="27"/>
  <c r="BI33" i="27"/>
  <c r="BJ33" i="27"/>
  <c r="BK33" i="27"/>
  <c r="BG34" i="27"/>
  <c r="BH34" i="27"/>
  <c r="BI34" i="27"/>
  <c r="BJ34" i="27"/>
  <c r="BK34" i="27"/>
  <c r="BG35" i="27"/>
  <c r="BH35" i="27"/>
  <c r="BI35" i="27"/>
  <c r="BJ35" i="27"/>
  <c r="BK35" i="27"/>
  <c r="BG36" i="27"/>
  <c r="BH36" i="27"/>
  <c r="BI36" i="27"/>
  <c r="BJ36" i="27"/>
  <c r="BK36" i="27"/>
  <c r="BG37" i="27"/>
  <c r="BH37" i="27"/>
  <c r="BI37" i="27"/>
  <c r="BJ37" i="27"/>
  <c r="BK37" i="27"/>
  <c r="BG38" i="27"/>
  <c r="BH38" i="27"/>
  <c r="BI38" i="27"/>
  <c r="BJ38" i="27"/>
  <c r="BK38" i="27"/>
  <c r="BG39" i="27"/>
  <c r="BH39" i="27"/>
  <c r="BI39" i="27"/>
  <c r="BJ39" i="27"/>
  <c r="BK39" i="27"/>
  <c r="BG40" i="27"/>
  <c r="BH40" i="27"/>
  <c r="BI40" i="27"/>
  <c r="BJ40" i="27"/>
  <c r="BK40" i="27"/>
  <c r="BG41" i="27"/>
  <c r="BH41" i="27"/>
  <c r="BI41" i="27"/>
  <c r="BJ41" i="27"/>
  <c r="BK41" i="27"/>
  <c r="BG42" i="27"/>
  <c r="BH42" i="27"/>
  <c r="BI42" i="27"/>
  <c r="BJ42" i="27"/>
  <c r="BK42" i="27"/>
  <c r="BG43" i="27"/>
  <c r="BH43" i="27"/>
  <c r="BI43" i="27"/>
  <c r="BJ43" i="27"/>
  <c r="BK43" i="27"/>
  <c r="BG44" i="27"/>
  <c r="BH44" i="27"/>
  <c r="BI44" i="27"/>
  <c r="BJ44" i="27"/>
  <c r="BK44" i="27"/>
  <c r="BG45" i="27"/>
  <c r="BH45" i="27"/>
  <c r="BI45" i="27"/>
  <c r="BJ45" i="27"/>
  <c r="BG46" i="27"/>
  <c r="BH46" i="27"/>
  <c r="BI46" i="27"/>
  <c r="BJ46" i="27"/>
  <c r="BG47" i="27"/>
  <c r="BH47" i="27"/>
  <c r="BI47" i="27"/>
  <c r="BJ47" i="27"/>
  <c r="BG48" i="27"/>
  <c r="BH48" i="27"/>
  <c r="BI48" i="27"/>
  <c r="BJ48" i="27"/>
  <c r="BG49" i="27"/>
  <c r="BH49" i="27"/>
  <c r="BI49" i="27"/>
  <c r="BJ49" i="27"/>
  <c r="BK49" i="27"/>
  <c r="BG50" i="27"/>
  <c r="BH50" i="27"/>
  <c r="BI50" i="27"/>
  <c r="BJ50" i="27"/>
  <c r="BG51" i="27"/>
  <c r="BH51" i="27"/>
  <c r="BI51" i="27"/>
  <c r="BJ51" i="27"/>
  <c r="BG15" i="27"/>
  <c r="BH15" i="27"/>
  <c r="BI15" i="27"/>
  <c r="BJ15" i="27"/>
  <c r="AZ16" i="27"/>
  <c r="BE45" i="27"/>
  <c r="BE46" i="27"/>
  <c r="BE47" i="27"/>
  <c r="BE48" i="27"/>
  <c r="BE50" i="27"/>
  <c r="BE51" i="27"/>
  <c r="BE15" i="27"/>
  <c r="AT45" i="27"/>
  <c r="AT46" i="27"/>
  <c r="AT47" i="27"/>
  <c r="AT48" i="27"/>
  <c r="AT50" i="27"/>
  <c r="AT51" i="27"/>
  <c r="AT15" i="27"/>
  <c r="O54" i="27"/>
  <c r="N54" i="27"/>
  <c r="M54" i="27"/>
  <c r="L54" i="27"/>
  <c r="K54" i="27"/>
  <c r="AN52" i="27"/>
  <c r="AM52" i="27"/>
  <c r="AL52" i="27"/>
  <c r="AK52" i="27"/>
  <c r="AJ52" i="27"/>
  <c r="AI52" i="27"/>
  <c r="AH52" i="27"/>
  <c r="AG52" i="27"/>
  <c r="AF52" i="27"/>
  <c r="AE52" i="27"/>
  <c r="AD52" i="27"/>
  <c r="AC52" i="27"/>
  <c r="AB52" i="27"/>
  <c r="AA52" i="27"/>
  <c r="Z52" i="27"/>
  <c r="Y52" i="27"/>
  <c r="X52" i="27"/>
  <c r="W52" i="27"/>
  <c r="V52" i="27"/>
  <c r="U52" i="27"/>
  <c r="T52" i="27"/>
  <c r="S52" i="27"/>
  <c r="R52" i="27"/>
  <c r="Q52" i="27"/>
  <c r="P52" i="27"/>
  <c r="O52" i="27"/>
  <c r="N52" i="27"/>
  <c r="M52" i="27"/>
  <c r="L52" i="27"/>
  <c r="K52" i="27"/>
  <c r="AY51" i="27"/>
  <c r="AX51" i="27"/>
  <c r="AW51" i="27"/>
  <c r="AV51" i="27"/>
  <c r="AY50" i="27"/>
  <c r="AX50" i="27"/>
  <c r="AW50" i="27"/>
  <c r="AV50" i="27"/>
  <c r="B50" i="27"/>
  <c r="AZ49" i="27"/>
  <c r="AY49" i="27"/>
  <c r="AX49" i="27"/>
  <c r="AW49" i="27"/>
  <c r="AV49" i="27"/>
  <c r="B49" i="27"/>
  <c r="AY48" i="27"/>
  <c r="AX48" i="27"/>
  <c r="AW48" i="27"/>
  <c r="AV48" i="27"/>
  <c r="B48" i="27"/>
  <c r="AY47" i="27"/>
  <c r="AX47" i="27"/>
  <c r="AW47" i="27"/>
  <c r="AV47" i="27"/>
  <c r="B47" i="27"/>
  <c r="AY46" i="27"/>
  <c r="AX46" i="27"/>
  <c r="AW46" i="27"/>
  <c r="AV46" i="27"/>
  <c r="B46" i="27"/>
  <c r="AY45" i="27"/>
  <c r="AX45" i="27"/>
  <c r="AW45" i="27"/>
  <c r="AV45" i="27"/>
  <c r="B45" i="27"/>
  <c r="AZ44" i="27"/>
  <c r="AY44" i="27"/>
  <c r="AX44" i="27"/>
  <c r="AW44" i="27"/>
  <c r="AV44" i="27"/>
  <c r="B44" i="27"/>
  <c r="AZ43" i="27"/>
  <c r="AY43" i="27"/>
  <c r="AX43" i="27"/>
  <c r="AW43" i="27"/>
  <c r="AV43" i="27"/>
  <c r="B43" i="27"/>
  <c r="AZ42" i="27"/>
  <c r="AY42" i="27"/>
  <c r="AX42" i="27"/>
  <c r="AW42" i="27"/>
  <c r="AW54" i="27" s="1"/>
  <c r="AV42" i="27"/>
  <c r="B42" i="27"/>
  <c r="AZ41" i="27"/>
  <c r="AY41" i="27"/>
  <c r="AX41" i="27"/>
  <c r="AW41" i="27"/>
  <c r="AV41" i="27"/>
  <c r="B41" i="27"/>
  <c r="AZ40" i="27"/>
  <c r="AY40" i="27"/>
  <c r="AX40" i="27"/>
  <c r="AW40" i="27"/>
  <c r="AV40" i="27"/>
  <c r="B40" i="27"/>
  <c r="AZ39" i="27"/>
  <c r="AY39" i="27"/>
  <c r="AX39" i="27"/>
  <c r="AW39" i="27"/>
  <c r="AV39" i="27"/>
  <c r="B39" i="27"/>
  <c r="AZ38" i="27"/>
  <c r="AY38" i="27"/>
  <c r="AX38" i="27"/>
  <c r="AW38" i="27"/>
  <c r="AV38" i="27"/>
  <c r="B38" i="27"/>
  <c r="AZ37" i="27"/>
  <c r="AY37" i="27"/>
  <c r="AX37" i="27"/>
  <c r="AW37" i="27"/>
  <c r="AV37" i="27"/>
  <c r="B37" i="27"/>
  <c r="AZ36" i="27"/>
  <c r="AY36" i="27"/>
  <c r="AX36" i="27"/>
  <c r="AW36" i="27"/>
  <c r="AV36" i="27"/>
  <c r="B36" i="27"/>
  <c r="AZ35" i="27"/>
  <c r="AY35" i="27"/>
  <c r="AX35" i="27"/>
  <c r="AW35" i="27"/>
  <c r="AV35" i="27"/>
  <c r="B35" i="27"/>
  <c r="AZ34" i="27"/>
  <c r="AY34" i="27"/>
  <c r="AX34" i="27"/>
  <c r="AW34" i="27"/>
  <c r="AV34" i="27"/>
  <c r="B34" i="27"/>
  <c r="AZ33" i="27"/>
  <c r="AY33" i="27"/>
  <c r="AX33" i="27"/>
  <c r="AW33" i="27"/>
  <c r="AV33" i="27"/>
  <c r="B33" i="27"/>
  <c r="AZ32" i="27"/>
  <c r="AY32" i="27"/>
  <c r="AX32" i="27"/>
  <c r="AW32" i="27"/>
  <c r="AV32" i="27"/>
  <c r="B32" i="27"/>
  <c r="AZ31" i="27"/>
  <c r="AY31" i="27"/>
  <c r="AX31" i="27"/>
  <c r="AW31" i="27"/>
  <c r="AV31" i="27"/>
  <c r="B31" i="27"/>
  <c r="AZ30" i="27"/>
  <c r="AY30" i="27"/>
  <c r="AX30" i="27"/>
  <c r="AW30" i="27"/>
  <c r="AV30" i="27"/>
  <c r="B30" i="27"/>
  <c r="AZ29" i="27"/>
  <c r="AY29" i="27"/>
  <c r="AX29" i="27"/>
  <c r="AW29" i="27"/>
  <c r="AV29" i="27"/>
  <c r="B29" i="27"/>
  <c r="AZ28" i="27"/>
  <c r="AY28" i="27"/>
  <c r="AX28" i="27"/>
  <c r="AW28" i="27"/>
  <c r="AV28" i="27"/>
  <c r="B28" i="27"/>
  <c r="AZ27" i="27"/>
  <c r="AY27" i="27"/>
  <c r="AX27" i="27"/>
  <c r="AW27" i="27"/>
  <c r="AV27" i="27"/>
  <c r="B27" i="27"/>
  <c r="AZ26" i="27"/>
  <c r="AY26" i="27"/>
  <c r="AX26" i="27"/>
  <c r="AW26" i="27"/>
  <c r="AV26" i="27"/>
  <c r="B26" i="27"/>
  <c r="AZ25" i="27"/>
  <c r="AY25" i="27"/>
  <c r="AX25" i="27"/>
  <c r="AW25" i="27"/>
  <c r="AV25" i="27"/>
  <c r="B25" i="27"/>
  <c r="AZ24" i="27"/>
  <c r="AY24" i="27"/>
  <c r="AX24" i="27"/>
  <c r="AW24" i="27"/>
  <c r="AV24" i="27"/>
  <c r="B24" i="27"/>
  <c r="AZ23" i="27"/>
  <c r="AY23" i="27"/>
  <c r="AX23" i="27"/>
  <c r="AW23" i="27"/>
  <c r="AV23" i="27"/>
  <c r="B23" i="27"/>
  <c r="AZ22" i="27"/>
  <c r="AY22" i="27"/>
  <c r="AX22" i="27"/>
  <c r="AW22" i="27"/>
  <c r="AV22" i="27"/>
  <c r="B22" i="27"/>
  <c r="AZ21" i="27"/>
  <c r="AY21" i="27"/>
  <c r="AX21" i="27"/>
  <c r="AW21" i="27"/>
  <c r="AV21" i="27"/>
  <c r="B21" i="27"/>
  <c r="AZ20" i="27"/>
  <c r="AY20" i="27"/>
  <c r="AX20" i="27"/>
  <c r="AW20" i="27"/>
  <c r="AV20" i="27"/>
  <c r="B20" i="27"/>
  <c r="AZ19" i="27"/>
  <c r="AY19" i="27"/>
  <c r="AX19" i="27"/>
  <c r="AW19" i="27"/>
  <c r="AV19" i="27"/>
  <c r="B19" i="27"/>
  <c r="AZ18" i="27"/>
  <c r="AY18" i="27"/>
  <c r="AX18" i="27"/>
  <c r="AW18" i="27"/>
  <c r="AV18" i="27"/>
  <c r="B18" i="27"/>
  <c r="AZ17" i="27"/>
  <c r="AY17" i="27"/>
  <c r="AX17" i="27"/>
  <c r="AW17" i="27"/>
  <c r="AV17" i="27"/>
  <c r="B17" i="27"/>
  <c r="AY16" i="27"/>
  <c r="AX16" i="27"/>
  <c r="AW16" i="27"/>
  <c r="AV16" i="27"/>
  <c r="B16" i="27"/>
  <c r="AY15" i="27"/>
  <c r="AX15" i="27"/>
  <c r="AW15" i="27"/>
  <c r="AV15" i="27"/>
  <c r="B15" i="27"/>
  <c r="AY1" i="27"/>
  <c r="AX1" i="27"/>
  <c r="AW1" i="27"/>
  <c r="O1" i="27"/>
  <c r="N1" i="27"/>
  <c r="M1" i="27"/>
  <c r="L1" i="27"/>
  <c r="K1" i="27"/>
  <c r="BA23" i="28" l="1"/>
  <c r="BL23" i="28"/>
  <c r="BC20" i="28"/>
  <c r="BD25" i="28"/>
  <c r="BC46" i="28"/>
  <c r="BA46" i="28"/>
  <c r="BB37" i="28"/>
  <c r="BA37" i="28"/>
  <c r="BA44" i="28"/>
  <c r="BC37" i="28"/>
  <c r="I54" i="28"/>
  <c r="I52" i="28"/>
  <c r="AQ27" i="28"/>
  <c r="BM27" i="28"/>
  <c r="AS27" i="28"/>
  <c r="BP27" i="28"/>
  <c r="BL27" i="28"/>
  <c r="BA27" i="28"/>
  <c r="AR27" i="28"/>
  <c r="AP27" i="28"/>
  <c r="BC27" i="28"/>
  <c r="AT27" i="28"/>
  <c r="BO27" i="28"/>
  <c r="BM42" i="28"/>
  <c r="H54" i="28"/>
  <c r="BO25" i="28"/>
  <c r="AR25" i="28"/>
  <c r="BM25" i="28"/>
  <c r="AT25" i="28"/>
  <c r="BN25" i="28"/>
  <c r="AQ25" i="28"/>
  <c r="AP25" i="28"/>
  <c r="BB25" i="28"/>
  <c r="BP25" i="28"/>
  <c r="AS25" i="28"/>
  <c r="BL25" i="28"/>
  <c r="BO23" i="28"/>
  <c r="AR23" i="28"/>
  <c r="BN23" i="28"/>
  <c r="AQ23" i="28"/>
  <c r="BM23" i="28"/>
  <c r="AT23" i="28"/>
  <c r="AP23" i="28"/>
  <c r="BB23" i="28"/>
  <c r="BP23" i="28"/>
  <c r="AS23" i="28"/>
  <c r="BM15" i="28"/>
  <c r="BI15" i="28"/>
  <c r="BO48" i="28"/>
  <c r="AQ48" i="28"/>
  <c r="BN48" i="28"/>
  <c r="AP48" i="28"/>
  <c r="BM48" i="28"/>
  <c r="BL48" i="28"/>
  <c r="AR48" i="28"/>
  <c r="BP48" i="28"/>
  <c r="AS48" i="28"/>
  <c r="BC48" i="28"/>
  <c r="BD23" i="28"/>
  <c r="BC23" i="28"/>
  <c r="J52" i="28"/>
  <c r="J54" i="28"/>
  <c r="BO46" i="28"/>
  <c r="AQ46" i="28"/>
  <c r="BN46" i="28"/>
  <c r="AP46" i="28"/>
  <c r="AS46" i="28"/>
  <c r="BP46" i="28"/>
  <c r="AR46" i="28"/>
  <c r="BM46" i="28"/>
  <c r="BL46" i="28"/>
  <c r="BB46" i="28"/>
  <c r="BD48" i="28"/>
  <c r="BD46" i="28"/>
  <c r="BP42" i="28"/>
  <c r="BL42" i="28"/>
  <c r="BB48" i="28"/>
  <c r="BB27" i="28"/>
  <c r="BD19" i="28"/>
  <c r="BA25" i="28"/>
  <c r="BD27" i="28"/>
  <c r="BI19" i="28"/>
  <c r="BN19" i="28" s="1"/>
  <c r="AQ19" i="28"/>
  <c r="BH19" i="28"/>
  <c r="BM19" i="28" s="1"/>
  <c r="AT19" i="28"/>
  <c r="AP19" i="28"/>
  <c r="BP19" i="28"/>
  <c r="BG19" i="28"/>
  <c r="BL19" i="28" s="1"/>
  <c r="AS19" i="28"/>
  <c r="BJ19" i="28"/>
  <c r="BO19" i="28" s="1"/>
  <c r="AR19" i="28"/>
  <c r="BA19" i="28"/>
  <c r="BN43" i="28"/>
  <c r="BD43" i="28"/>
  <c r="AQ43" i="28"/>
  <c r="BM43" i="28"/>
  <c r="AT43" i="28"/>
  <c r="AP43" i="28"/>
  <c r="BL43" i="28"/>
  <c r="AS43" i="28"/>
  <c r="BP43" i="28"/>
  <c r="BA43" i="28"/>
  <c r="BO43" i="28"/>
  <c r="AR43" i="28"/>
  <c r="BO44" i="28"/>
  <c r="AR44" i="28"/>
  <c r="BN44" i="28"/>
  <c r="AQ44" i="28"/>
  <c r="BM44" i="28"/>
  <c r="BL44" i="28"/>
  <c r="AT44" i="28"/>
  <c r="BB44" i="28"/>
  <c r="BP44" i="28"/>
  <c r="AS44" i="28"/>
  <c r="BC44" i="28"/>
  <c r="AP44" i="28"/>
  <c r="BC43" i="28"/>
  <c r="BN37" i="28"/>
  <c r="BD37" i="28"/>
  <c r="AQ37" i="28"/>
  <c r="BM37" i="28"/>
  <c r="AT37" i="28"/>
  <c r="AP37" i="28"/>
  <c r="BL37" i="28"/>
  <c r="AS37" i="28"/>
  <c r="BP37" i="28"/>
  <c r="AR37" i="28"/>
  <c r="BO37" i="28"/>
  <c r="BD33" i="28"/>
  <c r="AQ33" i="28"/>
  <c r="BM33" i="28"/>
  <c r="AT33" i="28"/>
  <c r="AP33" i="28"/>
  <c r="BA33" i="28"/>
  <c r="BL33" i="28"/>
  <c r="G52" i="28"/>
  <c r="AS33" i="28"/>
  <c r="BB33" i="28"/>
  <c r="AR33" i="28"/>
  <c r="G54" i="28"/>
  <c r="BP33" i="28"/>
  <c r="BB19" i="28"/>
  <c r="BO34" i="28"/>
  <c r="BA34" i="28"/>
  <c r="AR34" i="28"/>
  <c r="BN34" i="28"/>
  <c r="AQ34" i="28"/>
  <c r="BP34" i="28"/>
  <c r="BB34" i="28"/>
  <c r="AP34" i="28"/>
  <c r="BL34" i="28"/>
  <c r="BM34" i="28"/>
  <c r="AT34" i="28"/>
  <c r="AS34" i="28"/>
  <c r="BC34" i="28"/>
  <c r="BJ20" i="28"/>
  <c r="BO20" i="28" s="1"/>
  <c r="AR20" i="28"/>
  <c r="BI20" i="28"/>
  <c r="BN20" i="28" s="1"/>
  <c r="AQ20" i="28"/>
  <c r="BH20" i="28"/>
  <c r="BM20" i="28" s="1"/>
  <c r="AT20" i="28"/>
  <c r="AP20" i="28"/>
  <c r="BG20" i="28"/>
  <c r="BL20" i="28" s="1"/>
  <c r="BB20" i="28"/>
  <c r="BP20" i="28"/>
  <c r="AS20" i="28"/>
  <c r="BA20" i="28"/>
  <c r="AV1" i="27"/>
  <c r="AZ1" i="27"/>
  <c r="AX54" i="27"/>
  <c r="AX52" i="27"/>
  <c r="AY54" i="27"/>
  <c r="AV54" i="27"/>
  <c r="AV52" i="27"/>
  <c r="AZ54" i="27"/>
  <c r="AZ52" i="27"/>
  <c r="AY52" i="27"/>
  <c r="AW52" i="27"/>
  <c r="AV25" i="24"/>
  <c r="AV26" i="24"/>
  <c r="AW24" i="24"/>
  <c r="AX24" i="24"/>
  <c r="AY24" i="24"/>
  <c r="AZ24" i="24"/>
  <c r="AV24" i="24"/>
  <c r="AZ22" i="24"/>
  <c r="AW22" i="24"/>
  <c r="AV22" i="24"/>
  <c r="AW15" i="24"/>
  <c r="AP3" i="28" l="1"/>
  <c r="AR3" i="28"/>
  <c r="AS2" i="28"/>
  <c r="BA3" i="28"/>
  <c r="AQ2" i="28"/>
  <c r="AR2" i="28"/>
  <c r="AS3" i="28"/>
  <c r="BB2" i="28"/>
  <c r="BE3" i="28"/>
  <c r="BC3" i="28"/>
  <c r="AT3" i="28"/>
  <c r="BG54" i="28"/>
  <c r="BA2" i="28"/>
  <c r="AT2" i="28"/>
  <c r="BD2" i="28"/>
  <c r="AQ3" i="28"/>
  <c r="BH52" i="28"/>
  <c r="BH1" i="28"/>
  <c r="BH54" i="28"/>
  <c r="BO33" i="28"/>
  <c r="BJ54" i="28"/>
  <c r="BJ52" i="28"/>
  <c r="BK52" i="28"/>
  <c r="BJ15" i="28"/>
  <c r="BI1" i="28"/>
  <c r="BN15" i="28"/>
  <c r="BC2" i="28"/>
  <c r="BN33" i="28"/>
  <c r="BI52" i="28"/>
  <c r="BI54" i="28"/>
  <c r="BB3" i="28"/>
  <c r="BD3" i="28"/>
  <c r="BG52" i="28"/>
  <c r="BK54" i="28"/>
  <c r="AW32" i="24"/>
  <c r="AV37" i="24"/>
  <c r="BE15" i="24"/>
  <c r="AZ16" i="24"/>
  <c r="AV15" i="24"/>
  <c r="AT15" i="24"/>
  <c r="AT50" i="24"/>
  <c r="AT51" i="24"/>
  <c r="L1" i="24"/>
  <c r="M1" i="24"/>
  <c r="N1" i="24"/>
  <c r="O1" i="24"/>
  <c r="K1" i="24"/>
  <c r="BO15" i="28" l="1"/>
  <c r="BG54" i="27"/>
  <c r="BJ54" i="27"/>
  <c r="BG1" i="27"/>
  <c r="BK52" i="27"/>
  <c r="BI54" i="27"/>
  <c r="BI52" i="27"/>
  <c r="BH54" i="27"/>
  <c r="BH52" i="27"/>
  <c r="BG52" i="27"/>
  <c r="BJ52" i="27"/>
  <c r="AV51" i="24"/>
  <c r="AW51" i="24"/>
  <c r="AX51" i="24"/>
  <c r="AY51" i="24"/>
  <c r="P52" i="24"/>
  <c r="Q52" i="24"/>
  <c r="R52" i="24"/>
  <c r="S52" i="24"/>
  <c r="T52" i="24"/>
  <c r="U52" i="24"/>
  <c r="V52" i="24"/>
  <c r="W52" i="24"/>
  <c r="X52" i="24"/>
  <c r="Y52" i="24"/>
  <c r="Z52" i="24"/>
  <c r="AA52" i="24"/>
  <c r="AB52" i="24"/>
  <c r="AC52" i="24"/>
  <c r="AD52" i="24"/>
  <c r="AE52" i="24"/>
  <c r="AF52" i="24"/>
  <c r="AG52" i="24"/>
  <c r="AH52" i="24"/>
  <c r="AI52" i="24"/>
  <c r="AJ52" i="24"/>
  <c r="AK52" i="24"/>
  <c r="AL52" i="24"/>
  <c r="AM52" i="24"/>
  <c r="AN52" i="24"/>
  <c r="L54" i="24"/>
  <c r="M54" i="24"/>
  <c r="N54" i="24"/>
  <c r="O54" i="24"/>
  <c r="K54" i="24"/>
  <c r="L52" i="24"/>
  <c r="M52" i="24"/>
  <c r="N52" i="24"/>
  <c r="O52" i="24"/>
  <c r="K52" i="24"/>
  <c r="BK1" i="28" l="1"/>
  <c r="BP15" i="28"/>
  <c r="BH1" i="27"/>
  <c r="BI1" i="27" l="1"/>
  <c r="BJ1" i="27" l="1"/>
  <c r="AZ17" i="24"/>
  <c r="AZ18" i="24"/>
  <c r="AZ19" i="24"/>
  <c r="AZ20" i="24"/>
  <c r="AZ21" i="24"/>
  <c r="AZ23" i="24"/>
  <c r="AZ25" i="24"/>
  <c r="AZ26" i="24"/>
  <c r="AZ27" i="24"/>
  <c r="AZ28" i="24"/>
  <c r="AZ29" i="24"/>
  <c r="AZ30" i="24"/>
  <c r="AZ31" i="24"/>
  <c r="AZ32" i="24"/>
  <c r="AZ33" i="24"/>
  <c r="AZ34" i="24"/>
  <c r="AZ35" i="24"/>
  <c r="AZ36" i="24"/>
  <c r="AZ37" i="24"/>
  <c r="AZ38" i="24"/>
  <c r="AZ39" i="24"/>
  <c r="AZ40" i="24"/>
  <c r="AZ41" i="24"/>
  <c r="AZ42" i="24"/>
  <c r="AZ43" i="24"/>
  <c r="AZ44" i="24"/>
  <c r="AZ49" i="24"/>
  <c r="AY16" i="24"/>
  <c r="AY17" i="24"/>
  <c r="AY18" i="24"/>
  <c r="AY19" i="24"/>
  <c r="AY20" i="24"/>
  <c r="AY21" i="24"/>
  <c r="AY22" i="24"/>
  <c r="AY23" i="24"/>
  <c r="AY25" i="24"/>
  <c r="AY26" i="24"/>
  <c r="AY27" i="24"/>
  <c r="AY28" i="24"/>
  <c r="AY29" i="24"/>
  <c r="AY30" i="24"/>
  <c r="AY31" i="24"/>
  <c r="AY32" i="24"/>
  <c r="AY33" i="24"/>
  <c r="AY34" i="24"/>
  <c r="AY35" i="24"/>
  <c r="AY36" i="24"/>
  <c r="AY37" i="24"/>
  <c r="AY38" i="24"/>
  <c r="AY39" i="24"/>
  <c r="AY40" i="24"/>
  <c r="AY41" i="24"/>
  <c r="AY42" i="24"/>
  <c r="AY43" i="24"/>
  <c r="AY44" i="24"/>
  <c r="AY45" i="24"/>
  <c r="AY46" i="24"/>
  <c r="AY47" i="24"/>
  <c r="AY48" i="24"/>
  <c r="AY49" i="24"/>
  <c r="AY50" i="24"/>
  <c r="AY15" i="24"/>
  <c r="AW16" i="24"/>
  <c r="AW17" i="24"/>
  <c r="AW18" i="24"/>
  <c r="AW19" i="24"/>
  <c r="AW20" i="24"/>
  <c r="AW21" i="24"/>
  <c r="AW23" i="24"/>
  <c r="AW25" i="24"/>
  <c r="AW26" i="24"/>
  <c r="AW27" i="24"/>
  <c r="AW28" i="24"/>
  <c r="AW29" i="24"/>
  <c r="AW30" i="24"/>
  <c r="AW31" i="24"/>
  <c r="AW33" i="24"/>
  <c r="AW34" i="24"/>
  <c r="AW35" i="24"/>
  <c r="AW36" i="24"/>
  <c r="AW37" i="24"/>
  <c r="AW38" i="24"/>
  <c r="AW39" i="24"/>
  <c r="AW40" i="24"/>
  <c r="AW41" i="24"/>
  <c r="AW42" i="24"/>
  <c r="AW43" i="24"/>
  <c r="AW44" i="24"/>
  <c r="AW45" i="24"/>
  <c r="AW46" i="24"/>
  <c r="AW47" i="24"/>
  <c r="AW48" i="24"/>
  <c r="AW49" i="24"/>
  <c r="AW50" i="24"/>
  <c r="AV18" i="24"/>
  <c r="AX16" i="24"/>
  <c r="AX17" i="24"/>
  <c r="AX18" i="24"/>
  <c r="AX19" i="24"/>
  <c r="AX20" i="24"/>
  <c r="AX21" i="24"/>
  <c r="AX22" i="24"/>
  <c r="AX23" i="24"/>
  <c r="AX25" i="24"/>
  <c r="AX26" i="24"/>
  <c r="AX27" i="24"/>
  <c r="AX28" i="24"/>
  <c r="AX29" i="24"/>
  <c r="AX30" i="24"/>
  <c r="AX31" i="24"/>
  <c r="AX32" i="24"/>
  <c r="AX33" i="24"/>
  <c r="AX34" i="24"/>
  <c r="AX35" i="24"/>
  <c r="AX36" i="24"/>
  <c r="AX37" i="24"/>
  <c r="AX38" i="24"/>
  <c r="AX39" i="24"/>
  <c r="AX40" i="24"/>
  <c r="AX41" i="24"/>
  <c r="AX42" i="24"/>
  <c r="AX43" i="24"/>
  <c r="AX44" i="24"/>
  <c r="AX45" i="24"/>
  <c r="AX46" i="24"/>
  <c r="AX47" i="24"/>
  <c r="AX48" i="24"/>
  <c r="AX49" i="24"/>
  <c r="AX50" i="24"/>
  <c r="AX15" i="24"/>
  <c r="AV16" i="24"/>
  <c r="AV17" i="24"/>
  <c r="AV19" i="24"/>
  <c r="AV20" i="24"/>
  <c r="AV21" i="24"/>
  <c r="AV23" i="24"/>
  <c r="AV27" i="24"/>
  <c r="AV28" i="24"/>
  <c r="AV29" i="24"/>
  <c r="AV30" i="24"/>
  <c r="AV31" i="24"/>
  <c r="AV32" i="24"/>
  <c r="AV33" i="24"/>
  <c r="AV34" i="24"/>
  <c r="AV35" i="24"/>
  <c r="AV36" i="24"/>
  <c r="AV38" i="24"/>
  <c r="AV39" i="24"/>
  <c r="AV40" i="24"/>
  <c r="AV41" i="24"/>
  <c r="AV42" i="24"/>
  <c r="AV43" i="24"/>
  <c r="AV44" i="24"/>
  <c r="AV45" i="24"/>
  <c r="AV46" i="24"/>
  <c r="AV47" i="24"/>
  <c r="AV48" i="24"/>
  <c r="AV49" i="24"/>
  <c r="AV50" i="24"/>
  <c r="AT45" i="24"/>
  <c r="AT46" i="24"/>
  <c r="AT47" i="24"/>
  <c r="AT48" i="24"/>
  <c r="AZ1" i="24" l="1"/>
  <c r="AX1" i="24"/>
  <c r="AV1" i="24"/>
  <c r="AY1" i="24"/>
  <c r="AW1" i="24"/>
  <c r="B50" i="24" l="1"/>
  <c r="B49" i="24"/>
  <c r="B48" i="24"/>
  <c r="B47" i="24"/>
  <c r="B46" i="24"/>
  <c r="B45" i="24"/>
  <c r="B44" i="24"/>
  <c r="B43" i="24"/>
  <c r="B42" i="24"/>
  <c r="B41" i="24"/>
  <c r="B40" i="24"/>
  <c r="B39" i="24"/>
  <c r="B38" i="24"/>
  <c r="B37" i="24"/>
  <c r="B36" i="24"/>
  <c r="B35" i="24"/>
  <c r="B34" i="24"/>
  <c r="B33" i="24"/>
  <c r="B32" i="24"/>
  <c r="B31" i="24"/>
  <c r="B30" i="24"/>
  <c r="B29" i="24"/>
  <c r="B28" i="24"/>
  <c r="B27" i="24"/>
  <c r="B26" i="24"/>
  <c r="B25" i="24"/>
  <c r="B24" i="24"/>
  <c r="B23" i="24"/>
  <c r="B22" i="24"/>
  <c r="B21" i="24"/>
  <c r="B20" i="24"/>
  <c r="B19" i="24"/>
  <c r="B18" i="24"/>
  <c r="B17" i="24"/>
  <c r="B16" i="24"/>
  <c r="B15" i="24"/>
  <c r="B72" i="10" l="1"/>
  <c r="B71" i="10"/>
  <c r="B70" i="10"/>
  <c r="B69" i="10"/>
  <c r="B68" i="10"/>
  <c r="B67" i="10"/>
  <c r="B66" i="10"/>
  <c r="B65" i="10"/>
  <c r="B64" i="10"/>
  <c r="B63" i="10"/>
  <c r="B62" i="10"/>
  <c r="B61" i="10"/>
  <c r="B60" i="10"/>
  <c r="B59" i="10"/>
  <c r="B58" i="10"/>
  <c r="B57" i="10"/>
  <c r="B56" i="10"/>
  <c r="B55" i="10"/>
  <c r="B54" i="10"/>
  <c r="B53" i="10"/>
  <c r="B52" i="10"/>
  <c r="B51" i="10"/>
  <c r="B50" i="10"/>
  <c r="B49" i="10"/>
  <c r="B48" i="10"/>
  <c r="B47" i="10"/>
  <c r="B46" i="10"/>
  <c r="B45" i="10"/>
  <c r="B44" i="10"/>
  <c r="B43" i="10"/>
  <c r="B42" i="10"/>
  <c r="B41" i="10"/>
  <c r="B40" i="10"/>
  <c r="B39" i="10"/>
  <c r="B38" i="10"/>
  <c r="B37" i="10"/>
  <c r="B72" i="16"/>
  <c r="B71" i="16"/>
  <c r="B70" i="16"/>
  <c r="B69" i="16"/>
  <c r="B68" i="16"/>
  <c r="B67" i="16"/>
  <c r="B66" i="16"/>
  <c r="B65" i="16"/>
  <c r="B64" i="16"/>
  <c r="B63" i="16"/>
  <c r="B62" i="16"/>
  <c r="B61" i="16"/>
  <c r="B60" i="16"/>
  <c r="B59" i="16"/>
  <c r="B58" i="16"/>
  <c r="B57" i="16"/>
  <c r="B56" i="16"/>
  <c r="B55" i="16"/>
  <c r="B54" i="16"/>
  <c r="B53" i="16"/>
  <c r="B52" i="16"/>
  <c r="B51" i="16"/>
  <c r="B50" i="16"/>
  <c r="B49" i="16"/>
  <c r="B48" i="16"/>
  <c r="B47" i="16"/>
  <c r="B46" i="16"/>
  <c r="B44" i="16"/>
  <c r="B43" i="16"/>
  <c r="B42" i="16"/>
  <c r="B41" i="16"/>
  <c r="B40" i="16"/>
  <c r="B39" i="16"/>
  <c r="B38" i="16"/>
  <c r="B37" i="16"/>
  <c r="B50" i="20"/>
  <c r="B49" i="20"/>
  <c r="B48" i="20"/>
  <c r="B47" i="20"/>
  <c r="B46" i="20"/>
  <c r="B45" i="20"/>
  <c r="B44" i="20"/>
  <c r="B43" i="20"/>
  <c r="B42" i="20"/>
  <c r="B41" i="20"/>
  <c r="B40" i="20"/>
  <c r="B39" i="20"/>
  <c r="B38" i="20"/>
  <c r="B37" i="20"/>
  <c r="B36" i="20"/>
  <c r="B35" i="20"/>
  <c r="B34" i="20"/>
  <c r="B33" i="20"/>
  <c r="B32" i="20"/>
  <c r="B31" i="20"/>
  <c r="B30" i="20"/>
  <c r="B29" i="20"/>
  <c r="B28" i="20"/>
  <c r="B27" i="20"/>
  <c r="B26" i="20"/>
  <c r="B25" i="20"/>
  <c r="B24" i="20"/>
  <c r="B23" i="20"/>
  <c r="B22" i="20"/>
  <c r="B21" i="20"/>
  <c r="B20" i="20"/>
  <c r="B19" i="20"/>
  <c r="B18" i="20"/>
  <c r="B17" i="20"/>
  <c r="B16" i="20"/>
  <c r="B15" i="20"/>
  <c r="B16" i="17"/>
  <c r="B17" i="17"/>
  <c r="B18" i="17"/>
  <c r="B19" i="17"/>
  <c r="B20" i="17"/>
  <c r="B21" i="17"/>
  <c r="B22" i="17"/>
  <c r="B23" i="17"/>
  <c r="B24" i="17"/>
  <c r="B25" i="17"/>
  <c r="B26" i="17"/>
  <c r="B27" i="17"/>
  <c r="B28" i="17"/>
  <c r="B29" i="17"/>
  <c r="B30" i="17"/>
  <c r="B31" i="17"/>
  <c r="B32" i="17"/>
  <c r="B33" i="17"/>
  <c r="B34" i="17"/>
  <c r="B35" i="17"/>
  <c r="B36" i="17"/>
  <c r="B37" i="17"/>
  <c r="B38" i="17"/>
  <c r="B39" i="17"/>
  <c r="B40" i="17"/>
  <c r="B41" i="17"/>
  <c r="B42" i="17"/>
  <c r="B43" i="17"/>
  <c r="B44" i="17"/>
  <c r="B45" i="17"/>
  <c r="B46" i="17"/>
  <c r="B47" i="17"/>
  <c r="B48" i="17"/>
  <c r="B49" i="17"/>
  <c r="B50" i="17"/>
  <c r="B15" i="17"/>
  <c r="BH54" i="24" l="1"/>
  <c r="BH52" i="24"/>
  <c r="BK52" i="24"/>
  <c r="R16" i="20" l="1"/>
  <c r="Y16" i="20"/>
  <c r="R17" i="20"/>
  <c r="Y17" i="20"/>
  <c r="Y18" i="20"/>
  <c r="Y19" i="20"/>
  <c r="Y20" i="20"/>
  <c r="Y21" i="20"/>
  <c r="Y23" i="20"/>
  <c r="L24" i="20"/>
  <c r="M24" i="20"/>
  <c r="N24" i="20"/>
  <c r="O24" i="20"/>
  <c r="P24" i="20"/>
  <c r="Q24" i="20"/>
  <c r="R24" i="20"/>
  <c r="S24" i="20"/>
  <c r="T24" i="20"/>
  <c r="U24" i="20"/>
  <c r="V24" i="20"/>
  <c r="W24" i="20"/>
  <c r="X24" i="20"/>
  <c r="Y24" i="20"/>
  <c r="Z24" i="20"/>
  <c r="AA24" i="20"/>
  <c r="AB24" i="20"/>
  <c r="AC24" i="20"/>
  <c r="AE24" i="20"/>
  <c r="AF24" i="20"/>
  <c r="AG24" i="20"/>
  <c r="AH24" i="20"/>
  <c r="AI24" i="20"/>
  <c r="AJ24" i="20"/>
  <c r="AK24" i="20"/>
  <c r="AL24" i="20"/>
  <c r="AM24" i="20"/>
  <c r="AN24" i="20"/>
  <c r="L25" i="20"/>
  <c r="M25" i="20"/>
  <c r="N25" i="20"/>
  <c r="O25" i="20"/>
  <c r="P25" i="20"/>
  <c r="Q25" i="20"/>
  <c r="R25" i="20"/>
  <c r="S25" i="20"/>
  <c r="T25" i="20"/>
  <c r="U25" i="20"/>
  <c r="V25" i="20"/>
  <c r="W25" i="20"/>
  <c r="X25" i="20"/>
  <c r="Y25" i="20"/>
  <c r="Z25" i="20"/>
  <c r="AA25" i="20"/>
  <c r="AB25" i="20"/>
  <c r="AC25" i="20"/>
  <c r="AE25" i="20"/>
  <c r="AF25" i="20"/>
  <c r="AG25" i="20"/>
  <c r="AH25" i="20"/>
  <c r="AI25" i="20"/>
  <c r="AJ25" i="20"/>
  <c r="AK25" i="20"/>
  <c r="AL25" i="20"/>
  <c r="AM25" i="20"/>
  <c r="AN25" i="20"/>
  <c r="L26" i="20"/>
  <c r="M26" i="20"/>
  <c r="N26" i="20"/>
  <c r="O26" i="20"/>
  <c r="P26" i="20"/>
  <c r="Q26" i="20"/>
  <c r="R26" i="20"/>
  <c r="S26" i="20"/>
  <c r="T26" i="20"/>
  <c r="U26" i="20"/>
  <c r="V26" i="20"/>
  <c r="W26" i="20"/>
  <c r="X26" i="20"/>
  <c r="Y26" i="20"/>
  <c r="Z26" i="20"/>
  <c r="AA26" i="20"/>
  <c r="AB26" i="20"/>
  <c r="AC26" i="20"/>
  <c r="AE26" i="20"/>
  <c r="AF26" i="20"/>
  <c r="AG26" i="20"/>
  <c r="AH26" i="20"/>
  <c r="AI26" i="20"/>
  <c r="AJ26" i="20"/>
  <c r="AK26" i="20"/>
  <c r="AL26" i="20"/>
  <c r="AM26" i="20"/>
  <c r="AN26" i="20"/>
  <c r="L27" i="20"/>
  <c r="M27" i="20"/>
  <c r="N27" i="20"/>
  <c r="O27" i="20"/>
  <c r="P27" i="20"/>
  <c r="Q27" i="20"/>
  <c r="R27" i="20"/>
  <c r="S27" i="20"/>
  <c r="T27" i="20"/>
  <c r="U27" i="20"/>
  <c r="V27" i="20"/>
  <c r="W27" i="20"/>
  <c r="X27" i="20"/>
  <c r="Y27" i="20"/>
  <c r="Z27" i="20"/>
  <c r="AA27" i="20"/>
  <c r="AB27" i="20"/>
  <c r="AC27" i="20"/>
  <c r="AE27" i="20"/>
  <c r="AF27" i="20"/>
  <c r="AG27" i="20"/>
  <c r="AH27" i="20"/>
  <c r="AI27" i="20"/>
  <c r="AJ27" i="20"/>
  <c r="AK27" i="20"/>
  <c r="AL27" i="20"/>
  <c r="AM27" i="20"/>
  <c r="AN27" i="20"/>
  <c r="L28" i="20"/>
  <c r="M28" i="20"/>
  <c r="N28" i="20"/>
  <c r="O28" i="20"/>
  <c r="P28" i="20"/>
  <c r="Q28" i="20"/>
  <c r="R28" i="20"/>
  <c r="S28" i="20"/>
  <c r="T28" i="20"/>
  <c r="U28" i="20"/>
  <c r="V28" i="20"/>
  <c r="W28" i="20"/>
  <c r="X28" i="20"/>
  <c r="Y28" i="20"/>
  <c r="Z28" i="20"/>
  <c r="AA28" i="20"/>
  <c r="AB28" i="20"/>
  <c r="AC28" i="20"/>
  <c r="AE28" i="20"/>
  <c r="AF28" i="20"/>
  <c r="AG28" i="20"/>
  <c r="AH28" i="20"/>
  <c r="AI28" i="20"/>
  <c r="AJ28" i="20"/>
  <c r="AK28" i="20"/>
  <c r="AL28" i="20"/>
  <c r="AM28" i="20"/>
  <c r="AN28" i="20"/>
  <c r="L29" i="20"/>
  <c r="M29" i="20"/>
  <c r="N29" i="20"/>
  <c r="O29" i="20"/>
  <c r="P29" i="20"/>
  <c r="Q29" i="20"/>
  <c r="R29" i="20"/>
  <c r="S29" i="20"/>
  <c r="T29" i="20"/>
  <c r="U29" i="20"/>
  <c r="V29" i="20"/>
  <c r="W29" i="20"/>
  <c r="X29" i="20"/>
  <c r="Y29" i="20"/>
  <c r="Z29" i="20"/>
  <c r="AA29" i="20"/>
  <c r="AB29" i="20"/>
  <c r="AC29" i="20"/>
  <c r="AE29" i="20"/>
  <c r="AF29" i="20"/>
  <c r="AG29" i="20"/>
  <c r="AH29" i="20"/>
  <c r="AI29" i="20"/>
  <c r="AJ29" i="20"/>
  <c r="AK29" i="20"/>
  <c r="AL29" i="20"/>
  <c r="AM29" i="20"/>
  <c r="AN29" i="20"/>
  <c r="L30" i="20"/>
  <c r="M30" i="20"/>
  <c r="N30" i="20"/>
  <c r="O30" i="20"/>
  <c r="P30" i="20"/>
  <c r="Q30" i="20"/>
  <c r="R30" i="20"/>
  <c r="S30" i="20"/>
  <c r="T30" i="20"/>
  <c r="U30" i="20"/>
  <c r="V30" i="20"/>
  <c r="W30" i="20"/>
  <c r="X30" i="20"/>
  <c r="Y30" i="20"/>
  <c r="Z30" i="20"/>
  <c r="AA30" i="20"/>
  <c r="AB30" i="20"/>
  <c r="AC30" i="20"/>
  <c r="AE30" i="20"/>
  <c r="AF30" i="20"/>
  <c r="AG30" i="20"/>
  <c r="AH30" i="20"/>
  <c r="AI30" i="20"/>
  <c r="AJ30" i="20"/>
  <c r="AK30" i="20"/>
  <c r="AL30" i="20"/>
  <c r="AM30" i="20"/>
  <c r="AN30" i="20"/>
  <c r="L31" i="20"/>
  <c r="M31" i="20"/>
  <c r="N31" i="20"/>
  <c r="O31" i="20"/>
  <c r="P31" i="20"/>
  <c r="Q31" i="20"/>
  <c r="R31" i="20"/>
  <c r="S31" i="20"/>
  <c r="T31" i="20"/>
  <c r="U31" i="20"/>
  <c r="V31" i="20"/>
  <c r="W31" i="20"/>
  <c r="X31" i="20"/>
  <c r="Y31" i="20"/>
  <c r="Z31" i="20"/>
  <c r="AA31" i="20"/>
  <c r="AB31" i="20"/>
  <c r="AC31" i="20"/>
  <c r="AE31" i="20"/>
  <c r="AF31" i="20"/>
  <c r="AG31" i="20"/>
  <c r="AH31" i="20"/>
  <c r="AI31" i="20"/>
  <c r="AJ31" i="20"/>
  <c r="AK31" i="20"/>
  <c r="AL31" i="20"/>
  <c r="AM31" i="20"/>
  <c r="AN31" i="20"/>
  <c r="L32" i="20"/>
  <c r="M32" i="20"/>
  <c r="N32" i="20"/>
  <c r="O32" i="20"/>
  <c r="P32" i="20"/>
  <c r="Q32" i="20"/>
  <c r="R32" i="20"/>
  <c r="S32" i="20"/>
  <c r="T32" i="20"/>
  <c r="U32" i="20"/>
  <c r="V32" i="20"/>
  <c r="W32" i="20"/>
  <c r="X32" i="20"/>
  <c r="Y32" i="20"/>
  <c r="Z32" i="20"/>
  <c r="AA32" i="20"/>
  <c r="AB32" i="20"/>
  <c r="AC32" i="20"/>
  <c r="AE32" i="20"/>
  <c r="AF32" i="20"/>
  <c r="AG32" i="20"/>
  <c r="AH32" i="20"/>
  <c r="AI32" i="20"/>
  <c r="AJ32" i="20"/>
  <c r="AK32" i="20"/>
  <c r="AL32" i="20"/>
  <c r="AM32" i="20"/>
  <c r="AN32" i="20"/>
  <c r="L33" i="20"/>
  <c r="M33" i="20"/>
  <c r="N33" i="20"/>
  <c r="O33" i="20"/>
  <c r="P33" i="20"/>
  <c r="Q33" i="20"/>
  <c r="R33" i="20"/>
  <c r="S33" i="20"/>
  <c r="T33" i="20"/>
  <c r="U33" i="20"/>
  <c r="V33" i="20"/>
  <c r="W33" i="20"/>
  <c r="X33" i="20"/>
  <c r="Y33" i="20"/>
  <c r="Z33" i="20"/>
  <c r="AA33" i="20"/>
  <c r="AB33" i="20"/>
  <c r="AC33" i="20"/>
  <c r="AE33" i="20"/>
  <c r="AF33" i="20"/>
  <c r="AG33" i="20"/>
  <c r="AH33" i="20"/>
  <c r="AI33" i="20"/>
  <c r="AJ33" i="20"/>
  <c r="AK33" i="20"/>
  <c r="AL33" i="20"/>
  <c r="AM33" i="20"/>
  <c r="AN33" i="20"/>
  <c r="L34" i="20"/>
  <c r="M34" i="20"/>
  <c r="N34" i="20"/>
  <c r="O34" i="20"/>
  <c r="P34" i="20"/>
  <c r="Q34" i="20"/>
  <c r="R34" i="20"/>
  <c r="S34" i="20"/>
  <c r="T34" i="20"/>
  <c r="U34" i="20"/>
  <c r="V34" i="20"/>
  <c r="W34" i="20"/>
  <c r="X34" i="20"/>
  <c r="Y34" i="20"/>
  <c r="Z34" i="20"/>
  <c r="AA34" i="20"/>
  <c r="AB34" i="20"/>
  <c r="AC34" i="20"/>
  <c r="AE34" i="20"/>
  <c r="AF34" i="20"/>
  <c r="AG34" i="20"/>
  <c r="AH34" i="20"/>
  <c r="AI34" i="20"/>
  <c r="AJ34" i="20"/>
  <c r="AK34" i="20"/>
  <c r="AL34" i="20"/>
  <c r="AM34" i="20"/>
  <c r="AN34" i="20"/>
  <c r="L35" i="20"/>
  <c r="M35" i="20"/>
  <c r="N35" i="20"/>
  <c r="O35" i="20"/>
  <c r="P35" i="20"/>
  <c r="Q35" i="20"/>
  <c r="R35" i="20"/>
  <c r="S35" i="20"/>
  <c r="T35" i="20"/>
  <c r="U35" i="20"/>
  <c r="V35" i="20"/>
  <c r="W35" i="20"/>
  <c r="X35" i="20"/>
  <c r="Y35" i="20"/>
  <c r="Z35" i="20"/>
  <c r="AA35" i="20"/>
  <c r="AB35" i="20"/>
  <c r="AC35" i="20"/>
  <c r="AE35" i="20"/>
  <c r="AF35" i="20"/>
  <c r="AG35" i="20"/>
  <c r="AH35" i="20"/>
  <c r="AI35" i="20"/>
  <c r="AJ35" i="20"/>
  <c r="AK35" i="20"/>
  <c r="AL35" i="20"/>
  <c r="AM35" i="20"/>
  <c r="AN35" i="20"/>
  <c r="L36" i="20"/>
  <c r="M36" i="20"/>
  <c r="N36" i="20"/>
  <c r="O36" i="20"/>
  <c r="P36" i="20"/>
  <c r="Q36" i="20"/>
  <c r="R36" i="20"/>
  <c r="S36" i="20"/>
  <c r="T36" i="20"/>
  <c r="U36" i="20"/>
  <c r="V36" i="20"/>
  <c r="W36" i="20"/>
  <c r="X36" i="20"/>
  <c r="Y36" i="20"/>
  <c r="Z36" i="20"/>
  <c r="AA36" i="20"/>
  <c r="AB36" i="20"/>
  <c r="AC36" i="20"/>
  <c r="AE36" i="20"/>
  <c r="AF36" i="20"/>
  <c r="AG36" i="20"/>
  <c r="AH36" i="20"/>
  <c r="AI36" i="20"/>
  <c r="AJ36" i="20"/>
  <c r="AK36" i="20"/>
  <c r="AL36" i="20"/>
  <c r="AM36" i="20"/>
  <c r="AN36" i="20"/>
  <c r="L37" i="20"/>
  <c r="M37" i="20"/>
  <c r="N37" i="20"/>
  <c r="O37" i="20"/>
  <c r="P37" i="20"/>
  <c r="Q37" i="20"/>
  <c r="R37" i="20"/>
  <c r="S37" i="20"/>
  <c r="T37" i="20"/>
  <c r="U37" i="20"/>
  <c r="V37" i="20"/>
  <c r="W37" i="20"/>
  <c r="X37" i="20"/>
  <c r="Y37" i="20"/>
  <c r="Z37" i="20"/>
  <c r="AA37" i="20"/>
  <c r="AB37" i="20"/>
  <c r="AC37" i="20"/>
  <c r="AE37" i="20"/>
  <c r="AF37" i="20"/>
  <c r="AG37" i="20"/>
  <c r="AH37" i="20"/>
  <c r="AI37" i="20"/>
  <c r="AJ37" i="20"/>
  <c r="AK37" i="20"/>
  <c r="AL37" i="20"/>
  <c r="AM37" i="20"/>
  <c r="AN37" i="20"/>
  <c r="L38" i="20"/>
  <c r="M38" i="20"/>
  <c r="N38" i="20"/>
  <c r="O38" i="20"/>
  <c r="P38" i="20"/>
  <c r="Q38" i="20"/>
  <c r="R38" i="20"/>
  <c r="S38" i="20"/>
  <c r="T38" i="20"/>
  <c r="U38" i="20"/>
  <c r="V38" i="20"/>
  <c r="W38" i="20"/>
  <c r="X38" i="20"/>
  <c r="Y38" i="20"/>
  <c r="Z38" i="20"/>
  <c r="AA38" i="20"/>
  <c r="AB38" i="20"/>
  <c r="AC38" i="20"/>
  <c r="AE38" i="20"/>
  <c r="AF38" i="20"/>
  <c r="AG38" i="20"/>
  <c r="AH38" i="20"/>
  <c r="AI38" i="20"/>
  <c r="AJ38" i="20"/>
  <c r="AK38" i="20"/>
  <c r="AL38" i="20"/>
  <c r="AM38" i="20"/>
  <c r="AN38" i="20"/>
  <c r="L39" i="20"/>
  <c r="M39" i="20"/>
  <c r="N39" i="20"/>
  <c r="O39" i="20"/>
  <c r="P39" i="20"/>
  <c r="Q39" i="20"/>
  <c r="R39" i="20"/>
  <c r="S39" i="20"/>
  <c r="T39" i="20"/>
  <c r="U39" i="20"/>
  <c r="V39" i="20"/>
  <c r="W39" i="20"/>
  <c r="X39" i="20"/>
  <c r="Y39" i="20"/>
  <c r="Z39" i="20"/>
  <c r="AA39" i="20"/>
  <c r="AB39" i="20"/>
  <c r="AC39" i="20"/>
  <c r="AE39" i="20"/>
  <c r="AF39" i="20"/>
  <c r="AG39" i="20"/>
  <c r="AH39" i="20"/>
  <c r="AI39" i="20"/>
  <c r="AJ39" i="20"/>
  <c r="AK39" i="20"/>
  <c r="AL39" i="20"/>
  <c r="AM39" i="20"/>
  <c r="AN39" i="20"/>
  <c r="L42" i="20"/>
  <c r="M42" i="20"/>
  <c r="N42" i="20"/>
  <c r="O42" i="20"/>
  <c r="P42" i="20"/>
  <c r="Q42" i="20"/>
  <c r="R42" i="20"/>
  <c r="S42" i="20"/>
  <c r="T42" i="20"/>
  <c r="U42" i="20"/>
  <c r="V42" i="20"/>
  <c r="W42" i="20"/>
  <c r="X42" i="20"/>
  <c r="Y42" i="20"/>
  <c r="Z42" i="20"/>
  <c r="AA42" i="20"/>
  <c r="AB42" i="20"/>
  <c r="AC42" i="20"/>
  <c r="AE42" i="20"/>
  <c r="AF42" i="20"/>
  <c r="AG42" i="20"/>
  <c r="AH42" i="20"/>
  <c r="AI42" i="20"/>
  <c r="AJ42" i="20"/>
  <c r="AK42" i="20"/>
  <c r="AL42" i="20"/>
  <c r="AM42" i="20"/>
  <c r="AN42" i="20"/>
  <c r="L43" i="20"/>
  <c r="M43" i="20"/>
  <c r="N43" i="20"/>
  <c r="O43" i="20"/>
  <c r="P43" i="20"/>
  <c r="Q43" i="20"/>
  <c r="R43" i="20"/>
  <c r="S43" i="20"/>
  <c r="T43" i="20"/>
  <c r="U43" i="20"/>
  <c r="V43" i="20"/>
  <c r="W43" i="20"/>
  <c r="X43" i="20"/>
  <c r="Y43" i="20"/>
  <c r="Z43" i="20"/>
  <c r="AA43" i="20"/>
  <c r="AB43" i="20"/>
  <c r="AC43" i="20"/>
  <c r="AE43" i="20"/>
  <c r="AF43" i="20"/>
  <c r="AG43" i="20"/>
  <c r="AH43" i="20"/>
  <c r="AI43" i="20"/>
  <c r="AJ43" i="20"/>
  <c r="AK43" i="20"/>
  <c r="AL43" i="20"/>
  <c r="AM43" i="20"/>
  <c r="AN43" i="20"/>
  <c r="L44" i="20"/>
  <c r="M44" i="20"/>
  <c r="N44" i="20"/>
  <c r="O44" i="20"/>
  <c r="P44" i="20"/>
  <c r="Q44" i="20"/>
  <c r="R44" i="20"/>
  <c r="S44" i="20"/>
  <c r="T44" i="20"/>
  <c r="U44" i="20"/>
  <c r="V44" i="20"/>
  <c r="W44" i="20"/>
  <c r="X44" i="20"/>
  <c r="Y44" i="20"/>
  <c r="Z44" i="20"/>
  <c r="AA44" i="20"/>
  <c r="AB44" i="20"/>
  <c r="AC44" i="20"/>
  <c r="AE44" i="20"/>
  <c r="AF44" i="20"/>
  <c r="AG44" i="20"/>
  <c r="AH44" i="20"/>
  <c r="AI44" i="20"/>
  <c r="AJ44" i="20"/>
  <c r="AK44" i="20"/>
  <c r="AL44" i="20"/>
  <c r="AM44" i="20"/>
  <c r="AN44" i="20"/>
  <c r="L45" i="20"/>
  <c r="M45" i="20"/>
  <c r="N45" i="20"/>
  <c r="O45" i="20"/>
  <c r="P45" i="20"/>
  <c r="Q45" i="20"/>
  <c r="R45" i="20"/>
  <c r="S45" i="20"/>
  <c r="T45" i="20"/>
  <c r="U45" i="20"/>
  <c r="V45" i="20"/>
  <c r="W45" i="20"/>
  <c r="X45" i="20"/>
  <c r="Y45" i="20"/>
  <c r="Z45" i="20"/>
  <c r="AA45" i="20"/>
  <c r="AB45" i="20"/>
  <c r="AC45" i="20"/>
  <c r="AE45" i="20"/>
  <c r="AF45" i="20"/>
  <c r="AG45" i="20"/>
  <c r="AH45" i="20"/>
  <c r="AI45" i="20"/>
  <c r="AJ45" i="20"/>
  <c r="AK45" i="20"/>
  <c r="AL45" i="20"/>
  <c r="AM45" i="20"/>
  <c r="AN45" i="20"/>
  <c r="L46" i="20"/>
  <c r="M46" i="20"/>
  <c r="N46" i="20"/>
  <c r="O46" i="20"/>
  <c r="P46" i="20"/>
  <c r="Q46" i="20"/>
  <c r="R46" i="20"/>
  <c r="S46" i="20"/>
  <c r="T46" i="20"/>
  <c r="U46" i="20"/>
  <c r="V46" i="20"/>
  <c r="W46" i="20"/>
  <c r="X46" i="20"/>
  <c r="Y46" i="20"/>
  <c r="Z46" i="20"/>
  <c r="AA46" i="20"/>
  <c r="AB46" i="20"/>
  <c r="AC46" i="20"/>
  <c r="AE46" i="20"/>
  <c r="AF46" i="20"/>
  <c r="AG46" i="20"/>
  <c r="AH46" i="20"/>
  <c r="AI46" i="20"/>
  <c r="AJ46" i="20"/>
  <c r="AK46" i="20"/>
  <c r="AL46" i="20"/>
  <c r="AM46" i="20"/>
  <c r="AN46" i="20"/>
  <c r="L47" i="20"/>
  <c r="M47" i="20"/>
  <c r="N47" i="20"/>
  <c r="O47" i="20"/>
  <c r="P47" i="20"/>
  <c r="Q47" i="20"/>
  <c r="R47" i="20"/>
  <c r="S47" i="20"/>
  <c r="T47" i="20"/>
  <c r="U47" i="20"/>
  <c r="V47" i="20"/>
  <c r="W47" i="20"/>
  <c r="X47" i="20"/>
  <c r="Y47" i="20"/>
  <c r="Z47" i="20"/>
  <c r="AA47" i="20"/>
  <c r="AB47" i="20"/>
  <c r="AC47" i="20"/>
  <c r="AE47" i="20"/>
  <c r="AF47" i="20"/>
  <c r="AG47" i="20"/>
  <c r="AH47" i="20"/>
  <c r="AI47" i="20"/>
  <c r="AJ47" i="20"/>
  <c r="AK47" i="20"/>
  <c r="AL47" i="20"/>
  <c r="AM47" i="20"/>
  <c r="AN47" i="20"/>
  <c r="L48" i="20"/>
  <c r="M48" i="20"/>
  <c r="N48" i="20"/>
  <c r="O48" i="20"/>
  <c r="P48" i="20"/>
  <c r="Q48" i="20"/>
  <c r="R48" i="20"/>
  <c r="S48" i="20"/>
  <c r="T48" i="20"/>
  <c r="U48" i="20"/>
  <c r="V48" i="20"/>
  <c r="W48" i="20"/>
  <c r="X48" i="20"/>
  <c r="Y48" i="20"/>
  <c r="Z48" i="20"/>
  <c r="AA48" i="20"/>
  <c r="AB48" i="20"/>
  <c r="AC48" i="20"/>
  <c r="AE48" i="20"/>
  <c r="AF48" i="20"/>
  <c r="AG48" i="20"/>
  <c r="AH48" i="20"/>
  <c r="AI48" i="20"/>
  <c r="AJ48" i="20"/>
  <c r="AK48" i="20"/>
  <c r="AL48" i="20"/>
  <c r="AM48" i="20"/>
  <c r="AN48" i="20"/>
  <c r="L49" i="20"/>
  <c r="M49" i="20"/>
  <c r="N49" i="20"/>
  <c r="O49" i="20"/>
  <c r="P49" i="20"/>
  <c r="Q49" i="20"/>
  <c r="R49" i="20"/>
  <c r="S49" i="20"/>
  <c r="T49" i="20"/>
  <c r="U49" i="20"/>
  <c r="V49" i="20"/>
  <c r="W49" i="20"/>
  <c r="X49" i="20"/>
  <c r="Y49" i="20"/>
  <c r="Z49" i="20"/>
  <c r="AA49" i="20"/>
  <c r="AB49" i="20"/>
  <c r="AC49" i="20"/>
  <c r="AE49" i="20"/>
  <c r="AF49" i="20"/>
  <c r="AG49" i="20"/>
  <c r="AH49" i="20"/>
  <c r="AI49" i="20"/>
  <c r="AJ49" i="20"/>
  <c r="AK49" i="20"/>
  <c r="AL49" i="20"/>
  <c r="AM49" i="20"/>
  <c r="AN49" i="20"/>
  <c r="L50" i="20"/>
  <c r="M50" i="20"/>
  <c r="N50" i="20"/>
  <c r="O50" i="20"/>
  <c r="P50" i="20"/>
  <c r="Q50" i="20"/>
  <c r="R50" i="20"/>
  <c r="S50" i="20"/>
  <c r="T50" i="20"/>
  <c r="U50" i="20"/>
  <c r="V50" i="20"/>
  <c r="W50" i="20"/>
  <c r="X50" i="20"/>
  <c r="Y50" i="20"/>
  <c r="Z50" i="20"/>
  <c r="AA50" i="20"/>
  <c r="AB50" i="20"/>
  <c r="AC50" i="20"/>
  <c r="AE50" i="20"/>
  <c r="AF50" i="20"/>
  <c r="AG50" i="20"/>
  <c r="AH50" i="20"/>
  <c r="AI50" i="20"/>
  <c r="AJ50" i="20"/>
  <c r="AK50" i="20"/>
  <c r="AL50" i="20"/>
  <c r="AM50" i="20"/>
  <c r="AN50" i="20"/>
  <c r="R15" i="20"/>
  <c r="Y15" i="20"/>
  <c r="Y16" i="17"/>
  <c r="AB16" i="17"/>
  <c r="Y17" i="17"/>
  <c r="AB17" i="17"/>
  <c r="Y18" i="17"/>
  <c r="AB18" i="17"/>
  <c r="Y19" i="17"/>
  <c r="AB19" i="17"/>
  <c r="Y20" i="17"/>
  <c r="AB20" i="17"/>
  <c r="Y21" i="17"/>
  <c r="AB21" i="17"/>
  <c r="Y22" i="17"/>
  <c r="AB22" i="17"/>
  <c r="Y23" i="17"/>
  <c r="AB23" i="17"/>
  <c r="L24" i="17"/>
  <c r="M24" i="17"/>
  <c r="N24" i="17"/>
  <c r="O24" i="17"/>
  <c r="P24" i="17"/>
  <c r="Q24" i="17"/>
  <c r="R24" i="17"/>
  <c r="S24" i="17"/>
  <c r="T24" i="17"/>
  <c r="U24" i="17"/>
  <c r="V24" i="17"/>
  <c r="W24" i="17"/>
  <c r="X24" i="17"/>
  <c r="Y24" i="17"/>
  <c r="Z24" i="17"/>
  <c r="AA24" i="17"/>
  <c r="AB24" i="17"/>
  <c r="AC24" i="17"/>
  <c r="AD24" i="17"/>
  <c r="AF24" i="17"/>
  <c r="AG24" i="17"/>
  <c r="AH24" i="17"/>
  <c r="AI24" i="17"/>
  <c r="AJ24" i="17"/>
  <c r="AK24" i="17"/>
  <c r="AL24" i="17"/>
  <c r="AM24" i="17"/>
  <c r="AN24" i="17"/>
  <c r="AO24" i="17"/>
  <c r="L25" i="17"/>
  <c r="M25" i="17"/>
  <c r="N25" i="17"/>
  <c r="O25" i="17"/>
  <c r="P25" i="17"/>
  <c r="Q25" i="17"/>
  <c r="R25" i="17"/>
  <c r="S25" i="17"/>
  <c r="T25" i="17"/>
  <c r="U25" i="17"/>
  <c r="V25" i="17"/>
  <c r="W25" i="17"/>
  <c r="X25" i="17"/>
  <c r="Y25" i="17"/>
  <c r="Z25" i="17"/>
  <c r="AA25" i="17"/>
  <c r="AB25" i="17"/>
  <c r="AC25" i="17"/>
  <c r="AD25" i="17"/>
  <c r="AF25" i="17"/>
  <c r="AG25" i="17"/>
  <c r="AH25" i="17"/>
  <c r="AI25" i="17"/>
  <c r="AJ25" i="17"/>
  <c r="AK25" i="17"/>
  <c r="AL25" i="17"/>
  <c r="AM25" i="17"/>
  <c r="AN25" i="17"/>
  <c r="AO25" i="17"/>
  <c r="L26" i="17"/>
  <c r="M26" i="17"/>
  <c r="N26" i="17"/>
  <c r="O26" i="17"/>
  <c r="P26" i="17"/>
  <c r="Q26" i="17"/>
  <c r="R26" i="17"/>
  <c r="S26" i="17"/>
  <c r="T26" i="17"/>
  <c r="U26" i="17"/>
  <c r="V26" i="17"/>
  <c r="W26" i="17"/>
  <c r="X26" i="17"/>
  <c r="Y26" i="17"/>
  <c r="Z26" i="17"/>
  <c r="AA26" i="17"/>
  <c r="AB26" i="17"/>
  <c r="AC26" i="17"/>
  <c r="AD26" i="17"/>
  <c r="AF26" i="17"/>
  <c r="AG26" i="17"/>
  <c r="AH26" i="17"/>
  <c r="AI26" i="17"/>
  <c r="AJ26" i="17"/>
  <c r="AK26" i="17"/>
  <c r="AL26" i="17"/>
  <c r="AM26" i="17"/>
  <c r="AN26" i="17"/>
  <c r="AO26" i="17"/>
  <c r="L27" i="17"/>
  <c r="M27" i="17"/>
  <c r="N27" i="17"/>
  <c r="O27" i="17"/>
  <c r="P27" i="17"/>
  <c r="Q27" i="17"/>
  <c r="R27" i="17"/>
  <c r="S27" i="17"/>
  <c r="T27" i="17"/>
  <c r="U27" i="17"/>
  <c r="V27" i="17"/>
  <c r="W27" i="17"/>
  <c r="X27" i="17"/>
  <c r="Y27" i="17"/>
  <c r="Z27" i="17"/>
  <c r="AA27" i="17"/>
  <c r="AB27" i="17"/>
  <c r="AC27" i="17"/>
  <c r="AD27" i="17"/>
  <c r="AF27" i="17"/>
  <c r="AG27" i="17"/>
  <c r="AH27" i="17"/>
  <c r="AI27" i="17"/>
  <c r="AJ27" i="17"/>
  <c r="AK27" i="17"/>
  <c r="AL27" i="17"/>
  <c r="AM27" i="17"/>
  <c r="AN27" i="17"/>
  <c r="AO27" i="17"/>
  <c r="L28" i="17"/>
  <c r="M28" i="17"/>
  <c r="N28" i="17"/>
  <c r="O28" i="17"/>
  <c r="P28" i="17"/>
  <c r="Q28" i="17"/>
  <c r="R28" i="17"/>
  <c r="S28" i="17"/>
  <c r="T28" i="17"/>
  <c r="U28" i="17"/>
  <c r="V28" i="17"/>
  <c r="W28" i="17"/>
  <c r="X28" i="17"/>
  <c r="Y28" i="17"/>
  <c r="Z28" i="17"/>
  <c r="AA28" i="17"/>
  <c r="AB28" i="17"/>
  <c r="AC28" i="17"/>
  <c r="AD28" i="17"/>
  <c r="AF28" i="17"/>
  <c r="AG28" i="17"/>
  <c r="AH28" i="17"/>
  <c r="AI28" i="17"/>
  <c r="AJ28" i="17"/>
  <c r="AK28" i="17"/>
  <c r="AL28" i="17"/>
  <c r="AM28" i="17"/>
  <c r="AN28" i="17"/>
  <c r="AO28" i="17"/>
  <c r="L29" i="17"/>
  <c r="M29" i="17"/>
  <c r="N29" i="17"/>
  <c r="O29" i="17"/>
  <c r="P29" i="17"/>
  <c r="Q29" i="17"/>
  <c r="R29" i="17"/>
  <c r="S29" i="17"/>
  <c r="T29" i="17"/>
  <c r="U29" i="17"/>
  <c r="V29" i="17"/>
  <c r="W29" i="17"/>
  <c r="X29" i="17"/>
  <c r="Y29" i="17"/>
  <c r="Z29" i="17"/>
  <c r="AA29" i="17"/>
  <c r="AB29" i="17"/>
  <c r="AC29" i="17"/>
  <c r="AD29" i="17"/>
  <c r="AF29" i="17"/>
  <c r="AG29" i="17"/>
  <c r="AH29" i="17"/>
  <c r="AI29" i="17"/>
  <c r="AJ29" i="17"/>
  <c r="AK29" i="17"/>
  <c r="AL29" i="17"/>
  <c r="AM29" i="17"/>
  <c r="AN29" i="17"/>
  <c r="AO29" i="17"/>
  <c r="L30" i="17"/>
  <c r="M30" i="17"/>
  <c r="N30" i="17"/>
  <c r="O30" i="17"/>
  <c r="P30" i="17"/>
  <c r="Q30" i="17"/>
  <c r="R30" i="17"/>
  <c r="S30" i="17"/>
  <c r="T30" i="17"/>
  <c r="U30" i="17"/>
  <c r="V30" i="17"/>
  <c r="W30" i="17"/>
  <c r="X30" i="17"/>
  <c r="Y30" i="17"/>
  <c r="Z30" i="17"/>
  <c r="AA30" i="17"/>
  <c r="AB30" i="17"/>
  <c r="AC30" i="17"/>
  <c r="AD30" i="17"/>
  <c r="AF30" i="17"/>
  <c r="AG30" i="17"/>
  <c r="AH30" i="17"/>
  <c r="AI30" i="17"/>
  <c r="AJ30" i="17"/>
  <c r="AK30" i="17"/>
  <c r="AL30" i="17"/>
  <c r="AM30" i="17"/>
  <c r="AN30" i="17"/>
  <c r="AO30" i="17"/>
  <c r="L31" i="17"/>
  <c r="M31" i="17"/>
  <c r="N31" i="17"/>
  <c r="O31" i="17"/>
  <c r="P31" i="17"/>
  <c r="Q31" i="17"/>
  <c r="R31" i="17"/>
  <c r="S31" i="17"/>
  <c r="T31" i="17"/>
  <c r="U31" i="17"/>
  <c r="V31" i="17"/>
  <c r="W31" i="17"/>
  <c r="X31" i="17"/>
  <c r="Y31" i="17"/>
  <c r="Z31" i="17"/>
  <c r="AA31" i="17"/>
  <c r="AB31" i="17"/>
  <c r="AC31" i="17"/>
  <c r="AD31" i="17"/>
  <c r="AF31" i="17"/>
  <c r="AG31" i="17"/>
  <c r="AH31" i="17"/>
  <c r="AI31" i="17"/>
  <c r="AJ31" i="17"/>
  <c r="AK31" i="17"/>
  <c r="AL31" i="17"/>
  <c r="AM31" i="17"/>
  <c r="AN31" i="17"/>
  <c r="AO31" i="17"/>
  <c r="L32" i="17"/>
  <c r="M32" i="17"/>
  <c r="N32" i="17"/>
  <c r="O32" i="17"/>
  <c r="P32" i="17"/>
  <c r="Q32" i="17"/>
  <c r="R32" i="17"/>
  <c r="S32" i="17"/>
  <c r="T32" i="17"/>
  <c r="U32" i="17"/>
  <c r="V32" i="17"/>
  <c r="W32" i="17"/>
  <c r="X32" i="17"/>
  <c r="Y32" i="17"/>
  <c r="Z32" i="17"/>
  <c r="AA32" i="17"/>
  <c r="AB32" i="17"/>
  <c r="AC32" i="17"/>
  <c r="AD32" i="17"/>
  <c r="AF32" i="17"/>
  <c r="AG32" i="17"/>
  <c r="AH32" i="17"/>
  <c r="AI32" i="17"/>
  <c r="AJ32" i="17"/>
  <c r="AK32" i="17"/>
  <c r="AL32" i="17"/>
  <c r="AM32" i="17"/>
  <c r="AN32" i="17"/>
  <c r="AO32" i="17"/>
  <c r="L33" i="17"/>
  <c r="M33" i="17"/>
  <c r="N33" i="17"/>
  <c r="O33" i="17"/>
  <c r="P33" i="17"/>
  <c r="Q33" i="17"/>
  <c r="R33" i="17"/>
  <c r="S33" i="17"/>
  <c r="T33" i="17"/>
  <c r="U33" i="17"/>
  <c r="V33" i="17"/>
  <c r="W33" i="17"/>
  <c r="X33" i="17"/>
  <c r="Y33" i="17"/>
  <c r="Z33" i="17"/>
  <c r="AA33" i="17"/>
  <c r="AB33" i="17"/>
  <c r="AC33" i="17"/>
  <c r="AD33" i="17"/>
  <c r="AF33" i="17"/>
  <c r="AG33" i="17"/>
  <c r="AH33" i="17"/>
  <c r="AI33" i="17"/>
  <c r="AJ33" i="17"/>
  <c r="AK33" i="17"/>
  <c r="AL33" i="17"/>
  <c r="AM33" i="17"/>
  <c r="AN33" i="17"/>
  <c r="AO33" i="17"/>
  <c r="L34" i="17"/>
  <c r="M34" i="17"/>
  <c r="N34" i="17"/>
  <c r="O34" i="17"/>
  <c r="P34" i="17"/>
  <c r="Q34" i="17"/>
  <c r="R34" i="17"/>
  <c r="S34" i="17"/>
  <c r="T34" i="17"/>
  <c r="U34" i="17"/>
  <c r="V34" i="17"/>
  <c r="W34" i="17"/>
  <c r="X34" i="17"/>
  <c r="Y34" i="17"/>
  <c r="Z34" i="17"/>
  <c r="AA34" i="17"/>
  <c r="AB34" i="17"/>
  <c r="AC34" i="17"/>
  <c r="AD34" i="17"/>
  <c r="AF34" i="17"/>
  <c r="AG34" i="17"/>
  <c r="AH34" i="17"/>
  <c r="AI34" i="17"/>
  <c r="AJ34" i="17"/>
  <c r="AK34" i="17"/>
  <c r="AL34" i="17"/>
  <c r="AM34" i="17"/>
  <c r="AN34" i="17"/>
  <c r="AO34" i="17"/>
  <c r="L35" i="17"/>
  <c r="M35" i="17"/>
  <c r="N35" i="17"/>
  <c r="O35" i="17"/>
  <c r="P35" i="17"/>
  <c r="Q35" i="17"/>
  <c r="R35" i="17"/>
  <c r="S35" i="17"/>
  <c r="T35" i="17"/>
  <c r="U35" i="17"/>
  <c r="V35" i="17"/>
  <c r="W35" i="17"/>
  <c r="X35" i="17"/>
  <c r="Y35" i="17"/>
  <c r="Z35" i="17"/>
  <c r="AA35" i="17"/>
  <c r="AB35" i="17"/>
  <c r="AC35" i="17"/>
  <c r="AD35" i="17"/>
  <c r="AF35" i="17"/>
  <c r="AG35" i="17"/>
  <c r="AH35" i="17"/>
  <c r="AI35" i="17"/>
  <c r="AJ35" i="17"/>
  <c r="AK35" i="17"/>
  <c r="AL35" i="17"/>
  <c r="AM35" i="17"/>
  <c r="AN35" i="17"/>
  <c r="AO35" i="17"/>
  <c r="L36" i="17"/>
  <c r="M36" i="17"/>
  <c r="N36" i="17"/>
  <c r="O36" i="17"/>
  <c r="P36" i="17"/>
  <c r="Q36" i="17"/>
  <c r="R36" i="17"/>
  <c r="S36" i="17"/>
  <c r="T36" i="17"/>
  <c r="U36" i="17"/>
  <c r="V36" i="17"/>
  <c r="W36" i="17"/>
  <c r="X36" i="17"/>
  <c r="Y36" i="17"/>
  <c r="Z36" i="17"/>
  <c r="AA36" i="17"/>
  <c r="AB36" i="17"/>
  <c r="AC36" i="17"/>
  <c r="AD36" i="17"/>
  <c r="AF36" i="17"/>
  <c r="AG36" i="17"/>
  <c r="AH36" i="17"/>
  <c r="AI36" i="17"/>
  <c r="AJ36" i="17"/>
  <c r="AK36" i="17"/>
  <c r="AL36" i="17"/>
  <c r="AM36" i="17"/>
  <c r="AN36" i="17"/>
  <c r="AO36" i="17"/>
  <c r="L37" i="17"/>
  <c r="M37" i="17"/>
  <c r="N37" i="17"/>
  <c r="O37" i="17"/>
  <c r="P37" i="17"/>
  <c r="Q37" i="17"/>
  <c r="R37" i="17"/>
  <c r="S37" i="17"/>
  <c r="T37" i="17"/>
  <c r="U37" i="17"/>
  <c r="V37" i="17"/>
  <c r="W37" i="17"/>
  <c r="X37" i="17"/>
  <c r="Y37" i="17"/>
  <c r="Z37" i="17"/>
  <c r="AA37" i="17"/>
  <c r="AB37" i="17"/>
  <c r="AC37" i="17"/>
  <c r="AD37" i="17"/>
  <c r="AF37" i="17"/>
  <c r="AG37" i="17"/>
  <c r="AH37" i="17"/>
  <c r="AI37" i="17"/>
  <c r="AJ37" i="17"/>
  <c r="AK37" i="17"/>
  <c r="AL37" i="17"/>
  <c r="AM37" i="17"/>
  <c r="AN37" i="17"/>
  <c r="AO37" i="17"/>
  <c r="L38" i="17"/>
  <c r="M38" i="17"/>
  <c r="N38" i="17"/>
  <c r="O38" i="17"/>
  <c r="P38" i="17"/>
  <c r="Q38" i="17"/>
  <c r="R38" i="17"/>
  <c r="S38" i="17"/>
  <c r="T38" i="17"/>
  <c r="U38" i="17"/>
  <c r="V38" i="17"/>
  <c r="W38" i="17"/>
  <c r="X38" i="17"/>
  <c r="Y38" i="17"/>
  <c r="Z38" i="17"/>
  <c r="AA38" i="17"/>
  <c r="AB38" i="17"/>
  <c r="AC38" i="17"/>
  <c r="AD38" i="17"/>
  <c r="AF38" i="17"/>
  <c r="AG38" i="17"/>
  <c r="AH38" i="17"/>
  <c r="AI38" i="17"/>
  <c r="AJ38" i="17"/>
  <c r="AK38" i="17"/>
  <c r="AL38" i="17"/>
  <c r="AM38" i="17"/>
  <c r="AN38" i="17"/>
  <c r="AO38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F39" i="17"/>
  <c r="AG39" i="17"/>
  <c r="AH39" i="17"/>
  <c r="AI39" i="17"/>
  <c r="AJ39" i="17"/>
  <c r="AK39" i="17"/>
  <c r="AL39" i="17"/>
  <c r="AM39" i="17"/>
  <c r="AN39" i="17"/>
  <c r="AO39" i="17"/>
  <c r="L40" i="17"/>
  <c r="M40" i="17"/>
  <c r="N40" i="17"/>
  <c r="O40" i="17"/>
  <c r="P40" i="17"/>
  <c r="Q40" i="17"/>
  <c r="R40" i="17"/>
  <c r="S40" i="17"/>
  <c r="T40" i="17"/>
  <c r="U40" i="17"/>
  <c r="V40" i="17"/>
  <c r="W40" i="17"/>
  <c r="X40" i="17"/>
  <c r="Y40" i="17"/>
  <c r="Z40" i="17"/>
  <c r="AA40" i="17"/>
  <c r="AB40" i="17"/>
  <c r="AC40" i="17"/>
  <c r="AD40" i="17"/>
  <c r="AF40" i="17"/>
  <c r="AG40" i="17"/>
  <c r="AH40" i="17"/>
  <c r="AI40" i="17"/>
  <c r="AJ40" i="17"/>
  <c r="AK40" i="17"/>
  <c r="AL40" i="17"/>
  <c r="AM40" i="17"/>
  <c r="AN40" i="17"/>
  <c r="AO40" i="17"/>
  <c r="L41" i="17"/>
  <c r="M41" i="17"/>
  <c r="N41" i="17"/>
  <c r="O41" i="17"/>
  <c r="P41" i="17"/>
  <c r="Q41" i="17"/>
  <c r="R41" i="17"/>
  <c r="S41" i="17"/>
  <c r="T41" i="17"/>
  <c r="U41" i="17"/>
  <c r="V41" i="17"/>
  <c r="W41" i="17"/>
  <c r="X41" i="17"/>
  <c r="Y41" i="17"/>
  <c r="Z41" i="17"/>
  <c r="AA41" i="17"/>
  <c r="AB41" i="17"/>
  <c r="AC41" i="17"/>
  <c r="AD41" i="17"/>
  <c r="AF41" i="17"/>
  <c r="AG41" i="17"/>
  <c r="AH41" i="17"/>
  <c r="AI41" i="17"/>
  <c r="AJ41" i="17"/>
  <c r="AK41" i="17"/>
  <c r="AL41" i="17"/>
  <c r="AM41" i="17"/>
  <c r="AN41" i="17"/>
  <c r="AO41" i="17"/>
  <c r="L42" i="17"/>
  <c r="M42" i="17"/>
  <c r="N42" i="17"/>
  <c r="O42" i="17"/>
  <c r="P42" i="17"/>
  <c r="Q42" i="17"/>
  <c r="R42" i="17"/>
  <c r="S42" i="17"/>
  <c r="T42" i="17"/>
  <c r="U42" i="17"/>
  <c r="V42" i="17"/>
  <c r="W42" i="17"/>
  <c r="X42" i="17"/>
  <c r="Y42" i="17"/>
  <c r="Z42" i="17"/>
  <c r="AA42" i="17"/>
  <c r="AB42" i="17"/>
  <c r="AC42" i="17"/>
  <c r="AD42" i="17"/>
  <c r="AF42" i="17"/>
  <c r="AG42" i="17"/>
  <c r="AH42" i="17"/>
  <c r="AI42" i="17"/>
  <c r="AJ42" i="17"/>
  <c r="AK42" i="17"/>
  <c r="AL42" i="17"/>
  <c r="AM42" i="17"/>
  <c r="AN42" i="17"/>
  <c r="AO42" i="17"/>
  <c r="L43" i="17"/>
  <c r="M43" i="17"/>
  <c r="N43" i="17"/>
  <c r="O43" i="17"/>
  <c r="P43" i="17"/>
  <c r="Q43" i="17"/>
  <c r="R43" i="17"/>
  <c r="S43" i="17"/>
  <c r="T43" i="17"/>
  <c r="U43" i="17"/>
  <c r="V43" i="17"/>
  <c r="W43" i="17"/>
  <c r="X43" i="17"/>
  <c r="Y43" i="17"/>
  <c r="Z43" i="17"/>
  <c r="AA43" i="17"/>
  <c r="AB43" i="17"/>
  <c r="AC43" i="17"/>
  <c r="AD43" i="17"/>
  <c r="AF43" i="17"/>
  <c r="AG43" i="17"/>
  <c r="AH43" i="17"/>
  <c r="AI43" i="17"/>
  <c r="AJ43" i="17"/>
  <c r="AK43" i="17"/>
  <c r="AL43" i="17"/>
  <c r="AM43" i="17"/>
  <c r="AN43" i="17"/>
  <c r="AO43" i="17"/>
  <c r="L44" i="17"/>
  <c r="M44" i="17"/>
  <c r="N44" i="17"/>
  <c r="O44" i="17"/>
  <c r="P44" i="17"/>
  <c r="Q44" i="17"/>
  <c r="R44" i="17"/>
  <c r="S44" i="17"/>
  <c r="T44" i="17"/>
  <c r="U44" i="17"/>
  <c r="V44" i="17"/>
  <c r="W44" i="17"/>
  <c r="X44" i="17"/>
  <c r="Y44" i="17"/>
  <c r="Z44" i="17"/>
  <c r="AA44" i="17"/>
  <c r="AB44" i="17"/>
  <c r="AC44" i="17"/>
  <c r="AD44" i="17"/>
  <c r="AF44" i="17"/>
  <c r="AG44" i="17"/>
  <c r="AH44" i="17"/>
  <c r="AI44" i="17"/>
  <c r="AJ44" i="17"/>
  <c r="AK44" i="17"/>
  <c r="AL44" i="17"/>
  <c r="AM44" i="17"/>
  <c r="AN44" i="17"/>
  <c r="AO44" i="17"/>
  <c r="L45" i="17"/>
  <c r="M45" i="17"/>
  <c r="N45" i="17"/>
  <c r="O45" i="17"/>
  <c r="P45" i="17"/>
  <c r="Q45" i="17"/>
  <c r="R45" i="17"/>
  <c r="S45" i="17"/>
  <c r="T45" i="17"/>
  <c r="U45" i="17"/>
  <c r="V45" i="17"/>
  <c r="W45" i="17"/>
  <c r="X45" i="17"/>
  <c r="Y45" i="17"/>
  <c r="Z45" i="17"/>
  <c r="AA45" i="17"/>
  <c r="AB45" i="17"/>
  <c r="AC45" i="17"/>
  <c r="AD45" i="17"/>
  <c r="AF45" i="17"/>
  <c r="AG45" i="17"/>
  <c r="AH45" i="17"/>
  <c r="AI45" i="17"/>
  <c r="AJ45" i="17"/>
  <c r="AK45" i="17"/>
  <c r="AL45" i="17"/>
  <c r="AM45" i="17"/>
  <c r="AN45" i="17"/>
  <c r="AO45" i="17"/>
  <c r="L46" i="17"/>
  <c r="M46" i="17"/>
  <c r="N46" i="17"/>
  <c r="O46" i="17"/>
  <c r="P46" i="17"/>
  <c r="Q46" i="17"/>
  <c r="R46" i="17"/>
  <c r="S46" i="17"/>
  <c r="T46" i="17"/>
  <c r="U46" i="17"/>
  <c r="V46" i="17"/>
  <c r="W46" i="17"/>
  <c r="X46" i="17"/>
  <c r="Y46" i="17"/>
  <c r="Z46" i="17"/>
  <c r="AA46" i="17"/>
  <c r="AB46" i="17"/>
  <c r="AC46" i="17"/>
  <c r="AD46" i="17"/>
  <c r="AF46" i="17"/>
  <c r="AG46" i="17"/>
  <c r="AH46" i="17"/>
  <c r="AI46" i="17"/>
  <c r="AJ46" i="17"/>
  <c r="AK46" i="17"/>
  <c r="AL46" i="17"/>
  <c r="AM46" i="17"/>
  <c r="AN46" i="17"/>
  <c r="AO46" i="17"/>
  <c r="L47" i="17"/>
  <c r="M47" i="17"/>
  <c r="N47" i="17"/>
  <c r="O47" i="17"/>
  <c r="P47" i="17"/>
  <c r="Q47" i="17"/>
  <c r="R47" i="17"/>
  <c r="S47" i="17"/>
  <c r="T47" i="17"/>
  <c r="U47" i="17"/>
  <c r="V47" i="17"/>
  <c r="W47" i="17"/>
  <c r="X47" i="17"/>
  <c r="Y47" i="17"/>
  <c r="Z47" i="17"/>
  <c r="AA47" i="17"/>
  <c r="AB47" i="17"/>
  <c r="AC47" i="17"/>
  <c r="AD47" i="17"/>
  <c r="AF47" i="17"/>
  <c r="AG47" i="17"/>
  <c r="AH47" i="17"/>
  <c r="AI47" i="17"/>
  <c r="AJ47" i="17"/>
  <c r="AK47" i="17"/>
  <c r="AL47" i="17"/>
  <c r="AM47" i="17"/>
  <c r="AN47" i="17"/>
  <c r="AO47" i="17"/>
  <c r="L48" i="17"/>
  <c r="M48" i="17"/>
  <c r="N48" i="17"/>
  <c r="O48" i="17"/>
  <c r="P48" i="17"/>
  <c r="Q48" i="17"/>
  <c r="R48" i="17"/>
  <c r="S48" i="17"/>
  <c r="T48" i="17"/>
  <c r="U48" i="17"/>
  <c r="V48" i="17"/>
  <c r="W48" i="17"/>
  <c r="X48" i="17"/>
  <c r="Y48" i="17"/>
  <c r="Z48" i="17"/>
  <c r="AA48" i="17"/>
  <c r="AB48" i="17"/>
  <c r="AC48" i="17"/>
  <c r="AD48" i="17"/>
  <c r="AF48" i="17"/>
  <c r="AG48" i="17"/>
  <c r="AH48" i="17"/>
  <c r="AI48" i="17"/>
  <c r="AJ48" i="17"/>
  <c r="AK48" i="17"/>
  <c r="AL48" i="17"/>
  <c r="AM48" i="17"/>
  <c r="AN48" i="17"/>
  <c r="AO48" i="17"/>
  <c r="L49" i="17"/>
  <c r="M49" i="17"/>
  <c r="N49" i="17"/>
  <c r="O49" i="17"/>
  <c r="P49" i="17"/>
  <c r="Q49" i="17"/>
  <c r="R49" i="17"/>
  <c r="S49" i="17"/>
  <c r="T49" i="17"/>
  <c r="U49" i="17"/>
  <c r="V49" i="17"/>
  <c r="W49" i="17"/>
  <c r="X49" i="17"/>
  <c r="Y49" i="17"/>
  <c r="Z49" i="17"/>
  <c r="AA49" i="17"/>
  <c r="AB49" i="17"/>
  <c r="AC49" i="17"/>
  <c r="AD49" i="17"/>
  <c r="AF49" i="17"/>
  <c r="AG49" i="17"/>
  <c r="AH49" i="17"/>
  <c r="AI49" i="17"/>
  <c r="AJ49" i="17"/>
  <c r="AK49" i="17"/>
  <c r="AL49" i="17"/>
  <c r="AM49" i="17"/>
  <c r="AN49" i="17"/>
  <c r="AO49" i="17"/>
  <c r="L50" i="17"/>
  <c r="M50" i="17"/>
  <c r="N50" i="17"/>
  <c r="O50" i="17"/>
  <c r="P50" i="17"/>
  <c r="Q50" i="17"/>
  <c r="R50" i="17"/>
  <c r="S50" i="17"/>
  <c r="T50" i="17"/>
  <c r="U50" i="17"/>
  <c r="V50" i="17"/>
  <c r="W50" i="17"/>
  <c r="X50" i="17"/>
  <c r="Y50" i="17"/>
  <c r="Z50" i="17"/>
  <c r="AA50" i="17"/>
  <c r="AB50" i="17"/>
  <c r="AC50" i="17"/>
  <c r="AD50" i="17"/>
  <c r="AF50" i="17"/>
  <c r="AG50" i="17"/>
  <c r="AH50" i="17"/>
  <c r="AI50" i="17"/>
  <c r="AJ50" i="17"/>
  <c r="AK50" i="17"/>
  <c r="AL50" i="17"/>
  <c r="AM50" i="17"/>
  <c r="AN50" i="17"/>
  <c r="AO50" i="17"/>
  <c r="R15" i="17"/>
  <c r="Y15" i="17"/>
  <c r="AB15" i="17"/>
  <c r="J332" i="16" l="1"/>
  <c r="J327" i="16"/>
  <c r="J125" i="16"/>
  <c r="J396" i="10" l="1"/>
  <c r="J396" i="16" s="1"/>
  <c r="J394" i="10"/>
  <c r="J394" i="16" s="1"/>
  <c r="J392" i="10"/>
  <c r="J392" i="16" s="1"/>
  <c r="J390" i="10"/>
  <c r="J390" i="16" s="1"/>
  <c r="J388" i="10"/>
  <c r="J388" i="16" s="1"/>
  <c r="J386" i="10"/>
  <c r="J386" i="16" s="1"/>
  <c r="J384" i="10"/>
  <c r="J384" i="16" s="1"/>
  <c r="J382" i="10"/>
  <c r="J382" i="16" s="1"/>
  <c r="J380" i="10"/>
  <c r="J380" i="16" s="1"/>
  <c r="J379" i="10"/>
  <c r="J379" i="16" s="1"/>
  <c r="J377" i="10"/>
  <c r="J377" i="16" s="1"/>
  <c r="J375" i="10"/>
  <c r="J375" i="16" s="1"/>
  <c r="J373" i="10"/>
  <c r="J373" i="16" s="1"/>
  <c r="J371" i="10"/>
  <c r="J371" i="16" s="1"/>
  <c r="J370" i="10"/>
  <c r="J370" i="16" s="1"/>
  <c r="J368" i="10"/>
  <c r="J368" i="16" s="1"/>
  <c r="J366" i="10"/>
  <c r="J366" i="16" s="1"/>
  <c r="J364" i="10"/>
  <c r="J364" i="16" s="1"/>
  <c r="J362" i="10"/>
  <c r="J362" i="16" s="1"/>
  <c r="J360" i="10"/>
  <c r="J360" i="16" s="1"/>
  <c r="J358" i="10"/>
  <c r="J358" i="16" s="1"/>
  <c r="K34" i="10"/>
  <c r="K34" i="34" s="1"/>
  <c r="J34" i="10"/>
  <c r="J34" i="16" s="1"/>
  <c r="K33" i="10"/>
  <c r="K33" i="34" s="1"/>
  <c r="J33" i="10"/>
  <c r="J33" i="16" s="1"/>
  <c r="K32" i="10"/>
  <c r="K32" i="34" s="1"/>
  <c r="J32" i="10"/>
  <c r="J32" i="16" s="1"/>
  <c r="K20" i="10"/>
  <c r="J20" i="10"/>
  <c r="H50" i="20" l="1"/>
  <c r="H49" i="20"/>
  <c r="H48" i="20"/>
  <c r="H47" i="20"/>
  <c r="H46" i="20"/>
  <c r="H45" i="20"/>
  <c r="H44" i="20"/>
  <c r="H43" i="20"/>
  <c r="H42" i="20"/>
  <c r="H41" i="20"/>
  <c r="H40" i="20"/>
  <c r="H39" i="20"/>
  <c r="H38" i="20"/>
  <c r="H37" i="20"/>
  <c r="H36" i="20"/>
  <c r="H35" i="20"/>
  <c r="H34" i="20"/>
  <c r="H33" i="20"/>
  <c r="H32" i="20"/>
  <c r="H31" i="20"/>
  <c r="H30" i="20"/>
  <c r="H29" i="20"/>
  <c r="H28" i="20"/>
  <c r="H27" i="20"/>
  <c r="H26" i="20"/>
  <c r="H25" i="20"/>
  <c r="H24" i="20"/>
  <c r="H23" i="20"/>
  <c r="H22" i="20"/>
  <c r="H21" i="20"/>
  <c r="H20" i="20"/>
  <c r="H19" i="20"/>
  <c r="H18" i="20"/>
  <c r="H17" i="20"/>
  <c r="H16" i="20"/>
  <c r="H15" i="20"/>
  <c r="I11" i="30" l="1"/>
  <c r="I7" i="30"/>
  <c r="U3" i="30"/>
  <c r="U1" i="30" s="1"/>
  <c r="I9" i="30"/>
  <c r="I50" i="30" l="1"/>
  <c r="J50" i="30" s="1"/>
  <c r="I51" i="30"/>
  <c r="J51" i="30" s="1"/>
  <c r="I53" i="30"/>
  <c r="J53" i="30" s="1"/>
  <c r="I52" i="30"/>
  <c r="J52" i="30" s="1"/>
  <c r="I49" i="30"/>
  <c r="J49" i="30" s="1"/>
  <c r="I72" i="30"/>
  <c r="I24" i="30"/>
  <c r="I22" i="30"/>
  <c r="I23" i="30"/>
  <c r="I42" i="30"/>
  <c r="I16" i="30"/>
  <c r="I48" i="30"/>
  <c r="I58" i="30"/>
  <c r="I66" i="30"/>
  <c r="I45" i="30"/>
  <c r="I68" i="30"/>
  <c r="I57" i="30"/>
  <c r="I29" i="30"/>
  <c r="I38" i="30"/>
  <c r="I19" i="30"/>
  <c r="I27" i="30"/>
  <c r="I41" i="30"/>
  <c r="I28" i="30"/>
  <c r="I46" i="30"/>
  <c r="I59" i="30"/>
  <c r="I67" i="30"/>
  <c r="I56" i="30"/>
  <c r="I69" i="30"/>
  <c r="I18" i="30"/>
  <c r="I31" i="30"/>
  <c r="I47" i="30"/>
  <c r="I39" i="30"/>
  <c r="I44" i="30"/>
  <c r="I30" i="30"/>
  <c r="I26" i="30"/>
  <c r="I62" i="30"/>
  <c r="I60" i="30"/>
  <c r="I70" i="30"/>
  <c r="I65" i="30"/>
  <c r="I21" i="30"/>
  <c r="I35" i="30"/>
  <c r="I55" i="30"/>
  <c r="I43" i="30"/>
  <c r="I17" i="30"/>
  <c r="I40" i="30"/>
  <c r="I54" i="30"/>
  <c r="I63" i="30"/>
  <c r="I64" i="30"/>
  <c r="I71" i="30"/>
  <c r="I61" i="30"/>
  <c r="I25" i="30"/>
  <c r="I37" i="30"/>
  <c r="I280" i="30"/>
  <c r="I272" i="30"/>
  <c r="I246" i="30"/>
  <c r="I187" i="30"/>
  <c r="I183" i="30"/>
  <c r="I179" i="30"/>
  <c r="I175" i="30"/>
  <c r="I171" i="30"/>
  <c r="I167" i="30"/>
  <c r="I163" i="30"/>
  <c r="I159" i="30"/>
  <c r="I155" i="30"/>
  <c r="I244" i="30"/>
  <c r="I223" i="30"/>
  <c r="I215" i="30"/>
  <c r="I207" i="30"/>
  <c r="I199" i="30"/>
  <c r="I189" i="30"/>
  <c r="I216" i="30"/>
  <c r="I147" i="30"/>
  <c r="I264" i="30"/>
  <c r="I206" i="30"/>
  <c r="I149" i="30"/>
  <c r="I134" i="30"/>
  <c r="I204" i="30"/>
  <c r="I258" i="30"/>
  <c r="I144" i="30"/>
  <c r="I226" i="30"/>
  <c r="I74" i="30"/>
  <c r="I79" i="30"/>
  <c r="I83" i="30"/>
  <c r="I87" i="30"/>
  <c r="I91" i="30"/>
  <c r="I95" i="30"/>
  <c r="I99" i="30"/>
  <c r="I103" i="30"/>
  <c r="I107" i="30"/>
  <c r="I111" i="30"/>
  <c r="I115" i="30"/>
  <c r="I119" i="30"/>
  <c r="I123" i="30"/>
  <c r="I128" i="30"/>
  <c r="I132" i="30"/>
  <c r="I145" i="30"/>
  <c r="I240" i="30"/>
  <c r="I283" i="30"/>
  <c r="I242" i="30"/>
  <c r="I281" i="30"/>
  <c r="I257" i="30"/>
  <c r="I243" i="30"/>
  <c r="I304" i="30"/>
  <c r="I253" i="30"/>
  <c r="I231" i="30"/>
  <c r="I265" i="30"/>
  <c r="I293" i="30"/>
  <c r="I321" i="30"/>
  <c r="I325" i="30"/>
  <c r="I294" i="30"/>
  <c r="I312" i="30"/>
  <c r="I327" i="30"/>
  <c r="I303" i="30"/>
  <c r="I315" i="30"/>
  <c r="I314" i="30"/>
  <c r="I329" i="30"/>
  <c r="I278" i="30"/>
  <c r="I270" i="30"/>
  <c r="I238" i="30"/>
  <c r="I186" i="30"/>
  <c r="I182" i="30"/>
  <c r="I178" i="30"/>
  <c r="I174" i="30"/>
  <c r="I170" i="30"/>
  <c r="I166" i="30"/>
  <c r="I162" i="30"/>
  <c r="I158" i="30"/>
  <c r="I268" i="30"/>
  <c r="I236" i="30"/>
  <c r="I221" i="30"/>
  <c r="I213" i="30"/>
  <c r="I205" i="30"/>
  <c r="I197" i="30"/>
  <c r="I262" i="30"/>
  <c r="I208" i="30"/>
  <c r="I143" i="30"/>
  <c r="I256" i="30"/>
  <c r="I198" i="30"/>
  <c r="I146" i="30"/>
  <c r="I232" i="30"/>
  <c r="I196" i="30"/>
  <c r="I148" i="30"/>
  <c r="I263" i="30"/>
  <c r="I76" i="30"/>
  <c r="I80" i="30"/>
  <c r="I84" i="30"/>
  <c r="I88" i="30"/>
  <c r="I92" i="30"/>
  <c r="I96" i="30"/>
  <c r="I100" i="30"/>
  <c r="I104" i="30"/>
  <c r="I108" i="30"/>
  <c r="I112" i="30"/>
  <c r="I116" i="30"/>
  <c r="I120" i="30"/>
  <c r="I124" i="30"/>
  <c r="I129" i="30"/>
  <c r="I133" i="30"/>
  <c r="I218" i="30"/>
  <c r="I150" i="30"/>
  <c r="I271" i="30"/>
  <c r="I241" i="30"/>
  <c r="I269" i="30"/>
  <c r="I285" i="30"/>
  <c r="I300" i="30"/>
  <c r="I251" i="30"/>
  <c r="I229" i="30"/>
  <c r="I267" i="30"/>
  <c r="I239" i="30"/>
  <c r="I287" i="30"/>
  <c r="I295" i="30"/>
  <c r="I302" i="30"/>
  <c r="I288" i="30"/>
  <c r="I296" i="30"/>
  <c r="I316" i="30"/>
  <c r="I334" i="30"/>
  <c r="I305" i="30"/>
  <c r="I319" i="30"/>
  <c r="I318" i="30"/>
  <c r="I330" i="30"/>
  <c r="I337" i="30"/>
  <c r="I284" i="30"/>
  <c r="I276" i="30"/>
  <c r="I266" i="30"/>
  <c r="I230" i="30"/>
  <c r="I185" i="30"/>
  <c r="I181" i="30"/>
  <c r="I177" i="30"/>
  <c r="I173" i="30"/>
  <c r="I169" i="30"/>
  <c r="I165" i="30"/>
  <c r="I161" i="30"/>
  <c r="I157" i="30"/>
  <c r="I260" i="30"/>
  <c r="I228" i="30"/>
  <c r="I219" i="30"/>
  <c r="I211" i="30"/>
  <c r="I203" i="30"/>
  <c r="I195" i="30"/>
  <c r="I248" i="30"/>
  <c r="I200" i="30"/>
  <c r="I139" i="30"/>
  <c r="I222" i="30"/>
  <c r="I153" i="30"/>
  <c r="I142" i="30"/>
  <c r="I220" i="30"/>
  <c r="I202" i="30"/>
  <c r="I136" i="30"/>
  <c r="I152" i="30"/>
  <c r="I77" i="30"/>
  <c r="I81" i="30"/>
  <c r="I85" i="30"/>
  <c r="I89" i="30"/>
  <c r="I93" i="30"/>
  <c r="I97" i="30"/>
  <c r="I101" i="30"/>
  <c r="I105" i="30"/>
  <c r="I109" i="30"/>
  <c r="I113" i="30"/>
  <c r="I117" i="30"/>
  <c r="I121" i="30"/>
  <c r="I126" i="30"/>
  <c r="I130" i="30"/>
  <c r="I137" i="30"/>
  <c r="I154" i="30"/>
  <c r="I275" i="30"/>
  <c r="I250" i="30"/>
  <c r="I273" i="30"/>
  <c r="I317" i="30"/>
  <c r="I227" i="30"/>
  <c r="I259" i="30"/>
  <c r="I237" i="30"/>
  <c r="I286" i="30"/>
  <c r="I247" i="30"/>
  <c r="I289" i="30"/>
  <c r="I297" i="30"/>
  <c r="I306" i="30"/>
  <c r="I290" i="30"/>
  <c r="I298" i="30"/>
  <c r="I320" i="30"/>
  <c r="I336" i="30"/>
  <c r="I307" i="30"/>
  <c r="I323" i="30"/>
  <c r="I322" i="30"/>
  <c r="I331" i="30"/>
  <c r="I338" i="30"/>
  <c r="I342" i="30"/>
  <c r="I282" i="30"/>
  <c r="I274" i="30"/>
  <c r="I254" i="30"/>
  <c r="I188" i="30"/>
  <c r="I184" i="30"/>
  <c r="I180" i="30"/>
  <c r="I176" i="30"/>
  <c r="I172" i="30"/>
  <c r="I168" i="30"/>
  <c r="I164" i="30"/>
  <c r="I160" i="30"/>
  <c r="I156" i="30"/>
  <c r="I252" i="30"/>
  <c r="I225" i="30"/>
  <c r="I217" i="30"/>
  <c r="I209" i="30"/>
  <c r="I201" i="30"/>
  <c r="I191" i="30"/>
  <c r="I224" i="30"/>
  <c r="I190" i="30"/>
  <c r="I135" i="30"/>
  <c r="I214" i="30"/>
  <c r="I151" i="30"/>
  <c r="I138" i="30"/>
  <c r="I212" i="30"/>
  <c r="I249" i="30"/>
  <c r="I140" i="30"/>
  <c r="I193" i="30"/>
  <c r="I78" i="30"/>
  <c r="I82" i="30"/>
  <c r="I86" i="30"/>
  <c r="I90" i="30"/>
  <c r="I94" i="30"/>
  <c r="I98" i="30"/>
  <c r="I102" i="30"/>
  <c r="I106" i="30"/>
  <c r="I110" i="30"/>
  <c r="I114" i="30"/>
  <c r="I118" i="30"/>
  <c r="I122" i="30"/>
  <c r="I127" i="30"/>
  <c r="I131" i="30"/>
  <c r="I141" i="30"/>
  <c r="I210" i="30"/>
  <c r="I279" i="30"/>
  <c r="I233" i="30"/>
  <c r="I277" i="30"/>
  <c r="I234" i="30"/>
  <c r="I235" i="30"/>
  <c r="I261" i="30"/>
  <c r="I245" i="30"/>
  <c r="I308" i="30"/>
  <c r="I255" i="30"/>
  <c r="I291" i="30"/>
  <c r="I299" i="30"/>
  <c r="I309" i="30"/>
  <c r="I292" i="30"/>
  <c r="I313" i="30"/>
  <c r="I324" i="30"/>
  <c r="I301" i="30"/>
  <c r="I311" i="30"/>
  <c r="I310" i="30"/>
  <c r="I326" i="30"/>
  <c r="I332" i="30"/>
  <c r="I339" i="30"/>
  <c r="I335" i="30"/>
  <c r="I344" i="30"/>
  <c r="I348" i="30"/>
  <c r="I352" i="30"/>
  <c r="I340" i="30"/>
  <c r="I345" i="30"/>
  <c r="I349" i="30"/>
  <c r="I353" i="30"/>
  <c r="I341" i="30"/>
  <c r="I346" i="30"/>
  <c r="I350" i="30"/>
  <c r="I354" i="30"/>
  <c r="I343" i="30"/>
  <c r="I347" i="30"/>
  <c r="I351" i="30"/>
  <c r="I358" i="30"/>
  <c r="I366" i="30"/>
  <c r="I375" i="30"/>
  <c r="I384" i="30"/>
  <c r="I392" i="30"/>
  <c r="I379" i="30"/>
  <c r="I360" i="30"/>
  <c r="I368" i="30"/>
  <c r="I377" i="30"/>
  <c r="I386" i="30"/>
  <c r="I394" i="30"/>
  <c r="I388" i="30"/>
  <c r="I362" i="30"/>
  <c r="I370" i="30"/>
  <c r="I396" i="30"/>
  <c r="I357" i="30"/>
  <c r="I364" i="30"/>
  <c r="I373" i="30"/>
  <c r="I382" i="30"/>
  <c r="I390" i="30"/>
  <c r="I398" i="30"/>
  <c r="J373" i="30" l="1"/>
  <c r="V373" i="30" s="1"/>
  <c r="U373" i="30"/>
  <c r="K373" i="30"/>
  <c r="W373" i="30" s="1"/>
  <c r="J379" i="30"/>
  <c r="V379" i="30" s="1"/>
  <c r="U379" i="30"/>
  <c r="K379" i="30"/>
  <c r="W379" i="30" s="1"/>
  <c r="U341" i="30"/>
  <c r="K341" i="30"/>
  <c r="W341" i="30" s="1"/>
  <c r="J341" i="30"/>
  <c r="V341" i="30" s="1"/>
  <c r="J335" i="30"/>
  <c r="V335" i="30" s="1"/>
  <c r="U335" i="30"/>
  <c r="K335" i="30"/>
  <c r="W335" i="30" s="1"/>
  <c r="U364" i="30"/>
  <c r="K364" i="30"/>
  <c r="W364" i="30" s="1"/>
  <c r="J364" i="30"/>
  <c r="V364" i="30" s="1"/>
  <c r="U362" i="30"/>
  <c r="K362" i="30"/>
  <c r="W362" i="30" s="1"/>
  <c r="J362" i="30"/>
  <c r="V362" i="30" s="1"/>
  <c r="K392" i="30"/>
  <c r="W392" i="30" s="1"/>
  <c r="J392" i="30"/>
  <c r="V392" i="30" s="1"/>
  <c r="U392" i="30"/>
  <c r="K354" i="30"/>
  <c r="W354" i="30" s="1"/>
  <c r="J354" i="30"/>
  <c r="V354" i="30" s="1"/>
  <c r="U354" i="30"/>
  <c r="U390" i="30"/>
  <c r="K390" i="30"/>
  <c r="W390" i="30" s="1"/>
  <c r="J390" i="30"/>
  <c r="V390" i="30" s="1"/>
  <c r="U357" i="30"/>
  <c r="K357" i="30"/>
  <c r="W357" i="30" s="1"/>
  <c r="J357" i="30"/>
  <c r="V357" i="30" s="1"/>
  <c r="K388" i="30"/>
  <c r="W388" i="30" s="1"/>
  <c r="J388" i="30"/>
  <c r="V388" i="30" s="1"/>
  <c r="U388" i="30"/>
  <c r="J368" i="30"/>
  <c r="V368" i="30" s="1"/>
  <c r="U368" i="30"/>
  <c r="K368" i="30"/>
  <c r="W368" i="30" s="1"/>
  <c r="J384" i="30"/>
  <c r="V384" i="30" s="1"/>
  <c r="U384" i="30"/>
  <c r="K384" i="30"/>
  <c r="W384" i="30" s="1"/>
  <c r="K351" i="30"/>
  <c r="W351" i="30" s="1"/>
  <c r="J351" i="30"/>
  <c r="V351" i="30" s="1"/>
  <c r="U351" i="30"/>
  <c r="J350" i="30"/>
  <c r="V350" i="30" s="1"/>
  <c r="U350" i="30"/>
  <c r="K350" i="30"/>
  <c r="W350" i="30" s="1"/>
  <c r="K349" i="30"/>
  <c r="W349" i="30" s="1"/>
  <c r="J349" i="30"/>
  <c r="V349" i="30" s="1"/>
  <c r="U349" i="30"/>
  <c r="U348" i="30"/>
  <c r="K348" i="30"/>
  <c r="W348" i="30" s="1"/>
  <c r="J348" i="30"/>
  <c r="V348" i="30" s="1"/>
  <c r="K332" i="30"/>
  <c r="W332" i="30" s="1"/>
  <c r="J332" i="30"/>
  <c r="V332" i="30" s="1"/>
  <c r="U332" i="30"/>
  <c r="U301" i="30"/>
  <c r="K301" i="30"/>
  <c r="W301" i="30" s="1"/>
  <c r="J301" i="30"/>
  <c r="V301" i="30" s="1"/>
  <c r="J309" i="30"/>
  <c r="V309" i="30" s="1"/>
  <c r="U309" i="30"/>
  <c r="K309" i="30"/>
  <c r="W309" i="30" s="1"/>
  <c r="U308" i="30"/>
  <c r="J308" i="30"/>
  <c r="V308" i="30" s="1"/>
  <c r="K308" i="30"/>
  <c r="W308" i="30" s="1"/>
  <c r="K234" i="30"/>
  <c r="W234" i="30" s="1"/>
  <c r="J234" i="30"/>
  <c r="V234" i="30" s="1"/>
  <c r="U234" i="30"/>
  <c r="K210" i="30"/>
  <c r="W210" i="30" s="1"/>
  <c r="J210" i="30"/>
  <c r="V210" i="30" s="1"/>
  <c r="U210" i="30"/>
  <c r="U122" i="30"/>
  <c r="K122" i="30"/>
  <c r="W122" i="30" s="1"/>
  <c r="J122" i="30"/>
  <c r="V122" i="30" s="1"/>
  <c r="U106" i="30"/>
  <c r="K106" i="30"/>
  <c r="W106" i="30" s="1"/>
  <c r="J106" i="30"/>
  <c r="V106" i="30" s="1"/>
  <c r="U90" i="30"/>
  <c r="K90" i="30"/>
  <c r="W90" i="30" s="1"/>
  <c r="J90" i="30"/>
  <c r="V90" i="30" s="1"/>
  <c r="K193" i="30"/>
  <c r="W193" i="30" s="1"/>
  <c r="J193" i="30"/>
  <c r="V193" i="30" s="1"/>
  <c r="U193" i="30"/>
  <c r="U138" i="30"/>
  <c r="K138" i="30"/>
  <c r="W138" i="30" s="1"/>
  <c r="J138" i="30"/>
  <c r="V138" i="30" s="1"/>
  <c r="U190" i="30"/>
  <c r="K190" i="30"/>
  <c r="W190" i="30" s="1"/>
  <c r="J190" i="30"/>
  <c r="V190" i="30" s="1"/>
  <c r="U209" i="30"/>
  <c r="J209" i="30"/>
  <c r="V209" i="30" s="1"/>
  <c r="K209" i="30"/>
  <c r="W209" i="30" s="1"/>
  <c r="U156" i="30"/>
  <c r="K156" i="30"/>
  <c r="W156" i="30" s="1"/>
  <c r="J156" i="30"/>
  <c r="V156" i="30" s="1"/>
  <c r="U172" i="30"/>
  <c r="K172" i="30"/>
  <c r="W172" i="30" s="1"/>
  <c r="J172" i="30"/>
  <c r="V172" i="30" s="1"/>
  <c r="U188" i="30"/>
  <c r="K188" i="30"/>
  <c r="W188" i="30" s="1"/>
  <c r="J188" i="30"/>
  <c r="V188" i="30" s="1"/>
  <c r="U342" i="30"/>
  <c r="K342" i="30"/>
  <c r="W342" i="30" s="1"/>
  <c r="J342" i="30"/>
  <c r="V342" i="30" s="1"/>
  <c r="K323" i="30"/>
  <c r="W323" i="30" s="1"/>
  <c r="J323" i="30"/>
  <c r="V323" i="30" s="1"/>
  <c r="U323" i="30"/>
  <c r="J298" i="30"/>
  <c r="V298" i="30" s="1"/>
  <c r="U298" i="30"/>
  <c r="K298" i="30"/>
  <c r="W298" i="30" s="1"/>
  <c r="J289" i="30"/>
  <c r="V289" i="30" s="1"/>
  <c r="U289" i="30"/>
  <c r="K289" i="30"/>
  <c r="W289" i="30" s="1"/>
  <c r="U259" i="30"/>
  <c r="K259" i="30"/>
  <c r="W259" i="30" s="1"/>
  <c r="J259" i="30"/>
  <c r="V259" i="30" s="1"/>
  <c r="U250" i="30"/>
  <c r="K250" i="30"/>
  <c r="W250" i="30" s="1"/>
  <c r="J250" i="30"/>
  <c r="V250" i="30" s="1"/>
  <c r="U130" i="30"/>
  <c r="K130" i="30"/>
  <c r="W130" i="30" s="1"/>
  <c r="J130" i="30"/>
  <c r="V130" i="30" s="1"/>
  <c r="U113" i="30"/>
  <c r="K113" i="30"/>
  <c r="W113" i="30" s="1"/>
  <c r="J113" i="30"/>
  <c r="V113" i="30" s="1"/>
  <c r="U97" i="30"/>
  <c r="K97" i="30"/>
  <c r="W97" i="30" s="1"/>
  <c r="J97" i="30"/>
  <c r="V97" i="30" s="1"/>
  <c r="U81" i="30"/>
  <c r="K81" i="30"/>
  <c r="W81" i="30" s="1"/>
  <c r="J81" i="30"/>
  <c r="V81" i="30" s="1"/>
  <c r="U202" i="30"/>
  <c r="K202" i="30"/>
  <c r="W202" i="30" s="1"/>
  <c r="J202" i="30"/>
  <c r="V202" i="30" s="1"/>
  <c r="U222" i="30"/>
  <c r="K222" i="30"/>
  <c r="W222" i="30" s="1"/>
  <c r="J222" i="30"/>
  <c r="V222" i="30" s="1"/>
  <c r="U195" i="30"/>
  <c r="J195" i="30"/>
  <c r="V195" i="30" s="1"/>
  <c r="K195" i="30"/>
  <c r="W195" i="30" s="1"/>
  <c r="U228" i="30"/>
  <c r="K228" i="30"/>
  <c r="W228" i="30" s="1"/>
  <c r="J228" i="30"/>
  <c r="V228" i="30" s="1"/>
  <c r="U165" i="30"/>
  <c r="K165" i="30"/>
  <c r="W165" i="30" s="1"/>
  <c r="J165" i="30"/>
  <c r="V165" i="30" s="1"/>
  <c r="U181" i="30"/>
  <c r="K181" i="30"/>
  <c r="W181" i="30" s="1"/>
  <c r="J181" i="30"/>
  <c r="V181" i="30" s="1"/>
  <c r="J276" i="30"/>
  <c r="V276" i="30" s="1"/>
  <c r="U276" i="30"/>
  <c r="K276" i="30"/>
  <c r="W276" i="30" s="1"/>
  <c r="U330" i="30"/>
  <c r="K330" i="30"/>
  <c r="W330" i="30" s="1"/>
  <c r="J330" i="30"/>
  <c r="V330" i="30" s="1"/>
  <c r="U334" i="30"/>
  <c r="K334" i="30"/>
  <c r="W334" i="30" s="1"/>
  <c r="J334" i="30"/>
  <c r="V334" i="30" s="1"/>
  <c r="U302" i="30"/>
  <c r="K302" i="30"/>
  <c r="W302" i="30" s="1"/>
  <c r="J302" i="30"/>
  <c r="V302" i="30" s="1"/>
  <c r="U267" i="30"/>
  <c r="J267" i="30"/>
  <c r="V267" i="30" s="1"/>
  <c r="K267" i="30"/>
  <c r="W267" i="30" s="1"/>
  <c r="J285" i="30"/>
  <c r="V285" i="30" s="1"/>
  <c r="U285" i="30"/>
  <c r="K285" i="30"/>
  <c r="W285" i="30" s="1"/>
  <c r="U150" i="30"/>
  <c r="K150" i="30"/>
  <c r="W150" i="30" s="1"/>
  <c r="J150" i="30"/>
  <c r="V150" i="30" s="1"/>
  <c r="K124" i="30"/>
  <c r="W124" i="30" s="1"/>
  <c r="J124" i="30"/>
  <c r="V124" i="30" s="1"/>
  <c r="U124" i="30"/>
  <c r="U108" i="30"/>
  <c r="K108" i="30"/>
  <c r="W108" i="30" s="1"/>
  <c r="J108" i="30"/>
  <c r="V108" i="30" s="1"/>
  <c r="U92" i="30"/>
  <c r="K92" i="30"/>
  <c r="W92" i="30" s="1"/>
  <c r="J92" i="30"/>
  <c r="V92" i="30" s="1"/>
  <c r="K76" i="30"/>
  <c r="W76" i="30" s="1"/>
  <c r="J76" i="30"/>
  <c r="V76" i="30" s="1"/>
  <c r="U76" i="30"/>
  <c r="U232" i="30"/>
  <c r="K232" i="30"/>
  <c r="W232" i="30" s="1"/>
  <c r="J232" i="30"/>
  <c r="V232" i="30" s="1"/>
  <c r="U143" i="30"/>
  <c r="K143" i="30"/>
  <c r="W143" i="30" s="1"/>
  <c r="J143" i="30"/>
  <c r="V143" i="30" s="1"/>
  <c r="U205" i="30"/>
  <c r="J205" i="30"/>
  <c r="V205" i="30" s="1"/>
  <c r="K205" i="30"/>
  <c r="W205" i="30" s="1"/>
  <c r="U268" i="30"/>
  <c r="K268" i="30"/>
  <c r="W268" i="30" s="1"/>
  <c r="J268" i="30"/>
  <c r="V268" i="30" s="1"/>
  <c r="U170" i="30"/>
  <c r="K170" i="30"/>
  <c r="W170" i="30" s="1"/>
  <c r="J170" i="30"/>
  <c r="V170" i="30" s="1"/>
  <c r="U186" i="30"/>
  <c r="K186" i="30"/>
  <c r="W186" i="30" s="1"/>
  <c r="J186" i="30"/>
  <c r="V186" i="30" s="1"/>
  <c r="U329" i="30"/>
  <c r="K329" i="30"/>
  <c r="W329" i="30" s="1"/>
  <c r="J329" i="30"/>
  <c r="V329" i="30" s="1"/>
  <c r="K327" i="30"/>
  <c r="W327" i="30" s="1"/>
  <c r="J327" i="30"/>
  <c r="V327" i="30" s="1"/>
  <c r="U327" i="30"/>
  <c r="K321" i="30"/>
  <c r="W321" i="30" s="1"/>
  <c r="J321" i="30"/>
  <c r="V321" i="30" s="1"/>
  <c r="U321" i="30"/>
  <c r="U253" i="30"/>
  <c r="J253" i="30"/>
  <c r="V253" i="30" s="1"/>
  <c r="K253" i="30"/>
  <c r="W253" i="30" s="1"/>
  <c r="J281" i="30"/>
  <c r="V281" i="30" s="1"/>
  <c r="U281" i="30"/>
  <c r="K281" i="30"/>
  <c r="W281" i="30" s="1"/>
  <c r="U145" i="30"/>
  <c r="K145" i="30"/>
  <c r="W145" i="30" s="1"/>
  <c r="J145" i="30"/>
  <c r="V145" i="30" s="1"/>
  <c r="U119" i="30"/>
  <c r="K119" i="30"/>
  <c r="W119" i="30" s="1"/>
  <c r="J119" i="30"/>
  <c r="V119" i="30" s="1"/>
  <c r="U103" i="30"/>
  <c r="K103" i="30"/>
  <c r="W103" i="30" s="1"/>
  <c r="J103" i="30"/>
  <c r="V103" i="30" s="1"/>
  <c r="U87" i="30"/>
  <c r="K87" i="30"/>
  <c r="W87" i="30" s="1"/>
  <c r="J87" i="30"/>
  <c r="V87" i="30" s="1"/>
  <c r="U226" i="30"/>
  <c r="K226" i="30"/>
  <c r="W226" i="30" s="1"/>
  <c r="J226" i="30"/>
  <c r="V226" i="30" s="1"/>
  <c r="U134" i="30"/>
  <c r="K134" i="30"/>
  <c r="W134" i="30" s="1"/>
  <c r="J134" i="30"/>
  <c r="V134" i="30" s="1"/>
  <c r="U147" i="30"/>
  <c r="K147" i="30"/>
  <c r="W147" i="30" s="1"/>
  <c r="J147" i="30"/>
  <c r="V147" i="30" s="1"/>
  <c r="J207" i="30"/>
  <c r="V207" i="30" s="1"/>
  <c r="K207" i="30"/>
  <c r="W207" i="30" s="1"/>
  <c r="U207" i="30"/>
  <c r="K155" i="30"/>
  <c r="W155" i="30" s="1"/>
  <c r="J155" i="30"/>
  <c r="V155" i="30" s="1"/>
  <c r="U155" i="30"/>
  <c r="K171" i="30"/>
  <c r="W171" i="30" s="1"/>
  <c r="J171" i="30"/>
  <c r="V171" i="30" s="1"/>
  <c r="U171" i="30"/>
  <c r="K187" i="30"/>
  <c r="W187" i="30" s="1"/>
  <c r="J187" i="30"/>
  <c r="V187" i="30" s="1"/>
  <c r="U187" i="30"/>
  <c r="K51" i="30"/>
  <c r="U51" i="30"/>
  <c r="L51" i="30"/>
  <c r="U71" i="30"/>
  <c r="K71" i="30"/>
  <c r="W71" i="30" s="1"/>
  <c r="J71" i="30"/>
  <c r="V71" i="30" s="1"/>
  <c r="L40" i="30"/>
  <c r="J40" i="30"/>
  <c r="U40" i="30"/>
  <c r="R40" i="30"/>
  <c r="K40" i="30"/>
  <c r="U49" i="30"/>
  <c r="L49" i="30"/>
  <c r="K49" i="30"/>
  <c r="K70" i="30"/>
  <c r="W70" i="30" s="1"/>
  <c r="J70" i="30"/>
  <c r="V70" i="30" s="1"/>
  <c r="U70" i="30"/>
  <c r="L26" i="30"/>
  <c r="K26" i="30"/>
  <c r="J26" i="30"/>
  <c r="U26" i="30"/>
  <c r="L47" i="30"/>
  <c r="K47" i="30"/>
  <c r="J47" i="30"/>
  <c r="U47" i="30"/>
  <c r="L56" i="30"/>
  <c r="U56" i="30"/>
  <c r="K56" i="30"/>
  <c r="J56" i="30"/>
  <c r="J46" i="30"/>
  <c r="U46" i="30"/>
  <c r="L46" i="30"/>
  <c r="K46" i="30"/>
  <c r="U19" i="30"/>
  <c r="L19" i="30"/>
  <c r="K19" i="30"/>
  <c r="J19" i="30"/>
  <c r="L57" i="30"/>
  <c r="U57" i="30"/>
  <c r="K57" i="30"/>
  <c r="J57" i="30"/>
  <c r="U58" i="30"/>
  <c r="K58" i="30"/>
  <c r="J58" i="30"/>
  <c r="L58" i="30"/>
  <c r="L23" i="30"/>
  <c r="U23" i="30"/>
  <c r="J23" i="30"/>
  <c r="K23" i="30"/>
  <c r="K382" i="30"/>
  <c r="W382" i="30" s="1"/>
  <c r="J382" i="30"/>
  <c r="V382" i="30" s="1"/>
  <c r="U382" i="30"/>
  <c r="U396" i="30"/>
  <c r="K396" i="30"/>
  <c r="W396" i="30" s="1"/>
  <c r="J396" i="30"/>
  <c r="V396" i="30" s="1"/>
  <c r="U394" i="30"/>
  <c r="K394" i="30"/>
  <c r="W394" i="30" s="1"/>
  <c r="J394" i="30"/>
  <c r="V394" i="30" s="1"/>
  <c r="U360" i="30"/>
  <c r="K360" i="30"/>
  <c r="W360" i="30" s="1"/>
  <c r="J360" i="30"/>
  <c r="V360" i="30" s="1"/>
  <c r="U375" i="30"/>
  <c r="K375" i="30"/>
  <c r="W375" i="30" s="1"/>
  <c r="J375" i="30"/>
  <c r="V375" i="30" s="1"/>
  <c r="J347" i="30"/>
  <c r="V347" i="30" s="1"/>
  <c r="U347" i="30"/>
  <c r="K347" i="30"/>
  <c r="W347" i="30" s="1"/>
  <c r="U346" i="30"/>
  <c r="K346" i="30"/>
  <c r="W346" i="30" s="1"/>
  <c r="J346" i="30"/>
  <c r="V346" i="30" s="1"/>
  <c r="U345" i="30"/>
  <c r="K345" i="30"/>
  <c r="W345" i="30" s="1"/>
  <c r="J345" i="30"/>
  <c r="V345" i="30" s="1"/>
  <c r="U344" i="30"/>
  <c r="K344" i="30"/>
  <c r="W344" i="30" s="1"/>
  <c r="J344" i="30"/>
  <c r="V344" i="30" s="1"/>
  <c r="U326" i="30"/>
  <c r="K326" i="30"/>
  <c r="W326" i="30" s="1"/>
  <c r="J326" i="30"/>
  <c r="V326" i="30" s="1"/>
  <c r="U324" i="30"/>
  <c r="K324" i="30"/>
  <c r="W324" i="30" s="1"/>
  <c r="J324" i="30"/>
  <c r="V324" i="30" s="1"/>
  <c r="K299" i="30"/>
  <c r="W299" i="30" s="1"/>
  <c r="J299" i="30"/>
  <c r="V299" i="30" s="1"/>
  <c r="U299" i="30"/>
  <c r="K245" i="30"/>
  <c r="W245" i="30" s="1"/>
  <c r="U245" i="30"/>
  <c r="J245" i="30"/>
  <c r="V245" i="30" s="1"/>
  <c r="K277" i="30"/>
  <c r="W277" i="30" s="1"/>
  <c r="J277" i="30"/>
  <c r="V277" i="30" s="1"/>
  <c r="U277" i="30"/>
  <c r="K141" i="30"/>
  <c r="W141" i="30" s="1"/>
  <c r="J141" i="30"/>
  <c r="V141" i="30" s="1"/>
  <c r="U141" i="30"/>
  <c r="K118" i="30"/>
  <c r="W118" i="30" s="1"/>
  <c r="J118" i="30"/>
  <c r="V118" i="30" s="1"/>
  <c r="U118" i="30"/>
  <c r="K102" i="30"/>
  <c r="W102" i="30" s="1"/>
  <c r="J102" i="30"/>
  <c r="V102" i="30" s="1"/>
  <c r="U102" i="30"/>
  <c r="K86" i="30"/>
  <c r="W86" i="30" s="1"/>
  <c r="J86" i="30"/>
  <c r="V86" i="30" s="1"/>
  <c r="U86" i="30"/>
  <c r="J140" i="30"/>
  <c r="V140" i="30" s="1"/>
  <c r="U140" i="30"/>
  <c r="K140" i="30"/>
  <c r="W140" i="30" s="1"/>
  <c r="U151" i="30"/>
  <c r="K151" i="30"/>
  <c r="W151" i="30" s="1"/>
  <c r="J151" i="30"/>
  <c r="V151" i="30" s="1"/>
  <c r="U224" i="30"/>
  <c r="K224" i="30"/>
  <c r="W224" i="30" s="1"/>
  <c r="J224" i="30"/>
  <c r="V224" i="30" s="1"/>
  <c r="U217" i="30"/>
  <c r="J217" i="30"/>
  <c r="V217" i="30" s="1"/>
  <c r="K217" i="30"/>
  <c r="W217" i="30" s="1"/>
  <c r="U160" i="30"/>
  <c r="K160" i="30"/>
  <c r="W160" i="30" s="1"/>
  <c r="J160" i="30"/>
  <c r="V160" i="30" s="1"/>
  <c r="U176" i="30"/>
  <c r="K176" i="30"/>
  <c r="W176" i="30" s="1"/>
  <c r="J176" i="30"/>
  <c r="V176" i="30" s="1"/>
  <c r="U254" i="30"/>
  <c r="K254" i="30"/>
  <c r="W254" i="30" s="1"/>
  <c r="J254" i="30"/>
  <c r="V254" i="30" s="1"/>
  <c r="K338" i="30"/>
  <c r="W338" i="30" s="1"/>
  <c r="J338" i="30"/>
  <c r="V338" i="30" s="1"/>
  <c r="U338" i="30"/>
  <c r="U307" i="30"/>
  <c r="K307" i="30"/>
  <c r="W307" i="30" s="1"/>
  <c r="J307" i="30"/>
  <c r="V307" i="30" s="1"/>
  <c r="U290" i="30"/>
  <c r="K290" i="30"/>
  <c r="W290" i="30" s="1"/>
  <c r="J290" i="30"/>
  <c r="V290" i="30" s="1"/>
  <c r="K247" i="30"/>
  <c r="W247" i="30" s="1"/>
  <c r="J247" i="30"/>
  <c r="V247" i="30" s="1"/>
  <c r="U247" i="30"/>
  <c r="K227" i="30"/>
  <c r="W227" i="30" s="1"/>
  <c r="J227" i="30"/>
  <c r="V227" i="30" s="1"/>
  <c r="U227" i="30"/>
  <c r="U275" i="30"/>
  <c r="K275" i="30"/>
  <c r="W275" i="30" s="1"/>
  <c r="J275" i="30"/>
  <c r="V275" i="30" s="1"/>
  <c r="U126" i="30"/>
  <c r="K126" i="30"/>
  <c r="W126" i="30" s="1"/>
  <c r="J126" i="30"/>
  <c r="V126" i="30" s="1"/>
  <c r="U109" i="30"/>
  <c r="K109" i="30"/>
  <c r="W109" i="30" s="1"/>
  <c r="J109" i="30"/>
  <c r="V109" i="30" s="1"/>
  <c r="U93" i="30"/>
  <c r="K93" i="30"/>
  <c r="W93" i="30" s="1"/>
  <c r="J93" i="30"/>
  <c r="V93" i="30" s="1"/>
  <c r="U77" i="30"/>
  <c r="K77" i="30"/>
  <c r="W77" i="30" s="1"/>
  <c r="J77" i="30"/>
  <c r="V77" i="30" s="1"/>
  <c r="U220" i="30"/>
  <c r="K220" i="30"/>
  <c r="W220" i="30" s="1"/>
  <c r="J220" i="30"/>
  <c r="V220" i="30" s="1"/>
  <c r="U139" i="30"/>
  <c r="K139" i="30"/>
  <c r="W139" i="30" s="1"/>
  <c r="J139" i="30"/>
  <c r="V139" i="30" s="1"/>
  <c r="U203" i="30"/>
  <c r="J203" i="30"/>
  <c r="V203" i="30" s="1"/>
  <c r="K203" i="30"/>
  <c r="W203" i="30" s="1"/>
  <c r="U260" i="30"/>
  <c r="K260" i="30"/>
  <c r="W260" i="30" s="1"/>
  <c r="J260" i="30"/>
  <c r="V260" i="30" s="1"/>
  <c r="U169" i="30"/>
  <c r="K169" i="30"/>
  <c r="W169" i="30" s="1"/>
  <c r="J169" i="30"/>
  <c r="V169" i="30" s="1"/>
  <c r="U185" i="30"/>
  <c r="K185" i="30"/>
  <c r="W185" i="30" s="1"/>
  <c r="J185" i="30"/>
  <c r="V185" i="30" s="1"/>
  <c r="J284" i="30"/>
  <c r="V284" i="30" s="1"/>
  <c r="U284" i="30"/>
  <c r="K284" i="30"/>
  <c r="W284" i="30" s="1"/>
  <c r="K318" i="30"/>
  <c r="W318" i="30" s="1"/>
  <c r="J318" i="30"/>
  <c r="V318" i="30" s="1"/>
  <c r="U318" i="30"/>
  <c r="U316" i="30"/>
  <c r="K316" i="30"/>
  <c r="W316" i="30" s="1"/>
  <c r="J316" i="30"/>
  <c r="V316" i="30" s="1"/>
  <c r="J295" i="30"/>
  <c r="V295" i="30" s="1"/>
  <c r="U295" i="30"/>
  <c r="K295" i="30"/>
  <c r="W295" i="30" s="1"/>
  <c r="K229" i="30"/>
  <c r="W229" i="30" s="1"/>
  <c r="U229" i="30"/>
  <c r="J229" i="30"/>
  <c r="V229" i="30" s="1"/>
  <c r="K269" i="30"/>
  <c r="W269" i="30" s="1"/>
  <c r="J269" i="30"/>
  <c r="V269" i="30" s="1"/>
  <c r="U269" i="30"/>
  <c r="U218" i="30"/>
  <c r="K218" i="30"/>
  <c r="W218" i="30" s="1"/>
  <c r="J218" i="30"/>
  <c r="V218" i="30" s="1"/>
  <c r="U120" i="30"/>
  <c r="K120" i="30"/>
  <c r="W120" i="30" s="1"/>
  <c r="J120" i="30"/>
  <c r="V120" i="30" s="1"/>
  <c r="U104" i="30"/>
  <c r="K104" i="30"/>
  <c r="W104" i="30" s="1"/>
  <c r="J104" i="30"/>
  <c r="V104" i="30" s="1"/>
  <c r="U88" i="30"/>
  <c r="K88" i="30"/>
  <c r="W88" i="30" s="1"/>
  <c r="J88" i="30"/>
  <c r="V88" i="30" s="1"/>
  <c r="K263" i="30"/>
  <c r="W263" i="30" s="1"/>
  <c r="U263" i="30"/>
  <c r="J263" i="30"/>
  <c r="V263" i="30" s="1"/>
  <c r="U146" i="30"/>
  <c r="K146" i="30"/>
  <c r="W146" i="30" s="1"/>
  <c r="J146" i="30"/>
  <c r="V146" i="30" s="1"/>
  <c r="J208" i="30"/>
  <c r="V208" i="30" s="1"/>
  <c r="U208" i="30"/>
  <c r="K208" i="30"/>
  <c r="W208" i="30" s="1"/>
  <c r="K213" i="30"/>
  <c r="W213" i="30" s="1"/>
  <c r="U213" i="30"/>
  <c r="J213" i="30"/>
  <c r="V213" i="30" s="1"/>
  <c r="U158" i="30"/>
  <c r="K158" i="30"/>
  <c r="W158" i="30" s="1"/>
  <c r="J158" i="30"/>
  <c r="V158" i="30" s="1"/>
  <c r="J174" i="30"/>
  <c r="V174" i="30" s="1"/>
  <c r="U174" i="30"/>
  <c r="K174" i="30"/>
  <c r="W174" i="30" s="1"/>
  <c r="J238" i="30"/>
  <c r="V238" i="30" s="1"/>
  <c r="U238" i="30"/>
  <c r="K238" i="30"/>
  <c r="W238" i="30" s="1"/>
  <c r="K314" i="30"/>
  <c r="W314" i="30" s="1"/>
  <c r="J314" i="30"/>
  <c r="V314" i="30" s="1"/>
  <c r="U314" i="30"/>
  <c r="K312" i="30"/>
  <c r="W312" i="30" s="1"/>
  <c r="J312" i="30"/>
  <c r="V312" i="30" s="1"/>
  <c r="U312" i="30"/>
  <c r="J293" i="30"/>
  <c r="V293" i="30" s="1"/>
  <c r="U293" i="30"/>
  <c r="K293" i="30"/>
  <c r="W293" i="30" s="1"/>
  <c r="U304" i="30"/>
  <c r="K304" i="30"/>
  <c r="W304" i="30" s="1"/>
  <c r="J304" i="30"/>
  <c r="V304" i="30" s="1"/>
  <c r="U242" i="30"/>
  <c r="K242" i="30"/>
  <c r="W242" i="30" s="1"/>
  <c r="J242" i="30"/>
  <c r="V242" i="30" s="1"/>
  <c r="K132" i="30"/>
  <c r="W132" i="30" s="1"/>
  <c r="J132" i="30"/>
  <c r="V132" i="30" s="1"/>
  <c r="U132" i="30"/>
  <c r="K115" i="30"/>
  <c r="W115" i="30" s="1"/>
  <c r="J115" i="30"/>
  <c r="V115" i="30" s="1"/>
  <c r="U115" i="30"/>
  <c r="K99" i="30"/>
  <c r="W99" i="30" s="1"/>
  <c r="J99" i="30"/>
  <c r="V99" i="30" s="1"/>
  <c r="U99" i="30"/>
  <c r="K83" i="30"/>
  <c r="W83" i="30" s="1"/>
  <c r="J83" i="30"/>
  <c r="V83" i="30" s="1"/>
  <c r="U83" i="30"/>
  <c r="K144" i="30"/>
  <c r="W144" i="30" s="1"/>
  <c r="J144" i="30"/>
  <c r="V144" i="30" s="1"/>
  <c r="U144" i="30"/>
  <c r="K149" i="30"/>
  <c r="W149" i="30" s="1"/>
  <c r="J149" i="30"/>
  <c r="V149" i="30" s="1"/>
  <c r="U149" i="30"/>
  <c r="K216" i="30"/>
  <c r="W216" i="30" s="1"/>
  <c r="J216" i="30"/>
  <c r="V216" i="30" s="1"/>
  <c r="U216" i="30"/>
  <c r="K215" i="30"/>
  <c r="W215" i="30" s="1"/>
  <c r="U215" i="30"/>
  <c r="J215" i="30"/>
  <c r="V215" i="30" s="1"/>
  <c r="J159" i="30"/>
  <c r="V159" i="30" s="1"/>
  <c r="U159" i="30"/>
  <c r="K159" i="30"/>
  <c r="W159" i="30" s="1"/>
  <c r="J175" i="30"/>
  <c r="V175" i="30" s="1"/>
  <c r="U175" i="30"/>
  <c r="K175" i="30"/>
  <c r="W175" i="30" s="1"/>
  <c r="J246" i="30"/>
  <c r="V246" i="30" s="1"/>
  <c r="U246" i="30"/>
  <c r="K246" i="30"/>
  <c r="W246" i="30" s="1"/>
  <c r="R37" i="30"/>
  <c r="K37" i="30"/>
  <c r="U37" i="30"/>
  <c r="J37" i="30"/>
  <c r="L37" i="30"/>
  <c r="U64" i="30"/>
  <c r="K64" i="30"/>
  <c r="J64" i="30"/>
  <c r="L64" i="30"/>
  <c r="K17" i="30"/>
  <c r="U17" i="30"/>
  <c r="L17" i="30"/>
  <c r="J17" i="30"/>
  <c r="K35" i="30"/>
  <c r="U35" i="30"/>
  <c r="J35" i="30"/>
  <c r="L35" i="30"/>
  <c r="R35" i="30"/>
  <c r="K60" i="30"/>
  <c r="J60" i="30"/>
  <c r="L60" i="30"/>
  <c r="U60" i="30"/>
  <c r="J30" i="30"/>
  <c r="L30" i="30"/>
  <c r="K30" i="30"/>
  <c r="R30" i="30"/>
  <c r="U30" i="30"/>
  <c r="U31" i="30"/>
  <c r="R31" i="30"/>
  <c r="J31" i="30"/>
  <c r="L31" i="30"/>
  <c r="K31" i="30"/>
  <c r="U67" i="30"/>
  <c r="K67" i="30"/>
  <c r="J67" i="30"/>
  <c r="L67" i="30"/>
  <c r="U28" i="30"/>
  <c r="L28" i="30"/>
  <c r="K28" i="30"/>
  <c r="J28" i="30"/>
  <c r="U53" i="30"/>
  <c r="L53" i="30"/>
  <c r="K53" i="30"/>
  <c r="U68" i="30"/>
  <c r="K68" i="30"/>
  <c r="W68" i="30" s="1"/>
  <c r="J68" i="30"/>
  <c r="V68" i="30" s="1"/>
  <c r="K48" i="30"/>
  <c r="J48" i="30"/>
  <c r="U48" i="30"/>
  <c r="L48" i="30"/>
  <c r="J22" i="30"/>
  <c r="K22" i="30"/>
  <c r="U22" i="30"/>
  <c r="L22" i="30"/>
  <c r="U370" i="30"/>
  <c r="K370" i="30"/>
  <c r="W370" i="30" s="1"/>
  <c r="J370" i="30"/>
  <c r="V370" i="30" s="1"/>
  <c r="U366" i="30"/>
  <c r="K366" i="30"/>
  <c r="W366" i="30" s="1"/>
  <c r="J366" i="30"/>
  <c r="V366" i="30" s="1"/>
  <c r="K340" i="30"/>
  <c r="W340" i="30" s="1"/>
  <c r="J340" i="30"/>
  <c r="V340" i="30" s="1"/>
  <c r="U340" i="30"/>
  <c r="K310" i="30"/>
  <c r="W310" i="30" s="1"/>
  <c r="J310" i="30"/>
  <c r="V310" i="30" s="1"/>
  <c r="U310" i="30"/>
  <c r="K313" i="30"/>
  <c r="W313" i="30" s="1"/>
  <c r="J313" i="30"/>
  <c r="V313" i="30" s="1"/>
  <c r="U313" i="30"/>
  <c r="J291" i="30"/>
  <c r="V291" i="30" s="1"/>
  <c r="U291" i="30"/>
  <c r="K291" i="30"/>
  <c r="W291" i="30" s="1"/>
  <c r="U261" i="30"/>
  <c r="J261" i="30"/>
  <c r="V261" i="30" s="1"/>
  <c r="K261" i="30"/>
  <c r="W261" i="30" s="1"/>
  <c r="U233" i="30"/>
  <c r="K233" i="30"/>
  <c r="W233" i="30" s="1"/>
  <c r="J233" i="30"/>
  <c r="V233" i="30" s="1"/>
  <c r="J131" i="30"/>
  <c r="V131" i="30" s="1"/>
  <c r="U131" i="30"/>
  <c r="K131" i="30"/>
  <c r="W131" i="30" s="1"/>
  <c r="J114" i="30"/>
  <c r="V114" i="30" s="1"/>
  <c r="U114" i="30"/>
  <c r="K114" i="30"/>
  <c r="W114" i="30" s="1"/>
  <c r="J98" i="30"/>
  <c r="V98" i="30" s="1"/>
  <c r="U98" i="30"/>
  <c r="K98" i="30"/>
  <c r="W98" i="30" s="1"/>
  <c r="J82" i="30"/>
  <c r="V82" i="30" s="1"/>
  <c r="U82" i="30"/>
  <c r="K82" i="30"/>
  <c r="W82" i="30" s="1"/>
  <c r="U249" i="30"/>
  <c r="K249" i="30"/>
  <c r="W249" i="30" s="1"/>
  <c r="J249" i="30"/>
  <c r="V249" i="30" s="1"/>
  <c r="K214" i="30"/>
  <c r="W214" i="30" s="1"/>
  <c r="J214" i="30"/>
  <c r="V214" i="30" s="1"/>
  <c r="U214" i="30"/>
  <c r="J191" i="30"/>
  <c r="V191" i="30" s="1"/>
  <c r="K191" i="30"/>
  <c r="W191" i="30" s="1"/>
  <c r="U191" i="30"/>
  <c r="J225" i="30"/>
  <c r="V225" i="30" s="1"/>
  <c r="K225" i="30"/>
  <c r="W225" i="30" s="1"/>
  <c r="U225" i="30"/>
  <c r="K164" i="30"/>
  <c r="W164" i="30" s="1"/>
  <c r="J164" i="30"/>
  <c r="V164" i="30" s="1"/>
  <c r="U164" i="30"/>
  <c r="K180" i="30"/>
  <c r="W180" i="30" s="1"/>
  <c r="J180" i="30"/>
  <c r="V180" i="30" s="1"/>
  <c r="U180" i="30"/>
  <c r="U274" i="30"/>
  <c r="K274" i="30"/>
  <c r="W274" i="30" s="1"/>
  <c r="J274" i="30"/>
  <c r="V274" i="30" s="1"/>
  <c r="J331" i="30"/>
  <c r="V331" i="30" s="1"/>
  <c r="U331" i="30"/>
  <c r="K331" i="30"/>
  <c r="W331" i="30" s="1"/>
  <c r="J336" i="30"/>
  <c r="V336" i="30" s="1"/>
  <c r="U336" i="30"/>
  <c r="K336" i="30"/>
  <c r="W336" i="30" s="1"/>
  <c r="J306" i="30"/>
  <c r="V306" i="30" s="1"/>
  <c r="U306" i="30"/>
  <c r="K306" i="30"/>
  <c r="W306" i="30" s="1"/>
  <c r="K286" i="30"/>
  <c r="W286" i="30" s="1"/>
  <c r="J286" i="30"/>
  <c r="V286" i="30" s="1"/>
  <c r="U286" i="30"/>
  <c r="U317" i="30"/>
  <c r="K317" i="30"/>
  <c r="W317" i="30" s="1"/>
  <c r="J317" i="30"/>
  <c r="V317" i="30" s="1"/>
  <c r="J154" i="30"/>
  <c r="V154" i="30" s="1"/>
  <c r="U154" i="30"/>
  <c r="K154" i="30"/>
  <c r="W154" i="30" s="1"/>
  <c r="K121" i="30"/>
  <c r="W121" i="30" s="1"/>
  <c r="J121" i="30"/>
  <c r="V121" i="30" s="1"/>
  <c r="U121" i="30"/>
  <c r="K105" i="30"/>
  <c r="W105" i="30" s="1"/>
  <c r="J105" i="30"/>
  <c r="V105" i="30" s="1"/>
  <c r="U105" i="30"/>
  <c r="K89" i="30"/>
  <c r="W89" i="30" s="1"/>
  <c r="J89" i="30"/>
  <c r="V89" i="30" s="1"/>
  <c r="U89" i="30"/>
  <c r="J152" i="30"/>
  <c r="V152" i="30" s="1"/>
  <c r="U152" i="30"/>
  <c r="K152" i="30"/>
  <c r="W152" i="30" s="1"/>
  <c r="K142" i="30"/>
  <c r="W142" i="30" s="1"/>
  <c r="J142" i="30"/>
  <c r="V142" i="30" s="1"/>
  <c r="U142" i="30"/>
  <c r="K200" i="30"/>
  <c r="W200" i="30" s="1"/>
  <c r="J200" i="30"/>
  <c r="V200" i="30" s="1"/>
  <c r="U200" i="30"/>
  <c r="J211" i="30"/>
  <c r="V211" i="30" s="1"/>
  <c r="K211" i="30"/>
  <c r="W211" i="30" s="1"/>
  <c r="U211" i="30"/>
  <c r="K157" i="30"/>
  <c r="W157" i="30" s="1"/>
  <c r="J157" i="30"/>
  <c r="V157" i="30" s="1"/>
  <c r="U157" i="30"/>
  <c r="K173" i="30"/>
  <c r="W173" i="30" s="1"/>
  <c r="J173" i="30"/>
  <c r="V173" i="30" s="1"/>
  <c r="U173" i="30"/>
  <c r="K230" i="30"/>
  <c r="W230" i="30" s="1"/>
  <c r="J230" i="30"/>
  <c r="V230" i="30" s="1"/>
  <c r="U230" i="30"/>
  <c r="J319" i="30"/>
  <c r="V319" i="30" s="1"/>
  <c r="U319" i="30"/>
  <c r="K319" i="30"/>
  <c r="W319" i="30" s="1"/>
  <c r="K296" i="30"/>
  <c r="W296" i="30" s="1"/>
  <c r="J296" i="30"/>
  <c r="V296" i="30" s="1"/>
  <c r="U296" i="30"/>
  <c r="U287" i="30"/>
  <c r="K287" i="30"/>
  <c r="W287" i="30" s="1"/>
  <c r="J287" i="30"/>
  <c r="V287" i="30" s="1"/>
  <c r="K251" i="30"/>
  <c r="W251" i="30" s="1"/>
  <c r="J251" i="30"/>
  <c r="V251" i="30" s="1"/>
  <c r="U251" i="30"/>
  <c r="J241" i="30"/>
  <c r="V241" i="30" s="1"/>
  <c r="U241" i="30"/>
  <c r="K241" i="30"/>
  <c r="W241" i="30" s="1"/>
  <c r="J133" i="30"/>
  <c r="V133" i="30" s="1"/>
  <c r="K133" i="30"/>
  <c r="W133" i="30" s="1"/>
  <c r="U133" i="30"/>
  <c r="J116" i="30"/>
  <c r="V116" i="30" s="1"/>
  <c r="U116" i="30"/>
  <c r="K116" i="30"/>
  <c r="W116" i="30" s="1"/>
  <c r="U100" i="30"/>
  <c r="K100" i="30"/>
  <c r="W100" i="30" s="1"/>
  <c r="J100" i="30"/>
  <c r="V100" i="30" s="1"/>
  <c r="J84" i="30"/>
  <c r="V84" i="30" s="1"/>
  <c r="U84" i="30"/>
  <c r="K84" i="30"/>
  <c r="W84" i="30" s="1"/>
  <c r="J148" i="30"/>
  <c r="V148" i="30" s="1"/>
  <c r="U148" i="30"/>
  <c r="K148" i="30"/>
  <c r="W148" i="30" s="1"/>
  <c r="K198" i="30"/>
  <c r="W198" i="30" s="1"/>
  <c r="J198" i="30"/>
  <c r="V198" i="30" s="1"/>
  <c r="U198" i="30"/>
  <c r="K262" i="30"/>
  <c r="W262" i="30" s="1"/>
  <c r="J262" i="30"/>
  <c r="V262" i="30" s="1"/>
  <c r="U262" i="30"/>
  <c r="K221" i="30"/>
  <c r="W221" i="30" s="1"/>
  <c r="U221" i="30"/>
  <c r="J221" i="30"/>
  <c r="V221" i="30" s="1"/>
  <c r="K162" i="30"/>
  <c r="W162" i="30" s="1"/>
  <c r="J162" i="30"/>
  <c r="V162" i="30" s="1"/>
  <c r="U162" i="30"/>
  <c r="K178" i="30"/>
  <c r="W178" i="30" s="1"/>
  <c r="J178" i="30"/>
  <c r="V178" i="30" s="1"/>
  <c r="U178" i="30"/>
  <c r="J270" i="30"/>
  <c r="V270" i="30" s="1"/>
  <c r="U270" i="30"/>
  <c r="K270" i="30"/>
  <c r="W270" i="30" s="1"/>
  <c r="J315" i="30"/>
  <c r="V315" i="30" s="1"/>
  <c r="U315" i="30"/>
  <c r="K315" i="30"/>
  <c r="W315" i="30" s="1"/>
  <c r="U294" i="30"/>
  <c r="K294" i="30"/>
  <c r="W294" i="30" s="1"/>
  <c r="J294" i="30"/>
  <c r="V294" i="30" s="1"/>
  <c r="J265" i="30"/>
  <c r="V265" i="30" s="1"/>
  <c r="K265" i="30"/>
  <c r="W265" i="30" s="1"/>
  <c r="U265" i="30"/>
  <c r="K243" i="30"/>
  <c r="W243" i="30" s="1"/>
  <c r="J243" i="30"/>
  <c r="V243" i="30" s="1"/>
  <c r="U243" i="30"/>
  <c r="U283" i="30"/>
  <c r="K283" i="30"/>
  <c r="W283" i="30" s="1"/>
  <c r="J283" i="30"/>
  <c r="V283" i="30" s="1"/>
  <c r="J128" i="30"/>
  <c r="V128" i="30" s="1"/>
  <c r="U128" i="30"/>
  <c r="K128" i="30"/>
  <c r="W128" i="30" s="1"/>
  <c r="J111" i="30"/>
  <c r="V111" i="30" s="1"/>
  <c r="U111" i="30"/>
  <c r="K111" i="30"/>
  <c r="W111" i="30" s="1"/>
  <c r="J95" i="30"/>
  <c r="V95" i="30" s="1"/>
  <c r="U95" i="30"/>
  <c r="K95" i="30"/>
  <c r="W95" i="30" s="1"/>
  <c r="J79" i="30"/>
  <c r="V79" i="30" s="1"/>
  <c r="U79" i="30"/>
  <c r="K79" i="30"/>
  <c r="W79" i="30" s="1"/>
  <c r="J258" i="30"/>
  <c r="V258" i="30" s="1"/>
  <c r="U258" i="30"/>
  <c r="K258" i="30"/>
  <c r="W258" i="30" s="1"/>
  <c r="J206" i="30"/>
  <c r="V206" i="30" s="1"/>
  <c r="U206" i="30"/>
  <c r="K206" i="30"/>
  <c r="W206" i="30" s="1"/>
  <c r="U189" i="30"/>
  <c r="J189" i="30"/>
  <c r="V189" i="30" s="1"/>
  <c r="K189" i="30"/>
  <c r="W189" i="30" s="1"/>
  <c r="U223" i="30"/>
  <c r="J223" i="30"/>
  <c r="V223" i="30" s="1"/>
  <c r="K223" i="30"/>
  <c r="W223" i="30" s="1"/>
  <c r="U163" i="30"/>
  <c r="K163" i="30"/>
  <c r="W163" i="30" s="1"/>
  <c r="J163" i="30"/>
  <c r="V163" i="30" s="1"/>
  <c r="U179" i="30"/>
  <c r="K179" i="30"/>
  <c r="W179" i="30" s="1"/>
  <c r="J179" i="30"/>
  <c r="V179" i="30" s="1"/>
  <c r="J272" i="30"/>
  <c r="V272" i="30" s="1"/>
  <c r="U272" i="30"/>
  <c r="K272" i="30"/>
  <c r="W272" i="30" s="1"/>
  <c r="L25" i="30"/>
  <c r="K25" i="30"/>
  <c r="J25" i="30"/>
  <c r="U25" i="30"/>
  <c r="L63" i="30"/>
  <c r="U63" i="30"/>
  <c r="K63" i="30"/>
  <c r="J63" i="30"/>
  <c r="L43" i="30"/>
  <c r="R43" i="30"/>
  <c r="U43" i="30"/>
  <c r="J43" i="30"/>
  <c r="K43" i="30"/>
  <c r="K21" i="30"/>
  <c r="J21" i="30"/>
  <c r="U21" i="30"/>
  <c r="L21" i="30"/>
  <c r="J62" i="30"/>
  <c r="L62" i="30"/>
  <c r="U62" i="30"/>
  <c r="K62" i="30"/>
  <c r="J44" i="30"/>
  <c r="L44" i="30"/>
  <c r="K44" i="30"/>
  <c r="U44" i="30"/>
  <c r="R44" i="30"/>
  <c r="L18" i="30"/>
  <c r="K18" i="30"/>
  <c r="J18" i="30"/>
  <c r="U18" i="30"/>
  <c r="L59" i="30"/>
  <c r="U59" i="30"/>
  <c r="K59" i="30"/>
  <c r="J59" i="30"/>
  <c r="R41" i="30"/>
  <c r="J41" i="30"/>
  <c r="U41" i="30"/>
  <c r="K41" i="30"/>
  <c r="L41" i="30"/>
  <c r="K38" i="30"/>
  <c r="U38" i="30"/>
  <c r="J38" i="30"/>
  <c r="L38" i="30"/>
  <c r="R38" i="30"/>
  <c r="R45" i="30"/>
  <c r="J45" i="30"/>
  <c r="L45" i="30"/>
  <c r="U45" i="30"/>
  <c r="K45" i="30"/>
  <c r="L16" i="30"/>
  <c r="K16" i="30"/>
  <c r="J16" i="30"/>
  <c r="U16" i="30"/>
  <c r="U24" i="30"/>
  <c r="J24" i="30"/>
  <c r="L24" i="30"/>
  <c r="K24" i="30"/>
  <c r="U386" i="30"/>
  <c r="K386" i="30"/>
  <c r="W386" i="30" s="1"/>
  <c r="J386" i="30"/>
  <c r="V386" i="30" s="1"/>
  <c r="U343" i="30"/>
  <c r="K343" i="30"/>
  <c r="W343" i="30" s="1"/>
  <c r="J343" i="30"/>
  <c r="V343" i="30" s="1"/>
  <c r="U398" i="30"/>
  <c r="K398" i="30"/>
  <c r="W398" i="30" s="1"/>
  <c r="J398" i="30"/>
  <c r="V398" i="30" s="1"/>
  <c r="K377" i="30"/>
  <c r="W377" i="30" s="1"/>
  <c r="J377" i="30"/>
  <c r="V377" i="30" s="1"/>
  <c r="U377" i="30"/>
  <c r="K358" i="30"/>
  <c r="W358" i="30" s="1"/>
  <c r="J358" i="30"/>
  <c r="V358" i="30" s="1"/>
  <c r="U358" i="30"/>
  <c r="J353" i="30"/>
  <c r="V353" i="30" s="1"/>
  <c r="U353" i="30"/>
  <c r="K353" i="30"/>
  <c r="W353" i="30" s="1"/>
  <c r="J352" i="30"/>
  <c r="V352" i="30" s="1"/>
  <c r="U352" i="30"/>
  <c r="K352" i="30"/>
  <c r="W352" i="30" s="1"/>
  <c r="U339" i="30"/>
  <c r="K339" i="30"/>
  <c r="W339" i="30" s="1"/>
  <c r="J339" i="30"/>
  <c r="V339" i="30" s="1"/>
  <c r="K311" i="30"/>
  <c r="W311" i="30" s="1"/>
  <c r="J311" i="30"/>
  <c r="V311" i="30" s="1"/>
  <c r="U311" i="30"/>
  <c r="J292" i="30"/>
  <c r="V292" i="30" s="1"/>
  <c r="U292" i="30"/>
  <c r="K292" i="30"/>
  <c r="W292" i="30" s="1"/>
  <c r="U255" i="30"/>
  <c r="K255" i="30"/>
  <c r="W255" i="30" s="1"/>
  <c r="J255" i="30"/>
  <c r="V255" i="30" s="1"/>
  <c r="U235" i="30"/>
  <c r="K235" i="30"/>
  <c r="W235" i="30" s="1"/>
  <c r="J235" i="30"/>
  <c r="V235" i="30" s="1"/>
  <c r="J279" i="30"/>
  <c r="V279" i="30" s="1"/>
  <c r="U279" i="30"/>
  <c r="K279" i="30"/>
  <c r="W279" i="30" s="1"/>
  <c r="U127" i="30"/>
  <c r="K127" i="30"/>
  <c r="W127" i="30" s="1"/>
  <c r="J127" i="30"/>
  <c r="V127" i="30" s="1"/>
  <c r="U110" i="30"/>
  <c r="K110" i="30"/>
  <c r="W110" i="30" s="1"/>
  <c r="J110" i="30"/>
  <c r="V110" i="30" s="1"/>
  <c r="U94" i="30"/>
  <c r="K94" i="30"/>
  <c r="W94" i="30" s="1"/>
  <c r="J94" i="30"/>
  <c r="V94" i="30" s="1"/>
  <c r="U78" i="30"/>
  <c r="K78" i="30"/>
  <c r="W78" i="30" s="1"/>
  <c r="J78" i="30"/>
  <c r="V78" i="30" s="1"/>
  <c r="U212" i="30"/>
  <c r="K212" i="30"/>
  <c r="W212" i="30" s="1"/>
  <c r="J212" i="30"/>
  <c r="V212" i="30" s="1"/>
  <c r="J135" i="30"/>
  <c r="V135" i="30" s="1"/>
  <c r="U135" i="30"/>
  <c r="K135" i="30"/>
  <c r="W135" i="30" s="1"/>
  <c r="K201" i="30"/>
  <c r="W201" i="30" s="1"/>
  <c r="U201" i="30"/>
  <c r="J201" i="30"/>
  <c r="V201" i="30" s="1"/>
  <c r="J252" i="30"/>
  <c r="V252" i="30" s="1"/>
  <c r="U252" i="30"/>
  <c r="K252" i="30"/>
  <c r="W252" i="30" s="1"/>
  <c r="J168" i="30"/>
  <c r="V168" i="30" s="1"/>
  <c r="U168" i="30"/>
  <c r="K168" i="30"/>
  <c r="W168" i="30" s="1"/>
  <c r="J184" i="30"/>
  <c r="V184" i="30" s="1"/>
  <c r="U184" i="30"/>
  <c r="K184" i="30"/>
  <c r="W184" i="30" s="1"/>
  <c r="K282" i="30"/>
  <c r="W282" i="30" s="1"/>
  <c r="J282" i="30"/>
  <c r="V282" i="30" s="1"/>
  <c r="U282" i="30"/>
  <c r="K322" i="30"/>
  <c r="W322" i="30" s="1"/>
  <c r="J322" i="30"/>
  <c r="V322" i="30" s="1"/>
  <c r="U322" i="30"/>
  <c r="K320" i="30"/>
  <c r="W320" i="30" s="1"/>
  <c r="J320" i="30"/>
  <c r="V320" i="30" s="1"/>
  <c r="U320" i="30"/>
  <c r="J297" i="30"/>
  <c r="V297" i="30" s="1"/>
  <c r="U297" i="30"/>
  <c r="K297" i="30"/>
  <c r="W297" i="30" s="1"/>
  <c r="U237" i="30"/>
  <c r="J237" i="30"/>
  <c r="V237" i="30" s="1"/>
  <c r="K237" i="30"/>
  <c r="W237" i="30" s="1"/>
  <c r="J273" i="30"/>
  <c r="V273" i="30" s="1"/>
  <c r="U273" i="30"/>
  <c r="K273" i="30"/>
  <c r="W273" i="30" s="1"/>
  <c r="J137" i="30"/>
  <c r="V137" i="30" s="1"/>
  <c r="U137" i="30"/>
  <c r="K137" i="30"/>
  <c r="W137" i="30" s="1"/>
  <c r="J117" i="30"/>
  <c r="V117" i="30" s="1"/>
  <c r="U117" i="30"/>
  <c r="K117" i="30"/>
  <c r="W117" i="30" s="1"/>
  <c r="J101" i="30"/>
  <c r="V101" i="30" s="1"/>
  <c r="U101" i="30"/>
  <c r="K101" i="30"/>
  <c r="W101" i="30" s="1"/>
  <c r="J85" i="30"/>
  <c r="V85" i="30" s="1"/>
  <c r="U85" i="30"/>
  <c r="K85" i="30"/>
  <c r="W85" i="30" s="1"/>
  <c r="U136" i="30"/>
  <c r="K136" i="30"/>
  <c r="W136" i="30" s="1"/>
  <c r="J136" i="30"/>
  <c r="V136" i="30" s="1"/>
  <c r="J153" i="30"/>
  <c r="V153" i="30" s="1"/>
  <c r="U153" i="30"/>
  <c r="K153" i="30"/>
  <c r="W153" i="30" s="1"/>
  <c r="J248" i="30"/>
  <c r="V248" i="30" s="1"/>
  <c r="U248" i="30"/>
  <c r="K248" i="30"/>
  <c r="W248" i="30" s="1"/>
  <c r="K219" i="30"/>
  <c r="W219" i="30" s="1"/>
  <c r="U219" i="30"/>
  <c r="J219" i="30"/>
  <c r="V219" i="30" s="1"/>
  <c r="J161" i="30"/>
  <c r="V161" i="30" s="1"/>
  <c r="U161" i="30"/>
  <c r="K161" i="30"/>
  <c r="W161" i="30" s="1"/>
  <c r="J177" i="30"/>
  <c r="V177" i="30" s="1"/>
  <c r="U177" i="30"/>
  <c r="K177" i="30"/>
  <c r="W177" i="30" s="1"/>
  <c r="J266" i="30"/>
  <c r="V266" i="30" s="1"/>
  <c r="U266" i="30"/>
  <c r="K266" i="30"/>
  <c r="W266" i="30" s="1"/>
  <c r="J337" i="30"/>
  <c r="V337" i="30" s="1"/>
  <c r="U337" i="30"/>
  <c r="K337" i="30"/>
  <c r="W337" i="30" s="1"/>
  <c r="U305" i="30"/>
  <c r="K305" i="30"/>
  <c r="W305" i="30" s="1"/>
  <c r="J305" i="30"/>
  <c r="V305" i="30" s="1"/>
  <c r="J288" i="30"/>
  <c r="V288" i="30" s="1"/>
  <c r="U288" i="30"/>
  <c r="K288" i="30"/>
  <c r="W288" i="30" s="1"/>
  <c r="U239" i="30"/>
  <c r="K239" i="30"/>
  <c r="W239" i="30" s="1"/>
  <c r="J239" i="30"/>
  <c r="V239" i="30" s="1"/>
  <c r="K300" i="30"/>
  <c r="W300" i="30" s="1"/>
  <c r="J300" i="30"/>
  <c r="V300" i="30" s="1"/>
  <c r="U300" i="30"/>
  <c r="J271" i="30"/>
  <c r="V271" i="30" s="1"/>
  <c r="U271" i="30"/>
  <c r="K271" i="30"/>
  <c r="W271" i="30" s="1"/>
  <c r="K129" i="30"/>
  <c r="W129" i="30" s="1"/>
  <c r="J129" i="30"/>
  <c r="V129" i="30" s="1"/>
  <c r="U129" i="30"/>
  <c r="J112" i="30"/>
  <c r="V112" i="30" s="1"/>
  <c r="U112" i="30"/>
  <c r="K112" i="30"/>
  <c r="W112" i="30" s="1"/>
  <c r="K96" i="30"/>
  <c r="W96" i="30" s="1"/>
  <c r="J96" i="30"/>
  <c r="V96" i="30" s="1"/>
  <c r="U96" i="30"/>
  <c r="U80" i="30"/>
  <c r="K80" i="30"/>
  <c r="W80" i="30" s="1"/>
  <c r="J80" i="30"/>
  <c r="V80" i="30" s="1"/>
  <c r="U196" i="30"/>
  <c r="K196" i="30"/>
  <c r="W196" i="30" s="1"/>
  <c r="J196" i="30"/>
  <c r="V196" i="30" s="1"/>
  <c r="U256" i="30"/>
  <c r="K256" i="30"/>
  <c r="W256" i="30" s="1"/>
  <c r="J256" i="30"/>
  <c r="V256" i="30" s="1"/>
  <c r="J197" i="30"/>
  <c r="V197" i="30" s="1"/>
  <c r="K197" i="30"/>
  <c r="W197" i="30" s="1"/>
  <c r="U197" i="30"/>
  <c r="U236" i="30"/>
  <c r="K236" i="30"/>
  <c r="W236" i="30" s="1"/>
  <c r="J236" i="30"/>
  <c r="V236" i="30" s="1"/>
  <c r="U166" i="30"/>
  <c r="K166" i="30"/>
  <c r="W166" i="30" s="1"/>
  <c r="J166" i="30"/>
  <c r="V166" i="30" s="1"/>
  <c r="K182" i="30"/>
  <c r="W182" i="30" s="1"/>
  <c r="J182" i="30"/>
  <c r="V182" i="30" s="1"/>
  <c r="U182" i="30"/>
  <c r="K278" i="30"/>
  <c r="W278" i="30" s="1"/>
  <c r="J278" i="30"/>
  <c r="V278" i="30" s="1"/>
  <c r="U278" i="30"/>
  <c r="K303" i="30"/>
  <c r="W303" i="30" s="1"/>
  <c r="J303" i="30"/>
  <c r="V303" i="30" s="1"/>
  <c r="U303" i="30"/>
  <c r="U325" i="30"/>
  <c r="K325" i="30"/>
  <c r="W325" i="30" s="1"/>
  <c r="J325" i="30"/>
  <c r="V325" i="30" s="1"/>
  <c r="J231" i="30"/>
  <c r="V231" i="30" s="1"/>
  <c r="U231" i="30"/>
  <c r="K231" i="30"/>
  <c r="W231" i="30" s="1"/>
  <c r="J257" i="30"/>
  <c r="V257" i="30" s="1"/>
  <c r="U257" i="30"/>
  <c r="K257" i="30"/>
  <c r="W257" i="30" s="1"/>
  <c r="J240" i="30"/>
  <c r="V240" i="30" s="1"/>
  <c r="U240" i="30"/>
  <c r="K240" i="30"/>
  <c r="W240" i="30" s="1"/>
  <c r="U123" i="30"/>
  <c r="K123" i="30"/>
  <c r="W123" i="30" s="1"/>
  <c r="J123" i="30"/>
  <c r="V123" i="30" s="1"/>
  <c r="U107" i="30"/>
  <c r="K107" i="30"/>
  <c r="W107" i="30" s="1"/>
  <c r="J107" i="30"/>
  <c r="V107" i="30" s="1"/>
  <c r="U91" i="30"/>
  <c r="K91" i="30"/>
  <c r="W91" i="30" s="1"/>
  <c r="J91" i="30"/>
  <c r="V91" i="30" s="1"/>
  <c r="U74" i="30"/>
  <c r="K74" i="30"/>
  <c r="W74" i="30" s="1"/>
  <c r="J74" i="30"/>
  <c r="V74" i="30" s="1"/>
  <c r="U204" i="30"/>
  <c r="K204" i="30"/>
  <c r="W204" i="30" s="1"/>
  <c r="J204" i="30"/>
  <c r="V204" i="30" s="1"/>
  <c r="U264" i="30"/>
  <c r="K264" i="30"/>
  <c r="W264" i="30" s="1"/>
  <c r="J264" i="30"/>
  <c r="V264" i="30" s="1"/>
  <c r="U199" i="30"/>
  <c r="J199" i="30"/>
  <c r="V199" i="30" s="1"/>
  <c r="K199" i="30"/>
  <c r="W199" i="30" s="1"/>
  <c r="U244" i="30"/>
  <c r="K244" i="30"/>
  <c r="W244" i="30" s="1"/>
  <c r="J244" i="30"/>
  <c r="V244" i="30" s="1"/>
  <c r="U167" i="30"/>
  <c r="K167" i="30"/>
  <c r="W167" i="30" s="1"/>
  <c r="J167" i="30"/>
  <c r="V167" i="30" s="1"/>
  <c r="U183" i="30"/>
  <c r="K183" i="30"/>
  <c r="W183" i="30" s="1"/>
  <c r="J183" i="30"/>
  <c r="V183" i="30" s="1"/>
  <c r="J280" i="30"/>
  <c r="V280" i="30" s="1"/>
  <c r="U280" i="30"/>
  <c r="K280" i="30"/>
  <c r="W280" i="30" s="1"/>
  <c r="U61" i="30"/>
  <c r="K61" i="30"/>
  <c r="J61" i="30"/>
  <c r="L61" i="30"/>
  <c r="U54" i="30"/>
  <c r="L54" i="30"/>
  <c r="K54" i="30"/>
  <c r="J54" i="30"/>
  <c r="U55" i="30"/>
  <c r="J55" i="30"/>
  <c r="K55" i="30"/>
  <c r="L55" i="30"/>
  <c r="K65" i="30"/>
  <c r="J65" i="30"/>
  <c r="L65" i="30"/>
  <c r="U65" i="30"/>
  <c r="U52" i="30"/>
  <c r="L52" i="30"/>
  <c r="K52" i="30"/>
  <c r="R39" i="30"/>
  <c r="U39" i="30"/>
  <c r="L39" i="30"/>
  <c r="J39" i="30"/>
  <c r="K39" i="30"/>
  <c r="K69" i="30"/>
  <c r="W69" i="30" s="1"/>
  <c r="J69" i="30"/>
  <c r="V69" i="30" s="1"/>
  <c r="U69" i="30"/>
  <c r="U50" i="30"/>
  <c r="L50" i="30"/>
  <c r="K50" i="30"/>
  <c r="U27" i="30"/>
  <c r="L27" i="30"/>
  <c r="K27" i="30"/>
  <c r="J27" i="30"/>
  <c r="K29" i="30"/>
  <c r="G11" i="30"/>
  <c r="R29" i="30"/>
  <c r="U29" i="30"/>
  <c r="L29" i="30"/>
  <c r="J29" i="30"/>
  <c r="U66" i="30"/>
  <c r="K66" i="30"/>
  <c r="J66" i="30"/>
  <c r="L66" i="30"/>
  <c r="R42" i="30"/>
  <c r="L42" i="30"/>
  <c r="U42" i="30"/>
  <c r="J42" i="30"/>
  <c r="K42" i="30"/>
  <c r="K72" i="30"/>
  <c r="W72" i="30" s="1"/>
  <c r="J72" i="30"/>
  <c r="V72" i="30" s="1"/>
  <c r="U72" i="30"/>
  <c r="M42" i="30" l="1"/>
  <c r="V42" i="30"/>
  <c r="O29" i="30"/>
  <c r="M29" i="30"/>
  <c r="V29" i="30"/>
  <c r="V55" i="30"/>
  <c r="M55" i="30"/>
  <c r="M66" i="30"/>
  <c r="V66" i="30"/>
  <c r="W29" i="30"/>
  <c r="P29" i="30"/>
  <c r="N29" i="30"/>
  <c r="V50" i="30"/>
  <c r="M50" i="30"/>
  <c r="W39" i="30"/>
  <c r="N39" i="30"/>
  <c r="V52" i="30"/>
  <c r="M52" i="30"/>
  <c r="W65" i="30"/>
  <c r="N65" i="30"/>
  <c r="N24" i="30"/>
  <c r="W24" i="30"/>
  <c r="P24" i="30"/>
  <c r="W45" i="30"/>
  <c r="N45" i="30"/>
  <c r="W59" i="30"/>
  <c r="N59" i="30"/>
  <c r="M18" i="30"/>
  <c r="O18" i="30"/>
  <c r="V18" i="30"/>
  <c r="N62" i="30"/>
  <c r="W62" i="30"/>
  <c r="N43" i="30"/>
  <c r="W43" i="30"/>
  <c r="W22" i="30"/>
  <c r="N22" i="30"/>
  <c r="P22" i="30"/>
  <c r="M48" i="30"/>
  <c r="V48" i="30"/>
  <c r="V53" i="30"/>
  <c r="M53" i="30"/>
  <c r="N30" i="30"/>
  <c r="W30" i="30"/>
  <c r="P30" i="30"/>
  <c r="V17" i="30"/>
  <c r="O17" i="30"/>
  <c r="M17" i="30"/>
  <c r="O23" i="30"/>
  <c r="V23" i="30"/>
  <c r="M23" i="30"/>
  <c r="M58" i="30"/>
  <c r="V58" i="30"/>
  <c r="W57" i="30"/>
  <c r="N57" i="30"/>
  <c r="W19" i="30"/>
  <c r="N19" i="30"/>
  <c r="P19" i="30"/>
  <c r="N56" i="30"/>
  <c r="W56" i="30"/>
  <c r="V47" i="30"/>
  <c r="M47" i="30"/>
  <c r="O26" i="30"/>
  <c r="V26" i="30"/>
  <c r="M26" i="30"/>
  <c r="V51" i="30"/>
  <c r="M51" i="30"/>
  <c r="W66" i="30"/>
  <c r="N66" i="30"/>
  <c r="O27" i="30"/>
  <c r="V27" i="30"/>
  <c r="M27" i="30"/>
  <c r="W50" i="30"/>
  <c r="N50" i="30"/>
  <c r="V39" i="30"/>
  <c r="M39" i="30"/>
  <c r="N52" i="30"/>
  <c r="W52" i="30"/>
  <c r="V54" i="30"/>
  <c r="M54" i="30"/>
  <c r="V16" i="30"/>
  <c r="M16" i="30"/>
  <c r="O16" i="30"/>
  <c r="N38" i="30"/>
  <c r="W38" i="30"/>
  <c r="V41" i="30"/>
  <c r="M41" i="30"/>
  <c r="W18" i="30"/>
  <c r="N18" i="30"/>
  <c r="P18" i="30"/>
  <c r="N44" i="30"/>
  <c r="W44" i="30"/>
  <c r="M43" i="30"/>
  <c r="V43" i="30"/>
  <c r="M63" i="30"/>
  <c r="V63" i="30"/>
  <c r="O22" i="30"/>
  <c r="V22" i="30"/>
  <c r="M22" i="30"/>
  <c r="W48" i="30"/>
  <c r="N48" i="30"/>
  <c r="N53" i="30"/>
  <c r="W53" i="30"/>
  <c r="V28" i="30"/>
  <c r="O28" i="30"/>
  <c r="M28" i="30"/>
  <c r="P31" i="30"/>
  <c r="N31" i="30"/>
  <c r="W31" i="30"/>
  <c r="V60" i="30"/>
  <c r="M60" i="30"/>
  <c r="M35" i="30"/>
  <c r="V35" i="30"/>
  <c r="V64" i="30"/>
  <c r="M64" i="30"/>
  <c r="V37" i="30"/>
  <c r="M37" i="30"/>
  <c r="N58" i="30"/>
  <c r="W58" i="30"/>
  <c r="W47" i="30"/>
  <c r="N47" i="30"/>
  <c r="N26" i="30"/>
  <c r="P26" i="30"/>
  <c r="W26" i="30"/>
  <c r="M49" i="30"/>
  <c r="V49" i="30"/>
  <c r="M40" i="30"/>
  <c r="V40" i="30"/>
  <c r="N51" i="30"/>
  <c r="W51" i="30"/>
  <c r="P27" i="30"/>
  <c r="W27" i="30"/>
  <c r="N27" i="30"/>
  <c r="N55" i="30"/>
  <c r="W55" i="30"/>
  <c r="W54" i="30"/>
  <c r="N54" i="30"/>
  <c r="M61" i="30"/>
  <c r="V61" i="30"/>
  <c r="M24" i="30"/>
  <c r="O24" i="30"/>
  <c r="V24" i="30"/>
  <c r="W16" i="30"/>
  <c r="N16" i="30"/>
  <c r="P16" i="30"/>
  <c r="M21" i="30"/>
  <c r="O21" i="30"/>
  <c r="V21" i="30"/>
  <c r="N63" i="30"/>
  <c r="W63" i="30"/>
  <c r="V25" i="30"/>
  <c r="M25" i="30"/>
  <c r="O25" i="30"/>
  <c r="W28" i="30"/>
  <c r="P28" i="30"/>
  <c r="N28" i="30"/>
  <c r="M67" i="30"/>
  <c r="V67" i="30"/>
  <c r="V30" i="30"/>
  <c r="O30" i="30"/>
  <c r="M30" i="30"/>
  <c r="N60" i="30"/>
  <c r="W60" i="30"/>
  <c r="N64" i="30"/>
  <c r="W64" i="30"/>
  <c r="V46" i="30"/>
  <c r="M46" i="30"/>
  <c r="N49" i="30"/>
  <c r="W49" i="30"/>
  <c r="W40" i="30"/>
  <c r="N40" i="30"/>
  <c r="N42" i="30"/>
  <c r="W42" i="30"/>
  <c r="M65" i="30"/>
  <c r="V65" i="30"/>
  <c r="N61" i="30"/>
  <c r="W61" i="30"/>
  <c r="M45" i="30"/>
  <c r="V45" i="30"/>
  <c r="M38" i="30"/>
  <c r="V38" i="30"/>
  <c r="W41" i="30"/>
  <c r="N41" i="30"/>
  <c r="M59" i="30"/>
  <c r="V59" i="30"/>
  <c r="V44" i="30"/>
  <c r="M44" i="30"/>
  <c r="M62" i="30"/>
  <c r="V62" i="30"/>
  <c r="N21" i="30"/>
  <c r="P21" i="30"/>
  <c r="W21" i="30"/>
  <c r="P25" i="30"/>
  <c r="W25" i="30"/>
  <c r="N25" i="30"/>
  <c r="N67" i="30"/>
  <c r="W67" i="30"/>
  <c r="V31" i="30"/>
  <c r="O31" i="30"/>
  <c r="M31" i="30"/>
  <c r="W35" i="30"/>
  <c r="N35" i="30"/>
  <c r="N17" i="30"/>
  <c r="P17" i="30"/>
  <c r="W17" i="30"/>
  <c r="W37" i="30"/>
  <c r="N37" i="30"/>
  <c r="W23" i="30"/>
  <c r="N23" i="30"/>
  <c r="P23" i="30"/>
  <c r="V57" i="30"/>
  <c r="M57" i="30"/>
  <c r="M19" i="30"/>
  <c r="O19" i="30"/>
  <c r="V19" i="30"/>
  <c r="N46" i="30"/>
  <c r="W46" i="30"/>
  <c r="V56" i="30"/>
  <c r="M56" i="30"/>
  <c r="H50" i="17"/>
  <c r="H49" i="17"/>
  <c r="H48" i="17"/>
  <c r="H47" i="17"/>
  <c r="H46" i="17"/>
  <c r="H45" i="17"/>
  <c r="H44" i="17"/>
  <c r="H43" i="17"/>
  <c r="H42" i="17"/>
  <c r="H41" i="17"/>
  <c r="H40" i="17"/>
  <c r="H39" i="17"/>
  <c r="H38" i="17"/>
  <c r="H37" i="17"/>
  <c r="H36" i="17"/>
  <c r="H35" i="17"/>
  <c r="H34" i="17"/>
  <c r="H33" i="17"/>
  <c r="H32" i="17"/>
  <c r="H31" i="17"/>
  <c r="H30" i="17"/>
  <c r="H29" i="17"/>
  <c r="H28" i="17"/>
  <c r="H27" i="17"/>
  <c r="H26" i="17"/>
  <c r="H25" i="17"/>
  <c r="H24" i="17"/>
  <c r="H23" i="17"/>
  <c r="H22" i="17"/>
  <c r="H21" i="17"/>
  <c r="H20" i="17"/>
  <c r="H19" i="17"/>
  <c r="H18" i="17"/>
  <c r="H17" i="17"/>
  <c r="H16" i="17"/>
  <c r="H15" i="17"/>
  <c r="N23" i="16" l="1"/>
  <c r="L18" i="16"/>
  <c r="AC23" i="17" l="1"/>
  <c r="AC22" i="17"/>
  <c r="AC21" i="17"/>
  <c r="AC20" i="17"/>
  <c r="AC19" i="17"/>
  <c r="AC18" i="17"/>
  <c r="AC17" i="17"/>
  <c r="AC16" i="17"/>
  <c r="AC15" i="17" l="1"/>
  <c r="L17" i="16" l="1"/>
  <c r="M17" i="16"/>
  <c r="N17" i="16"/>
  <c r="O17" i="16"/>
  <c r="P17" i="16"/>
  <c r="Q17" i="16"/>
  <c r="R17" i="16"/>
  <c r="S17" i="16"/>
  <c r="T17" i="16"/>
  <c r="U17" i="16"/>
  <c r="V17" i="16"/>
  <c r="W17" i="16"/>
  <c r="X17" i="16"/>
  <c r="Z17" i="16"/>
  <c r="AA17" i="16"/>
  <c r="AB17" i="16"/>
  <c r="AC17" i="16"/>
  <c r="AD17" i="16"/>
  <c r="AE17" i="16"/>
  <c r="AF17" i="16"/>
  <c r="AG17" i="16"/>
  <c r="AH17" i="16"/>
  <c r="AI17" i="16"/>
  <c r="AJ17" i="16"/>
  <c r="AK17" i="16"/>
  <c r="AL17" i="16"/>
  <c r="AM17" i="16"/>
  <c r="AN17" i="16"/>
  <c r="M18" i="16"/>
  <c r="N18" i="16"/>
  <c r="O18" i="16"/>
  <c r="P18" i="16"/>
  <c r="Q18" i="16"/>
  <c r="R18" i="16"/>
  <c r="S18" i="16"/>
  <c r="T18" i="16"/>
  <c r="U18" i="16"/>
  <c r="V18" i="16"/>
  <c r="W18" i="16"/>
  <c r="X18" i="16"/>
  <c r="Z18" i="16"/>
  <c r="AA18" i="16"/>
  <c r="AB18" i="16"/>
  <c r="AC18" i="16"/>
  <c r="AD18" i="16"/>
  <c r="AE18" i="16"/>
  <c r="AF18" i="16"/>
  <c r="AG18" i="16"/>
  <c r="AH18" i="16"/>
  <c r="AI18" i="16"/>
  <c r="AJ18" i="16"/>
  <c r="AK18" i="16"/>
  <c r="AL18" i="16"/>
  <c r="AM18" i="16"/>
  <c r="AN18" i="16"/>
  <c r="L19" i="16"/>
  <c r="M19" i="16"/>
  <c r="N19" i="16"/>
  <c r="O19" i="16"/>
  <c r="P19" i="16"/>
  <c r="Q19" i="16"/>
  <c r="R19" i="16"/>
  <c r="S19" i="16"/>
  <c r="T19" i="16"/>
  <c r="U19" i="16"/>
  <c r="V19" i="16"/>
  <c r="W19" i="16"/>
  <c r="X19" i="16"/>
  <c r="Z19" i="16"/>
  <c r="AA19" i="16"/>
  <c r="AB19" i="16"/>
  <c r="AC19" i="16"/>
  <c r="AD19" i="16"/>
  <c r="AE19" i="16"/>
  <c r="AF19" i="16"/>
  <c r="AG19" i="16"/>
  <c r="AH19" i="16"/>
  <c r="AI19" i="16"/>
  <c r="AJ19" i="16"/>
  <c r="AK19" i="16"/>
  <c r="AL19" i="16"/>
  <c r="AM19" i="16"/>
  <c r="AN19" i="16"/>
  <c r="L21" i="16"/>
  <c r="M21" i="16"/>
  <c r="N21" i="16"/>
  <c r="O21" i="16"/>
  <c r="P21" i="16"/>
  <c r="Q21" i="16"/>
  <c r="R21" i="16"/>
  <c r="S21" i="16"/>
  <c r="T21" i="16"/>
  <c r="U21" i="16"/>
  <c r="V21" i="16"/>
  <c r="W21" i="16"/>
  <c r="X21" i="16"/>
  <c r="Z21" i="16"/>
  <c r="AA21" i="16"/>
  <c r="AB21" i="16"/>
  <c r="AC21" i="16"/>
  <c r="AD21" i="16"/>
  <c r="AE21" i="16"/>
  <c r="AF21" i="16"/>
  <c r="AG21" i="16"/>
  <c r="AH21" i="16"/>
  <c r="AI21" i="16"/>
  <c r="AJ21" i="16"/>
  <c r="AK21" i="16"/>
  <c r="AL21" i="16"/>
  <c r="AM21" i="16"/>
  <c r="AN21" i="16"/>
  <c r="L22" i="16"/>
  <c r="M22" i="16"/>
  <c r="N22" i="16"/>
  <c r="O22" i="16"/>
  <c r="P22" i="16"/>
  <c r="Q22" i="16"/>
  <c r="R22" i="16"/>
  <c r="S22" i="16"/>
  <c r="T22" i="16"/>
  <c r="U22" i="16"/>
  <c r="V22" i="16"/>
  <c r="W22" i="16"/>
  <c r="X22" i="16"/>
  <c r="Z22" i="16"/>
  <c r="AA22" i="16"/>
  <c r="AB22" i="16"/>
  <c r="AC22" i="16"/>
  <c r="AD22" i="16"/>
  <c r="AE22" i="16"/>
  <c r="AF22" i="16"/>
  <c r="AG22" i="16"/>
  <c r="AH22" i="16"/>
  <c r="AI22" i="16"/>
  <c r="AJ22" i="16"/>
  <c r="AK22" i="16"/>
  <c r="AL22" i="16"/>
  <c r="AM22" i="16"/>
  <c r="AN22" i="16"/>
  <c r="L23" i="16"/>
  <c r="M23" i="16"/>
  <c r="O23" i="16"/>
  <c r="P23" i="16"/>
  <c r="Q23" i="16"/>
  <c r="R23" i="16"/>
  <c r="S23" i="16"/>
  <c r="T23" i="16"/>
  <c r="U23" i="16"/>
  <c r="V23" i="16"/>
  <c r="W23" i="16"/>
  <c r="X23" i="16"/>
  <c r="Z23" i="16"/>
  <c r="AA23" i="16"/>
  <c r="AB23" i="16"/>
  <c r="AC23" i="16"/>
  <c r="AD23" i="16"/>
  <c r="AE23" i="16"/>
  <c r="AF23" i="16"/>
  <c r="AG23" i="16"/>
  <c r="AH23" i="16"/>
  <c r="AI23" i="16"/>
  <c r="AJ23" i="16"/>
  <c r="AK23" i="16"/>
  <c r="AL23" i="16"/>
  <c r="AM23" i="16"/>
  <c r="AN23" i="16"/>
  <c r="L24" i="16"/>
  <c r="M24" i="16"/>
  <c r="N24" i="16"/>
  <c r="O24" i="16"/>
  <c r="P24" i="16"/>
  <c r="Q24" i="16"/>
  <c r="S24" i="16"/>
  <c r="T24" i="16"/>
  <c r="U24" i="16"/>
  <c r="V24" i="16"/>
  <c r="W24" i="16"/>
  <c r="X24" i="16"/>
  <c r="Z24" i="16"/>
  <c r="AA24" i="16"/>
  <c r="AB24" i="16"/>
  <c r="AC24" i="16"/>
  <c r="AD24" i="16"/>
  <c r="AE24" i="16"/>
  <c r="AF24" i="16"/>
  <c r="AG24" i="16"/>
  <c r="AH24" i="16"/>
  <c r="AI24" i="16"/>
  <c r="AJ24" i="16"/>
  <c r="AK24" i="16"/>
  <c r="AL24" i="16"/>
  <c r="AM24" i="16"/>
  <c r="AN24" i="16"/>
  <c r="L25" i="16"/>
  <c r="M25" i="16"/>
  <c r="N25" i="16"/>
  <c r="O25" i="16"/>
  <c r="P25" i="16"/>
  <c r="Q25" i="16"/>
  <c r="S25" i="16"/>
  <c r="T25" i="16"/>
  <c r="U25" i="16"/>
  <c r="V25" i="16"/>
  <c r="W25" i="16"/>
  <c r="X25" i="16"/>
  <c r="Z25" i="16"/>
  <c r="AA25" i="16"/>
  <c r="AB25" i="16"/>
  <c r="AC25" i="16"/>
  <c r="AD25" i="16"/>
  <c r="AE25" i="16"/>
  <c r="AF25" i="16"/>
  <c r="AG25" i="16"/>
  <c r="AH25" i="16"/>
  <c r="AI25" i="16"/>
  <c r="AJ25" i="16"/>
  <c r="AK25" i="16"/>
  <c r="AL25" i="16"/>
  <c r="AM25" i="16"/>
  <c r="AN25" i="16"/>
  <c r="L26" i="16"/>
  <c r="M26" i="16"/>
  <c r="N26" i="16"/>
  <c r="O26" i="16"/>
  <c r="P26" i="16"/>
  <c r="Q26" i="16"/>
  <c r="S26" i="16"/>
  <c r="T26" i="16"/>
  <c r="U26" i="16"/>
  <c r="V26" i="16"/>
  <c r="W26" i="16"/>
  <c r="X26" i="16"/>
  <c r="Z26" i="16"/>
  <c r="AA26" i="16"/>
  <c r="AB26" i="16"/>
  <c r="AC26" i="16"/>
  <c r="AD26" i="16"/>
  <c r="AE26" i="16"/>
  <c r="AF26" i="16"/>
  <c r="AG26" i="16"/>
  <c r="AH26" i="16"/>
  <c r="AI26" i="16"/>
  <c r="AJ26" i="16"/>
  <c r="AK26" i="16"/>
  <c r="AL26" i="16"/>
  <c r="AM26" i="16"/>
  <c r="AN26" i="16"/>
  <c r="L27" i="16"/>
  <c r="M27" i="16"/>
  <c r="O27" i="16"/>
  <c r="P27" i="16"/>
  <c r="Q27" i="16"/>
  <c r="R27" i="16"/>
  <c r="S27" i="16"/>
  <c r="T27" i="16"/>
  <c r="U27" i="16"/>
  <c r="V27" i="16"/>
  <c r="W27" i="16"/>
  <c r="X27" i="16"/>
  <c r="Z27" i="16"/>
  <c r="AA27" i="16"/>
  <c r="AB27" i="16"/>
  <c r="AC27" i="16"/>
  <c r="AD27" i="16"/>
  <c r="AE27" i="16"/>
  <c r="AF27" i="16"/>
  <c r="AG27" i="16"/>
  <c r="AH27" i="16"/>
  <c r="AJ27" i="16"/>
  <c r="AK27" i="16"/>
  <c r="AL27" i="16"/>
  <c r="AM27" i="16"/>
  <c r="AN27" i="16"/>
  <c r="L28" i="16"/>
  <c r="M28" i="16"/>
  <c r="O28" i="16"/>
  <c r="P28" i="16"/>
  <c r="Q28" i="16"/>
  <c r="R28" i="16"/>
  <c r="S28" i="16"/>
  <c r="T28" i="16"/>
  <c r="U28" i="16"/>
  <c r="V28" i="16"/>
  <c r="W28" i="16"/>
  <c r="X28" i="16"/>
  <c r="Z28" i="16"/>
  <c r="AA28" i="16"/>
  <c r="AB28" i="16"/>
  <c r="AC28" i="16"/>
  <c r="AD28" i="16"/>
  <c r="AE28" i="16"/>
  <c r="AF28" i="16"/>
  <c r="AG28" i="16"/>
  <c r="AH28" i="16"/>
  <c r="AJ28" i="16"/>
  <c r="AK28" i="16"/>
  <c r="AL28" i="16"/>
  <c r="AM28" i="16"/>
  <c r="AN28" i="16"/>
  <c r="L29" i="16"/>
  <c r="M29" i="16"/>
  <c r="O29" i="16"/>
  <c r="P29" i="16"/>
  <c r="Q29" i="16"/>
  <c r="S29" i="16"/>
  <c r="T29" i="16"/>
  <c r="U29" i="16"/>
  <c r="V29" i="16"/>
  <c r="W29" i="16"/>
  <c r="X29" i="16"/>
  <c r="Z29" i="16"/>
  <c r="AA29" i="16"/>
  <c r="AB29" i="16"/>
  <c r="AC29" i="16"/>
  <c r="AD29" i="16"/>
  <c r="AE29" i="16"/>
  <c r="AF29" i="16"/>
  <c r="AG29" i="16"/>
  <c r="AH29" i="16"/>
  <c r="AI29" i="16"/>
  <c r="AJ29" i="16"/>
  <c r="AK29" i="16"/>
  <c r="AL29" i="16"/>
  <c r="AM29" i="16"/>
  <c r="AN29" i="16"/>
  <c r="L30" i="16"/>
  <c r="M30" i="16"/>
  <c r="O30" i="16"/>
  <c r="P30" i="16"/>
  <c r="Q30" i="16"/>
  <c r="S30" i="16"/>
  <c r="T30" i="16"/>
  <c r="U30" i="16"/>
  <c r="V30" i="16"/>
  <c r="W30" i="16"/>
  <c r="X30" i="16"/>
  <c r="Z30" i="16"/>
  <c r="AA30" i="16"/>
  <c r="AB30" i="16"/>
  <c r="AC30" i="16"/>
  <c r="AD30" i="16"/>
  <c r="AE30" i="16"/>
  <c r="AF30" i="16"/>
  <c r="AG30" i="16"/>
  <c r="AH30" i="16"/>
  <c r="AI30" i="16"/>
  <c r="AJ30" i="16"/>
  <c r="AK30" i="16"/>
  <c r="AL30" i="16"/>
  <c r="AM30" i="16"/>
  <c r="AN30" i="16"/>
  <c r="L31" i="16"/>
  <c r="M31" i="16"/>
  <c r="N31" i="16"/>
  <c r="O31" i="16"/>
  <c r="P31" i="16"/>
  <c r="Q31" i="16"/>
  <c r="S31" i="16"/>
  <c r="T31" i="16"/>
  <c r="U31" i="16"/>
  <c r="V31" i="16"/>
  <c r="W31" i="16"/>
  <c r="X31" i="16"/>
  <c r="Z31" i="16"/>
  <c r="AA31" i="16"/>
  <c r="AB31" i="16"/>
  <c r="AC31" i="16"/>
  <c r="AD31" i="16"/>
  <c r="AE31" i="16"/>
  <c r="AF31" i="16"/>
  <c r="AG31" i="16"/>
  <c r="AH31" i="16"/>
  <c r="AI31" i="16"/>
  <c r="AJ31" i="16"/>
  <c r="AK31" i="16"/>
  <c r="AL31" i="16"/>
  <c r="AM31" i="16"/>
  <c r="AN31" i="16"/>
  <c r="L35" i="16"/>
  <c r="M35" i="16"/>
  <c r="N35" i="16"/>
  <c r="O35" i="16"/>
  <c r="P35" i="16"/>
  <c r="Q35" i="16"/>
  <c r="S35" i="16"/>
  <c r="T35" i="16"/>
  <c r="U35" i="16"/>
  <c r="V35" i="16"/>
  <c r="W35" i="16"/>
  <c r="X35" i="16"/>
  <c r="Z35" i="16"/>
  <c r="AA35" i="16"/>
  <c r="AB35" i="16"/>
  <c r="AC35" i="16"/>
  <c r="AD35" i="16"/>
  <c r="AE35" i="16"/>
  <c r="AF35" i="16"/>
  <c r="AG35" i="16"/>
  <c r="AH35" i="16"/>
  <c r="AI35" i="16"/>
  <c r="AJ35" i="16"/>
  <c r="AK35" i="16"/>
  <c r="AL35" i="16"/>
  <c r="AM35" i="16"/>
  <c r="AN35" i="16"/>
  <c r="L16" i="20"/>
  <c r="M16" i="20"/>
  <c r="N16" i="20"/>
  <c r="O16" i="20"/>
  <c r="P16" i="20"/>
  <c r="Q16" i="20"/>
  <c r="S16" i="20"/>
  <c r="T16" i="20"/>
  <c r="U16" i="20"/>
  <c r="V16" i="20"/>
  <c r="W16" i="20"/>
  <c r="X16" i="20"/>
  <c r="Z16" i="20"/>
  <c r="AA16" i="20"/>
  <c r="AB16" i="20"/>
  <c r="AC16" i="20"/>
  <c r="AD16" i="20"/>
  <c r="AE16" i="20"/>
  <c r="AF16" i="20"/>
  <c r="AG16" i="20"/>
  <c r="AH16" i="20"/>
  <c r="AI16" i="20"/>
  <c r="AJ16" i="20"/>
  <c r="AK16" i="20"/>
  <c r="AL16" i="20"/>
  <c r="AM16" i="20"/>
  <c r="AN16" i="20"/>
  <c r="L17" i="20"/>
  <c r="M17" i="20"/>
  <c r="N17" i="20"/>
  <c r="O17" i="20"/>
  <c r="P17" i="20"/>
  <c r="Q17" i="20"/>
  <c r="S17" i="20"/>
  <c r="T17" i="20"/>
  <c r="U17" i="20"/>
  <c r="V17" i="20"/>
  <c r="W17" i="20"/>
  <c r="X17" i="20"/>
  <c r="Z17" i="20"/>
  <c r="AA17" i="20"/>
  <c r="AB17" i="20"/>
  <c r="AC17" i="20"/>
  <c r="AD17" i="20"/>
  <c r="AE17" i="20"/>
  <c r="AF17" i="20"/>
  <c r="AG17" i="20"/>
  <c r="AH17" i="20"/>
  <c r="AI17" i="20"/>
  <c r="AJ17" i="20"/>
  <c r="AK17" i="20"/>
  <c r="AL17" i="20"/>
  <c r="AM17" i="20"/>
  <c r="AN17" i="20"/>
  <c r="L18" i="20"/>
  <c r="M18" i="20"/>
  <c r="N18" i="20"/>
  <c r="O18" i="20"/>
  <c r="P18" i="20"/>
  <c r="Q18" i="20"/>
  <c r="S18" i="20"/>
  <c r="T18" i="20"/>
  <c r="U18" i="20"/>
  <c r="V18" i="20"/>
  <c r="W18" i="20"/>
  <c r="X18" i="20"/>
  <c r="Z18" i="20"/>
  <c r="AA18" i="20"/>
  <c r="AB18" i="20"/>
  <c r="AC18" i="20"/>
  <c r="AD18" i="20"/>
  <c r="AE18" i="20"/>
  <c r="AF18" i="20"/>
  <c r="AG18" i="20"/>
  <c r="AH18" i="20"/>
  <c r="AI18" i="20"/>
  <c r="AJ18" i="20"/>
  <c r="AK18" i="20"/>
  <c r="AL18" i="20"/>
  <c r="AM18" i="20"/>
  <c r="AN18" i="20"/>
  <c r="L19" i="20"/>
  <c r="M19" i="20"/>
  <c r="N19" i="20"/>
  <c r="O19" i="20"/>
  <c r="P19" i="20"/>
  <c r="Q19" i="20"/>
  <c r="R19" i="20"/>
  <c r="S19" i="20"/>
  <c r="T19" i="20"/>
  <c r="U19" i="20"/>
  <c r="V19" i="20"/>
  <c r="W19" i="20"/>
  <c r="X19" i="20"/>
  <c r="Z19" i="20"/>
  <c r="AA19" i="20"/>
  <c r="AB19" i="20"/>
  <c r="AC19" i="20"/>
  <c r="AD19" i="20"/>
  <c r="AE19" i="20"/>
  <c r="AF19" i="20"/>
  <c r="AG19" i="20"/>
  <c r="AH19" i="20"/>
  <c r="AI19" i="20"/>
  <c r="AJ19" i="20"/>
  <c r="AK19" i="20"/>
  <c r="AL19" i="20"/>
  <c r="AM19" i="20"/>
  <c r="AN19" i="20"/>
  <c r="L20" i="20"/>
  <c r="M20" i="20"/>
  <c r="N20" i="20"/>
  <c r="O20" i="20"/>
  <c r="P20" i="20"/>
  <c r="Q20" i="20"/>
  <c r="R20" i="20"/>
  <c r="S20" i="20"/>
  <c r="T20" i="20"/>
  <c r="U20" i="20"/>
  <c r="V20" i="20"/>
  <c r="W20" i="20"/>
  <c r="X20" i="20"/>
  <c r="Z20" i="20"/>
  <c r="AA20" i="20"/>
  <c r="AB20" i="20"/>
  <c r="AC20" i="20"/>
  <c r="AD20" i="20"/>
  <c r="AE20" i="20"/>
  <c r="AF20" i="20"/>
  <c r="AG20" i="20"/>
  <c r="AH20" i="20"/>
  <c r="AI20" i="20"/>
  <c r="AJ20" i="20"/>
  <c r="AK20" i="20"/>
  <c r="AL20" i="20"/>
  <c r="AM20" i="20"/>
  <c r="AN20" i="20"/>
  <c r="L21" i="20"/>
  <c r="M21" i="20"/>
  <c r="N21" i="20"/>
  <c r="O21" i="20"/>
  <c r="P21" i="20"/>
  <c r="Q21" i="20"/>
  <c r="R21" i="20"/>
  <c r="S21" i="20"/>
  <c r="T21" i="20"/>
  <c r="U21" i="20"/>
  <c r="V21" i="20"/>
  <c r="W21" i="20"/>
  <c r="X21" i="20"/>
  <c r="Z21" i="20"/>
  <c r="AA21" i="20"/>
  <c r="AB21" i="20"/>
  <c r="AC21" i="20"/>
  <c r="AD21" i="20"/>
  <c r="AE21" i="20"/>
  <c r="AF21" i="20"/>
  <c r="AG21" i="20"/>
  <c r="AH21" i="20"/>
  <c r="AI21" i="20"/>
  <c r="AJ21" i="20"/>
  <c r="AK21" i="20"/>
  <c r="AL21" i="20"/>
  <c r="AM21" i="20"/>
  <c r="AN21" i="20"/>
  <c r="L23" i="20"/>
  <c r="M23" i="20"/>
  <c r="N23" i="20"/>
  <c r="O23" i="20"/>
  <c r="P23" i="20"/>
  <c r="Q23" i="20"/>
  <c r="R23" i="20"/>
  <c r="S23" i="20"/>
  <c r="T23" i="20"/>
  <c r="U23" i="20"/>
  <c r="V23" i="20"/>
  <c r="W23" i="20"/>
  <c r="X23" i="20"/>
  <c r="Z23" i="20"/>
  <c r="AA23" i="20"/>
  <c r="AB23" i="20"/>
  <c r="AC23" i="20"/>
  <c r="AD23" i="20"/>
  <c r="AE23" i="20"/>
  <c r="AF23" i="20"/>
  <c r="AG23" i="20"/>
  <c r="AH23" i="20"/>
  <c r="AI23" i="20"/>
  <c r="AJ23" i="20"/>
  <c r="AK23" i="20"/>
  <c r="AL23" i="20"/>
  <c r="AM23" i="20"/>
  <c r="AN23" i="20"/>
  <c r="AD24" i="20"/>
  <c r="AD25" i="20"/>
  <c r="AD26" i="20"/>
  <c r="AD27" i="20"/>
  <c r="AD28" i="20"/>
  <c r="AD29" i="20"/>
  <c r="AD30" i="20"/>
  <c r="AD31" i="20"/>
  <c r="AD32" i="20"/>
  <c r="AD33" i="20"/>
  <c r="AD34" i="20"/>
  <c r="AD35" i="20"/>
  <c r="AD36" i="20"/>
  <c r="AD37" i="20"/>
  <c r="AD38" i="20"/>
  <c r="AD39" i="20"/>
  <c r="AD42" i="20"/>
  <c r="AD43" i="20"/>
  <c r="AD44" i="20"/>
  <c r="AD45" i="20"/>
  <c r="AD46" i="20"/>
  <c r="AD47" i="20"/>
  <c r="AD48" i="20"/>
  <c r="AD49" i="20"/>
  <c r="AD50" i="20"/>
  <c r="L74" i="16"/>
  <c r="M74" i="16"/>
  <c r="N74" i="16"/>
  <c r="O74" i="16"/>
  <c r="P74" i="16"/>
  <c r="Q74" i="16"/>
  <c r="R74" i="16"/>
  <c r="S74" i="16"/>
  <c r="T74" i="16"/>
  <c r="U74" i="16"/>
  <c r="V74" i="16"/>
  <c r="W74" i="16"/>
  <c r="X74" i="16"/>
  <c r="Z74" i="16"/>
  <c r="AA74" i="16"/>
  <c r="AB74" i="16"/>
  <c r="AC74" i="16"/>
  <c r="AD74" i="16"/>
  <c r="AE74" i="16"/>
  <c r="AF74" i="16"/>
  <c r="AG74" i="16"/>
  <c r="AH74" i="16"/>
  <c r="AI74" i="16"/>
  <c r="AJ74" i="16"/>
  <c r="AK74" i="16"/>
  <c r="AL74" i="16"/>
  <c r="AM74" i="16"/>
  <c r="AN74" i="16"/>
  <c r="L76" i="16"/>
  <c r="M76" i="16"/>
  <c r="N76" i="16"/>
  <c r="O76" i="16"/>
  <c r="P76" i="16"/>
  <c r="Q76" i="16"/>
  <c r="R76" i="16"/>
  <c r="S76" i="16"/>
  <c r="T76" i="16"/>
  <c r="U76" i="16"/>
  <c r="V76" i="16"/>
  <c r="W76" i="16"/>
  <c r="X76" i="16"/>
  <c r="Z76" i="16"/>
  <c r="AA76" i="16"/>
  <c r="AB76" i="16"/>
  <c r="AC76" i="16"/>
  <c r="AD76" i="16"/>
  <c r="AE76" i="16"/>
  <c r="AF76" i="16"/>
  <c r="AG76" i="16"/>
  <c r="AH76" i="16"/>
  <c r="AI76" i="16"/>
  <c r="AJ76" i="16"/>
  <c r="AK76" i="16"/>
  <c r="AL76" i="16"/>
  <c r="AM76" i="16"/>
  <c r="AN76" i="16"/>
  <c r="L77" i="16"/>
  <c r="M77" i="16"/>
  <c r="N77" i="16"/>
  <c r="O77" i="16"/>
  <c r="P77" i="16"/>
  <c r="Q77" i="16"/>
  <c r="S77" i="16"/>
  <c r="T77" i="16"/>
  <c r="U77" i="16"/>
  <c r="V77" i="16"/>
  <c r="W77" i="16"/>
  <c r="X77" i="16"/>
  <c r="Z77" i="16"/>
  <c r="AA77" i="16"/>
  <c r="AB77" i="16"/>
  <c r="AC77" i="16"/>
  <c r="AD77" i="16"/>
  <c r="AE77" i="16"/>
  <c r="AF77" i="16"/>
  <c r="AG77" i="16"/>
  <c r="AH77" i="16"/>
  <c r="AI77" i="16"/>
  <c r="AJ77" i="16"/>
  <c r="AK77" i="16"/>
  <c r="AL77" i="16"/>
  <c r="AM77" i="16"/>
  <c r="AN77" i="16"/>
  <c r="L78" i="16"/>
  <c r="M78" i="16"/>
  <c r="N78" i="16"/>
  <c r="O78" i="16"/>
  <c r="P78" i="16"/>
  <c r="Q78" i="16"/>
  <c r="S78" i="16"/>
  <c r="T78" i="16"/>
  <c r="U78" i="16"/>
  <c r="V78" i="16"/>
  <c r="W78" i="16"/>
  <c r="X78" i="16"/>
  <c r="Z78" i="16"/>
  <c r="AA78" i="16"/>
  <c r="AB78" i="16"/>
  <c r="AC78" i="16"/>
  <c r="AD78" i="16"/>
  <c r="AE78" i="16"/>
  <c r="AF78" i="16"/>
  <c r="AG78" i="16"/>
  <c r="AH78" i="16"/>
  <c r="AI78" i="16"/>
  <c r="AJ78" i="16"/>
  <c r="AK78" i="16"/>
  <c r="AL78" i="16"/>
  <c r="AM78" i="16"/>
  <c r="AN78" i="16"/>
  <c r="L79" i="16"/>
  <c r="M79" i="16"/>
  <c r="N79" i="16"/>
  <c r="O79" i="16"/>
  <c r="P79" i="16"/>
  <c r="Q79" i="16"/>
  <c r="S79" i="16"/>
  <c r="T79" i="16"/>
  <c r="U79" i="16"/>
  <c r="V79" i="16"/>
  <c r="W79" i="16"/>
  <c r="X79" i="16"/>
  <c r="Z79" i="16"/>
  <c r="AA79" i="16"/>
  <c r="AB79" i="16"/>
  <c r="AC79" i="16"/>
  <c r="AD79" i="16"/>
  <c r="AE79" i="16"/>
  <c r="AF79" i="16"/>
  <c r="AG79" i="16"/>
  <c r="AH79" i="16"/>
  <c r="AI79" i="16"/>
  <c r="AJ79" i="16"/>
  <c r="AK79" i="16"/>
  <c r="AL79" i="16"/>
  <c r="AM79" i="16"/>
  <c r="AN79" i="16"/>
  <c r="L80" i="16"/>
  <c r="M80" i="16"/>
  <c r="N80" i="16"/>
  <c r="O80" i="16"/>
  <c r="P80" i="16"/>
  <c r="Q80" i="16"/>
  <c r="S80" i="16"/>
  <c r="T80" i="16"/>
  <c r="U80" i="16"/>
  <c r="V80" i="16"/>
  <c r="W80" i="16"/>
  <c r="X80" i="16"/>
  <c r="Z80" i="16"/>
  <c r="AA80" i="16"/>
  <c r="AB80" i="16"/>
  <c r="AC80" i="16"/>
  <c r="AD80" i="16"/>
  <c r="AE80" i="16"/>
  <c r="AF80" i="16"/>
  <c r="AG80" i="16"/>
  <c r="AH80" i="16"/>
  <c r="AI80" i="16"/>
  <c r="AJ80" i="16"/>
  <c r="AK80" i="16"/>
  <c r="AL80" i="16"/>
  <c r="AM80" i="16"/>
  <c r="AN80" i="16"/>
  <c r="L81" i="16"/>
  <c r="M81" i="16"/>
  <c r="N81" i="16"/>
  <c r="O81" i="16"/>
  <c r="P81" i="16"/>
  <c r="Q81" i="16"/>
  <c r="R81" i="16"/>
  <c r="S81" i="16"/>
  <c r="T81" i="16"/>
  <c r="U81" i="16"/>
  <c r="V81" i="16"/>
  <c r="W81" i="16"/>
  <c r="X81" i="16"/>
  <c r="Z81" i="16"/>
  <c r="AA81" i="16"/>
  <c r="AB81" i="16"/>
  <c r="AC81" i="16"/>
  <c r="AD81" i="16"/>
  <c r="AE81" i="16"/>
  <c r="AF81" i="16"/>
  <c r="AG81" i="16"/>
  <c r="AH81" i="16"/>
  <c r="AI81" i="16"/>
  <c r="AJ81" i="16"/>
  <c r="AK81" i="16"/>
  <c r="AL81" i="16"/>
  <c r="AM81" i="16"/>
  <c r="AN81" i="16"/>
  <c r="L82" i="16"/>
  <c r="M82" i="16"/>
  <c r="N82" i="16"/>
  <c r="O82" i="16"/>
  <c r="P82" i="16"/>
  <c r="Q82" i="16"/>
  <c r="R82" i="16"/>
  <c r="S82" i="16"/>
  <c r="T82" i="16"/>
  <c r="U82" i="16"/>
  <c r="V82" i="16"/>
  <c r="W82" i="16"/>
  <c r="X82" i="16"/>
  <c r="Z82" i="16"/>
  <c r="AA82" i="16"/>
  <c r="AB82" i="16"/>
  <c r="AC82" i="16"/>
  <c r="AD82" i="16"/>
  <c r="AE82" i="16"/>
  <c r="AF82" i="16"/>
  <c r="AG82" i="16"/>
  <c r="AH82" i="16"/>
  <c r="AI82" i="16"/>
  <c r="AJ82" i="16"/>
  <c r="AK82" i="16"/>
  <c r="AL82" i="16"/>
  <c r="AM82" i="16"/>
  <c r="AN82" i="16"/>
  <c r="L83" i="16"/>
  <c r="M83" i="16"/>
  <c r="N83" i="16"/>
  <c r="O83" i="16"/>
  <c r="P83" i="16"/>
  <c r="Q83" i="16"/>
  <c r="R83" i="16"/>
  <c r="S83" i="16"/>
  <c r="T83" i="16"/>
  <c r="U83" i="16"/>
  <c r="V83" i="16"/>
  <c r="W83" i="16"/>
  <c r="X83" i="16"/>
  <c r="Z83" i="16"/>
  <c r="AA83" i="16"/>
  <c r="AB83" i="16"/>
  <c r="AC83" i="16"/>
  <c r="AD83" i="16"/>
  <c r="AE83" i="16"/>
  <c r="AF83" i="16"/>
  <c r="AG83" i="16"/>
  <c r="AH83" i="16"/>
  <c r="AI83" i="16"/>
  <c r="AJ83" i="16"/>
  <c r="AK83" i="16"/>
  <c r="AL83" i="16"/>
  <c r="AM83" i="16"/>
  <c r="AN83" i="16"/>
  <c r="L84" i="16"/>
  <c r="M84" i="16"/>
  <c r="N84" i="16"/>
  <c r="O84" i="16"/>
  <c r="P84" i="16"/>
  <c r="Q84" i="16"/>
  <c r="R84" i="16"/>
  <c r="S84" i="16"/>
  <c r="T84" i="16"/>
  <c r="U84" i="16"/>
  <c r="V84" i="16"/>
  <c r="W84" i="16"/>
  <c r="X84" i="16"/>
  <c r="Z84" i="16"/>
  <c r="AA84" i="16"/>
  <c r="AB84" i="16"/>
  <c r="AC84" i="16"/>
  <c r="AD84" i="16"/>
  <c r="AE84" i="16"/>
  <c r="AF84" i="16"/>
  <c r="AG84" i="16"/>
  <c r="AH84" i="16"/>
  <c r="AI84" i="16"/>
  <c r="AJ84" i="16"/>
  <c r="AK84" i="16"/>
  <c r="AL84" i="16"/>
  <c r="AM84" i="16"/>
  <c r="AN84" i="16"/>
  <c r="L85" i="16"/>
  <c r="M85" i="16"/>
  <c r="N85" i="16"/>
  <c r="O85" i="16"/>
  <c r="P85" i="16"/>
  <c r="Q85" i="16"/>
  <c r="R85" i="16"/>
  <c r="S85" i="16"/>
  <c r="T85" i="16"/>
  <c r="U85" i="16"/>
  <c r="V85" i="16"/>
  <c r="W85" i="16"/>
  <c r="X85" i="16"/>
  <c r="Z85" i="16"/>
  <c r="AA85" i="16"/>
  <c r="AB85" i="16"/>
  <c r="AC85" i="16"/>
  <c r="AD85" i="16"/>
  <c r="AE85" i="16"/>
  <c r="AF85" i="16"/>
  <c r="AG85" i="16"/>
  <c r="AH85" i="16"/>
  <c r="AI85" i="16"/>
  <c r="AJ85" i="16"/>
  <c r="AK85" i="16"/>
  <c r="AL85" i="16"/>
  <c r="AM85" i="16"/>
  <c r="AN85" i="16"/>
  <c r="L86" i="16"/>
  <c r="M86" i="16"/>
  <c r="N86" i="16"/>
  <c r="O86" i="16"/>
  <c r="P86" i="16"/>
  <c r="Q86" i="16"/>
  <c r="R86" i="16"/>
  <c r="S86" i="16"/>
  <c r="T86" i="16"/>
  <c r="U86" i="16"/>
  <c r="V86" i="16"/>
  <c r="W86" i="16"/>
  <c r="X86" i="16"/>
  <c r="Z86" i="16"/>
  <c r="AA86" i="16"/>
  <c r="AB86" i="16"/>
  <c r="AC86" i="16"/>
  <c r="AD86" i="16"/>
  <c r="AE86" i="16"/>
  <c r="AF86" i="16"/>
  <c r="AG86" i="16"/>
  <c r="AH86" i="16"/>
  <c r="AI86" i="16"/>
  <c r="AJ86" i="16"/>
  <c r="AK86" i="16"/>
  <c r="AL86" i="16"/>
  <c r="AM86" i="16"/>
  <c r="AN86" i="16"/>
  <c r="L87" i="16"/>
  <c r="M87" i="16"/>
  <c r="N87" i="16"/>
  <c r="O87" i="16"/>
  <c r="P87" i="16"/>
  <c r="Q87" i="16"/>
  <c r="R87" i="16"/>
  <c r="S87" i="16"/>
  <c r="T87" i="16"/>
  <c r="U87" i="16"/>
  <c r="V87" i="16"/>
  <c r="W87" i="16"/>
  <c r="X87" i="16"/>
  <c r="Z87" i="16"/>
  <c r="AA87" i="16"/>
  <c r="AB87" i="16"/>
  <c r="AC87" i="16"/>
  <c r="AD87" i="16"/>
  <c r="AE87" i="16"/>
  <c r="AF87" i="16"/>
  <c r="AG87" i="16"/>
  <c r="AH87" i="16"/>
  <c r="AI87" i="16"/>
  <c r="AJ87" i="16"/>
  <c r="AK87" i="16"/>
  <c r="AL87" i="16"/>
  <c r="AM87" i="16"/>
  <c r="AN87" i="16"/>
  <c r="L88" i="16"/>
  <c r="M88" i="16"/>
  <c r="N88" i="16"/>
  <c r="O88" i="16"/>
  <c r="P88" i="16"/>
  <c r="Q88" i="16"/>
  <c r="R88" i="16"/>
  <c r="S88" i="16"/>
  <c r="T88" i="16"/>
  <c r="U88" i="16"/>
  <c r="V88" i="16"/>
  <c r="W88" i="16"/>
  <c r="X88" i="16"/>
  <c r="Z88" i="16"/>
  <c r="AA88" i="16"/>
  <c r="AB88" i="16"/>
  <c r="AC88" i="16"/>
  <c r="AD88" i="16"/>
  <c r="AE88" i="16"/>
  <c r="AF88" i="16"/>
  <c r="AG88" i="16"/>
  <c r="AH88" i="16"/>
  <c r="AI88" i="16"/>
  <c r="AJ88" i="16"/>
  <c r="AK88" i="16"/>
  <c r="AL88" i="16"/>
  <c r="AM88" i="16"/>
  <c r="AN88" i="16"/>
  <c r="L89" i="16"/>
  <c r="M89" i="16"/>
  <c r="N89" i="16"/>
  <c r="O89" i="16"/>
  <c r="P89" i="16"/>
  <c r="Q89" i="16"/>
  <c r="R89" i="16"/>
  <c r="S89" i="16"/>
  <c r="T89" i="16"/>
  <c r="U89" i="16"/>
  <c r="V89" i="16"/>
  <c r="W89" i="16"/>
  <c r="X89" i="16"/>
  <c r="Z89" i="16"/>
  <c r="AA89" i="16"/>
  <c r="AB89" i="16"/>
  <c r="AC89" i="16"/>
  <c r="AD89" i="16"/>
  <c r="AE89" i="16"/>
  <c r="AF89" i="16"/>
  <c r="AG89" i="16"/>
  <c r="AH89" i="16"/>
  <c r="AI89" i="16"/>
  <c r="AJ89" i="16"/>
  <c r="AK89" i="16"/>
  <c r="AL89" i="16"/>
  <c r="AM89" i="16"/>
  <c r="AN89" i="16"/>
  <c r="L90" i="16"/>
  <c r="M90" i="16"/>
  <c r="N90" i="16"/>
  <c r="O90" i="16"/>
  <c r="P90" i="16"/>
  <c r="Q90" i="16"/>
  <c r="R90" i="16"/>
  <c r="S90" i="16"/>
  <c r="T90" i="16"/>
  <c r="U90" i="16"/>
  <c r="V90" i="16"/>
  <c r="W90" i="16"/>
  <c r="X90" i="16"/>
  <c r="Z90" i="16"/>
  <c r="AA90" i="16"/>
  <c r="AB90" i="16"/>
  <c r="AC90" i="16"/>
  <c r="AD90" i="16"/>
  <c r="AE90" i="16"/>
  <c r="AF90" i="16"/>
  <c r="AG90" i="16"/>
  <c r="AH90" i="16"/>
  <c r="AI90" i="16"/>
  <c r="AJ90" i="16"/>
  <c r="AK90" i="16"/>
  <c r="AL90" i="16"/>
  <c r="AM90" i="16"/>
  <c r="AN90" i="16"/>
  <c r="L91" i="16"/>
  <c r="M91" i="16"/>
  <c r="N91" i="16"/>
  <c r="O91" i="16"/>
  <c r="P91" i="16"/>
  <c r="Q91" i="16"/>
  <c r="R91" i="16"/>
  <c r="S91" i="16"/>
  <c r="T91" i="16"/>
  <c r="U91" i="16"/>
  <c r="V91" i="16"/>
  <c r="W91" i="16"/>
  <c r="X91" i="16"/>
  <c r="Z91" i="16"/>
  <c r="AA91" i="16"/>
  <c r="AB91" i="16"/>
  <c r="AC91" i="16"/>
  <c r="AD91" i="16"/>
  <c r="AE91" i="16"/>
  <c r="AF91" i="16"/>
  <c r="AG91" i="16"/>
  <c r="AH91" i="16"/>
  <c r="AI91" i="16"/>
  <c r="AJ91" i="16"/>
  <c r="AK91" i="16"/>
  <c r="AL91" i="16"/>
  <c r="AM91" i="16"/>
  <c r="AN91" i="16"/>
  <c r="L92" i="16"/>
  <c r="M92" i="16"/>
  <c r="N92" i="16"/>
  <c r="O92" i="16"/>
  <c r="P92" i="16"/>
  <c r="Q92" i="16"/>
  <c r="R92" i="16"/>
  <c r="S92" i="16"/>
  <c r="T92" i="16"/>
  <c r="U92" i="16"/>
  <c r="V92" i="16"/>
  <c r="W92" i="16"/>
  <c r="X92" i="16"/>
  <c r="Z92" i="16"/>
  <c r="AA92" i="16"/>
  <c r="AB92" i="16"/>
  <c r="AC92" i="16"/>
  <c r="AD92" i="16"/>
  <c r="AE92" i="16"/>
  <c r="AF92" i="16"/>
  <c r="AG92" i="16"/>
  <c r="AH92" i="16"/>
  <c r="AI92" i="16"/>
  <c r="AJ92" i="16"/>
  <c r="AK92" i="16"/>
  <c r="AL92" i="16"/>
  <c r="AM92" i="16"/>
  <c r="AN92" i="16"/>
  <c r="L93" i="16"/>
  <c r="M93" i="16"/>
  <c r="N93" i="16"/>
  <c r="O93" i="16"/>
  <c r="P93" i="16"/>
  <c r="Q93" i="16"/>
  <c r="R93" i="16"/>
  <c r="S93" i="16"/>
  <c r="T93" i="16"/>
  <c r="U93" i="16"/>
  <c r="V93" i="16"/>
  <c r="W93" i="16"/>
  <c r="X93" i="16"/>
  <c r="Z93" i="16"/>
  <c r="AA93" i="16"/>
  <c r="AB93" i="16"/>
  <c r="AC93" i="16"/>
  <c r="AD93" i="16"/>
  <c r="AE93" i="16"/>
  <c r="AF93" i="16"/>
  <c r="AG93" i="16"/>
  <c r="AH93" i="16"/>
  <c r="AI93" i="16"/>
  <c r="AJ93" i="16"/>
  <c r="AK93" i="16"/>
  <c r="AL93" i="16"/>
  <c r="AM93" i="16"/>
  <c r="AN93" i="16"/>
  <c r="L94" i="16"/>
  <c r="M94" i="16"/>
  <c r="N94" i="16"/>
  <c r="O94" i="16"/>
  <c r="P94" i="16"/>
  <c r="Q94" i="16"/>
  <c r="R94" i="16"/>
  <c r="S94" i="16"/>
  <c r="T94" i="16"/>
  <c r="U94" i="16"/>
  <c r="V94" i="16"/>
  <c r="W94" i="16"/>
  <c r="X94" i="16"/>
  <c r="Z94" i="16"/>
  <c r="AA94" i="16"/>
  <c r="AB94" i="16"/>
  <c r="AC94" i="16"/>
  <c r="AD94" i="16"/>
  <c r="AE94" i="16"/>
  <c r="AF94" i="16"/>
  <c r="AG94" i="16"/>
  <c r="AH94" i="16"/>
  <c r="AI94" i="16"/>
  <c r="AJ94" i="16"/>
  <c r="AK94" i="16"/>
  <c r="AL94" i="16"/>
  <c r="AM94" i="16"/>
  <c r="AN94" i="16"/>
  <c r="L95" i="16"/>
  <c r="M95" i="16"/>
  <c r="N95" i="16"/>
  <c r="O95" i="16"/>
  <c r="P95" i="16"/>
  <c r="Q95" i="16"/>
  <c r="R95" i="16"/>
  <c r="S95" i="16"/>
  <c r="T95" i="16"/>
  <c r="U95" i="16"/>
  <c r="V95" i="16"/>
  <c r="W95" i="16"/>
  <c r="X95" i="16"/>
  <c r="Z95" i="16"/>
  <c r="AA95" i="16"/>
  <c r="AB95" i="16"/>
  <c r="AC95" i="16"/>
  <c r="AD95" i="16"/>
  <c r="AE95" i="16"/>
  <c r="AF95" i="16"/>
  <c r="AG95" i="16"/>
  <c r="AH95" i="16"/>
  <c r="AI95" i="16"/>
  <c r="AJ95" i="16"/>
  <c r="AK95" i="16"/>
  <c r="AL95" i="16"/>
  <c r="AM95" i="16"/>
  <c r="AN95" i="16"/>
  <c r="L96" i="16"/>
  <c r="M96" i="16"/>
  <c r="N96" i="16"/>
  <c r="O96" i="16"/>
  <c r="P96" i="16"/>
  <c r="Q96" i="16"/>
  <c r="R96" i="16"/>
  <c r="S96" i="16"/>
  <c r="T96" i="16"/>
  <c r="U96" i="16"/>
  <c r="V96" i="16"/>
  <c r="W96" i="16"/>
  <c r="X96" i="16"/>
  <c r="Z96" i="16"/>
  <c r="AA96" i="16"/>
  <c r="AB96" i="16"/>
  <c r="AC96" i="16"/>
  <c r="AD96" i="16"/>
  <c r="AE96" i="16"/>
  <c r="AF96" i="16"/>
  <c r="AG96" i="16"/>
  <c r="AH96" i="16"/>
  <c r="AI96" i="16"/>
  <c r="AJ96" i="16"/>
  <c r="AK96" i="16"/>
  <c r="AL96" i="16"/>
  <c r="AM96" i="16"/>
  <c r="AN96" i="16"/>
  <c r="L97" i="16"/>
  <c r="M97" i="16"/>
  <c r="N97" i="16"/>
  <c r="O97" i="16"/>
  <c r="P97" i="16"/>
  <c r="Q97" i="16"/>
  <c r="R97" i="16"/>
  <c r="S97" i="16"/>
  <c r="T97" i="16"/>
  <c r="U97" i="16"/>
  <c r="V97" i="16"/>
  <c r="W97" i="16"/>
  <c r="X97" i="16"/>
  <c r="Z97" i="16"/>
  <c r="AA97" i="16"/>
  <c r="AB97" i="16"/>
  <c r="AC97" i="16"/>
  <c r="AD97" i="16"/>
  <c r="AE97" i="16"/>
  <c r="AF97" i="16"/>
  <c r="AG97" i="16"/>
  <c r="AH97" i="16"/>
  <c r="AI97" i="16"/>
  <c r="AJ97" i="16"/>
  <c r="AK97" i="16"/>
  <c r="AL97" i="16"/>
  <c r="AM97" i="16"/>
  <c r="AN97" i="16"/>
  <c r="L98" i="16"/>
  <c r="M98" i="16"/>
  <c r="N98" i="16"/>
  <c r="O98" i="16"/>
  <c r="P98" i="16"/>
  <c r="Q98" i="16"/>
  <c r="R98" i="16"/>
  <c r="S98" i="16"/>
  <c r="T98" i="16"/>
  <c r="U98" i="16"/>
  <c r="V98" i="16"/>
  <c r="W98" i="16"/>
  <c r="X98" i="16"/>
  <c r="Z98" i="16"/>
  <c r="AA98" i="16"/>
  <c r="AB98" i="16"/>
  <c r="AC98" i="16"/>
  <c r="AD98" i="16"/>
  <c r="AE98" i="16"/>
  <c r="AF98" i="16"/>
  <c r="AG98" i="16"/>
  <c r="AH98" i="16"/>
  <c r="AI98" i="16"/>
  <c r="AJ98" i="16"/>
  <c r="AK98" i="16"/>
  <c r="AL98" i="16"/>
  <c r="AM98" i="16"/>
  <c r="AN98" i="16"/>
  <c r="L99" i="16"/>
  <c r="M99" i="16"/>
  <c r="N99" i="16"/>
  <c r="O99" i="16"/>
  <c r="P99" i="16"/>
  <c r="Q99" i="16"/>
  <c r="R99" i="16"/>
  <c r="S99" i="16"/>
  <c r="T99" i="16"/>
  <c r="U99" i="16"/>
  <c r="V99" i="16"/>
  <c r="W99" i="16"/>
  <c r="X99" i="16"/>
  <c r="Z99" i="16"/>
  <c r="AA99" i="16"/>
  <c r="AB99" i="16"/>
  <c r="AC99" i="16"/>
  <c r="AD99" i="16"/>
  <c r="AE99" i="16"/>
  <c r="AF99" i="16"/>
  <c r="AG99" i="16"/>
  <c r="AH99" i="16"/>
  <c r="AI99" i="16"/>
  <c r="AJ99" i="16"/>
  <c r="AK99" i="16"/>
  <c r="AL99" i="16"/>
  <c r="AM99" i="16"/>
  <c r="AN99" i="16"/>
  <c r="L100" i="16"/>
  <c r="M100" i="16"/>
  <c r="N100" i="16"/>
  <c r="O100" i="16"/>
  <c r="P100" i="16"/>
  <c r="Q100" i="16"/>
  <c r="R100" i="16"/>
  <c r="S100" i="16"/>
  <c r="T100" i="16"/>
  <c r="U100" i="16"/>
  <c r="V100" i="16"/>
  <c r="W100" i="16"/>
  <c r="X100" i="16"/>
  <c r="Z100" i="16"/>
  <c r="AA100" i="16"/>
  <c r="AB100" i="16"/>
  <c r="AC100" i="16"/>
  <c r="AD100" i="16"/>
  <c r="AE100" i="16"/>
  <c r="AF100" i="16"/>
  <c r="AG100" i="16"/>
  <c r="AH100" i="16"/>
  <c r="AI100" i="16"/>
  <c r="AJ100" i="16"/>
  <c r="AK100" i="16"/>
  <c r="AL100" i="16"/>
  <c r="AM100" i="16"/>
  <c r="AN100" i="16"/>
  <c r="L101" i="16"/>
  <c r="M101" i="16"/>
  <c r="N101" i="16"/>
  <c r="O101" i="16"/>
  <c r="P101" i="16"/>
  <c r="Q101" i="16"/>
  <c r="R101" i="16"/>
  <c r="S101" i="16"/>
  <c r="T101" i="16"/>
  <c r="U101" i="16"/>
  <c r="V101" i="16"/>
  <c r="W101" i="16"/>
  <c r="X101" i="16"/>
  <c r="Z101" i="16"/>
  <c r="AA101" i="16"/>
  <c r="AB101" i="16"/>
  <c r="AC101" i="16"/>
  <c r="AD101" i="16"/>
  <c r="AE101" i="16"/>
  <c r="AF101" i="16"/>
  <c r="AG101" i="16"/>
  <c r="AH101" i="16"/>
  <c r="AI101" i="16"/>
  <c r="AJ101" i="16"/>
  <c r="AK101" i="16"/>
  <c r="AL101" i="16"/>
  <c r="AM101" i="16"/>
  <c r="AN101" i="16"/>
  <c r="L102" i="16"/>
  <c r="M102" i="16"/>
  <c r="N102" i="16"/>
  <c r="O102" i="16"/>
  <c r="P102" i="16"/>
  <c r="Q102" i="16"/>
  <c r="R102" i="16"/>
  <c r="S102" i="16"/>
  <c r="T102" i="16"/>
  <c r="U102" i="16"/>
  <c r="V102" i="16"/>
  <c r="W102" i="16"/>
  <c r="X102" i="16"/>
  <c r="Z102" i="16"/>
  <c r="AA102" i="16"/>
  <c r="AB102" i="16"/>
  <c r="AC102" i="16"/>
  <c r="AD102" i="16"/>
  <c r="AE102" i="16"/>
  <c r="AF102" i="16"/>
  <c r="AG102" i="16"/>
  <c r="AH102" i="16"/>
  <c r="AI102" i="16"/>
  <c r="AJ102" i="16"/>
  <c r="AK102" i="16"/>
  <c r="AL102" i="16"/>
  <c r="AM102" i="16"/>
  <c r="AN102" i="16"/>
  <c r="L103" i="16"/>
  <c r="M103" i="16"/>
  <c r="N103" i="16"/>
  <c r="O103" i="16"/>
  <c r="P103" i="16"/>
  <c r="Q103" i="16"/>
  <c r="R103" i="16"/>
  <c r="S103" i="16"/>
  <c r="T103" i="16"/>
  <c r="U103" i="16"/>
  <c r="V103" i="16"/>
  <c r="W103" i="16"/>
  <c r="X103" i="16"/>
  <c r="Z103" i="16"/>
  <c r="AA103" i="16"/>
  <c r="AB103" i="16"/>
  <c r="AC103" i="16"/>
  <c r="AD103" i="16"/>
  <c r="AE103" i="16"/>
  <c r="AF103" i="16"/>
  <c r="AG103" i="16"/>
  <c r="AH103" i="16"/>
  <c r="AI103" i="16"/>
  <c r="AJ103" i="16"/>
  <c r="AK103" i="16"/>
  <c r="AL103" i="16"/>
  <c r="AM103" i="16"/>
  <c r="AN103" i="16"/>
  <c r="L104" i="16"/>
  <c r="M104" i="16"/>
  <c r="N104" i="16"/>
  <c r="O104" i="16"/>
  <c r="P104" i="16"/>
  <c r="Q104" i="16"/>
  <c r="R104" i="16"/>
  <c r="S104" i="16"/>
  <c r="T104" i="16"/>
  <c r="U104" i="16"/>
  <c r="V104" i="16"/>
  <c r="W104" i="16"/>
  <c r="X104" i="16"/>
  <c r="Z104" i="16"/>
  <c r="AA104" i="16"/>
  <c r="AB104" i="16"/>
  <c r="AC104" i="16"/>
  <c r="AD104" i="16"/>
  <c r="AE104" i="16"/>
  <c r="AF104" i="16"/>
  <c r="AG104" i="16"/>
  <c r="AH104" i="16"/>
  <c r="AI104" i="16"/>
  <c r="AJ104" i="16"/>
  <c r="AK104" i="16"/>
  <c r="AL104" i="16"/>
  <c r="AM104" i="16"/>
  <c r="AN104" i="16"/>
  <c r="L105" i="16"/>
  <c r="M105" i="16"/>
  <c r="N105" i="16"/>
  <c r="O105" i="16"/>
  <c r="P105" i="16"/>
  <c r="Q105" i="16"/>
  <c r="R105" i="16"/>
  <c r="S105" i="16"/>
  <c r="T105" i="16"/>
  <c r="U105" i="16"/>
  <c r="V105" i="16"/>
  <c r="W105" i="16"/>
  <c r="X105" i="16"/>
  <c r="Z105" i="16"/>
  <c r="AA105" i="16"/>
  <c r="AB105" i="16"/>
  <c r="AC105" i="16"/>
  <c r="AD105" i="16"/>
  <c r="AE105" i="16"/>
  <c r="AF105" i="16"/>
  <c r="AG105" i="16"/>
  <c r="AH105" i="16"/>
  <c r="AI105" i="16"/>
  <c r="AJ105" i="16"/>
  <c r="AK105" i="16"/>
  <c r="AL105" i="16"/>
  <c r="AM105" i="16"/>
  <c r="AN105" i="16"/>
  <c r="L106" i="16"/>
  <c r="M106" i="16"/>
  <c r="N106" i="16"/>
  <c r="O106" i="16"/>
  <c r="P106" i="16"/>
  <c r="Q106" i="16"/>
  <c r="R106" i="16"/>
  <c r="S106" i="16"/>
  <c r="T106" i="16"/>
  <c r="U106" i="16"/>
  <c r="V106" i="16"/>
  <c r="W106" i="16"/>
  <c r="X106" i="16"/>
  <c r="Z106" i="16"/>
  <c r="AA106" i="16"/>
  <c r="AB106" i="16"/>
  <c r="AC106" i="16"/>
  <c r="AD106" i="16"/>
  <c r="AE106" i="16"/>
  <c r="AF106" i="16"/>
  <c r="AG106" i="16"/>
  <c r="AH106" i="16"/>
  <c r="AI106" i="16"/>
  <c r="AJ106" i="16"/>
  <c r="AK106" i="16"/>
  <c r="AL106" i="16"/>
  <c r="AM106" i="16"/>
  <c r="AN106" i="16"/>
  <c r="L107" i="16"/>
  <c r="M107" i="16"/>
  <c r="N107" i="16"/>
  <c r="O107" i="16"/>
  <c r="P107" i="16"/>
  <c r="Q107" i="16"/>
  <c r="R107" i="16"/>
  <c r="S107" i="16"/>
  <c r="T107" i="16"/>
  <c r="U107" i="16"/>
  <c r="V107" i="16"/>
  <c r="W107" i="16"/>
  <c r="X107" i="16"/>
  <c r="Z107" i="16"/>
  <c r="AA107" i="16"/>
  <c r="AB107" i="16"/>
  <c r="AC107" i="16"/>
  <c r="AD107" i="16"/>
  <c r="AE107" i="16"/>
  <c r="AF107" i="16"/>
  <c r="AG107" i="16"/>
  <c r="AH107" i="16"/>
  <c r="AI107" i="16"/>
  <c r="AJ107" i="16"/>
  <c r="AK107" i="16"/>
  <c r="AL107" i="16"/>
  <c r="AM107" i="16"/>
  <c r="AN107" i="16"/>
  <c r="L108" i="16"/>
  <c r="M108" i="16"/>
  <c r="N108" i="16"/>
  <c r="O108" i="16"/>
  <c r="P108" i="16"/>
  <c r="Q108" i="16"/>
  <c r="R108" i="16"/>
  <c r="S108" i="16"/>
  <c r="T108" i="16"/>
  <c r="U108" i="16"/>
  <c r="V108" i="16"/>
  <c r="W108" i="16"/>
  <c r="X108" i="16"/>
  <c r="Z108" i="16"/>
  <c r="AA108" i="16"/>
  <c r="AB108" i="16"/>
  <c r="AC108" i="16"/>
  <c r="AD108" i="16"/>
  <c r="AE108" i="16"/>
  <c r="AF108" i="16"/>
  <c r="AG108" i="16"/>
  <c r="AH108" i="16"/>
  <c r="AI108" i="16"/>
  <c r="AJ108" i="16"/>
  <c r="AK108" i="16"/>
  <c r="AL108" i="16"/>
  <c r="AM108" i="16"/>
  <c r="AN108" i="16"/>
  <c r="L109" i="16"/>
  <c r="M109" i="16"/>
  <c r="N109" i="16"/>
  <c r="O109" i="16"/>
  <c r="P109" i="16"/>
  <c r="Q109" i="16"/>
  <c r="R109" i="16"/>
  <c r="S109" i="16"/>
  <c r="T109" i="16"/>
  <c r="U109" i="16"/>
  <c r="V109" i="16"/>
  <c r="W109" i="16"/>
  <c r="X109" i="16"/>
  <c r="Z109" i="16"/>
  <c r="AA109" i="16"/>
  <c r="AB109" i="16"/>
  <c r="AC109" i="16"/>
  <c r="AD109" i="16"/>
  <c r="AE109" i="16"/>
  <c r="AF109" i="16"/>
  <c r="AG109" i="16"/>
  <c r="AH109" i="16"/>
  <c r="AI109" i="16"/>
  <c r="AJ109" i="16"/>
  <c r="AK109" i="16"/>
  <c r="AL109" i="16"/>
  <c r="AM109" i="16"/>
  <c r="AN109" i="16"/>
  <c r="L110" i="16"/>
  <c r="M110" i="16"/>
  <c r="N110" i="16"/>
  <c r="O110" i="16"/>
  <c r="P110" i="16"/>
  <c r="Q110" i="16"/>
  <c r="R110" i="16"/>
  <c r="S110" i="16"/>
  <c r="T110" i="16"/>
  <c r="U110" i="16"/>
  <c r="V110" i="16"/>
  <c r="W110" i="16"/>
  <c r="X110" i="16"/>
  <c r="Z110" i="16"/>
  <c r="AA110" i="16"/>
  <c r="AB110" i="16"/>
  <c r="AC110" i="16"/>
  <c r="AD110" i="16"/>
  <c r="AE110" i="16"/>
  <c r="AF110" i="16"/>
  <c r="AG110" i="16"/>
  <c r="AH110" i="16"/>
  <c r="AI110" i="16"/>
  <c r="AJ110" i="16"/>
  <c r="AK110" i="16"/>
  <c r="AL110" i="16"/>
  <c r="AM110" i="16"/>
  <c r="AN110" i="16"/>
  <c r="L111" i="16"/>
  <c r="M111" i="16"/>
  <c r="N111" i="16"/>
  <c r="O111" i="16"/>
  <c r="P111" i="16"/>
  <c r="Q111" i="16"/>
  <c r="R111" i="16"/>
  <c r="S111" i="16"/>
  <c r="T111" i="16"/>
  <c r="U111" i="16"/>
  <c r="V111" i="16"/>
  <c r="W111" i="16"/>
  <c r="X111" i="16"/>
  <c r="Z111" i="16"/>
  <c r="AA111" i="16"/>
  <c r="AB111" i="16"/>
  <c r="AC111" i="16"/>
  <c r="AD111" i="16"/>
  <c r="AE111" i="16"/>
  <c r="AF111" i="16"/>
  <c r="AG111" i="16"/>
  <c r="AH111" i="16"/>
  <c r="AI111" i="16"/>
  <c r="AJ111" i="16"/>
  <c r="AK111" i="16"/>
  <c r="AL111" i="16"/>
  <c r="AM111" i="16"/>
  <c r="AN111" i="16"/>
  <c r="L112" i="16"/>
  <c r="M112" i="16"/>
  <c r="N112" i="16"/>
  <c r="O112" i="16"/>
  <c r="P112" i="16"/>
  <c r="Q112" i="16"/>
  <c r="S112" i="16"/>
  <c r="T112" i="16"/>
  <c r="U112" i="16"/>
  <c r="V112" i="16"/>
  <c r="W112" i="16"/>
  <c r="X112" i="16"/>
  <c r="Z112" i="16"/>
  <c r="AA112" i="16"/>
  <c r="AB112" i="16"/>
  <c r="AC112" i="16"/>
  <c r="AD112" i="16"/>
  <c r="AE112" i="16"/>
  <c r="AF112" i="16"/>
  <c r="AG112" i="16"/>
  <c r="AH112" i="16"/>
  <c r="AI112" i="16"/>
  <c r="AJ112" i="16"/>
  <c r="AK112" i="16"/>
  <c r="AL112" i="16"/>
  <c r="AM112" i="16"/>
  <c r="AN112" i="16"/>
  <c r="L113" i="16"/>
  <c r="M113" i="16"/>
  <c r="N113" i="16"/>
  <c r="O113" i="16"/>
  <c r="P113" i="16"/>
  <c r="Q113" i="16"/>
  <c r="R113" i="16"/>
  <c r="S113" i="16"/>
  <c r="T113" i="16"/>
  <c r="U113" i="16"/>
  <c r="V113" i="16"/>
  <c r="W113" i="16"/>
  <c r="X113" i="16"/>
  <c r="Z113" i="16"/>
  <c r="AA113" i="16"/>
  <c r="AB113" i="16"/>
  <c r="AC113" i="16"/>
  <c r="AD113" i="16"/>
  <c r="AE113" i="16"/>
  <c r="AF113" i="16"/>
  <c r="AG113" i="16"/>
  <c r="AH113" i="16"/>
  <c r="AI113" i="16"/>
  <c r="AJ113" i="16"/>
  <c r="AK113" i="16"/>
  <c r="AL113" i="16"/>
  <c r="AM113" i="16"/>
  <c r="AN113" i="16"/>
  <c r="L114" i="16"/>
  <c r="M114" i="16"/>
  <c r="N114" i="16"/>
  <c r="O114" i="16"/>
  <c r="P114" i="16"/>
  <c r="Q114" i="16"/>
  <c r="R114" i="16"/>
  <c r="S114" i="16"/>
  <c r="T114" i="16"/>
  <c r="U114" i="16"/>
  <c r="V114" i="16"/>
  <c r="W114" i="16"/>
  <c r="X114" i="16"/>
  <c r="Z114" i="16"/>
  <c r="AA114" i="16"/>
  <c r="AB114" i="16"/>
  <c r="AC114" i="16"/>
  <c r="AD114" i="16"/>
  <c r="AE114" i="16"/>
  <c r="AF114" i="16"/>
  <c r="AG114" i="16"/>
  <c r="AH114" i="16"/>
  <c r="AI114" i="16"/>
  <c r="AJ114" i="16"/>
  <c r="AK114" i="16"/>
  <c r="AL114" i="16"/>
  <c r="AM114" i="16"/>
  <c r="AN114" i="16"/>
  <c r="L115" i="16"/>
  <c r="M115" i="16"/>
  <c r="N115" i="16"/>
  <c r="O115" i="16"/>
  <c r="P115" i="16"/>
  <c r="Q115" i="16"/>
  <c r="R115" i="16"/>
  <c r="S115" i="16"/>
  <c r="T115" i="16"/>
  <c r="U115" i="16"/>
  <c r="V115" i="16"/>
  <c r="W115" i="16"/>
  <c r="X115" i="16"/>
  <c r="Z115" i="16"/>
  <c r="AA115" i="16"/>
  <c r="AB115" i="16"/>
  <c r="AC115" i="16"/>
  <c r="AD115" i="16"/>
  <c r="AE115" i="16"/>
  <c r="AF115" i="16"/>
  <c r="AG115" i="16"/>
  <c r="AH115" i="16"/>
  <c r="AI115" i="16"/>
  <c r="AJ115" i="16"/>
  <c r="AK115" i="16"/>
  <c r="AL115" i="16"/>
  <c r="AM115" i="16"/>
  <c r="AN115" i="16"/>
  <c r="L116" i="16"/>
  <c r="M116" i="16"/>
  <c r="N116" i="16"/>
  <c r="O116" i="16"/>
  <c r="P116" i="16"/>
  <c r="Q116" i="16"/>
  <c r="R116" i="16"/>
  <c r="S116" i="16"/>
  <c r="T116" i="16"/>
  <c r="U116" i="16"/>
  <c r="V116" i="16"/>
  <c r="W116" i="16"/>
  <c r="X116" i="16"/>
  <c r="Z116" i="16"/>
  <c r="AA116" i="16"/>
  <c r="AB116" i="16"/>
  <c r="AC116" i="16"/>
  <c r="AD116" i="16"/>
  <c r="AE116" i="16"/>
  <c r="AF116" i="16"/>
  <c r="AG116" i="16"/>
  <c r="AH116" i="16"/>
  <c r="AI116" i="16"/>
  <c r="AJ116" i="16"/>
  <c r="AK116" i="16"/>
  <c r="AL116" i="16"/>
  <c r="AM116" i="16"/>
  <c r="AN116" i="16"/>
  <c r="L117" i="16"/>
  <c r="M117" i="16"/>
  <c r="N117" i="16"/>
  <c r="O117" i="16"/>
  <c r="P117" i="16"/>
  <c r="Q117" i="16"/>
  <c r="R117" i="16"/>
  <c r="S117" i="16"/>
  <c r="T117" i="16"/>
  <c r="U117" i="16"/>
  <c r="V117" i="16"/>
  <c r="W117" i="16"/>
  <c r="X117" i="16"/>
  <c r="Z117" i="16"/>
  <c r="AA117" i="16"/>
  <c r="AB117" i="16"/>
  <c r="AC117" i="16"/>
  <c r="AD117" i="16"/>
  <c r="AE117" i="16"/>
  <c r="AF117" i="16"/>
  <c r="AG117" i="16"/>
  <c r="AH117" i="16"/>
  <c r="AI117" i="16"/>
  <c r="AJ117" i="16"/>
  <c r="AK117" i="16"/>
  <c r="AL117" i="16"/>
  <c r="AM117" i="16"/>
  <c r="AN117" i="16"/>
  <c r="L118" i="16"/>
  <c r="M118" i="16"/>
  <c r="N118" i="16"/>
  <c r="O118" i="16"/>
  <c r="P118" i="16"/>
  <c r="Q118" i="16"/>
  <c r="R118" i="16"/>
  <c r="S118" i="16"/>
  <c r="T118" i="16"/>
  <c r="U118" i="16"/>
  <c r="V118" i="16"/>
  <c r="W118" i="16"/>
  <c r="X118" i="16"/>
  <c r="Z118" i="16"/>
  <c r="AA118" i="16"/>
  <c r="AB118" i="16"/>
  <c r="AC118" i="16"/>
  <c r="AD118" i="16"/>
  <c r="AE118" i="16"/>
  <c r="AF118" i="16"/>
  <c r="AG118" i="16"/>
  <c r="AH118" i="16"/>
  <c r="AI118" i="16"/>
  <c r="AJ118" i="16"/>
  <c r="AK118" i="16"/>
  <c r="AL118" i="16"/>
  <c r="AM118" i="16"/>
  <c r="AN118" i="16"/>
  <c r="L119" i="16"/>
  <c r="M119" i="16"/>
  <c r="N119" i="16"/>
  <c r="O119" i="16"/>
  <c r="P119" i="16"/>
  <c r="Q119" i="16"/>
  <c r="S119" i="16"/>
  <c r="T119" i="16"/>
  <c r="U119" i="16"/>
  <c r="V119" i="16"/>
  <c r="W119" i="16"/>
  <c r="X119" i="16"/>
  <c r="Z119" i="16"/>
  <c r="AA119" i="16"/>
  <c r="AB119" i="16"/>
  <c r="AC119" i="16"/>
  <c r="AD119" i="16"/>
  <c r="AE119" i="16"/>
  <c r="AF119" i="16"/>
  <c r="AG119" i="16"/>
  <c r="AH119" i="16"/>
  <c r="AI119" i="16"/>
  <c r="AJ119" i="16"/>
  <c r="AK119" i="16"/>
  <c r="AL119" i="16"/>
  <c r="AM119" i="16"/>
  <c r="AN119" i="16"/>
  <c r="L120" i="16"/>
  <c r="M120" i="16"/>
  <c r="N120" i="16"/>
  <c r="O120" i="16"/>
  <c r="P120" i="16"/>
  <c r="Q120" i="16"/>
  <c r="R120" i="16"/>
  <c r="S120" i="16"/>
  <c r="T120" i="16"/>
  <c r="U120" i="16"/>
  <c r="V120" i="16"/>
  <c r="W120" i="16"/>
  <c r="X120" i="16"/>
  <c r="Z120" i="16"/>
  <c r="AA120" i="16"/>
  <c r="AB120" i="16"/>
  <c r="AC120" i="16"/>
  <c r="AD120" i="16"/>
  <c r="AE120" i="16"/>
  <c r="AF120" i="16"/>
  <c r="AG120" i="16"/>
  <c r="AH120" i="16"/>
  <c r="AI120" i="16"/>
  <c r="AJ120" i="16"/>
  <c r="AK120" i="16"/>
  <c r="AL120" i="16"/>
  <c r="AM120" i="16"/>
  <c r="AN120" i="16"/>
  <c r="L121" i="16"/>
  <c r="M121" i="16"/>
  <c r="N121" i="16"/>
  <c r="O121" i="16"/>
  <c r="P121" i="16"/>
  <c r="Q121" i="16"/>
  <c r="R121" i="16"/>
  <c r="S121" i="16"/>
  <c r="T121" i="16"/>
  <c r="U121" i="16"/>
  <c r="V121" i="16"/>
  <c r="W121" i="16"/>
  <c r="X121" i="16"/>
  <c r="Z121" i="16"/>
  <c r="AA121" i="16"/>
  <c r="AB121" i="16"/>
  <c r="AC121" i="16"/>
  <c r="AD121" i="16"/>
  <c r="AE121" i="16"/>
  <c r="AF121" i="16"/>
  <c r="AG121" i="16"/>
  <c r="AH121" i="16"/>
  <c r="AI121" i="16"/>
  <c r="AJ121" i="16"/>
  <c r="AK121" i="16"/>
  <c r="AL121" i="16"/>
  <c r="AM121" i="16"/>
  <c r="AN121" i="16"/>
  <c r="L122" i="16"/>
  <c r="M122" i="16"/>
  <c r="N122" i="16"/>
  <c r="O122" i="16"/>
  <c r="P122" i="16"/>
  <c r="Q122" i="16"/>
  <c r="S122" i="16"/>
  <c r="T122" i="16"/>
  <c r="U122" i="16"/>
  <c r="V122" i="16"/>
  <c r="W122" i="16"/>
  <c r="X122" i="16"/>
  <c r="Z122" i="16"/>
  <c r="AA122" i="16"/>
  <c r="AB122" i="16"/>
  <c r="AC122" i="16"/>
  <c r="AD122" i="16"/>
  <c r="AE122" i="16"/>
  <c r="AF122" i="16"/>
  <c r="AG122" i="16"/>
  <c r="AH122" i="16"/>
  <c r="AI122" i="16"/>
  <c r="AJ122" i="16"/>
  <c r="AK122" i="16"/>
  <c r="AL122" i="16"/>
  <c r="AM122" i="16"/>
  <c r="AN122" i="16"/>
  <c r="L123" i="16"/>
  <c r="M123" i="16"/>
  <c r="N123" i="16"/>
  <c r="O123" i="16"/>
  <c r="P123" i="16"/>
  <c r="Q123" i="16"/>
  <c r="R123" i="16"/>
  <c r="S123" i="16"/>
  <c r="T123" i="16"/>
  <c r="U123" i="16"/>
  <c r="V123" i="16"/>
  <c r="W123" i="16"/>
  <c r="X123" i="16"/>
  <c r="Z123" i="16"/>
  <c r="AA123" i="16"/>
  <c r="AB123" i="16"/>
  <c r="AC123" i="16"/>
  <c r="AD123" i="16"/>
  <c r="AE123" i="16"/>
  <c r="AF123" i="16"/>
  <c r="AG123" i="16"/>
  <c r="AH123" i="16"/>
  <c r="AI123" i="16"/>
  <c r="AJ123" i="16"/>
  <c r="AK123" i="16"/>
  <c r="AL123" i="16"/>
  <c r="AM123" i="16"/>
  <c r="AN123" i="16"/>
  <c r="L124" i="16"/>
  <c r="M124" i="16"/>
  <c r="N124" i="16"/>
  <c r="O124" i="16"/>
  <c r="P124" i="16"/>
  <c r="Q124" i="16"/>
  <c r="S124" i="16"/>
  <c r="T124" i="16"/>
  <c r="U124" i="16"/>
  <c r="V124" i="16"/>
  <c r="W124" i="16"/>
  <c r="X124" i="16"/>
  <c r="Z124" i="16"/>
  <c r="AA124" i="16"/>
  <c r="AB124" i="16"/>
  <c r="AC124" i="16"/>
  <c r="AD124" i="16"/>
  <c r="AE124" i="16"/>
  <c r="AF124" i="16"/>
  <c r="AG124" i="16"/>
  <c r="AH124" i="16"/>
  <c r="AI124" i="16"/>
  <c r="AJ124" i="16"/>
  <c r="AK124" i="16"/>
  <c r="AL124" i="16"/>
  <c r="AM124" i="16"/>
  <c r="AN124" i="16"/>
  <c r="L126" i="16"/>
  <c r="M126" i="16"/>
  <c r="N126" i="16"/>
  <c r="O126" i="16"/>
  <c r="P126" i="16"/>
  <c r="Q126" i="16"/>
  <c r="R126" i="16"/>
  <c r="S126" i="16"/>
  <c r="T126" i="16"/>
  <c r="U126" i="16"/>
  <c r="V126" i="16"/>
  <c r="W126" i="16"/>
  <c r="X126" i="16"/>
  <c r="Z126" i="16"/>
  <c r="AA126" i="16"/>
  <c r="AB126" i="16"/>
  <c r="AC126" i="16"/>
  <c r="AD126" i="16"/>
  <c r="AE126" i="16"/>
  <c r="AF126" i="16"/>
  <c r="AG126" i="16"/>
  <c r="AH126" i="16"/>
  <c r="AI126" i="16"/>
  <c r="AJ126" i="16"/>
  <c r="AK126" i="16"/>
  <c r="AL126" i="16"/>
  <c r="AM126" i="16"/>
  <c r="AN126" i="16"/>
  <c r="L127" i="16"/>
  <c r="M127" i="16"/>
  <c r="N127" i="16"/>
  <c r="O127" i="16"/>
  <c r="P127" i="16"/>
  <c r="Q127" i="16"/>
  <c r="S127" i="16"/>
  <c r="T127" i="16"/>
  <c r="U127" i="16"/>
  <c r="V127" i="16"/>
  <c r="W127" i="16"/>
  <c r="X127" i="16"/>
  <c r="Z127" i="16"/>
  <c r="AA127" i="16"/>
  <c r="AB127" i="16"/>
  <c r="AC127" i="16"/>
  <c r="AD127" i="16"/>
  <c r="AE127" i="16"/>
  <c r="AF127" i="16"/>
  <c r="AG127" i="16"/>
  <c r="AH127" i="16"/>
  <c r="AI127" i="16"/>
  <c r="AJ127" i="16"/>
  <c r="AK127" i="16"/>
  <c r="AL127" i="16"/>
  <c r="AM127" i="16"/>
  <c r="AN127" i="16"/>
  <c r="L128" i="16"/>
  <c r="M128" i="16"/>
  <c r="N128" i="16"/>
  <c r="O128" i="16"/>
  <c r="P128" i="16"/>
  <c r="Q128" i="16"/>
  <c r="S128" i="16"/>
  <c r="T128" i="16"/>
  <c r="U128" i="16"/>
  <c r="V128" i="16"/>
  <c r="W128" i="16"/>
  <c r="X128" i="16"/>
  <c r="Z128" i="16"/>
  <c r="AA128" i="16"/>
  <c r="AB128" i="16"/>
  <c r="AC128" i="16"/>
  <c r="AD128" i="16"/>
  <c r="AE128" i="16"/>
  <c r="AF128" i="16"/>
  <c r="AG128" i="16"/>
  <c r="AH128" i="16"/>
  <c r="AI128" i="16"/>
  <c r="AJ128" i="16"/>
  <c r="AK128" i="16"/>
  <c r="AL128" i="16"/>
  <c r="AM128" i="16"/>
  <c r="AN128" i="16"/>
  <c r="L129" i="16"/>
  <c r="M129" i="16"/>
  <c r="N129" i="16"/>
  <c r="O129" i="16"/>
  <c r="P129" i="16"/>
  <c r="Q129" i="16"/>
  <c r="S129" i="16"/>
  <c r="T129" i="16"/>
  <c r="U129" i="16"/>
  <c r="V129" i="16"/>
  <c r="W129" i="16"/>
  <c r="X129" i="16"/>
  <c r="Z129" i="16"/>
  <c r="AA129" i="16"/>
  <c r="AB129" i="16"/>
  <c r="AC129" i="16"/>
  <c r="AD129" i="16"/>
  <c r="AE129" i="16"/>
  <c r="AF129" i="16"/>
  <c r="AG129" i="16"/>
  <c r="AH129" i="16"/>
  <c r="AI129" i="16"/>
  <c r="AJ129" i="16"/>
  <c r="AK129" i="16"/>
  <c r="AL129" i="16"/>
  <c r="AM129" i="16"/>
  <c r="AN129" i="16"/>
  <c r="L130" i="16"/>
  <c r="M130" i="16"/>
  <c r="N130" i="16"/>
  <c r="O130" i="16"/>
  <c r="P130" i="16"/>
  <c r="Q130" i="16"/>
  <c r="R130" i="16"/>
  <c r="S130" i="16"/>
  <c r="T130" i="16"/>
  <c r="U130" i="16"/>
  <c r="V130" i="16"/>
  <c r="W130" i="16"/>
  <c r="X130" i="16"/>
  <c r="Z130" i="16"/>
  <c r="AA130" i="16"/>
  <c r="AB130" i="16"/>
  <c r="AC130" i="16"/>
  <c r="AD130" i="16"/>
  <c r="AE130" i="16"/>
  <c r="AF130" i="16"/>
  <c r="AG130" i="16"/>
  <c r="AH130" i="16"/>
  <c r="AI130" i="16"/>
  <c r="AJ130" i="16"/>
  <c r="AK130" i="16"/>
  <c r="AL130" i="16"/>
  <c r="AM130" i="16"/>
  <c r="AN130" i="16"/>
  <c r="L131" i="16"/>
  <c r="M131" i="16"/>
  <c r="N131" i="16"/>
  <c r="O131" i="16"/>
  <c r="P131" i="16"/>
  <c r="Q131" i="16"/>
  <c r="R131" i="16"/>
  <c r="S131" i="16"/>
  <c r="T131" i="16"/>
  <c r="U131" i="16"/>
  <c r="V131" i="16"/>
  <c r="W131" i="16"/>
  <c r="X131" i="16"/>
  <c r="Z131" i="16"/>
  <c r="AA131" i="16"/>
  <c r="AB131" i="16"/>
  <c r="AC131" i="16"/>
  <c r="AD131" i="16"/>
  <c r="AE131" i="16"/>
  <c r="AF131" i="16"/>
  <c r="AG131" i="16"/>
  <c r="AH131" i="16"/>
  <c r="AI131" i="16"/>
  <c r="AJ131" i="16"/>
  <c r="AK131" i="16"/>
  <c r="AL131" i="16"/>
  <c r="AM131" i="16"/>
  <c r="AN131" i="16"/>
  <c r="L132" i="16"/>
  <c r="M132" i="16"/>
  <c r="N132" i="16"/>
  <c r="O132" i="16"/>
  <c r="P132" i="16"/>
  <c r="Q132" i="16"/>
  <c r="R132" i="16"/>
  <c r="S132" i="16"/>
  <c r="T132" i="16"/>
  <c r="U132" i="16"/>
  <c r="V132" i="16"/>
  <c r="W132" i="16"/>
  <c r="X132" i="16"/>
  <c r="Z132" i="16"/>
  <c r="AA132" i="16"/>
  <c r="AB132" i="16"/>
  <c r="AC132" i="16"/>
  <c r="AD132" i="16"/>
  <c r="AE132" i="16"/>
  <c r="AF132" i="16"/>
  <c r="AG132" i="16"/>
  <c r="AH132" i="16"/>
  <c r="AI132" i="16"/>
  <c r="AJ132" i="16"/>
  <c r="AK132" i="16"/>
  <c r="AL132" i="16"/>
  <c r="AM132" i="16"/>
  <c r="AN132" i="16"/>
  <c r="L133" i="16"/>
  <c r="M133" i="16"/>
  <c r="N133" i="16"/>
  <c r="O133" i="16"/>
  <c r="P133" i="16"/>
  <c r="Q133" i="16"/>
  <c r="R133" i="16"/>
  <c r="S133" i="16"/>
  <c r="T133" i="16"/>
  <c r="U133" i="16"/>
  <c r="V133" i="16"/>
  <c r="W133" i="16"/>
  <c r="X133" i="16"/>
  <c r="Z133" i="16"/>
  <c r="AA133" i="16"/>
  <c r="AB133" i="16"/>
  <c r="AC133" i="16"/>
  <c r="AD133" i="16"/>
  <c r="AE133" i="16"/>
  <c r="AF133" i="16"/>
  <c r="AG133" i="16"/>
  <c r="AH133" i="16"/>
  <c r="AI133" i="16"/>
  <c r="AJ133" i="16"/>
  <c r="AK133" i="16"/>
  <c r="AL133" i="16"/>
  <c r="AM133" i="16"/>
  <c r="AN133" i="16"/>
  <c r="L134" i="16"/>
  <c r="M134" i="16"/>
  <c r="N134" i="16"/>
  <c r="O134" i="16"/>
  <c r="P134" i="16"/>
  <c r="Q134" i="16"/>
  <c r="R134" i="16"/>
  <c r="S134" i="16"/>
  <c r="T134" i="16"/>
  <c r="U134" i="16"/>
  <c r="V134" i="16"/>
  <c r="W134" i="16"/>
  <c r="X134" i="16"/>
  <c r="Z134" i="16"/>
  <c r="AA134" i="16"/>
  <c r="AB134" i="16"/>
  <c r="AC134" i="16"/>
  <c r="AD134" i="16"/>
  <c r="AE134" i="16"/>
  <c r="AF134" i="16"/>
  <c r="AG134" i="16"/>
  <c r="AH134" i="16"/>
  <c r="AI134" i="16"/>
  <c r="AJ134" i="16"/>
  <c r="AK134" i="16"/>
  <c r="AL134" i="16"/>
  <c r="AM134" i="16"/>
  <c r="AN134" i="16"/>
  <c r="L135" i="16"/>
  <c r="M135" i="16"/>
  <c r="N135" i="16"/>
  <c r="O135" i="16"/>
  <c r="P135" i="16"/>
  <c r="Q135" i="16"/>
  <c r="R135" i="16"/>
  <c r="S135" i="16"/>
  <c r="T135" i="16"/>
  <c r="U135" i="16"/>
  <c r="V135" i="16"/>
  <c r="W135" i="16"/>
  <c r="X135" i="16"/>
  <c r="Z135" i="16"/>
  <c r="AA135" i="16"/>
  <c r="AB135" i="16"/>
  <c r="AC135" i="16"/>
  <c r="AD135" i="16"/>
  <c r="AE135" i="16"/>
  <c r="AF135" i="16"/>
  <c r="AG135" i="16"/>
  <c r="AH135" i="16"/>
  <c r="AI135" i="16"/>
  <c r="AJ135" i="16"/>
  <c r="AK135" i="16"/>
  <c r="AL135" i="16"/>
  <c r="AM135" i="16"/>
  <c r="AN135" i="16"/>
  <c r="L136" i="16"/>
  <c r="M136" i="16"/>
  <c r="N136" i="16"/>
  <c r="O136" i="16"/>
  <c r="P136" i="16"/>
  <c r="Q136" i="16"/>
  <c r="R136" i="16"/>
  <c r="S136" i="16"/>
  <c r="T136" i="16"/>
  <c r="U136" i="16"/>
  <c r="V136" i="16"/>
  <c r="W136" i="16"/>
  <c r="X136" i="16"/>
  <c r="Z136" i="16"/>
  <c r="AA136" i="16"/>
  <c r="AB136" i="16"/>
  <c r="AC136" i="16"/>
  <c r="AD136" i="16"/>
  <c r="AE136" i="16"/>
  <c r="AF136" i="16"/>
  <c r="AG136" i="16"/>
  <c r="AH136" i="16"/>
  <c r="AI136" i="16"/>
  <c r="AJ136" i="16"/>
  <c r="AK136" i="16"/>
  <c r="AL136" i="16"/>
  <c r="AM136" i="16"/>
  <c r="AN136" i="16"/>
  <c r="L137" i="16"/>
  <c r="M137" i="16"/>
  <c r="N137" i="16"/>
  <c r="O137" i="16"/>
  <c r="P137" i="16"/>
  <c r="Q137" i="16"/>
  <c r="R137" i="16"/>
  <c r="S137" i="16"/>
  <c r="T137" i="16"/>
  <c r="U137" i="16"/>
  <c r="V137" i="16"/>
  <c r="W137" i="16"/>
  <c r="X137" i="16"/>
  <c r="Z137" i="16"/>
  <c r="AA137" i="16"/>
  <c r="AB137" i="16"/>
  <c r="AC137" i="16"/>
  <c r="AD137" i="16"/>
  <c r="AE137" i="16"/>
  <c r="AF137" i="16"/>
  <c r="AG137" i="16"/>
  <c r="AH137" i="16"/>
  <c r="AI137" i="16"/>
  <c r="AJ137" i="16"/>
  <c r="AK137" i="16"/>
  <c r="AL137" i="16"/>
  <c r="AM137" i="16"/>
  <c r="AN137" i="16"/>
  <c r="L138" i="16"/>
  <c r="M138" i="16"/>
  <c r="N138" i="16"/>
  <c r="O138" i="16"/>
  <c r="P138" i="16"/>
  <c r="Q138" i="16"/>
  <c r="R138" i="16"/>
  <c r="S138" i="16"/>
  <c r="T138" i="16"/>
  <c r="U138" i="16"/>
  <c r="V138" i="16"/>
  <c r="W138" i="16"/>
  <c r="X138" i="16"/>
  <c r="Z138" i="16"/>
  <c r="AA138" i="16"/>
  <c r="AB138" i="16"/>
  <c r="AC138" i="16"/>
  <c r="AD138" i="16"/>
  <c r="AE138" i="16"/>
  <c r="AF138" i="16"/>
  <c r="AG138" i="16"/>
  <c r="AH138" i="16"/>
  <c r="AI138" i="16"/>
  <c r="AJ138" i="16"/>
  <c r="AK138" i="16"/>
  <c r="AL138" i="16"/>
  <c r="AM138" i="16"/>
  <c r="AN138" i="16"/>
  <c r="L139" i="16"/>
  <c r="M139" i="16"/>
  <c r="N139" i="16"/>
  <c r="O139" i="16"/>
  <c r="P139" i="16"/>
  <c r="Q139" i="16"/>
  <c r="S139" i="16"/>
  <c r="T139" i="16"/>
  <c r="U139" i="16"/>
  <c r="V139" i="16"/>
  <c r="W139" i="16"/>
  <c r="X139" i="16"/>
  <c r="Z139" i="16"/>
  <c r="AA139" i="16"/>
  <c r="AB139" i="16"/>
  <c r="AC139" i="16"/>
  <c r="AD139" i="16"/>
  <c r="AE139" i="16"/>
  <c r="AF139" i="16"/>
  <c r="AG139" i="16"/>
  <c r="AH139" i="16"/>
  <c r="AI139" i="16"/>
  <c r="AJ139" i="16"/>
  <c r="AK139" i="16"/>
  <c r="AL139" i="16"/>
  <c r="AM139" i="16"/>
  <c r="AN139" i="16"/>
  <c r="L140" i="16"/>
  <c r="M140" i="16"/>
  <c r="N140" i="16"/>
  <c r="O140" i="16"/>
  <c r="P140" i="16"/>
  <c r="Q140" i="16"/>
  <c r="S140" i="16"/>
  <c r="T140" i="16"/>
  <c r="U140" i="16"/>
  <c r="V140" i="16"/>
  <c r="W140" i="16"/>
  <c r="X140" i="16"/>
  <c r="Z140" i="16"/>
  <c r="AA140" i="16"/>
  <c r="AB140" i="16"/>
  <c r="AC140" i="16"/>
  <c r="AD140" i="16"/>
  <c r="AE140" i="16"/>
  <c r="AF140" i="16"/>
  <c r="AG140" i="16"/>
  <c r="AH140" i="16"/>
  <c r="AI140" i="16"/>
  <c r="AJ140" i="16"/>
  <c r="AK140" i="16"/>
  <c r="AL140" i="16"/>
  <c r="AM140" i="16"/>
  <c r="AN140" i="16"/>
  <c r="L141" i="16"/>
  <c r="M141" i="16"/>
  <c r="N141" i="16"/>
  <c r="O141" i="16"/>
  <c r="P141" i="16"/>
  <c r="Q141" i="16"/>
  <c r="R141" i="16"/>
  <c r="S141" i="16"/>
  <c r="T141" i="16"/>
  <c r="U141" i="16"/>
  <c r="V141" i="16"/>
  <c r="W141" i="16"/>
  <c r="X141" i="16"/>
  <c r="Z141" i="16"/>
  <c r="AA141" i="16"/>
  <c r="AB141" i="16"/>
  <c r="AC141" i="16"/>
  <c r="AD141" i="16"/>
  <c r="AE141" i="16"/>
  <c r="AF141" i="16"/>
  <c r="AG141" i="16"/>
  <c r="AH141" i="16"/>
  <c r="AI141" i="16"/>
  <c r="AJ141" i="16"/>
  <c r="AK141" i="16"/>
  <c r="AL141" i="16"/>
  <c r="AM141" i="16"/>
  <c r="AN141" i="16"/>
  <c r="L142" i="16"/>
  <c r="M142" i="16"/>
  <c r="N142" i="16"/>
  <c r="O142" i="16"/>
  <c r="P142" i="16"/>
  <c r="Q142" i="16"/>
  <c r="R142" i="16"/>
  <c r="S142" i="16"/>
  <c r="T142" i="16"/>
  <c r="U142" i="16"/>
  <c r="V142" i="16"/>
  <c r="W142" i="16"/>
  <c r="X142" i="16"/>
  <c r="Z142" i="16"/>
  <c r="AA142" i="16"/>
  <c r="AB142" i="16"/>
  <c r="AC142" i="16"/>
  <c r="AD142" i="16"/>
  <c r="AE142" i="16"/>
  <c r="AF142" i="16"/>
  <c r="AG142" i="16"/>
  <c r="AH142" i="16"/>
  <c r="AI142" i="16"/>
  <c r="AJ142" i="16"/>
  <c r="AK142" i="16"/>
  <c r="AL142" i="16"/>
  <c r="AM142" i="16"/>
  <c r="AN142" i="16"/>
  <c r="L143" i="16"/>
  <c r="M143" i="16"/>
  <c r="N143" i="16"/>
  <c r="O143" i="16"/>
  <c r="P143" i="16"/>
  <c r="Q143" i="16"/>
  <c r="R143" i="16"/>
  <c r="S143" i="16"/>
  <c r="T143" i="16"/>
  <c r="U143" i="16"/>
  <c r="V143" i="16"/>
  <c r="W143" i="16"/>
  <c r="X143" i="16"/>
  <c r="Z143" i="16"/>
  <c r="AA143" i="16"/>
  <c r="AB143" i="16"/>
  <c r="AC143" i="16"/>
  <c r="AD143" i="16"/>
  <c r="AE143" i="16"/>
  <c r="AF143" i="16"/>
  <c r="AG143" i="16"/>
  <c r="AH143" i="16"/>
  <c r="AI143" i="16"/>
  <c r="AJ143" i="16"/>
  <c r="AK143" i="16"/>
  <c r="AL143" i="16"/>
  <c r="AM143" i="16"/>
  <c r="AN143" i="16"/>
  <c r="L144" i="16"/>
  <c r="M144" i="16"/>
  <c r="N144" i="16"/>
  <c r="O144" i="16"/>
  <c r="P144" i="16"/>
  <c r="Q144" i="16"/>
  <c r="R144" i="16"/>
  <c r="S144" i="16"/>
  <c r="T144" i="16"/>
  <c r="U144" i="16"/>
  <c r="V144" i="16"/>
  <c r="W144" i="16"/>
  <c r="X144" i="16"/>
  <c r="Z144" i="16"/>
  <c r="AA144" i="16"/>
  <c r="AB144" i="16"/>
  <c r="AC144" i="16"/>
  <c r="AD144" i="16"/>
  <c r="AE144" i="16"/>
  <c r="AF144" i="16"/>
  <c r="AG144" i="16"/>
  <c r="AH144" i="16"/>
  <c r="AI144" i="16"/>
  <c r="AJ144" i="16"/>
  <c r="AK144" i="16"/>
  <c r="AL144" i="16"/>
  <c r="AM144" i="16"/>
  <c r="AN144" i="16"/>
  <c r="L145" i="16"/>
  <c r="M145" i="16"/>
  <c r="N145" i="16"/>
  <c r="O145" i="16"/>
  <c r="P145" i="16"/>
  <c r="Q145" i="16"/>
  <c r="R145" i="16"/>
  <c r="S145" i="16"/>
  <c r="T145" i="16"/>
  <c r="U145" i="16"/>
  <c r="V145" i="16"/>
  <c r="W145" i="16"/>
  <c r="X145" i="16"/>
  <c r="Z145" i="16"/>
  <c r="AA145" i="16"/>
  <c r="AB145" i="16"/>
  <c r="AC145" i="16"/>
  <c r="AD145" i="16"/>
  <c r="AE145" i="16"/>
  <c r="AF145" i="16"/>
  <c r="AG145" i="16"/>
  <c r="AH145" i="16"/>
  <c r="AI145" i="16"/>
  <c r="AJ145" i="16"/>
  <c r="AK145" i="16"/>
  <c r="AL145" i="16"/>
  <c r="AM145" i="16"/>
  <c r="AN145" i="16"/>
  <c r="L146" i="16"/>
  <c r="M146" i="16"/>
  <c r="N146" i="16"/>
  <c r="O146" i="16"/>
  <c r="P146" i="16"/>
  <c r="Q146" i="16"/>
  <c r="R146" i="16"/>
  <c r="S146" i="16"/>
  <c r="T146" i="16"/>
  <c r="U146" i="16"/>
  <c r="V146" i="16"/>
  <c r="W146" i="16"/>
  <c r="X146" i="16"/>
  <c r="Z146" i="16"/>
  <c r="AA146" i="16"/>
  <c r="AB146" i="16"/>
  <c r="AC146" i="16"/>
  <c r="AD146" i="16"/>
  <c r="AE146" i="16"/>
  <c r="AF146" i="16"/>
  <c r="AG146" i="16"/>
  <c r="AH146" i="16"/>
  <c r="AI146" i="16"/>
  <c r="AJ146" i="16"/>
  <c r="AK146" i="16"/>
  <c r="AL146" i="16"/>
  <c r="AM146" i="16"/>
  <c r="AN146" i="16"/>
  <c r="L147" i="16"/>
  <c r="M147" i="16"/>
  <c r="N147" i="16"/>
  <c r="O147" i="16"/>
  <c r="P147" i="16"/>
  <c r="Q147" i="16"/>
  <c r="R147" i="16"/>
  <c r="S147" i="16"/>
  <c r="T147" i="16"/>
  <c r="U147" i="16"/>
  <c r="V147" i="16"/>
  <c r="W147" i="16"/>
  <c r="X147" i="16"/>
  <c r="Z147" i="16"/>
  <c r="AA147" i="16"/>
  <c r="AB147" i="16"/>
  <c r="AC147" i="16"/>
  <c r="AD147" i="16"/>
  <c r="AE147" i="16"/>
  <c r="AF147" i="16"/>
  <c r="AG147" i="16"/>
  <c r="AH147" i="16"/>
  <c r="AI147" i="16"/>
  <c r="AJ147" i="16"/>
  <c r="AK147" i="16"/>
  <c r="AL147" i="16"/>
  <c r="AM147" i="16"/>
  <c r="AN147" i="16"/>
  <c r="L148" i="16"/>
  <c r="M148" i="16"/>
  <c r="N148" i="16"/>
  <c r="O148" i="16"/>
  <c r="P148" i="16"/>
  <c r="Q148" i="16"/>
  <c r="R148" i="16"/>
  <c r="S148" i="16"/>
  <c r="T148" i="16"/>
  <c r="U148" i="16"/>
  <c r="V148" i="16"/>
  <c r="W148" i="16"/>
  <c r="X148" i="16"/>
  <c r="Z148" i="16"/>
  <c r="AA148" i="16"/>
  <c r="AB148" i="16"/>
  <c r="AC148" i="16"/>
  <c r="AD148" i="16"/>
  <c r="AE148" i="16"/>
  <c r="AF148" i="16"/>
  <c r="AG148" i="16"/>
  <c r="AH148" i="16"/>
  <c r="AI148" i="16"/>
  <c r="AJ148" i="16"/>
  <c r="AK148" i="16"/>
  <c r="AL148" i="16"/>
  <c r="AM148" i="16"/>
  <c r="AN148" i="16"/>
  <c r="L149" i="16"/>
  <c r="M149" i="16"/>
  <c r="N149" i="16"/>
  <c r="O149" i="16"/>
  <c r="P149" i="16"/>
  <c r="Q149" i="16"/>
  <c r="R149" i="16"/>
  <c r="S149" i="16"/>
  <c r="T149" i="16"/>
  <c r="U149" i="16"/>
  <c r="V149" i="16"/>
  <c r="W149" i="16"/>
  <c r="X149" i="16"/>
  <c r="Z149" i="16"/>
  <c r="AA149" i="16"/>
  <c r="AB149" i="16"/>
  <c r="AC149" i="16"/>
  <c r="AD149" i="16"/>
  <c r="AE149" i="16"/>
  <c r="AF149" i="16"/>
  <c r="AG149" i="16"/>
  <c r="AH149" i="16"/>
  <c r="AI149" i="16"/>
  <c r="AJ149" i="16"/>
  <c r="AK149" i="16"/>
  <c r="AL149" i="16"/>
  <c r="AM149" i="16"/>
  <c r="AN149" i="16"/>
  <c r="L150" i="16"/>
  <c r="M150" i="16"/>
  <c r="N150" i="16"/>
  <c r="O150" i="16"/>
  <c r="P150" i="16"/>
  <c r="Q150" i="16"/>
  <c r="R150" i="16"/>
  <c r="S150" i="16"/>
  <c r="T150" i="16"/>
  <c r="U150" i="16"/>
  <c r="V150" i="16"/>
  <c r="W150" i="16"/>
  <c r="X150" i="16"/>
  <c r="Z150" i="16"/>
  <c r="AA150" i="16"/>
  <c r="AB150" i="16"/>
  <c r="AC150" i="16"/>
  <c r="AD150" i="16"/>
  <c r="AE150" i="16"/>
  <c r="AF150" i="16"/>
  <c r="AG150" i="16"/>
  <c r="AH150" i="16"/>
  <c r="AI150" i="16"/>
  <c r="AJ150" i="16"/>
  <c r="AK150" i="16"/>
  <c r="AL150" i="16"/>
  <c r="AM150" i="16"/>
  <c r="AN150" i="16"/>
  <c r="L151" i="16"/>
  <c r="M151" i="16"/>
  <c r="N151" i="16"/>
  <c r="O151" i="16"/>
  <c r="P151" i="16"/>
  <c r="Q151" i="16"/>
  <c r="R151" i="16"/>
  <c r="S151" i="16"/>
  <c r="T151" i="16"/>
  <c r="U151" i="16"/>
  <c r="V151" i="16"/>
  <c r="W151" i="16"/>
  <c r="X151" i="16"/>
  <c r="Z151" i="16"/>
  <c r="AA151" i="16"/>
  <c r="AB151" i="16"/>
  <c r="AC151" i="16"/>
  <c r="AD151" i="16"/>
  <c r="AE151" i="16"/>
  <c r="AF151" i="16"/>
  <c r="AG151" i="16"/>
  <c r="AH151" i="16"/>
  <c r="AI151" i="16"/>
  <c r="AJ151" i="16"/>
  <c r="AK151" i="16"/>
  <c r="AL151" i="16"/>
  <c r="AM151" i="16"/>
  <c r="AN151" i="16"/>
  <c r="L152" i="16"/>
  <c r="M152" i="16"/>
  <c r="N152" i="16"/>
  <c r="O152" i="16"/>
  <c r="P152" i="16"/>
  <c r="Q152" i="16"/>
  <c r="R152" i="16"/>
  <c r="S152" i="16"/>
  <c r="T152" i="16"/>
  <c r="U152" i="16"/>
  <c r="V152" i="16"/>
  <c r="W152" i="16"/>
  <c r="X152" i="16"/>
  <c r="Z152" i="16"/>
  <c r="AA152" i="16"/>
  <c r="AB152" i="16"/>
  <c r="AC152" i="16"/>
  <c r="AD152" i="16"/>
  <c r="AE152" i="16"/>
  <c r="AF152" i="16"/>
  <c r="AG152" i="16"/>
  <c r="AH152" i="16"/>
  <c r="AI152" i="16"/>
  <c r="AJ152" i="16"/>
  <c r="AK152" i="16"/>
  <c r="AL152" i="16"/>
  <c r="AM152" i="16"/>
  <c r="AN152" i="16"/>
  <c r="L153" i="16"/>
  <c r="M153" i="16"/>
  <c r="N153" i="16"/>
  <c r="O153" i="16"/>
  <c r="P153" i="16"/>
  <c r="Q153" i="16"/>
  <c r="R153" i="16"/>
  <c r="S153" i="16"/>
  <c r="T153" i="16"/>
  <c r="U153" i="16"/>
  <c r="V153" i="16"/>
  <c r="W153" i="16"/>
  <c r="X153" i="16"/>
  <c r="Z153" i="16"/>
  <c r="AA153" i="16"/>
  <c r="AB153" i="16"/>
  <c r="AC153" i="16"/>
  <c r="AD153" i="16"/>
  <c r="AE153" i="16"/>
  <c r="AF153" i="16"/>
  <c r="AG153" i="16"/>
  <c r="AH153" i="16"/>
  <c r="AI153" i="16"/>
  <c r="AJ153" i="16"/>
  <c r="AK153" i="16"/>
  <c r="AL153" i="16"/>
  <c r="AM153" i="16"/>
  <c r="AN153" i="16"/>
  <c r="L154" i="16"/>
  <c r="M154" i="16"/>
  <c r="N154" i="16"/>
  <c r="O154" i="16"/>
  <c r="P154" i="16"/>
  <c r="Q154" i="16"/>
  <c r="R154" i="16"/>
  <c r="S154" i="16"/>
  <c r="T154" i="16"/>
  <c r="U154" i="16"/>
  <c r="V154" i="16"/>
  <c r="W154" i="16"/>
  <c r="X154" i="16"/>
  <c r="Z154" i="16"/>
  <c r="AA154" i="16"/>
  <c r="AB154" i="16"/>
  <c r="AC154" i="16"/>
  <c r="AD154" i="16"/>
  <c r="AE154" i="16"/>
  <c r="AF154" i="16"/>
  <c r="AG154" i="16"/>
  <c r="AH154" i="16"/>
  <c r="AI154" i="16"/>
  <c r="AJ154" i="16"/>
  <c r="AK154" i="16"/>
  <c r="AL154" i="16"/>
  <c r="AM154" i="16"/>
  <c r="AN154" i="16"/>
  <c r="L155" i="16"/>
  <c r="M155" i="16"/>
  <c r="N155" i="16"/>
  <c r="O155" i="16"/>
  <c r="P155" i="16"/>
  <c r="Q155" i="16"/>
  <c r="R155" i="16"/>
  <c r="S155" i="16"/>
  <c r="T155" i="16"/>
  <c r="U155" i="16"/>
  <c r="V155" i="16"/>
  <c r="W155" i="16"/>
  <c r="X155" i="16"/>
  <c r="Z155" i="16"/>
  <c r="AA155" i="16"/>
  <c r="AB155" i="16"/>
  <c r="AC155" i="16"/>
  <c r="AD155" i="16"/>
  <c r="AE155" i="16"/>
  <c r="AF155" i="16"/>
  <c r="AG155" i="16"/>
  <c r="AH155" i="16"/>
  <c r="AI155" i="16"/>
  <c r="AJ155" i="16"/>
  <c r="AK155" i="16"/>
  <c r="AL155" i="16"/>
  <c r="AM155" i="16"/>
  <c r="AN155" i="16"/>
  <c r="L156" i="16"/>
  <c r="M156" i="16"/>
  <c r="N156" i="16"/>
  <c r="O156" i="16"/>
  <c r="P156" i="16"/>
  <c r="Q156" i="16"/>
  <c r="R156" i="16"/>
  <c r="S156" i="16"/>
  <c r="T156" i="16"/>
  <c r="U156" i="16"/>
  <c r="V156" i="16"/>
  <c r="W156" i="16"/>
  <c r="X156" i="16"/>
  <c r="Z156" i="16"/>
  <c r="AA156" i="16"/>
  <c r="AB156" i="16"/>
  <c r="AC156" i="16"/>
  <c r="AD156" i="16"/>
  <c r="AE156" i="16"/>
  <c r="AF156" i="16"/>
  <c r="AG156" i="16"/>
  <c r="AH156" i="16"/>
  <c r="AI156" i="16"/>
  <c r="AJ156" i="16"/>
  <c r="AK156" i="16"/>
  <c r="AL156" i="16"/>
  <c r="AM156" i="16"/>
  <c r="AN156" i="16"/>
  <c r="L157" i="16"/>
  <c r="M157" i="16"/>
  <c r="N157" i="16"/>
  <c r="O157" i="16"/>
  <c r="P157" i="16"/>
  <c r="Q157" i="16"/>
  <c r="R157" i="16"/>
  <c r="S157" i="16"/>
  <c r="T157" i="16"/>
  <c r="U157" i="16"/>
  <c r="V157" i="16"/>
  <c r="W157" i="16"/>
  <c r="X157" i="16"/>
  <c r="Z157" i="16"/>
  <c r="AA157" i="16"/>
  <c r="AB157" i="16"/>
  <c r="AC157" i="16"/>
  <c r="AD157" i="16"/>
  <c r="AE157" i="16"/>
  <c r="AF157" i="16"/>
  <c r="AG157" i="16"/>
  <c r="AH157" i="16"/>
  <c r="AI157" i="16"/>
  <c r="AJ157" i="16"/>
  <c r="AK157" i="16"/>
  <c r="AL157" i="16"/>
  <c r="AM157" i="16"/>
  <c r="AN157" i="16"/>
  <c r="L158" i="16"/>
  <c r="M158" i="16"/>
  <c r="N158" i="16"/>
  <c r="O158" i="16"/>
  <c r="P158" i="16"/>
  <c r="Q158" i="16"/>
  <c r="R158" i="16"/>
  <c r="S158" i="16"/>
  <c r="T158" i="16"/>
  <c r="U158" i="16"/>
  <c r="V158" i="16"/>
  <c r="W158" i="16"/>
  <c r="X158" i="16"/>
  <c r="Z158" i="16"/>
  <c r="AA158" i="16"/>
  <c r="AB158" i="16"/>
  <c r="AC158" i="16"/>
  <c r="AD158" i="16"/>
  <c r="AE158" i="16"/>
  <c r="AF158" i="16"/>
  <c r="AG158" i="16"/>
  <c r="AH158" i="16"/>
  <c r="AI158" i="16"/>
  <c r="AJ158" i="16"/>
  <c r="AK158" i="16"/>
  <c r="AL158" i="16"/>
  <c r="AM158" i="16"/>
  <c r="AN158" i="16"/>
  <c r="L159" i="16"/>
  <c r="M159" i="16"/>
  <c r="N159" i="16"/>
  <c r="O159" i="16"/>
  <c r="P159" i="16"/>
  <c r="Q159" i="16"/>
  <c r="R159" i="16"/>
  <c r="S159" i="16"/>
  <c r="T159" i="16"/>
  <c r="U159" i="16"/>
  <c r="V159" i="16"/>
  <c r="W159" i="16"/>
  <c r="X159" i="16"/>
  <c r="Z159" i="16"/>
  <c r="AA159" i="16"/>
  <c r="AB159" i="16"/>
  <c r="AC159" i="16"/>
  <c r="AD159" i="16"/>
  <c r="AE159" i="16"/>
  <c r="AF159" i="16"/>
  <c r="AG159" i="16"/>
  <c r="AH159" i="16"/>
  <c r="AI159" i="16"/>
  <c r="AJ159" i="16"/>
  <c r="AK159" i="16"/>
  <c r="AL159" i="16"/>
  <c r="AM159" i="16"/>
  <c r="AN159" i="16"/>
  <c r="L160" i="16"/>
  <c r="M160" i="16"/>
  <c r="N160" i="16"/>
  <c r="O160" i="16"/>
  <c r="P160" i="16"/>
  <c r="Q160" i="16"/>
  <c r="R160" i="16"/>
  <c r="S160" i="16"/>
  <c r="T160" i="16"/>
  <c r="U160" i="16"/>
  <c r="V160" i="16"/>
  <c r="W160" i="16"/>
  <c r="X160" i="16"/>
  <c r="Z160" i="16"/>
  <c r="AA160" i="16"/>
  <c r="AB160" i="16"/>
  <c r="AC160" i="16"/>
  <c r="AD160" i="16"/>
  <c r="AE160" i="16"/>
  <c r="AF160" i="16"/>
  <c r="AG160" i="16"/>
  <c r="AH160" i="16"/>
  <c r="AI160" i="16"/>
  <c r="AJ160" i="16"/>
  <c r="AK160" i="16"/>
  <c r="AL160" i="16"/>
  <c r="AM160" i="16"/>
  <c r="AN160" i="16"/>
  <c r="L161" i="16"/>
  <c r="M161" i="16"/>
  <c r="N161" i="16"/>
  <c r="O161" i="16"/>
  <c r="P161" i="16"/>
  <c r="Q161" i="16"/>
  <c r="R161" i="16"/>
  <c r="S161" i="16"/>
  <c r="T161" i="16"/>
  <c r="U161" i="16"/>
  <c r="V161" i="16"/>
  <c r="W161" i="16"/>
  <c r="X161" i="16"/>
  <c r="Z161" i="16"/>
  <c r="AA161" i="16"/>
  <c r="AB161" i="16"/>
  <c r="AC161" i="16"/>
  <c r="AD161" i="16"/>
  <c r="AE161" i="16"/>
  <c r="AF161" i="16"/>
  <c r="AG161" i="16"/>
  <c r="AH161" i="16"/>
  <c r="AI161" i="16"/>
  <c r="AJ161" i="16"/>
  <c r="AK161" i="16"/>
  <c r="AL161" i="16"/>
  <c r="AM161" i="16"/>
  <c r="AN161" i="16"/>
  <c r="L162" i="16"/>
  <c r="M162" i="16"/>
  <c r="N162" i="16"/>
  <c r="O162" i="16"/>
  <c r="P162" i="16"/>
  <c r="Q162" i="16"/>
  <c r="R162" i="16"/>
  <c r="S162" i="16"/>
  <c r="T162" i="16"/>
  <c r="U162" i="16"/>
  <c r="V162" i="16"/>
  <c r="W162" i="16"/>
  <c r="X162" i="16"/>
  <c r="Z162" i="16"/>
  <c r="AA162" i="16"/>
  <c r="AB162" i="16"/>
  <c r="AC162" i="16"/>
  <c r="AD162" i="16"/>
  <c r="AE162" i="16"/>
  <c r="AF162" i="16"/>
  <c r="AG162" i="16"/>
  <c r="AH162" i="16"/>
  <c r="AI162" i="16"/>
  <c r="AJ162" i="16"/>
  <c r="AK162" i="16"/>
  <c r="AL162" i="16"/>
  <c r="AM162" i="16"/>
  <c r="AN162" i="16"/>
  <c r="L163" i="16"/>
  <c r="M163" i="16"/>
  <c r="N163" i="16"/>
  <c r="O163" i="16"/>
  <c r="P163" i="16"/>
  <c r="Q163" i="16"/>
  <c r="R163" i="16"/>
  <c r="S163" i="16"/>
  <c r="T163" i="16"/>
  <c r="U163" i="16"/>
  <c r="V163" i="16"/>
  <c r="W163" i="16"/>
  <c r="X163" i="16"/>
  <c r="Z163" i="16"/>
  <c r="AA163" i="16"/>
  <c r="AB163" i="16"/>
  <c r="AC163" i="16"/>
  <c r="AD163" i="16"/>
  <c r="AE163" i="16"/>
  <c r="AF163" i="16"/>
  <c r="AG163" i="16"/>
  <c r="AH163" i="16"/>
  <c r="AI163" i="16"/>
  <c r="AJ163" i="16"/>
  <c r="AK163" i="16"/>
  <c r="AL163" i="16"/>
  <c r="AM163" i="16"/>
  <c r="AN163" i="16"/>
  <c r="L164" i="16"/>
  <c r="M164" i="16"/>
  <c r="N164" i="16"/>
  <c r="O164" i="16"/>
  <c r="P164" i="16"/>
  <c r="Q164" i="16"/>
  <c r="R164" i="16"/>
  <c r="S164" i="16"/>
  <c r="T164" i="16"/>
  <c r="U164" i="16"/>
  <c r="V164" i="16"/>
  <c r="W164" i="16"/>
  <c r="X164" i="16"/>
  <c r="Z164" i="16"/>
  <c r="AA164" i="16"/>
  <c r="AB164" i="16"/>
  <c r="AC164" i="16"/>
  <c r="AD164" i="16"/>
  <c r="AE164" i="16"/>
  <c r="AF164" i="16"/>
  <c r="AG164" i="16"/>
  <c r="AH164" i="16"/>
  <c r="AI164" i="16"/>
  <c r="AJ164" i="16"/>
  <c r="AK164" i="16"/>
  <c r="AL164" i="16"/>
  <c r="AM164" i="16"/>
  <c r="AN164" i="16"/>
  <c r="L165" i="16"/>
  <c r="M165" i="16"/>
  <c r="N165" i="16"/>
  <c r="O165" i="16"/>
  <c r="P165" i="16"/>
  <c r="Q165" i="16"/>
  <c r="R165" i="16"/>
  <c r="S165" i="16"/>
  <c r="T165" i="16"/>
  <c r="U165" i="16"/>
  <c r="V165" i="16"/>
  <c r="W165" i="16"/>
  <c r="X165" i="16"/>
  <c r="Z165" i="16"/>
  <c r="AA165" i="16"/>
  <c r="AB165" i="16"/>
  <c r="AC165" i="16"/>
  <c r="AD165" i="16"/>
  <c r="AE165" i="16"/>
  <c r="AF165" i="16"/>
  <c r="AG165" i="16"/>
  <c r="AH165" i="16"/>
  <c r="AI165" i="16"/>
  <c r="AJ165" i="16"/>
  <c r="AK165" i="16"/>
  <c r="AL165" i="16"/>
  <c r="AM165" i="16"/>
  <c r="AN165" i="16"/>
  <c r="L166" i="16"/>
  <c r="M166" i="16"/>
  <c r="N166" i="16"/>
  <c r="O166" i="16"/>
  <c r="P166" i="16"/>
  <c r="Q166" i="16"/>
  <c r="R166" i="16"/>
  <c r="S166" i="16"/>
  <c r="T166" i="16"/>
  <c r="U166" i="16"/>
  <c r="V166" i="16"/>
  <c r="W166" i="16"/>
  <c r="X166" i="16"/>
  <c r="Z166" i="16"/>
  <c r="AA166" i="16"/>
  <c r="AB166" i="16"/>
  <c r="AC166" i="16"/>
  <c r="AD166" i="16"/>
  <c r="AE166" i="16"/>
  <c r="AF166" i="16"/>
  <c r="AG166" i="16"/>
  <c r="AH166" i="16"/>
  <c r="AI166" i="16"/>
  <c r="AJ166" i="16"/>
  <c r="AK166" i="16"/>
  <c r="AL166" i="16"/>
  <c r="AM166" i="16"/>
  <c r="AN166" i="16"/>
  <c r="L167" i="16"/>
  <c r="M167" i="16"/>
  <c r="N167" i="16"/>
  <c r="O167" i="16"/>
  <c r="P167" i="16"/>
  <c r="Q167" i="16"/>
  <c r="R167" i="16"/>
  <c r="S167" i="16"/>
  <c r="T167" i="16"/>
  <c r="U167" i="16"/>
  <c r="V167" i="16"/>
  <c r="W167" i="16"/>
  <c r="X167" i="16"/>
  <c r="Z167" i="16"/>
  <c r="AA167" i="16"/>
  <c r="AB167" i="16"/>
  <c r="AC167" i="16"/>
  <c r="AD167" i="16"/>
  <c r="AE167" i="16"/>
  <c r="AF167" i="16"/>
  <c r="AG167" i="16"/>
  <c r="AH167" i="16"/>
  <c r="AI167" i="16"/>
  <c r="AJ167" i="16"/>
  <c r="AK167" i="16"/>
  <c r="AL167" i="16"/>
  <c r="AM167" i="16"/>
  <c r="AN167" i="16"/>
  <c r="L168" i="16"/>
  <c r="M168" i="16"/>
  <c r="N168" i="16"/>
  <c r="O168" i="16"/>
  <c r="P168" i="16"/>
  <c r="Q168" i="16"/>
  <c r="R168" i="16"/>
  <c r="S168" i="16"/>
  <c r="T168" i="16"/>
  <c r="U168" i="16"/>
  <c r="V168" i="16"/>
  <c r="W168" i="16"/>
  <c r="X168" i="16"/>
  <c r="Z168" i="16"/>
  <c r="AA168" i="16"/>
  <c r="AB168" i="16"/>
  <c r="AC168" i="16"/>
  <c r="AD168" i="16"/>
  <c r="AE168" i="16"/>
  <c r="AF168" i="16"/>
  <c r="AG168" i="16"/>
  <c r="AH168" i="16"/>
  <c r="AI168" i="16"/>
  <c r="AJ168" i="16"/>
  <c r="AK168" i="16"/>
  <c r="AL168" i="16"/>
  <c r="AM168" i="16"/>
  <c r="AN168" i="16"/>
  <c r="L169" i="16"/>
  <c r="M169" i="16"/>
  <c r="N169" i="16"/>
  <c r="O169" i="16"/>
  <c r="P169" i="16"/>
  <c r="Q169" i="16"/>
  <c r="R169" i="16"/>
  <c r="S169" i="16"/>
  <c r="T169" i="16"/>
  <c r="U169" i="16"/>
  <c r="V169" i="16"/>
  <c r="W169" i="16"/>
  <c r="X169" i="16"/>
  <c r="Z169" i="16"/>
  <c r="AA169" i="16"/>
  <c r="AB169" i="16"/>
  <c r="AC169" i="16"/>
  <c r="AD169" i="16"/>
  <c r="AE169" i="16"/>
  <c r="AF169" i="16"/>
  <c r="AG169" i="16"/>
  <c r="AH169" i="16"/>
  <c r="AI169" i="16"/>
  <c r="AJ169" i="16"/>
  <c r="AK169" i="16"/>
  <c r="AL169" i="16"/>
  <c r="AM169" i="16"/>
  <c r="AN169" i="16"/>
  <c r="L170" i="16"/>
  <c r="M170" i="16"/>
  <c r="N170" i="16"/>
  <c r="O170" i="16"/>
  <c r="P170" i="16"/>
  <c r="Q170" i="16"/>
  <c r="R170" i="16"/>
  <c r="S170" i="16"/>
  <c r="T170" i="16"/>
  <c r="U170" i="16"/>
  <c r="V170" i="16"/>
  <c r="W170" i="16"/>
  <c r="X170" i="16"/>
  <c r="Z170" i="16"/>
  <c r="AA170" i="16"/>
  <c r="AB170" i="16"/>
  <c r="AC170" i="16"/>
  <c r="AD170" i="16"/>
  <c r="AE170" i="16"/>
  <c r="AF170" i="16"/>
  <c r="AG170" i="16"/>
  <c r="AH170" i="16"/>
  <c r="AI170" i="16"/>
  <c r="AJ170" i="16"/>
  <c r="AK170" i="16"/>
  <c r="AL170" i="16"/>
  <c r="AM170" i="16"/>
  <c r="AN170" i="16"/>
  <c r="L171" i="16"/>
  <c r="M171" i="16"/>
  <c r="N171" i="16"/>
  <c r="O171" i="16"/>
  <c r="P171" i="16"/>
  <c r="Q171" i="16"/>
  <c r="R171" i="16"/>
  <c r="S171" i="16"/>
  <c r="T171" i="16"/>
  <c r="U171" i="16"/>
  <c r="V171" i="16"/>
  <c r="W171" i="16"/>
  <c r="X171" i="16"/>
  <c r="Z171" i="16"/>
  <c r="AA171" i="16"/>
  <c r="AB171" i="16"/>
  <c r="AC171" i="16"/>
  <c r="AD171" i="16"/>
  <c r="AE171" i="16"/>
  <c r="AF171" i="16"/>
  <c r="AG171" i="16"/>
  <c r="AH171" i="16"/>
  <c r="AI171" i="16"/>
  <c r="AJ171" i="16"/>
  <c r="AK171" i="16"/>
  <c r="AL171" i="16"/>
  <c r="AM171" i="16"/>
  <c r="AN171" i="16"/>
  <c r="L172" i="16"/>
  <c r="M172" i="16"/>
  <c r="N172" i="16"/>
  <c r="O172" i="16"/>
  <c r="P172" i="16"/>
  <c r="Q172" i="16"/>
  <c r="R172" i="16"/>
  <c r="S172" i="16"/>
  <c r="T172" i="16"/>
  <c r="U172" i="16"/>
  <c r="V172" i="16"/>
  <c r="W172" i="16"/>
  <c r="X172" i="16"/>
  <c r="Z172" i="16"/>
  <c r="AA172" i="16"/>
  <c r="AB172" i="16"/>
  <c r="AC172" i="16"/>
  <c r="AD172" i="16"/>
  <c r="AE172" i="16"/>
  <c r="AF172" i="16"/>
  <c r="AG172" i="16"/>
  <c r="AH172" i="16"/>
  <c r="AI172" i="16"/>
  <c r="AJ172" i="16"/>
  <c r="AK172" i="16"/>
  <c r="AL172" i="16"/>
  <c r="AM172" i="16"/>
  <c r="AN172" i="16"/>
  <c r="L173" i="16"/>
  <c r="M173" i="16"/>
  <c r="N173" i="16"/>
  <c r="O173" i="16"/>
  <c r="P173" i="16"/>
  <c r="Q173" i="16"/>
  <c r="R173" i="16"/>
  <c r="S173" i="16"/>
  <c r="T173" i="16"/>
  <c r="U173" i="16"/>
  <c r="V173" i="16"/>
  <c r="W173" i="16"/>
  <c r="X173" i="16"/>
  <c r="Z173" i="16"/>
  <c r="AA173" i="16"/>
  <c r="AB173" i="16"/>
  <c r="AC173" i="16"/>
  <c r="AD173" i="16"/>
  <c r="AE173" i="16"/>
  <c r="AF173" i="16"/>
  <c r="AG173" i="16"/>
  <c r="AH173" i="16"/>
  <c r="AI173" i="16"/>
  <c r="AJ173" i="16"/>
  <c r="AK173" i="16"/>
  <c r="AL173" i="16"/>
  <c r="AM173" i="16"/>
  <c r="AN173" i="16"/>
  <c r="L174" i="16"/>
  <c r="M174" i="16"/>
  <c r="N174" i="16"/>
  <c r="O174" i="16"/>
  <c r="P174" i="16"/>
  <c r="Q174" i="16"/>
  <c r="R174" i="16"/>
  <c r="S174" i="16"/>
  <c r="T174" i="16"/>
  <c r="U174" i="16"/>
  <c r="V174" i="16"/>
  <c r="W174" i="16"/>
  <c r="X174" i="16"/>
  <c r="Z174" i="16"/>
  <c r="AA174" i="16"/>
  <c r="AB174" i="16"/>
  <c r="AC174" i="16"/>
  <c r="AD174" i="16"/>
  <c r="AE174" i="16"/>
  <c r="AF174" i="16"/>
  <c r="AG174" i="16"/>
  <c r="AH174" i="16"/>
  <c r="AI174" i="16"/>
  <c r="AJ174" i="16"/>
  <c r="AK174" i="16"/>
  <c r="AL174" i="16"/>
  <c r="AM174" i="16"/>
  <c r="AN174" i="16"/>
  <c r="L175" i="16"/>
  <c r="M175" i="16"/>
  <c r="N175" i="16"/>
  <c r="O175" i="16"/>
  <c r="P175" i="16"/>
  <c r="Q175" i="16"/>
  <c r="R175" i="16"/>
  <c r="S175" i="16"/>
  <c r="T175" i="16"/>
  <c r="U175" i="16"/>
  <c r="V175" i="16"/>
  <c r="W175" i="16"/>
  <c r="X175" i="16"/>
  <c r="Z175" i="16"/>
  <c r="AA175" i="16"/>
  <c r="AB175" i="16"/>
  <c r="AC175" i="16"/>
  <c r="AD175" i="16"/>
  <c r="AE175" i="16"/>
  <c r="AF175" i="16"/>
  <c r="AG175" i="16"/>
  <c r="AH175" i="16"/>
  <c r="AI175" i="16"/>
  <c r="AJ175" i="16"/>
  <c r="AK175" i="16"/>
  <c r="AL175" i="16"/>
  <c r="AM175" i="16"/>
  <c r="AN175" i="16"/>
  <c r="L176" i="16"/>
  <c r="M176" i="16"/>
  <c r="N176" i="16"/>
  <c r="O176" i="16"/>
  <c r="P176" i="16"/>
  <c r="Q176" i="16"/>
  <c r="R176" i="16"/>
  <c r="S176" i="16"/>
  <c r="T176" i="16"/>
  <c r="U176" i="16"/>
  <c r="V176" i="16"/>
  <c r="W176" i="16"/>
  <c r="X176" i="16"/>
  <c r="Z176" i="16"/>
  <c r="AA176" i="16"/>
  <c r="AB176" i="16"/>
  <c r="AC176" i="16"/>
  <c r="AD176" i="16"/>
  <c r="AE176" i="16"/>
  <c r="AF176" i="16"/>
  <c r="AG176" i="16"/>
  <c r="AH176" i="16"/>
  <c r="AI176" i="16"/>
  <c r="AJ176" i="16"/>
  <c r="AK176" i="16"/>
  <c r="AL176" i="16"/>
  <c r="AM176" i="16"/>
  <c r="AN176" i="16"/>
  <c r="L177" i="16"/>
  <c r="M177" i="16"/>
  <c r="N177" i="16"/>
  <c r="O177" i="16"/>
  <c r="P177" i="16"/>
  <c r="Q177" i="16"/>
  <c r="R177" i="16"/>
  <c r="S177" i="16"/>
  <c r="T177" i="16"/>
  <c r="U177" i="16"/>
  <c r="V177" i="16"/>
  <c r="W177" i="16"/>
  <c r="X177" i="16"/>
  <c r="Z177" i="16"/>
  <c r="AA177" i="16"/>
  <c r="AB177" i="16"/>
  <c r="AC177" i="16"/>
  <c r="AD177" i="16"/>
  <c r="AE177" i="16"/>
  <c r="AF177" i="16"/>
  <c r="AG177" i="16"/>
  <c r="AH177" i="16"/>
  <c r="AI177" i="16"/>
  <c r="AJ177" i="16"/>
  <c r="AK177" i="16"/>
  <c r="AL177" i="16"/>
  <c r="AM177" i="16"/>
  <c r="AN177" i="16"/>
  <c r="L178" i="16"/>
  <c r="M178" i="16"/>
  <c r="N178" i="16"/>
  <c r="O178" i="16"/>
  <c r="P178" i="16"/>
  <c r="Q178" i="16"/>
  <c r="R178" i="16"/>
  <c r="S178" i="16"/>
  <c r="T178" i="16"/>
  <c r="U178" i="16"/>
  <c r="V178" i="16"/>
  <c r="W178" i="16"/>
  <c r="X178" i="16"/>
  <c r="Z178" i="16"/>
  <c r="AA178" i="16"/>
  <c r="AB178" i="16"/>
  <c r="AC178" i="16"/>
  <c r="AD178" i="16"/>
  <c r="AE178" i="16"/>
  <c r="AF178" i="16"/>
  <c r="AG178" i="16"/>
  <c r="AH178" i="16"/>
  <c r="AI178" i="16"/>
  <c r="AJ178" i="16"/>
  <c r="AK178" i="16"/>
  <c r="AL178" i="16"/>
  <c r="AM178" i="16"/>
  <c r="AN178" i="16"/>
  <c r="L179" i="16"/>
  <c r="M179" i="16"/>
  <c r="N179" i="16"/>
  <c r="O179" i="16"/>
  <c r="P179" i="16"/>
  <c r="Q179" i="16"/>
  <c r="R179" i="16"/>
  <c r="S179" i="16"/>
  <c r="T179" i="16"/>
  <c r="U179" i="16"/>
  <c r="V179" i="16"/>
  <c r="W179" i="16"/>
  <c r="X179" i="16"/>
  <c r="Z179" i="16"/>
  <c r="AA179" i="16"/>
  <c r="AB179" i="16"/>
  <c r="AC179" i="16"/>
  <c r="AD179" i="16"/>
  <c r="AE179" i="16"/>
  <c r="AF179" i="16"/>
  <c r="AG179" i="16"/>
  <c r="AH179" i="16"/>
  <c r="AI179" i="16"/>
  <c r="AJ179" i="16"/>
  <c r="AK179" i="16"/>
  <c r="AL179" i="16"/>
  <c r="AM179" i="16"/>
  <c r="AN179" i="16"/>
  <c r="L180" i="16"/>
  <c r="M180" i="16"/>
  <c r="N180" i="16"/>
  <c r="O180" i="16"/>
  <c r="P180" i="16"/>
  <c r="Q180" i="16"/>
  <c r="R180" i="16"/>
  <c r="S180" i="16"/>
  <c r="T180" i="16"/>
  <c r="U180" i="16"/>
  <c r="V180" i="16"/>
  <c r="W180" i="16"/>
  <c r="X180" i="16"/>
  <c r="Z180" i="16"/>
  <c r="AA180" i="16"/>
  <c r="AB180" i="16"/>
  <c r="AC180" i="16"/>
  <c r="AD180" i="16"/>
  <c r="AE180" i="16"/>
  <c r="AF180" i="16"/>
  <c r="AG180" i="16"/>
  <c r="AH180" i="16"/>
  <c r="AI180" i="16"/>
  <c r="AJ180" i="16"/>
  <c r="AK180" i="16"/>
  <c r="AL180" i="16"/>
  <c r="AM180" i="16"/>
  <c r="AN180" i="16"/>
  <c r="L181" i="16"/>
  <c r="M181" i="16"/>
  <c r="N181" i="16"/>
  <c r="O181" i="16"/>
  <c r="P181" i="16"/>
  <c r="Q181" i="16"/>
  <c r="R181" i="16"/>
  <c r="S181" i="16"/>
  <c r="T181" i="16"/>
  <c r="U181" i="16"/>
  <c r="V181" i="16"/>
  <c r="W181" i="16"/>
  <c r="X181" i="16"/>
  <c r="Z181" i="16"/>
  <c r="AA181" i="16"/>
  <c r="AB181" i="16"/>
  <c r="AC181" i="16"/>
  <c r="AD181" i="16"/>
  <c r="AE181" i="16"/>
  <c r="AF181" i="16"/>
  <c r="AG181" i="16"/>
  <c r="AH181" i="16"/>
  <c r="AI181" i="16"/>
  <c r="AJ181" i="16"/>
  <c r="AK181" i="16"/>
  <c r="AL181" i="16"/>
  <c r="AM181" i="16"/>
  <c r="AN181" i="16"/>
  <c r="L182" i="16"/>
  <c r="M182" i="16"/>
  <c r="N182" i="16"/>
  <c r="O182" i="16"/>
  <c r="P182" i="16"/>
  <c r="Q182" i="16"/>
  <c r="R182" i="16"/>
  <c r="S182" i="16"/>
  <c r="T182" i="16"/>
  <c r="U182" i="16"/>
  <c r="V182" i="16"/>
  <c r="W182" i="16"/>
  <c r="X182" i="16"/>
  <c r="Z182" i="16"/>
  <c r="AA182" i="16"/>
  <c r="AB182" i="16"/>
  <c r="AC182" i="16"/>
  <c r="AD182" i="16"/>
  <c r="AE182" i="16"/>
  <c r="AF182" i="16"/>
  <c r="AG182" i="16"/>
  <c r="AH182" i="16"/>
  <c r="AI182" i="16"/>
  <c r="AJ182" i="16"/>
  <c r="AK182" i="16"/>
  <c r="AL182" i="16"/>
  <c r="AM182" i="16"/>
  <c r="AN182" i="16"/>
  <c r="L183" i="16"/>
  <c r="M183" i="16"/>
  <c r="N183" i="16"/>
  <c r="O183" i="16"/>
  <c r="P183" i="16"/>
  <c r="Q183" i="16"/>
  <c r="R183" i="16"/>
  <c r="S183" i="16"/>
  <c r="T183" i="16"/>
  <c r="U183" i="16"/>
  <c r="V183" i="16"/>
  <c r="W183" i="16"/>
  <c r="X183" i="16"/>
  <c r="Z183" i="16"/>
  <c r="AA183" i="16"/>
  <c r="AB183" i="16"/>
  <c r="AC183" i="16"/>
  <c r="AD183" i="16"/>
  <c r="AE183" i="16"/>
  <c r="AF183" i="16"/>
  <c r="AG183" i="16"/>
  <c r="AH183" i="16"/>
  <c r="AI183" i="16"/>
  <c r="AJ183" i="16"/>
  <c r="AK183" i="16"/>
  <c r="AL183" i="16"/>
  <c r="AM183" i="16"/>
  <c r="AN183" i="16"/>
  <c r="L184" i="16"/>
  <c r="M184" i="16"/>
  <c r="N184" i="16"/>
  <c r="O184" i="16"/>
  <c r="P184" i="16"/>
  <c r="Q184" i="16"/>
  <c r="R184" i="16"/>
  <c r="S184" i="16"/>
  <c r="T184" i="16"/>
  <c r="U184" i="16"/>
  <c r="V184" i="16"/>
  <c r="W184" i="16"/>
  <c r="X184" i="16"/>
  <c r="Z184" i="16"/>
  <c r="AA184" i="16"/>
  <c r="AB184" i="16"/>
  <c r="AC184" i="16"/>
  <c r="AD184" i="16"/>
  <c r="AE184" i="16"/>
  <c r="AF184" i="16"/>
  <c r="AG184" i="16"/>
  <c r="AH184" i="16"/>
  <c r="AI184" i="16"/>
  <c r="AJ184" i="16"/>
  <c r="AK184" i="16"/>
  <c r="AL184" i="16"/>
  <c r="AM184" i="16"/>
  <c r="AN184" i="16"/>
  <c r="L185" i="16"/>
  <c r="M185" i="16"/>
  <c r="N185" i="16"/>
  <c r="O185" i="16"/>
  <c r="P185" i="16"/>
  <c r="Q185" i="16"/>
  <c r="R185" i="16"/>
  <c r="S185" i="16"/>
  <c r="T185" i="16"/>
  <c r="U185" i="16"/>
  <c r="V185" i="16"/>
  <c r="W185" i="16"/>
  <c r="X185" i="16"/>
  <c r="Z185" i="16"/>
  <c r="AA185" i="16"/>
  <c r="AB185" i="16"/>
  <c r="AC185" i="16"/>
  <c r="AD185" i="16"/>
  <c r="AE185" i="16"/>
  <c r="AF185" i="16"/>
  <c r="AG185" i="16"/>
  <c r="AH185" i="16"/>
  <c r="AI185" i="16"/>
  <c r="AJ185" i="16"/>
  <c r="AK185" i="16"/>
  <c r="AL185" i="16"/>
  <c r="AM185" i="16"/>
  <c r="AN185" i="16"/>
  <c r="L186" i="16"/>
  <c r="M186" i="16"/>
  <c r="N186" i="16"/>
  <c r="O186" i="16"/>
  <c r="P186" i="16"/>
  <c r="Q186" i="16"/>
  <c r="R186" i="16"/>
  <c r="S186" i="16"/>
  <c r="T186" i="16"/>
  <c r="U186" i="16"/>
  <c r="V186" i="16"/>
  <c r="W186" i="16"/>
  <c r="X186" i="16"/>
  <c r="Z186" i="16"/>
  <c r="AA186" i="16"/>
  <c r="AB186" i="16"/>
  <c r="AC186" i="16"/>
  <c r="AD186" i="16"/>
  <c r="AE186" i="16"/>
  <c r="AF186" i="16"/>
  <c r="AG186" i="16"/>
  <c r="AH186" i="16"/>
  <c r="AI186" i="16"/>
  <c r="AJ186" i="16"/>
  <c r="AK186" i="16"/>
  <c r="AL186" i="16"/>
  <c r="AM186" i="16"/>
  <c r="AN186" i="16"/>
  <c r="L187" i="16"/>
  <c r="M187" i="16"/>
  <c r="N187" i="16"/>
  <c r="O187" i="16"/>
  <c r="P187" i="16"/>
  <c r="Q187" i="16"/>
  <c r="R187" i="16"/>
  <c r="S187" i="16"/>
  <c r="T187" i="16"/>
  <c r="U187" i="16"/>
  <c r="V187" i="16"/>
  <c r="W187" i="16"/>
  <c r="X187" i="16"/>
  <c r="Z187" i="16"/>
  <c r="AA187" i="16"/>
  <c r="AB187" i="16"/>
  <c r="AC187" i="16"/>
  <c r="AD187" i="16"/>
  <c r="AE187" i="16"/>
  <c r="AF187" i="16"/>
  <c r="AG187" i="16"/>
  <c r="AH187" i="16"/>
  <c r="AI187" i="16"/>
  <c r="AJ187" i="16"/>
  <c r="AK187" i="16"/>
  <c r="AL187" i="16"/>
  <c r="AM187" i="16"/>
  <c r="AN187" i="16"/>
  <c r="L188" i="16"/>
  <c r="M188" i="16"/>
  <c r="N188" i="16"/>
  <c r="O188" i="16"/>
  <c r="P188" i="16"/>
  <c r="Q188" i="16"/>
  <c r="S188" i="16"/>
  <c r="T188" i="16"/>
  <c r="U188" i="16"/>
  <c r="V188" i="16"/>
  <c r="W188" i="16"/>
  <c r="X188" i="16"/>
  <c r="Z188" i="16"/>
  <c r="AA188" i="16"/>
  <c r="AB188" i="16"/>
  <c r="AC188" i="16"/>
  <c r="AD188" i="16"/>
  <c r="AE188" i="16"/>
  <c r="AF188" i="16"/>
  <c r="AG188" i="16"/>
  <c r="AH188" i="16"/>
  <c r="AI188" i="16"/>
  <c r="AJ188" i="16"/>
  <c r="AK188" i="16"/>
  <c r="AL188" i="16"/>
  <c r="AM188" i="16"/>
  <c r="AN188" i="16"/>
  <c r="L189" i="16"/>
  <c r="M189" i="16"/>
  <c r="N189" i="16"/>
  <c r="O189" i="16"/>
  <c r="P189" i="16"/>
  <c r="Q189" i="16"/>
  <c r="R189" i="16"/>
  <c r="S189" i="16"/>
  <c r="T189" i="16"/>
  <c r="U189" i="16"/>
  <c r="V189" i="16"/>
  <c r="W189" i="16"/>
  <c r="X189" i="16"/>
  <c r="Z189" i="16"/>
  <c r="AA189" i="16"/>
  <c r="AB189" i="16"/>
  <c r="AC189" i="16"/>
  <c r="AD189" i="16"/>
  <c r="AE189" i="16"/>
  <c r="AF189" i="16"/>
  <c r="AG189" i="16"/>
  <c r="AH189" i="16"/>
  <c r="AI189" i="16"/>
  <c r="AJ189" i="16"/>
  <c r="AK189" i="16"/>
  <c r="AL189" i="16"/>
  <c r="AM189" i="16"/>
  <c r="AN189" i="16"/>
  <c r="L190" i="16"/>
  <c r="M190" i="16"/>
  <c r="N190" i="16"/>
  <c r="O190" i="16"/>
  <c r="P190" i="16"/>
  <c r="Q190" i="16"/>
  <c r="R190" i="16"/>
  <c r="S190" i="16"/>
  <c r="T190" i="16"/>
  <c r="U190" i="16"/>
  <c r="V190" i="16"/>
  <c r="W190" i="16"/>
  <c r="X190" i="16"/>
  <c r="Z190" i="16"/>
  <c r="AA190" i="16"/>
  <c r="AB190" i="16"/>
  <c r="AC190" i="16"/>
  <c r="AD190" i="16"/>
  <c r="AE190" i="16"/>
  <c r="AF190" i="16"/>
  <c r="AG190" i="16"/>
  <c r="AH190" i="16"/>
  <c r="AI190" i="16"/>
  <c r="AJ190" i="16"/>
  <c r="AK190" i="16"/>
  <c r="AL190" i="16"/>
  <c r="AM190" i="16"/>
  <c r="AN190" i="16"/>
  <c r="L191" i="16"/>
  <c r="M191" i="16"/>
  <c r="N191" i="16"/>
  <c r="O191" i="16"/>
  <c r="P191" i="16"/>
  <c r="Q191" i="16"/>
  <c r="R191" i="16"/>
  <c r="S191" i="16"/>
  <c r="T191" i="16"/>
  <c r="U191" i="16"/>
  <c r="V191" i="16"/>
  <c r="W191" i="16"/>
  <c r="X191" i="16"/>
  <c r="Z191" i="16"/>
  <c r="AA191" i="16"/>
  <c r="AB191" i="16"/>
  <c r="AC191" i="16"/>
  <c r="AD191" i="16"/>
  <c r="AE191" i="16"/>
  <c r="AF191" i="16"/>
  <c r="AG191" i="16"/>
  <c r="AH191" i="16"/>
  <c r="AI191" i="16"/>
  <c r="AJ191" i="16"/>
  <c r="AK191" i="16"/>
  <c r="AL191" i="16"/>
  <c r="AM191" i="16"/>
  <c r="AN191" i="16"/>
  <c r="L192" i="16"/>
  <c r="M192" i="16"/>
  <c r="N192" i="16"/>
  <c r="O192" i="16"/>
  <c r="P192" i="16"/>
  <c r="Q192" i="16"/>
  <c r="R192" i="16"/>
  <c r="S192" i="16"/>
  <c r="T192" i="16"/>
  <c r="U192" i="16"/>
  <c r="V192" i="16"/>
  <c r="W192" i="16"/>
  <c r="X192" i="16"/>
  <c r="Z192" i="16"/>
  <c r="AA192" i="16"/>
  <c r="AB192" i="16"/>
  <c r="AC192" i="16"/>
  <c r="AD192" i="16"/>
  <c r="AE192" i="16"/>
  <c r="AF192" i="16"/>
  <c r="AG192" i="16"/>
  <c r="AH192" i="16"/>
  <c r="AI192" i="16"/>
  <c r="AJ192" i="16"/>
  <c r="AK192" i="16"/>
  <c r="AL192" i="16"/>
  <c r="AM192" i="16"/>
  <c r="AN192" i="16"/>
  <c r="L194" i="16"/>
  <c r="M194" i="16"/>
  <c r="N194" i="16"/>
  <c r="O194" i="16"/>
  <c r="P194" i="16"/>
  <c r="Q194" i="16"/>
  <c r="S194" i="16"/>
  <c r="T194" i="16"/>
  <c r="U194" i="16"/>
  <c r="V194" i="16"/>
  <c r="W194" i="16"/>
  <c r="X194" i="16"/>
  <c r="Z194" i="16"/>
  <c r="AA194" i="16"/>
  <c r="AB194" i="16"/>
  <c r="AC194" i="16"/>
  <c r="AD194" i="16"/>
  <c r="AE194" i="16"/>
  <c r="AF194" i="16"/>
  <c r="AG194" i="16"/>
  <c r="AH194" i="16"/>
  <c r="AI194" i="16"/>
  <c r="AJ194" i="16"/>
  <c r="AK194" i="16"/>
  <c r="AL194" i="16"/>
  <c r="AM194" i="16"/>
  <c r="AN194" i="16"/>
  <c r="L195" i="16"/>
  <c r="M195" i="16"/>
  <c r="N195" i="16"/>
  <c r="O195" i="16"/>
  <c r="P195" i="16"/>
  <c r="Q195" i="16"/>
  <c r="R195" i="16"/>
  <c r="S195" i="16"/>
  <c r="T195" i="16"/>
  <c r="U195" i="16"/>
  <c r="V195" i="16"/>
  <c r="W195" i="16"/>
  <c r="X195" i="16"/>
  <c r="Z195" i="16"/>
  <c r="AA195" i="16"/>
  <c r="AB195" i="16"/>
  <c r="AC195" i="16"/>
  <c r="AD195" i="16"/>
  <c r="AE195" i="16"/>
  <c r="AF195" i="16"/>
  <c r="AG195" i="16"/>
  <c r="AH195" i="16"/>
  <c r="AI195" i="16"/>
  <c r="AJ195" i="16"/>
  <c r="AK195" i="16"/>
  <c r="AL195" i="16"/>
  <c r="AM195" i="16"/>
  <c r="AN195" i="16"/>
  <c r="L196" i="16"/>
  <c r="M196" i="16"/>
  <c r="N196" i="16"/>
  <c r="O196" i="16"/>
  <c r="P196" i="16"/>
  <c r="Q196" i="16"/>
  <c r="S196" i="16"/>
  <c r="T196" i="16"/>
  <c r="U196" i="16"/>
  <c r="V196" i="16"/>
  <c r="W196" i="16"/>
  <c r="X196" i="16"/>
  <c r="Z196" i="16"/>
  <c r="AA196" i="16"/>
  <c r="AB196" i="16"/>
  <c r="AC196" i="16"/>
  <c r="AD196" i="16"/>
  <c r="AE196" i="16"/>
  <c r="AF196" i="16"/>
  <c r="AG196" i="16"/>
  <c r="AH196" i="16"/>
  <c r="AI196" i="16"/>
  <c r="AJ196" i="16"/>
  <c r="AK196" i="16"/>
  <c r="AL196" i="16"/>
  <c r="AM196" i="16"/>
  <c r="AN196" i="16"/>
  <c r="L197" i="16"/>
  <c r="M197" i="16"/>
  <c r="N197" i="16"/>
  <c r="O197" i="16"/>
  <c r="P197" i="16"/>
  <c r="Q197" i="16"/>
  <c r="R197" i="16"/>
  <c r="S197" i="16"/>
  <c r="T197" i="16"/>
  <c r="U197" i="16"/>
  <c r="V197" i="16"/>
  <c r="W197" i="16"/>
  <c r="X197" i="16"/>
  <c r="Z197" i="16"/>
  <c r="AA197" i="16"/>
  <c r="AB197" i="16"/>
  <c r="AC197" i="16"/>
  <c r="AD197" i="16"/>
  <c r="AE197" i="16"/>
  <c r="AF197" i="16"/>
  <c r="AG197" i="16"/>
  <c r="AH197" i="16"/>
  <c r="AI197" i="16"/>
  <c r="AJ197" i="16"/>
  <c r="AK197" i="16"/>
  <c r="AL197" i="16"/>
  <c r="AM197" i="16"/>
  <c r="AN197" i="16"/>
  <c r="L198" i="16"/>
  <c r="M198" i="16"/>
  <c r="N198" i="16"/>
  <c r="O198" i="16"/>
  <c r="P198" i="16"/>
  <c r="Q198" i="16"/>
  <c r="S198" i="16"/>
  <c r="T198" i="16"/>
  <c r="U198" i="16"/>
  <c r="V198" i="16"/>
  <c r="W198" i="16"/>
  <c r="X198" i="16"/>
  <c r="Z198" i="16"/>
  <c r="AA198" i="16"/>
  <c r="AB198" i="16"/>
  <c r="AC198" i="16"/>
  <c r="AD198" i="16"/>
  <c r="AE198" i="16"/>
  <c r="AF198" i="16"/>
  <c r="AG198" i="16"/>
  <c r="AH198" i="16"/>
  <c r="AI198" i="16"/>
  <c r="AJ198" i="16"/>
  <c r="AK198" i="16"/>
  <c r="AL198" i="16"/>
  <c r="AM198" i="16"/>
  <c r="AN198" i="16"/>
  <c r="L199" i="16"/>
  <c r="M199" i="16"/>
  <c r="N199" i="16"/>
  <c r="O199" i="16"/>
  <c r="P199" i="16"/>
  <c r="Q199" i="16"/>
  <c r="S199" i="16"/>
  <c r="T199" i="16"/>
  <c r="U199" i="16"/>
  <c r="V199" i="16"/>
  <c r="W199" i="16"/>
  <c r="X199" i="16"/>
  <c r="Z199" i="16"/>
  <c r="AA199" i="16"/>
  <c r="AB199" i="16"/>
  <c r="AC199" i="16"/>
  <c r="AD199" i="16"/>
  <c r="AE199" i="16"/>
  <c r="AF199" i="16"/>
  <c r="AG199" i="16"/>
  <c r="AH199" i="16"/>
  <c r="AI199" i="16"/>
  <c r="AJ199" i="16"/>
  <c r="AK199" i="16"/>
  <c r="AL199" i="16"/>
  <c r="AM199" i="16"/>
  <c r="AN199" i="16"/>
  <c r="L200" i="16"/>
  <c r="M200" i="16"/>
  <c r="N200" i="16"/>
  <c r="O200" i="16"/>
  <c r="P200" i="16"/>
  <c r="Q200" i="16"/>
  <c r="S200" i="16"/>
  <c r="T200" i="16"/>
  <c r="U200" i="16"/>
  <c r="V200" i="16"/>
  <c r="W200" i="16"/>
  <c r="X200" i="16"/>
  <c r="Z200" i="16"/>
  <c r="AA200" i="16"/>
  <c r="AB200" i="16"/>
  <c r="AC200" i="16"/>
  <c r="AD200" i="16"/>
  <c r="AE200" i="16"/>
  <c r="AF200" i="16"/>
  <c r="AG200" i="16"/>
  <c r="AH200" i="16"/>
  <c r="AI200" i="16"/>
  <c r="AJ200" i="16"/>
  <c r="AK200" i="16"/>
  <c r="AL200" i="16"/>
  <c r="AM200" i="16"/>
  <c r="AN200" i="16"/>
  <c r="L201" i="16"/>
  <c r="M201" i="16"/>
  <c r="N201" i="16"/>
  <c r="O201" i="16"/>
  <c r="P201" i="16"/>
  <c r="Q201" i="16"/>
  <c r="S201" i="16"/>
  <c r="T201" i="16"/>
  <c r="U201" i="16"/>
  <c r="V201" i="16"/>
  <c r="W201" i="16"/>
  <c r="X201" i="16"/>
  <c r="Z201" i="16"/>
  <c r="AA201" i="16"/>
  <c r="AB201" i="16"/>
  <c r="AC201" i="16"/>
  <c r="AD201" i="16"/>
  <c r="AE201" i="16"/>
  <c r="AF201" i="16"/>
  <c r="AG201" i="16"/>
  <c r="AH201" i="16"/>
  <c r="AI201" i="16"/>
  <c r="AJ201" i="16"/>
  <c r="AK201" i="16"/>
  <c r="AL201" i="16"/>
  <c r="AM201" i="16"/>
  <c r="AN201" i="16"/>
  <c r="L202" i="16"/>
  <c r="M202" i="16"/>
  <c r="N202" i="16"/>
  <c r="O202" i="16"/>
  <c r="P202" i="16"/>
  <c r="Q202" i="16"/>
  <c r="S202" i="16"/>
  <c r="T202" i="16"/>
  <c r="U202" i="16"/>
  <c r="V202" i="16"/>
  <c r="W202" i="16"/>
  <c r="X202" i="16"/>
  <c r="Z202" i="16"/>
  <c r="AA202" i="16"/>
  <c r="AB202" i="16"/>
  <c r="AC202" i="16"/>
  <c r="AD202" i="16"/>
  <c r="AE202" i="16"/>
  <c r="AF202" i="16"/>
  <c r="AG202" i="16"/>
  <c r="AH202" i="16"/>
  <c r="AI202" i="16"/>
  <c r="AJ202" i="16"/>
  <c r="AK202" i="16"/>
  <c r="AL202" i="16"/>
  <c r="AM202" i="16"/>
  <c r="AN202" i="16"/>
  <c r="L203" i="16"/>
  <c r="M203" i="16"/>
  <c r="N203" i="16"/>
  <c r="O203" i="16"/>
  <c r="P203" i="16"/>
  <c r="Q203" i="16"/>
  <c r="S203" i="16"/>
  <c r="T203" i="16"/>
  <c r="U203" i="16"/>
  <c r="V203" i="16"/>
  <c r="W203" i="16"/>
  <c r="X203" i="16"/>
  <c r="Z203" i="16"/>
  <c r="AA203" i="16"/>
  <c r="AB203" i="16"/>
  <c r="AC203" i="16"/>
  <c r="AD203" i="16"/>
  <c r="AE203" i="16"/>
  <c r="AF203" i="16"/>
  <c r="AG203" i="16"/>
  <c r="AH203" i="16"/>
  <c r="AI203" i="16"/>
  <c r="AJ203" i="16"/>
  <c r="AK203" i="16"/>
  <c r="AL203" i="16"/>
  <c r="AM203" i="16"/>
  <c r="AN203" i="16"/>
  <c r="L204" i="16"/>
  <c r="M204" i="16"/>
  <c r="N204" i="16"/>
  <c r="O204" i="16"/>
  <c r="P204" i="16"/>
  <c r="Q204" i="16"/>
  <c r="S204" i="16"/>
  <c r="T204" i="16"/>
  <c r="U204" i="16"/>
  <c r="V204" i="16"/>
  <c r="W204" i="16"/>
  <c r="X204" i="16"/>
  <c r="Z204" i="16"/>
  <c r="AA204" i="16"/>
  <c r="AB204" i="16"/>
  <c r="AC204" i="16"/>
  <c r="AD204" i="16"/>
  <c r="AE204" i="16"/>
  <c r="AF204" i="16"/>
  <c r="AG204" i="16"/>
  <c r="AH204" i="16"/>
  <c r="AI204" i="16"/>
  <c r="AJ204" i="16"/>
  <c r="AK204" i="16"/>
  <c r="AL204" i="16"/>
  <c r="AM204" i="16"/>
  <c r="AN204" i="16"/>
  <c r="L205" i="16"/>
  <c r="M205" i="16"/>
  <c r="N205" i="16"/>
  <c r="O205" i="16"/>
  <c r="P205" i="16"/>
  <c r="Q205" i="16"/>
  <c r="S205" i="16"/>
  <c r="T205" i="16"/>
  <c r="U205" i="16"/>
  <c r="V205" i="16"/>
  <c r="W205" i="16"/>
  <c r="X205" i="16"/>
  <c r="Z205" i="16"/>
  <c r="AA205" i="16"/>
  <c r="AB205" i="16"/>
  <c r="AC205" i="16"/>
  <c r="AD205" i="16"/>
  <c r="AE205" i="16"/>
  <c r="AF205" i="16"/>
  <c r="AG205" i="16"/>
  <c r="AH205" i="16"/>
  <c r="AI205" i="16"/>
  <c r="AJ205" i="16"/>
  <c r="AK205" i="16"/>
  <c r="AL205" i="16"/>
  <c r="AM205" i="16"/>
  <c r="AN205" i="16"/>
  <c r="L206" i="16"/>
  <c r="M206" i="16"/>
  <c r="N206" i="16"/>
  <c r="O206" i="16"/>
  <c r="P206" i="16"/>
  <c r="Q206" i="16"/>
  <c r="S206" i="16"/>
  <c r="T206" i="16"/>
  <c r="U206" i="16"/>
  <c r="V206" i="16"/>
  <c r="W206" i="16"/>
  <c r="X206" i="16"/>
  <c r="Z206" i="16"/>
  <c r="AA206" i="16"/>
  <c r="AB206" i="16"/>
  <c r="AC206" i="16"/>
  <c r="AD206" i="16"/>
  <c r="AE206" i="16"/>
  <c r="AF206" i="16"/>
  <c r="AG206" i="16"/>
  <c r="AH206" i="16"/>
  <c r="AI206" i="16"/>
  <c r="AJ206" i="16"/>
  <c r="AK206" i="16"/>
  <c r="AL206" i="16"/>
  <c r="AM206" i="16"/>
  <c r="AN206" i="16"/>
  <c r="L207" i="16"/>
  <c r="M207" i="16"/>
  <c r="N207" i="16"/>
  <c r="O207" i="16"/>
  <c r="P207" i="16"/>
  <c r="Q207" i="16"/>
  <c r="S207" i="16"/>
  <c r="T207" i="16"/>
  <c r="U207" i="16"/>
  <c r="V207" i="16"/>
  <c r="W207" i="16"/>
  <c r="X207" i="16"/>
  <c r="Z207" i="16"/>
  <c r="AA207" i="16"/>
  <c r="AB207" i="16"/>
  <c r="AC207" i="16"/>
  <c r="AD207" i="16"/>
  <c r="AE207" i="16"/>
  <c r="AF207" i="16"/>
  <c r="AG207" i="16"/>
  <c r="AH207" i="16"/>
  <c r="AI207" i="16"/>
  <c r="AJ207" i="16"/>
  <c r="AK207" i="16"/>
  <c r="AL207" i="16"/>
  <c r="AM207" i="16"/>
  <c r="AN207" i="16"/>
  <c r="L208" i="16"/>
  <c r="M208" i="16"/>
  <c r="N208" i="16"/>
  <c r="O208" i="16"/>
  <c r="P208" i="16"/>
  <c r="Q208" i="16"/>
  <c r="S208" i="16"/>
  <c r="T208" i="16"/>
  <c r="U208" i="16"/>
  <c r="V208" i="16"/>
  <c r="W208" i="16"/>
  <c r="X208" i="16"/>
  <c r="Z208" i="16"/>
  <c r="AA208" i="16"/>
  <c r="AB208" i="16"/>
  <c r="AC208" i="16"/>
  <c r="AD208" i="16"/>
  <c r="AE208" i="16"/>
  <c r="AF208" i="16"/>
  <c r="AG208" i="16"/>
  <c r="AH208" i="16"/>
  <c r="AI208" i="16"/>
  <c r="AJ208" i="16"/>
  <c r="AK208" i="16"/>
  <c r="AL208" i="16"/>
  <c r="AM208" i="16"/>
  <c r="AN208" i="16"/>
  <c r="L209" i="16"/>
  <c r="M209" i="16"/>
  <c r="N209" i="16"/>
  <c r="O209" i="16"/>
  <c r="P209" i="16"/>
  <c r="Q209" i="16"/>
  <c r="S209" i="16"/>
  <c r="T209" i="16"/>
  <c r="U209" i="16"/>
  <c r="V209" i="16"/>
  <c r="W209" i="16"/>
  <c r="X209" i="16"/>
  <c r="Z209" i="16"/>
  <c r="AA209" i="16"/>
  <c r="AB209" i="16"/>
  <c r="AC209" i="16"/>
  <c r="AD209" i="16"/>
  <c r="AE209" i="16"/>
  <c r="AF209" i="16"/>
  <c r="AG209" i="16"/>
  <c r="AH209" i="16"/>
  <c r="AI209" i="16"/>
  <c r="AJ209" i="16"/>
  <c r="AK209" i="16"/>
  <c r="AL209" i="16"/>
  <c r="AM209" i="16"/>
  <c r="AN209" i="16"/>
  <c r="L210" i="16"/>
  <c r="M210" i="16"/>
  <c r="N210" i="16"/>
  <c r="O210" i="16"/>
  <c r="P210" i="16"/>
  <c r="Q210" i="16"/>
  <c r="S210" i="16"/>
  <c r="T210" i="16"/>
  <c r="U210" i="16"/>
  <c r="V210" i="16"/>
  <c r="W210" i="16"/>
  <c r="X210" i="16"/>
  <c r="Z210" i="16"/>
  <c r="AA210" i="16"/>
  <c r="AB210" i="16"/>
  <c r="AC210" i="16"/>
  <c r="AD210" i="16"/>
  <c r="AE210" i="16"/>
  <c r="AF210" i="16"/>
  <c r="AG210" i="16"/>
  <c r="AH210" i="16"/>
  <c r="AI210" i="16"/>
  <c r="AJ210" i="16"/>
  <c r="AK210" i="16"/>
  <c r="AL210" i="16"/>
  <c r="AM210" i="16"/>
  <c r="AN210" i="16"/>
  <c r="L211" i="16"/>
  <c r="M211" i="16"/>
  <c r="N211" i="16"/>
  <c r="O211" i="16"/>
  <c r="P211" i="16"/>
  <c r="Q211" i="16"/>
  <c r="S211" i="16"/>
  <c r="T211" i="16"/>
  <c r="U211" i="16"/>
  <c r="V211" i="16"/>
  <c r="W211" i="16"/>
  <c r="X211" i="16"/>
  <c r="Z211" i="16"/>
  <c r="AA211" i="16"/>
  <c r="AB211" i="16"/>
  <c r="AC211" i="16"/>
  <c r="AD211" i="16"/>
  <c r="AE211" i="16"/>
  <c r="AF211" i="16"/>
  <c r="AG211" i="16"/>
  <c r="AH211" i="16"/>
  <c r="AI211" i="16"/>
  <c r="AJ211" i="16"/>
  <c r="AK211" i="16"/>
  <c r="AL211" i="16"/>
  <c r="AM211" i="16"/>
  <c r="AN211" i="16"/>
  <c r="L212" i="16"/>
  <c r="M212" i="16"/>
  <c r="N212" i="16"/>
  <c r="O212" i="16"/>
  <c r="P212" i="16"/>
  <c r="Q212" i="16"/>
  <c r="S212" i="16"/>
  <c r="T212" i="16"/>
  <c r="U212" i="16"/>
  <c r="V212" i="16"/>
  <c r="W212" i="16"/>
  <c r="X212" i="16"/>
  <c r="Z212" i="16"/>
  <c r="AA212" i="16"/>
  <c r="AB212" i="16"/>
  <c r="AC212" i="16"/>
  <c r="AD212" i="16"/>
  <c r="AE212" i="16"/>
  <c r="AF212" i="16"/>
  <c r="AG212" i="16"/>
  <c r="AH212" i="16"/>
  <c r="AI212" i="16"/>
  <c r="AJ212" i="16"/>
  <c r="AK212" i="16"/>
  <c r="AL212" i="16"/>
  <c r="AM212" i="16"/>
  <c r="AN212" i="16"/>
  <c r="L213" i="16"/>
  <c r="M213" i="16"/>
  <c r="N213" i="16"/>
  <c r="O213" i="16"/>
  <c r="P213" i="16"/>
  <c r="Q213" i="16"/>
  <c r="S213" i="16"/>
  <c r="T213" i="16"/>
  <c r="U213" i="16"/>
  <c r="V213" i="16"/>
  <c r="W213" i="16"/>
  <c r="X213" i="16"/>
  <c r="Z213" i="16"/>
  <c r="AA213" i="16"/>
  <c r="AB213" i="16"/>
  <c r="AC213" i="16"/>
  <c r="AD213" i="16"/>
  <c r="AE213" i="16"/>
  <c r="AF213" i="16"/>
  <c r="AG213" i="16"/>
  <c r="AH213" i="16"/>
  <c r="AI213" i="16"/>
  <c r="AJ213" i="16"/>
  <c r="AK213" i="16"/>
  <c r="AL213" i="16"/>
  <c r="AM213" i="16"/>
  <c r="AN213" i="16"/>
  <c r="L214" i="16"/>
  <c r="M214" i="16"/>
  <c r="N214" i="16"/>
  <c r="O214" i="16"/>
  <c r="P214" i="16"/>
  <c r="Q214" i="16"/>
  <c r="S214" i="16"/>
  <c r="T214" i="16"/>
  <c r="U214" i="16"/>
  <c r="V214" i="16"/>
  <c r="W214" i="16"/>
  <c r="X214" i="16"/>
  <c r="Z214" i="16"/>
  <c r="AA214" i="16"/>
  <c r="AB214" i="16"/>
  <c r="AC214" i="16"/>
  <c r="AD214" i="16"/>
  <c r="AE214" i="16"/>
  <c r="AF214" i="16"/>
  <c r="AG214" i="16"/>
  <c r="AH214" i="16"/>
  <c r="AI214" i="16"/>
  <c r="AJ214" i="16"/>
  <c r="AK214" i="16"/>
  <c r="AL214" i="16"/>
  <c r="AM214" i="16"/>
  <c r="AN214" i="16"/>
  <c r="L215" i="16"/>
  <c r="M215" i="16"/>
  <c r="N215" i="16"/>
  <c r="O215" i="16"/>
  <c r="P215" i="16"/>
  <c r="Q215" i="16"/>
  <c r="S215" i="16"/>
  <c r="T215" i="16"/>
  <c r="U215" i="16"/>
  <c r="V215" i="16"/>
  <c r="W215" i="16"/>
  <c r="X215" i="16"/>
  <c r="Z215" i="16"/>
  <c r="AA215" i="16"/>
  <c r="AB215" i="16"/>
  <c r="AC215" i="16"/>
  <c r="AD215" i="16"/>
  <c r="AE215" i="16"/>
  <c r="AF215" i="16"/>
  <c r="AG215" i="16"/>
  <c r="AH215" i="16"/>
  <c r="AI215" i="16"/>
  <c r="AJ215" i="16"/>
  <c r="AK215" i="16"/>
  <c r="AL215" i="16"/>
  <c r="AM215" i="16"/>
  <c r="AN215" i="16"/>
  <c r="L216" i="16"/>
  <c r="M216" i="16"/>
  <c r="N216" i="16"/>
  <c r="O216" i="16"/>
  <c r="P216" i="16"/>
  <c r="Q216" i="16"/>
  <c r="R216" i="16"/>
  <c r="S216" i="16"/>
  <c r="T216" i="16"/>
  <c r="U216" i="16"/>
  <c r="V216" i="16"/>
  <c r="W216" i="16"/>
  <c r="X216" i="16"/>
  <c r="Z216" i="16"/>
  <c r="AA216" i="16"/>
  <c r="AB216" i="16"/>
  <c r="AC216" i="16"/>
  <c r="AD216" i="16"/>
  <c r="AE216" i="16"/>
  <c r="AF216" i="16"/>
  <c r="AG216" i="16"/>
  <c r="AH216" i="16"/>
  <c r="AI216" i="16"/>
  <c r="AJ216" i="16"/>
  <c r="AK216" i="16"/>
  <c r="AL216" i="16"/>
  <c r="AM216" i="16"/>
  <c r="AN216" i="16"/>
  <c r="L217" i="16"/>
  <c r="M217" i="16"/>
  <c r="N217" i="16"/>
  <c r="O217" i="16"/>
  <c r="P217" i="16"/>
  <c r="Q217" i="16"/>
  <c r="R217" i="16"/>
  <c r="S217" i="16"/>
  <c r="T217" i="16"/>
  <c r="U217" i="16"/>
  <c r="V217" i="16"/>
  <c r="W217" i="16"/>
  <c r="X217" i="16"/>
  <c r="Z217" i="16"/>
  <c r="AA217" i="16"/>
  <c r="AB217" i="16"/>
  <c r="AC217" i="16"/>
  <c r="AD217" i="16"/>
  <c r="AE217" i="16"/>
  <c r="AF217" i="16"/>
  <c r="AG217" i="16"/>
  <c r="AH217" i="16"/>
  <c r="AI217" i="16"/>
  <c r="AJ217" i="16"/>
  <c r="AK217" i="16"/>
  <c r="AL217" i="16"/>
  <c r="AM217" i="16"/>
  <c r="AN217" i="16"/>
  <c r="L218" i="16"/>
  <c r="M218" i="16"/>
  <c r="N218" i="16"/>
  <c r="O218" i="16"/>
  <c r="P218" i="16"/>
  <c r="Q218" i="16"/>
  <c r="R218" i="16"/>
  <c r="S218" i="16"/>
  <c r="T218" i="16"/>
  <c r="U218" i="16"/>
  <c r="V218" i="16"/>
  <c r="W218" i="16"/>
  <c r="X218" i="16"/>
  <c r="Z218" i="16"/>
  <c r="AA218" i="16"/>
  <c r="AB218" i="16"/>
  <c r="AC218" i="16"/>
  <c r="AD218" i="16"/>
  <c r="AE218" i="16"/>
  <c r="AF218" i="16"/>
  <c r="AG218" i="16"/>
  <c r="AH218" i="16"/>
  <c r="AI218" i="16"/>
  <c r="AJ218" i="16"/>
  <c r="AK218" i="16"/>
  <c r="AL218" i="16"/>
  <c r="AM218" i="16"/>
  <c r="AN218" i="16"/>
  <c r="L219" i="16"/>
  <c r="M219" i="16"/>
  <c r="N219" i="16"/>
  <c r="O219" i="16"/>
  <c r="P219" i="16"/>
  <c r="Q219" i="16"/>
  <c r="R219" i="16"/>
  <c r="S219" i="16"/>
  <c r="T219" i="16"/>
  <c r="U219" i="16"/>
  <c r="V219" i="16"/>
  <c r="W219" i="16"/>
  <c r="X219" i="16"/>
  <c r="Z219" i="16"/>
  <c r="AA219" i="16"/>
  <c r="AB219" i="16"/>
  <c r="AC219" i="16"/>
  <c r="AD219" i="16"/>
  <c r="AE219" i="16"/>
  <c r="AF219" i="16"/>
  <c r="AG219" i="16"/>
  <c r="AH219" i="16"/>
  <c r="AI219" i="16"/>
  <c r="AJ219" i="16"/>
  <c r="AK219" i="16"/>
  <c r="AL219" i="16"/>
  <c r="AM219" i="16"/>
  <c r="AN219" i="16"/>
  <c r="L220" i="16"/>
  <c r="M220" i="16"/>
  <c r="N220" i="16"/>
  <c r="O220" i="16"/>
  <c r="P220" i="16"/>
  <c r="Q220" i="16"/>
  <c r="S220" i="16"/>
  <c r="T220" i="16"/>
  <c r="U220" i="16"/>
  <c r="V220" i="16"/>
  <c r="W220" i="16"/>
  <c r="X220" i="16"/>
  <c r="Z220" i="16"/>
  <c r="AA220" i="16"/>
  <c r="AB220" i="16"/>
  <c r="AC220" i="16"/>
  <c r="AD220" i="16"/>
  <c r="AE220" i="16"/>
  <c r="AF220" i="16"/>
  <c r="AG220" i="16"/>
  <c r="AH220" i="16"/>
  <c r="AI220" i="16"/>
  <c r="AJ220" i="16"/>
  <c r="AK220" i="16"/>
  <c r="AL220" i="16"/>
  <c r="AM220" i="16"/>
  <c r="AN220" i="16"/>
  <c r="L221" i="16"/>
  <c r="M221" i="16"/>
  <c r="N221" i="16"/>
  <c r="O221" i="16"/>
  <c r="P221" i="16"/>
  <c r="Q221" i="16"/>
  <c r="R221" i="16"/>
  <c r="S221" i="16"/>
  <c r="T221" i="16"/>
  <c r="U221" i="16"/>
  <c r="V221" i="16"/>
  <c r="W221" i="16"/>
  <c r="X221" i="16"/>
  <c r="Z221" i="16"/>
  <c r="AA221" i="16"/>
  <c r="AB221" i="16"/>
  <c r="AC221" i="16"/>
  <c r="AD221" i="16"/>
  <c r="AE221" i="16"/>
  <c r="AF221" i="16"/>
  <c r="AG221" i="16"/>
  <c r="AH221" i="16"/>
  <c r="AI221" i="16"/>
  <c r="AJ221" i="16"/>
  <c r="AK221" i="16"/>
  <c r="AL221" i="16"/>
  <c r="AM221" i="16"/>
  <c r="AN221" i="16"/>
  <c r="L222" i="16"/>
  <c r="M222" i="16"/>
  <c r="N222" i="16"/>
  <c r="O222" i="16"/>
  <c r="P222" i="16"/>
  <c r="Q222" i="16"/>
  <c r="R222" i="16"/>
  <c r="S222" i="16"/>
  <c r="T222" i="16"/>
  <c r="U222" i="16"/>
  <c r="V222" i="16"/>
  <c r="W222" i="16"/>
  <c r="X222" i="16"/>
  <c r="Z222" i="16"/>
  <c r="AA222" i="16"/>
  <c r="AB222" i="16"/>
  <c r="AC222" i="16"/>
  <c r="AD222" i="16"/>
  <c r="AE222" i="16"/>
  <c r="AF222" i="16"/>
  <c r="AG222" i="16"/>
  <c r="AH222" i="16"/>
  <c r="AI222" i="16"/>
  <c r="AJ222" i="16"/>
  <c r="AK222" i="16"/>
  <c r="AL222" i="16"/>
  <c r="AM222" i="16"/>
  <c r="AN222" i="16"/>
  <c r="L223" i="16"/>
  <c r="M223" i="16"/>
  <c r="N223" i="16"/>
  <c r="O223" i="16"/>
  <c r="P223" i="16"/>
  <c r="Q223" i="16"/>
  <c r="R223" i="16"/>
  <c r="S223" i="16"/>
  <c r="T223" i="16"/>
  <c r="U223" i="16"/>
  <c r="V223" i="16"/>
  <c r="W223" i="16"/>
  <c r="X223" i="16"/>
  <c r="Z223" i="16"/>
  <c r="AA223" i="16"/>
  <c r="AB223" i="16"/>
  <c r="AC223" i="16"/>
  <c r="AD223" i="16"/>
  <c r="AE223" i="16"/>
  <c r="AF223" i="16"/>
  <c r="AG223" i="16"/>
  <c r="AH223" i="16"/>
  <c r="AI223" i="16"/>
  <c r="AJ223" i="16"/>
  <c r="AK223" i="16"/>
  <c r="AL223" i="16"/>
  <c r="AM223" i="16"/>
  <c r="AN223" i="16"/>
  <c r="L224" i="16"/>
  <c r="M224" i="16"/>
  <c r="N224" i="16"/>
  <c r="O224" i="16"/>
  <c r="P224" i="16"/>
  <c r="Q224" i="16"/>
  <c r="R224" i="16"/>
  <c r="S224" i="16"/>
  <c r="T224" i="16"/>
  <c r="U224" i="16"/>
  <c r="V224" i="16"/>
  <c r="W224" i="16"/>
  <c r="X224" i="16"/>
  <c r="Z224" i="16"/>
  <c r="AA224" i="16"/>
  <c r="AB224" i="16"/>
  <c r="AC224" i="16"/>
  <c r="AD224" i="16"/>
  <c r="AE224" i="16"/>
  <c r="AF224" i="16"/>
  <c r="AG224" i="16"/>
  <c r="AH224" i="16"/>
  <c r="AI224" i="16"/>
  <c r="AJ224" i="16"/>
  <c r="AK224" i="16"/>
  <c r="AL224" i="16"/>
  <c r="AM224" i="16"/>
  <c r="AN224" i="16"/>
  <c r="L225" i="16"/>
  <c r="M225" i="16"/>
  <c r="N225" i="16"/>
  <c r="O225" i="16"/>
  <c r="P225" i="16"/>
  <c r="Q225" i="16"/>
  <c r="R225" i="16"/>
  <c r="S225" i="16"/>
  <c r="T225" i="16"/>
  <c r="U225" i="16"/>
  <c r="V225" i="16"/>
  <c r="W225" i="16"/>
  <c r="X225" i="16"/>
  <c r="Z225" i="16"/>
  <c r="AA225" i="16"/>
  <c r="AB225" i="16"/>
  <c r="AC225" i="16"/>
  <c r="AD225" i="16"/>
  <c r="AE225" i="16"/>
  <c r="AF225" i="16"/>
  <c r="AG225" i="16"/>
  <c r="AH225" i="16"/>
  <c r="AI225" i="16"/>
  <c r="AJ225" i="16"/>
  <c r="AK225" i="16"/>
  <c r="AL225" i="16"/>
  <c r="AM225" i="16"/>
  <c r="AN225" i="16"/>
  <c r="L226" i="16"/>
  <c r="M226" i="16"/>
  <c r="N226" i="16"/>
  <c r="O226" i="16"/>
  <c r="P226" i="16"/>
  <c r="Q226" i="16"/>
  <c r="S226" i="16"/>
  <c r="T226" i="16"/>
  <c r="U226" i="16"/>
  <c r="V226" i="16"/>
  <c r="W226" i="16"/>
  <c r="X226" i="16"/>
  <c r="Z226" i="16"/>
  <c r="AA226" i="16"/>
  <c r="AB226" i="16"/>
  <c r="AC226" i="16"/>
  <c r="AD226" i="16"/>
  <c r="AE226" i="16"/>
  <c r="AF226" i="16"/>
  <c r="AG226" i="16"/>
  <c r="AH226" i="16"/>
  <c r="AI226" i="16"/>
  <c r="AJ226" i="16"/>
  <c r="AK226" i="16"/>
  <c r="AL226" i="16"/>
  <c r="AM226" i="16"/>
  <c r="AN226" i="16"/>
  <c r="L227" i="16"/>
  <c r="M227" i="16"/>
  <c r="N227" i="16"/>
  <c r="O227" i="16"/>
  <c r="P227" i="16"/>
  <c r="Q227" i="16"/>
  <c r="R227" i="16"/>
  <c r="S227" i="16"/>
  <c r="T227" i="16"/>
  <c r="U227" i="16"/>
  <c r="V227" i="16"/>
  <c r="W227" i="16"/>
  <c r="X227" i="16"/>
  <c r="Z227" i="16"/>
  <c r="AA227" i="16"/>
  <c r="AB227" i="16"/>
  <c r="AC227" i="16"/>
  <c r="AD227" i="16"/>
  <c r="AE227" i="16"/>
  <c r="AF227" i="16"/>
  <c r="AG227" i="16"/>
  <c r="AH227" i="16"/>
  <c r="AI227" i="16"/>
  <c r="AJ227" i="16"/>
  <c r="AK227" i="16"/>
  <c r="AL227" i="16"/>
  <c r="AM227" i="16"/>
  <c r="AN227" i="16"/>
  <c r="L228" i="16"/>
  <c r="M228" i="16"/>
  <c r="N228" i="16"/>
  <c r="O228" i="16"/>
  <c r="P228" i="16"/>
  <c r="Q228" i="16"/>
  <c r="R228" i="16"/>
  <c r="S228" i="16"/>
  <c r="T228" i="16"/>
  <c r="U228" i="16"/>
  <c r="V228" i="16"/>
  <c r="W228" i="16"/>
  <c r="X228" i="16"/>
  <c r="Z228" i="16"/>
  <c r="AA228" i="16"/>
  <c r="AB228" i="16"/>
  <c r="AC228" i="16"/>
  <c r="AD228" i="16"/>
  <c r="AE228" i="16"/>
  <c r="AF228" i="16"/>
  <c r="AG228" i="16"/>
  <c r="AH228" i="16"/>
  <c r="AI228" i="16"/>
  <c r="AJ228" i="16"/>
  <c r="AK228" i="16"/>
  <c r="AL228" i="16"/>
  <c r="AM228" i="16"/>
  <c r="AN228" i="16"/>
  <c r="L229" i="16"/>
  <c r="M229" i="16"/>
  <c r="N229" i="16"/>
  <c r="O229" i="16"/>
  <c r="P229" i="16"/>
  <c r="Q229" i="16"/>
  <c r="R229" i="16"/>
  <c r="S229" i="16"/>
  <c r="T229" i="16"/>
  <c r="U229" i="16"/>
  <c r="V229" i="16"/>
  <c r="W229" i="16"/>
  <c r="X229" i="16"/>
  <c r="Z229" i="16"/>
  <c r="AA229" i="16"/>
  <c r="AB229" i="16"/>
  <c r="AC229" i="16"/>
  <c r="AD229" i="16"/>
  <c r="AE229" i="16"/>
  <c r="AF229" i="16"/>
  <c r="AG229" i="16"/>
  <c r="AH229" i="16"/>
  <c r="AI229" i="16"/>
  <c r="AJ229" i="16"/>
  <c r="AK229" i="16"/>
  <c r="AL229" i="16"/>
  <c r="AM229" i="16"/>
  <c r="AN229" i="16"/>
  <c r="L230" i="16"/>
  <c r="M230" i="16"/>
  <c r="N230" i="16"/>
  <c r="O230" i="16"/>
  <c r="P230" i="16"/>
  <c r="Q230" i="16"/>
  <c r="R230" i="16"/>
  <c r="S230" i="16"/>
  <c r="T230" i="16"/>
  <c r="U230" i="16"/>
  <c r="V230" i="16"/>
  <c r="W230" i="16"/>
  <c r="X230" i="16"/>
  <c r="Z230" i="16"/>
  <c r="AA230" i="16"/>
  <c r="AB230" i="16"/>
  <c r="AC230" i="16"/>
  <c r="AD230" i="16"/>
  <c r="AE230" i="16"/>
  <c r="AF230" i="16"/>
  <c r="AG230" i="16"/>
  <c r="AH230" i="16"/>
  <c r="AI230" i="16"/>
  <c r="AJ230" i="16"/>
  <c r="AK230" i="16"/>
  <c r="AL230" i="16"/>
  <c r="AM230" i="16"/>
  <c r="AN230" i="16"/>
  <c r="L231" i="16"/>
  <c r="M231" i="16"/>
  <c r="N231" i="16"/>
  <c r="O231" i="16"/>
  <c r="P231" i="16"/>
  <c r="Q231" i="16"/>
  <c r="R231" i="16"/>
  <c r="S231" i="16"/>
  <c r="T231" i="16"/>
  <c r="U231" i="16"/>
  <c r="V231" i="16"/>
  <c r="W231" i="16"/>
  <c r="X231" i="16"/>
  <c r="Z231" i="16"/>
  <c r="AA231" i="16"/>
  <c r="AB231" i="16"/>
  <c r="AC231" i="16"/>
  <c r="AD231" i="16"/>
  <c r="AE231" i="16"/>
  <c r="AF231" i="16"/>
  <c r="AG231" i="16"/>
  <c r="AH231" i="16"/>
  <c r="AI231" i="16"/>
  <c r="AJ231" i="16"/>
  <c r="AK231" i="16"/>
  <c r="AL231" i="16"/>
  <c r="AM231" i="16"/>
  <c r="AN231" i="16"/>
  <c r="L232" i="16"/>
  <c r="M232" i="16"/>
  <c r="N232" i="16"/>
  <c r="O232" i="16"/>
  <c r="P232" i="16"/>
  <c r="Q232" i="16"/>
  <c r="R232" i="16"/>
  <c r="S232" i="16"/>
  <c r="T232" i="16"/>
  <c r="U232" i="16"/>
  <c r="V232" i="16"/>
  <c r="W232" i="16"/>
  <c r="X232" i="16"/>
  <c r="Z232" i="16"/>
  <c r="AA232" i="16"/>
  <c r="AB232" i="16"/>
  <c r="AC232" i="16"/>
  <c r="AD232" i="16"/>
  <c r="AE232" i="16"/>
  <c r="AF232" i="16"/>
  <c r="AG232" i="16"/>
  <c r="AH232" i="16"/>
  <c r="AI232" i="16"/>
  <c r="AJ232" i="16"/>
  <c r="AK232" i="16"/>
  <c r="AL232" i="16"/>
  <c r="AM232" i="16"/>
  <c r="AN232" i="16"/>
  <c r="L233" i="16"/>
  <c r="M233" i="16"/>
  <c r="N233" i="16"/>
  <c r="O233" i="16"/>
  <c r="P233" i="16"/>
  <c r="Q233" i="16"/>
  <c r="R233" i="16"/>
  <c r="S233" i="16"/>
  <c r="T233" i="16"/>
  <c r="U233" i="16"/>
  <c r="V233" i="16"/>
  <c r="W233" i="16"/>
  <c r="X233" i="16"/>
  <c r="Z233" i="16"/>
  <c r="AA233" i="16"/>
  <c r="AB233" i="16"/>
  <c r="AC233" i="16"/>
  <c r="AD233" i="16"/>
  <c r="AE233" i="16"/>
  <c r="AF233" i="16"/>
  <c r="AG233" i="16"/>
  <c r="AH233" i="16"/>
  <c r="AI233" i="16"/>
  <c r="AJ233" i="16"/>
  <c r="AK233" i="16"/>
  <c r="AL233" i="16"/>
  <c r="AM233" i="16"/>
  <c r="AN233" i="16"/>
  <c r="L234" i="16"/>
  <c r="M234" i="16"/>
  <c r="N234" i="16"/>
  <c r="O234" i="16"/>
  <c r="P234" i="16"/>
  <c r="Q234" i="16"/>
  <c r="R234" i="16"/>
  <c r="S234" i="16"/>
  <c r="T234" i="16"/>
  <c r="U234" i="16"/>
  <c r="V234" i="16"/>
  <c r="W234" i="16"/>
  <c r="X234" i="16"/>
  <c r="Z234" i="16"/>
  <c r="AA234" i="16"/>
  <c r="AB234" i="16"/>
  <c r="AC234" i="16"/>
  <c r="AD234" i="16"/>
  <c r="AE234" i="16"/>
  <c r="AF234" i="16"/>
  <c r="AG234" i="16"/>
  <c r="AH234" i="16"/>
  <c r="AI234" i="16"/>
  <c r="AJ234" i="16"/>
  <c r="AK234" i="16"/>
  <c r="AL234" i="16"/>
  <c r="AM234" i="16"/>
  <c r="AN234" i="16"/>
  <c r="L235" i="16"/>
  <c r="M235" i="16"/>
  <c r="N235" i="16"/>
  <c r="O235" i="16"/>
  <c r="P235" i="16"/>
  <c r="Q235" i="16"/>
  <c r="R235" i="16"/>
  <c r="S235" i="16"/>
  <c r="T235" i="16"/>
  <c r="U235" i="16"/>
  <c r="V235" i="16"/>
  <c r="W235" i="16"/>
  <c r="X235" i="16"/>
  <c r="Z235" i="16"/>
  <c r="AA235" i="16"/>
  <c r="AB235" i="16"/>
  <c r="AC235" i="16"/>
  <c r="AD235" i="16"/>
  <c r="AE235" i="16"/>
  <c r="AF235" i="16"/>
  <c r="AG235" i="16"/>
  <c r="AH235" i="16"/>
  <c r="AI235" i="16"/>
  <c r="AJ235" i="16"/>
  <c r="AK235" i="16"/>
  <c r="AL235" i="16"/>
  <c r="AM235" i="16"/>
  <c r="AN235" i="16"/>
  <c r="L236" i="16"/>
  <c r="M236" i="16"/>
  <c r="N236" i="16"/>
  <c r="O236" i="16"/>
  <c r="P236" i="16"/>
  <c r="Q236" i="16"/>
  <c r="R236" i="16"/>
  <c r="S236" i="16"/>
  <c r="T236" i="16"/>
  <c r="U236" i="16"/>
  <c r="V236" i="16"/>
  <c r="W236" i="16"/>
  <c r="X236" i="16"/>
  <c r="Z236" i="16"/>
  <c r="AA236" i="16"/>
  <c r="AB236" i="16"/>
  <c r="AC236" i="16"/>
  <c r="AD236" i="16"/>
  <c r="AE236" i="16"/>
  <c r="AF236" i="16"/>
  <c r="AG236" i="16"/>
  <c r="AH236" i="16"/>
  <c r="AI236" i="16"/>
  <c r="AJ236" i="16"/>
  <c r="AK236" i="16"/>
  <c r="AL236" i="16"/>
  <c r="AM236" i="16"/>
  <c r="AN236" i="16"/>
  <c r="L237" i="16"/>
  <c r="M237" i="16"/>
  <c r="N237" i="16"/>
  <c r="O237" i="16"/>
  <c r="P237" i="16"/>
  <c r="Q237" i="16"/>
  <c r="R237" i="16"/>
  <c r="S237" i="16"/>
  <c r="T237" i="16"/>
  <c r="U237" i="16"/>
  <c r="V237" i="16"/>
  <c r="W237" i="16"/>
  <c r="X237" i="16"/>
  <c r="Z237" i="16"/>
  <c r="AA237" i="16"/>
  <c r="AB237" i="16"/>
  <c r="AC237" i="16"/>
  <c r="AD237" i="16"/>
  <c r="AE237" i="16"/>
  <c r="AF237" i="16"/>
  <c r="AG237" i="16"/>
  <c r="AH237" i="16"/>
  <c r="AI237" i="16"/>
  <c r="AJ237" i="16"/>
  <c r="AK237" i="16"/>
  <c r="AL237" i="16"/>
  <c r="AM237" i="16"/>
  <c r="AN237" i="16"/>
  <c r="L238" i="16"/>
  <c r="M238" i="16"/>
  <c r="N238" i="16"/>
  <c r="O238" i="16"/>
  <c r="P238" i="16"/>
  <c r="Q238" i="16"/>
  <c r="R238" i="16"/>
  <c r="S238" i="16"/>
  <c r="T238" i="16"/>
  <c r="U238" i="16"/>
  <c r="V238" i="16"/>
  <c r="W238" i="16"/>
  <c r="X238" i="16"/>
  <c r="Z238" i="16"/>
  <c r="AA238" i="16"/>
  <c r="AB238" i="16"/>
  <c r="AC238" i="16"/>
  <c r="AD238" i="16"/>
  <c r="AE238" i="16"/>
  <c r="AF238" i="16"/>
  <c r="AG238" i="16"/>
  <c r="AH238" i="16"/>
  <c r="AI238" i="16"/>
  <c r="AJ238" i="16"/>
  <c r="AK238" i="16"/>
  <c r="AL238" i="16"/>
  <c r="AM238" i="16"/>
  <c r="AN238" i="16"/>
  <c r="L239" i="16"/>
  <c r="M239" i="16"/>
  <c r="N239" i="16"/>
  <c r="O239" i="16"/>
  <c r="P239" i="16"/>
  <c r="Q239" i="16"/>
  <c r="R239" i="16"/>
  <c r="S239" i="16"/>
  <c r="T239" i="16"/>
  <c r="U239" i="16"/>
  <c r="V239" i="16"/>
  <c r="W239" i="16"/>
  <c r="X239" i="16"/>
  <c r="Z239" i="16"/>
  <c r="AA239" i="16"/>
  <c r="AB239" i="16"/>
  <c r="AC239" i="16"/>
  <c r="AD239" i="16"/>
  <c r="AE239" i="16"/>
  <c r="AF239" i="16"/>
  <c r="AG239" i="16"/>
  <c r="AH239" i="16"/>
  <c r="AI239" i="16"/>
  <c r="AJ239" i="16"/>
  <c r="AK239" i="16"/>
  <c r="AL239" i="16"/>
  <c r="AM239" i="16"/>
  <c r="AN239" i="16"/>
  <c r="L240" i="16"/>
  <c r="M240" i="16"/>
  <c r="N240" i="16"/>
  <c r="O240" i="16"/>
  <c r="P240" i="16"/>
  <c r="Q240" i="16"/>
  <c r="R240" i="16"/>
  <c r="S240" i="16"/>
  <c r="T240" i="16"/>
  <c r="U240" i="16"/>
  <c r="V240" i="16"/>
  <c r="W240" i="16"/>
  <c r="X240" i="16"/>
  <c r="Z240" i="16"/>
  <c r="AA240" i="16"/>
  <c r="AB240" i="16"/>
  <c r="AC240" i="16"/>
  <c r="AD240" i="16"/>
  <c r="AE240" i="16"/>
  <c r="AF240" i="16"/>
  <c r="AG240" i="16"/>
  <c r="AH240" i="16"/>
  <c r="AI240" i="16"/>
  <c r="AJ240" i="16"/>
  <c r="AK240" i="16"/>
  <c r="AL240" i="16"/>
  <c r="AM240" i="16"/>
  <c r="AN240" i="16"/>
  <c r="L241" i="16"/>
  <c r="M241" i="16"/>
  <c r="N241" i="16"/>
  <c r="O241" i="16"/>
  <c r="P241" i="16"/>
  <c r="Q241" i="16"/>
  <c r="R241" i="16"/>
  <c r="S241" i="16"/>
  <c r="T241" i="16"/>
  <c r="U241" i="16"/>
  <c r="V241" i="16"/>
  <c r="W241" i="16"/>
  <c r="X241" i="16"/>
  <c r="Z241" i="16"/>
  <c r="AA241" i="16"/>
  <c r="AB241" i="16"/>
  <c r="AC241" i="16"/>
  <c r="AD241" i="16"/>
  <c r="AE241" i="16"/>
  <c r="AF241" i="16"/>
  <c r="AG241" i="16"/>
  <c r="AH241" i="16"/>
  <c r="AI241" i="16"/>
  <c r="AJ241" i="16"/>
  <c r="AK241" i="16"/>
  <c r="AL241" i="16"/>
  <c r="AM241" i="16"/>
  <c r="AN241" i="16"/>
  <c r="L242" i="16"/>
  <c r="M242" i="16"/>
  <c r="N242" i="16"/>
  <c r="O242" i="16"/>
  <c r="P242" i="16"/>
  <c r="Q242" i="16"/>
  <c r="R242" i="16"/>
  <c r="S242" i="16"/>
  <c r="T242" i="16"/>
  <c r="U242" i="16"/>
  <c r="V242" i="16"/>
  <c r="W242" i="16"/>
  <c r="X242" i="16"/>
  <c r="Z242" i="16"/>
  <c r="AA242" i="16"/>
  <c r="AB242" i="16"/>
  <c r="AC242" i="16"/>
  <c r="AD242" i="16"/>
  <c r="AE242" i="16"/>
  <c r="AF242" i="16"/>
  <c r="AG242" i="16"/>
  <c r="AH242" i="16"/>
  <c r="AI242" i="16"/>
  <c r="AJ242" i="16"/>
  <c r="AK242" i="16"/>
  <c r="AL242" i="16"/>
  <c r="AM242" i="16"/>
  <c r="AN242" i="16"/>
  <c r="L243" i="16"/>
  <c r="M243" i="16"/>
  <c r="N243" i="16"/>
  <c r="O243" i="16"/>
  <c r="P243" i="16"/>
  <c r="Q243" i="16"/>
  <c r="R243" i="16"/>
  <c r="S243" i="16"/>
  <c r="T243" i="16"/>
  <c r="U243" i="16"/>
  <c r="V243" i="16"/>
  <c r="W243" i="16"/>
  <c r="X243" i="16"/>
  <c r="Z243" i="16"/>
  <c r="AA243" i="16"/>
  <c r="AB243" i="16"/>
  <c r="AC243" i="16"/>
  <c r="AD243" i="16"/>
  <c r="AE243" i="16"/>
  <c r="AF243" i="16"/>
  <c r="AG243" i="16"/>
  <c r="AH243" i="16"/>
  <c r="AI243" i="16"/>
  <c r="AJ243" i="16"/>
  <c r="AK243" i="16"/>
  <c r="AL243" i="16"/>
  <c r="AM243" i="16"/>
  <c r="AN243" i="16"/>
  <c r="L244" i="16"/>
  <c r="M244" i="16"/>
  <c r="N244" i="16"/>
  <c r="O244" i="16"/>
  <c r="P244" i="16"/>
  <c r="Q244" i="16"/>
  <c r="R244" i="16"/>
  <c r="S244" i="16"/>
  <c r="T244" i="16"/>
  <c r="U244" i="16"/>
  <c r="V244" i="16"/>
  <c r="W244" i="16"/>
  <c r="X244" i="16"/>
  <c r="Z244" i="16"/>
  <c r="AA244" i="16"/>
  <c r="AB244" i="16"/>
  <c r="AC244" i="16"/>
  <c r="AD244" i="16"/>
  <c r="AE244" i="16"/>
  <c r="AF244" i="16"/>
  <c r="AG244" i="16"/>
  <c r="AH244" i="16"/>
  <c r="AI244" i="16"/>
  <c r="AJ244" i="16"/>
  <c r="AK244" i="16"/>
  <c r="AL244" i="16"/>
  <c r="AM244" i="16"/>
  <c r="AN244" i="16"/>
  <c r="L245" i="16"/>
  <c r="M245" i="16"/>
  <c r="N245" i="16"/>
  <c r="O245" i="16"/>
  <c r="P245" i="16"/>
  <c r="Q245" i="16"/>
  <c r="R245" i="16"/>
  <c r="S245" i="16"/>
  <c r="T245" i="16"/>
  <c r="U245" i="16"/>
  <c r="V245" i="16"/>
  <c r="W245" i="16"/>
  <c r="X245" i="16"/>
  <c r="Z245" i="16"/>
  <c r="AA245" i="16"/>
  <c r="AB245" i="16"/>
  <c r="AC245" i="16"/>
  <c r="AD245" i="16"/>
  <c r="AE245" i="16"/>
  <c r="AF245" i="16"/>
  <c r="AG245" i="16"/>
  <c r="AH245" i="16"/>
  <c r="AI245" i="16"/>
  <c r="AJ245" i="16"/>
  <c r="AK245" i="16"/>
  <c r="AL245" i="16"/>
  <c r="AM245" i="16"/>
  <c r="AN245" i="16"/>
  <c r="L246" i="16"/>
  <c r="M246" i="16"/>
  <c r="N246" i="16"/>
  <c r="O246" i="16"/>
  <c r="P246" i="16"/>
  <c r="Q246" i="16"/>
  <c r="R246" i="16"/>
  <c r="S246" i="16"/>
  <c r="T246" i="16"/>
  <c r="U246" i="16"/>
  <c r="V246" i="16"/>
  <c r="W246" i="16"/>
  <c r="X246" i="16"/>
  <c r="Z246" i="16"/>
  <c r="AA246" i="16"/>
  <c r="AB246" i="16"/>
  <c r="AC246" i="16"/>
  <c r="AD246" i="16"/>
  <c r="AE246" i="16"/>
  <c r="AF246" i="16"/>
  <c r="AG246" i="16"/>
  <c r="AH246" i="16"/>
  <c r="AI246" i="16"/>
  <c r="AJ246" i="16"/>
  <c r="AK246" i="16"/>
  <c r="AL246" i="16"/>
  <c r="AM246" i="16"/>
  <c r="AN246" i="16"/>
  <c r="L247" i="16"/>
  <c r="M247" i="16"/>
  <c r="N247" i="16"/>
  <c r="O247" i="16"/>
  <c r="P247" i="16"/>
  <c r="Q247" i="16"/>
  <c r="R247" i="16"/>
  <c r="S247" i="16"/>
  <c r="T247" i="16"/>
  <c r="U247" i="16"/>
  <c r="V247" i="16"/>
  <c r="W247" i="16"/>
  <c r="X247" i="16"/>
  <c r="Z247" i="16"/>
  <c r="AA247" i="16"/>
  <c r="AB247" i="16"/>
  <c r="AC247" i="16"/>
  <c r="AD247" i="16"/>
  <c r="AE247" i="16"/>
  <c r="AF247" i="16"/>
  <c r="AG247" i="16"/>
  <c r="AH247" i="16"/>
  <c r="AI247" i="16"/>
  <c r="AJ247" i="16"/>
  <c r="AK247" i="16"/>
  <c r="AL247" i="16"/>
  <c r="AM247" i="16"/>
  <c r="AN247" i="16"/>
  <c r="L248" i="16"/>
  <c r="M248" i="16"/>
  <c r="N248" i="16"/>
  <c r="O248" i="16"/>
  <c r="P248" i="16"/>
  <c r="Q248" i="16"/>
  <c r="R248" i="16"/>
  <c r="S248" i="16"/>
  <c r="T248" i="16"/>
  <c r="U248" i="16"/>
  <c r="V248" i="16"/>
  <c r="W248" i="16"/>
  <c r="X248" i="16"/>
  <c r="Z248" i="16"/>
  <c r="AA248" i="16"/>
  <c r="AB248" i="16"/>
  <c r="AC248" i="16"/>
  <c r="AD248" i="16"/>
  <c r="AE248" i="16"/>
  <c r="AF248" i="16"/>
  <c r="AG248" i="16"/>
  <c r="AH248" i="16"/>
  <c r="AI248" i="16"/>
  <c r="AJ248" i="16"/>
  <c r="AK248" i="16"/>
  <c r="AL248" i="16"/>
  <c r="AM248" i="16"/>
  <c r="AN248" i="16"/>
  <c r="L249" i="16"/>
  <c r="M249" i="16"/>
  <c r="N249" i="16"/>
  <c r="O249" i="16"/>
  <c r="P249" i="16"/>
  <c r="Q249" i="16"/>
  <c r="R249" i="16"/>
  <c r="S249" i="16"/>
  <c r="T249" i="16"/>
  <c r="U249" i="16"/>
  <c r="V249" i="16"/>
  <c r="W249" i="16"/>
  <c r="X249" i="16"/>
  <c r="Z249" i="16"/>
  <c r="AA249" i="16"/>
  <c r="AB249" i="16"/>
  <c r="AC249" i="16"/>
  <c r="AD249" i="16"/>
  <c r="AE249" i="16"/>
  <c r="AF249" i="16"/>
  <c r="AG249" i="16"/>
  <c r="AH249" i="16"/>
  <c r="AI249" i="16"/>
  <c r="AJ249" i="16"/>
  <c r="AK249" i="16"/>
  <c r="AL249" i="16"/>
  <c r="AM249" i="16"/>
  <c r="AN249" i="16"/>
  <c r="L250" i="16"/>
  <c r="M250" i="16"/>
  <c r="N250" i="16"/>
  <c r="O250" i="16"/>
  <c r="P250" i="16"/>
  <c r="Q250" i="16"/>
  <c r="R250" i="16"/>
  <c r="S250" i="16"/>
  <c r="T250" i="16"/>
  <c r="U250" i="16"/>
  <c r="V250" i="16"/>
  <c r="W250" i="16"/>
  <c r="X250" i="16"/>
  <c r="Z250" i="16"/>
  <c r="AA250" i="16"/>
  <c r="AB250" i="16"/>
  <c r="AC250" i="16"/>
  <c r="AD250" i="16"/>
  <c r="AE250" i="16"/>
  <c r="AF250" i="16"/>
  <c r="AG250" i="16"/>
  <c r="AH250" i="16"/>
  <c r="AI250" i="16"/>
  <c r="AJ250" i="16"/>
  <c r="AK250" i="16"/>
  <c r="AL250" i="16"/>
  <c r="AM250" i="16"/>
  <c r="AN250" i="16"/>
  <c r="L251" i="16"/>
  <c r="M251" i="16"/>
  <c r="N251" i="16"/>
  <c r="O251" i="16"/>
  <c r="P251" i="16"/>
  <c r="Q251" i="16"/>
  <c r="R251" i="16"/>
  <c r="S251" i="16"/>
  <c r="T251" i="16"/>
  <c r="U251" i="16"/>
  <c r="V251" i="16"/>
  <c r="W251" i="16"/>
  <c r="X251" i="16"/>
  <c r="Z251" i="16"/>
  <c r="AA251" i="16"/>
  <c r="AB251" i="16"/>
  <c r="AC251" i="16"/>
  <c r="AD251" i="16"/>
  <c r="AE251" i="16"/>
  <c r="AF251" i="16"/>
  <c r="AG251" i="16"/>
  <c r="AH251" i="16"/>
  <c r="AI251" i="16"/>
  <c r="AJ251" i="16"/>
  <c r="AK251" i="16"/>
  <c r="AL251" i="16"/>
  <c r="AM251" i="16"/>
  <c r="AN251" i="16"/>
  <c r="L252" i="16"/>
  <c r="M252" i="16"/>
  <c r="N252" i="16"/>
  <c r="O252" i="16"/>
  <c r="P252" i="16"/>
  <c r="Q252" i="16"/>
  <c r="R252" i="16"/>
  <c r="S252" i="16"/>
  <c r="T252" i="16"/>
  <c r="U252" i="16"/>
  <c r="V252" i="16"/>
  <c r="W252" i="16"/>
  <c r="X252" i="16"/>
  <c r="Z252" i="16"/>
  <c r="AA252" i="16"/>
  <c r="AB252" i="16"/>
  <c r="AC252" i="16"/>
  <c r="AD252" i="16"/>
  <c r="AE252" i="16"/>
  <c r="AF252" i="16"/>
  <c r="AG252" i="16"/>
  <c r="AH252" i="16"/>
  <c r="AI252" i="16"/>
  <c r="AJ252" i="16"/>
  <c r="AK252" i="16"/>
  <c r="AL252" i="16"/>
  <c r="AM252" i="16"/>
  <c r="AN252" i="16"/>
  <c r="L253" i="16"/>
  <c r="M253" i="16"/>
  <c r="N253" i="16"/>
  <c r="O253" i="16"/>
  <c r="P253" i="16"/>
  <c r="Q253" i="16"/>
  <c r="R253" i="16"/>
  <c r="S253" i="16"/>
  <c r="T253" i="16"/>
  <c r="U253" i="16"/>
  <c r="V253" i="16"/>
  <c r="W253" i="16"/>
  <c r="X253" i="16"/>
  <c r="Z253" i="16"/>
  <c r="AA253" i="16"/>
  <c r="AB253" i="16"/>
  <c r="AC253" i="16"/>
  <c r="AD253" i="16"/>
  <c r="AE253" i="16"/>
  <c r="AF253" i="16"/>
  <c r="AG253" i="16"/>
  <c r="AH253" i="16"/>
  <c r="AI253" i="16"/>
  <c r="AJ253" i="16"/>
  <c r="AK253" i="16"/>
  <c r="AL253" i="16"/>
  <c r="AM253" i="16"/>
  <c r="AN253" i="16"/>
  <c r="L254" i="16"/>
  <c r="M254" i="16"/>
  <c r="N254" i="16"/>
  <c r="O254" i="16"/>
  <c r="P254" i="16"/>
  <c r="Q254" i="16"/>
  <c r="R254" i="16"/>
  <c r="S254" i="16"/>
  <c r="T254" i="16"/>
  <c r="U254" i="16"/>
  <c r="V254" i="16"/>
  <c r="W254" i="16"/>
  <c r="X254" i="16"/>
  <c r="Z254" i="16"/>
  <c r="AA254" i="16"/>
  <c r="AB254" i="16"/>
  <c r="AC254" i="16"/>
  <c r="AD254" i="16"/>
  <c r="AE254" i="16"/>
  <c r="AF254" i="16"/>
  <c r="AG254" i="16"/>
  <c r="AH254" i="16"/>
  <c r="AI254" i="16"/>
  <c r="AJ254" i="16"/>
  <c r="AK254" i="16"/>
  <c r="AL254" i="16"/>
  <c r="AM254" i="16"/>
  <c r="AN254" i="16"/>
  <c r="L255" i="16"/>
  <c r="M255" i="16"/>
  <c r="N255" i="16"/>
  <c r="O255" i="16"/>
  <c r="P255" i="16"/>
  <c r="Q255" i="16"/>
  <c r="R255" i="16"/>
  <c r="S255" i="16"/>
  <c r="T255" i="16"/>
  <c r="U255" i="16"/>
  <c r="V255" i="16"/>
  <c r="W255" i="16"/>
  <c r="X255" i="16"/>
  <c r="Z255" i="16"/>
  <c r="AA255" i="16"/>
  <c r="AB255" i="16"/>
  <c r="AC255" i="16"/>
  <c r="AD255" i="16"/>
  <c r="AE255" i="16"/>
  <c r="AF255" i="16"/>
  <c r="AG255" i="16"/>
  <c r="AH255" i="16"/>
  <c r="AI255" i="16"/>
  <c r="AJ255" i="16"/>
  <c r="AK255" i="16"/>
  <c r="AL255" i="16"/>
  <c r="AM255" i="16"/>
  <c r="AN255" i="16"/>
  <c r="L256" i="16"/>
  <c r="M256" i="16"/>
  <c r="N256" i="16"/>
  <c r="O256" i="16"/>
  <c r="P256" i="16"/>
  <c r="Q256" i="16"/>
  <c r="R256" i="16"/>
  <c r="S256" i="16"/>
  <c r="T256" i="16"/>
  <c r="U256" i="16"/>
  <c r="V256" i="16"/>
  <c r="W256" i="16"/>
  <c r="X256" i="16"/>
  <c r="Z256" i="16"/>
  <c r="AA256" i="16"/>
  <c r="AB256" i="16"/>
  <c r="AC256" i="16"/>
  <c r="AD256" i="16"/>
  <c r="AE256" i="16"/>
  <c r="AF256" i="16"/>
  <c r="AG256" i="16"/>
  <c r="AH256" i="16"/>
  <c r="AI256" i="16"/>
  <c r="AJ256" i="16"/>
  <c r="AK256" i="16"/>
  <c r="AL256" i="16"/>
  <c r="AM256" i="16"/>
  <c r="AN256" i="16"/>
  <c r="L257" i="16"/>
  <c r="M257" i="16"/>
  <c r="N257" i="16"/>
  <c r="O257" i="16"/>
  <c r="P257" i="16"/>
  <c r="Q257" i="16"/>
  <c r="R257" i="16"/>
  <c r="S257" i="16"/>
  <c r="T257" i="16"/>
  <c r="U257" i="16"/>
  <c r="V257" i="16"/>
  <c r="W257" i="16"/>
  <c r="X257" i="16"/>
  <c r="Z257" i="16"/>
  <c r="AA257" i="16"/>
  <c r="AB257" i="16"/>
  <c r="AC257" i="16"/>
  <c r="AD257" i="16"/>
  <c r="AE257" i="16"/>
  <c r="AF257" i="16"/>
  <c r="AG257" i="16"/>
  <c r="AH257" i="16"/>
  <c r="AI257" i="16"/>
  <c r="AJ257" i="16"/>
  <c r="AK257" i="16"/>
  <c r="AL257" i="16"/>
  <c r="AM257" i="16"/>
  <c r="AN257" i="16"/>
  <c r="L258" i="16"/>
  <c r="M258" i="16"/>
  <c r="N258" i="16"/>
  <c r="O258" i="16"/>
  <c r="P258" i="16"/>
  <c r="Q258" i="16"/>
  <c r="R258" i="16"/>
  <c r="S258" i="16"/>
  <c r="T258" i="16"/>
  <c r="U258" i="16"/>
  <c r="V258" i="16"/>
  <c r="W258" i="16"/>
  <c r="X258" i="16"/>
  <c r="Z258" i="16"/>
  <c r="AA258" i="16"/>
  <c r="AB258" i="16"/>
  <c r="AC258" i="16"/>
  <c r="AD258" i="16"/>
  <c r="AE258" i="16"/>
  <c r="AF258" i="16"/>
  <c r="AG258" i="16"/>
  <c r="AH258" i="16"/>
  <c r="AI258" i="16"/>
  <c r="AJ258" i="16"/>
  <c r="AK258" i="16"/>
  <c r="AL258" i="16"/>
  <c r="AM258" i="16"/>
  <c r="AN258" i="16"/>
  <c r="L259" i="16"/>
  <c r="M259" i="16"/>
  <c r="N259" i="16"/>
  <c r="O259" i="16"/>
  <c r="P259" i="16"/>
  <c r="Q259" i="16"/>
  <c r="R259" i="16"/>
  <c r="S259" i="16"/>
  <c r="T259" i="16"/>
  <c r="U259" i="16"/>
  <c r="V259" i="16"/>
  <c r="W259" i="16"/>
  <c r="X259" i="16"/>
  <c r="Z259" i="16"/>
  <c r="AA259" i="16"/>
  <c r="AB259" i="16"/>
  <c r="AC259" i="16"/>
  <c r="AD259" i="16"/>
  <c r="AE259" i="16"/>
  <c r="AF259" i="16"/>
  <c r="AG259" i="16"/>
  <c r="AH259" i="16"/>
  <c r="AI259" i="16"/>
  <c r="AJ259" i="16"/>
  <c r="AK259" i="16"/>
  <c r="AL259" i="16"/>
  <c r="AM259" i="16"/>
  <c r="AN259" i="16"/>
  <c r="L260" i="16"/>
  <c r="M260" i="16"/>
  <c r="N260" i="16"/>
  <c r="O260" i="16"/>
  <c r="P260" i="16"/>
  <c r="Q260" i="16"/>
  <c r="R260" i="16"/>
  <c r="S260" i="16"/>
  <c r="T260" i="16"/>
  <c r="U260" i="16"/>
  <c r="V260" i="16"/>
  <c r="W260" i="16"/>
  <c r="X260" i="16"/>
  <c r="Z260" i="16"/>
  <c r="AA260" i="16"/>
  <c r="AB260" i="16"/>
  <c r="AC260" i="16"/>
  <c r="AD260" i="16"/>
  <c r="AE260" i="16"/>
  <c r="AF260" i="16"/>
  <c r="AG260" i="16"/>
  <c r="AH260" i="16"/>
  <c r="AI260" i="16"/>
  <c r="AJ260" i="16"/>
  <c r="AK260" i="16"/>
  <c r="AL260" i="16"/>
  <c r="AM260" i="16"/>
  <c r="AN260" i="16"/>
  <c r="L261" i="16"/>
  <c r="M261" i="16"/>
  <c r="N261" i="16"/>
  <c r="O261" i="16"/>
  <c r="P261" i="16"/>
  <c r="Q261" i="16"/>
  <c r="R261" i="16"/>
  <c r="S261" i="16"/>
  <c r="T261" i="16"/>
  <c r="U261" i="16"/>
  <c r="V261" i="16"/>
  <c r="W261" i="16"/>
  <c r="X261" i="16"/>
  <c r="Z261" i="16"/>
  <c r="AA261" i="16"/>
  <c r="AB261" i="16"/>
  <c r="AC261" i="16"/>
  <c r="AD261" i="16"/>
  <c r="AE261" i="16"/>
  <c r="AF261" i="16"/>
  <c r="AG261" i="16"/>
  <c r="AH261" i="16"/>
  <c r="AI261" i="16"/>
  <c r="AJ261" i="16"/>
  <c r="AK261" i="16"/>
  <c r="AL261" i="16"/>
  <c r="AM261" i="16"/>
  <c r="AN261" i="16"/>
  <c r="L262" i="16"/>
  <c r="M262" i="16"/>
  <c r="N262" i="16"/>
  <c r="O262" i="16"/>
  <c r="P262" i="16"/>
  <c r="Q262" i="16"/>
  <c r="R262" i="16"/>
  <c r="S262" i="16"/>
  <c r="T262" i="16"/>
  <c r="U262" i="16"/>
  <c r="V262" i="16"/>
  <c r="W262" i="16"/>
  <c r="X262" i="16"/>
  <c r="Z262" i="16"/>
  <c r="AA262" i="16"/>
  <c r="AB262" i="16"/>
  <c r="AC262" i="16"/>
  <c r="AD262" i="16"/>
  <c r="AE262" i="16"/>
  <c r="AF262" i="16"/>
  <c r="AG262" i="16"/>
  <c r="AH262" i="16"/>
  <c r="AI262" i="16"/>
  <c r="AJ262" i="16"/>
  <c r="AK262" i="16"/>
  <c r="AL262" i="16"/>
  <c r="AM262" i="16"/>
  <c r="AN262" i="16"/>
  <c r="L263" i="16"/>
  <c r="M263" i="16"/>
  <c r="N263" i="16"/>
  <c r="O263" i="16"/>
  <c r="P263" i="16"/>
  <c r="Q263" i="16"/>
  <c r="R263" i="16"/>
  <c r="S263" i="16"/>
  <c r="T263" i="16"/>
  <c r="U263" i="16"/>
  <c r="V263" i="16"/>
  <c r="W263" i="16"/>
  <c r="X263" i="16"/>
  <c r="Z263" i="16"/>
  <c r="AA263" i="16"/>
  <c r="AB263" i="16"/>
  <c r="AC263" i="16"/>
  <c r="AD263" i="16"/>
  <c r="AE263" i="16"/>
  <c r="AF263" i="16"/>
  <c r="AG263" i="16"/>
  <c r="AH263" i="16"/>
  <c r="AI263" i="16"/>
  <c r="AJ263" i="16"/>
  <c r="AK263" i="16"/>
  <c r="AL263" i="16"/>
  <c r="AM263" i="16"/>
  <c r="AN263" i="16"/>
  <c r="L264" i="16"/>
  <c r="M264" i="16"/>
  <c r="N264" i="16"/>
  <c r="O264" i="16"/>
  <c r="P264" i="16"/>
  <c r="Q264" i="16"/>
  <c r="R264" i="16"/>
  <c r="S264" i="16"/>
  <c r="T264" i="16"/>
  <c r="U264" i="16"/>
  <c r="V264" i="16"/>
  <c r="W264" i="16"/>
  <c r="X264" i="16"/>
  <c r="Z264" i="16"/>
  <c r="AA264" i="16"/>
  <c r="AB264" i="16"/>
  <c r="AC264" i="16"/>
  <c r="AD264" i="16"/>
  <c r="AE264" i="16"/>
  <c r="AF264" i="16"/>
  <c r="AG264" i="16"/>
  <c r="AH264" i="16"/>
  <c r="AI264" i="16"/>
  <c r="AJ264" i="16"/>
  <c r="AK264" i="16"/>
  <c r="AL264" i="16"/>
  <c r="AM264" i="16"/>
  <c r="AN264" i="16"/>
  <c r="L265" i="16"/>
  <c r="M265" i="16"/>
  <c r="N265" i="16"/>
  <c r="O265" i="16"/>
  <c r="P265" i="16"/>
  <c r="Q265" i="16"/>
  <c r="R265" i="16"/>
  <c r="S265" i="16"/>
  <c r="T265" i="16"/>
  <c r="U265" i="16"/>
  <c r="V265" i="16"/>
  <c r="W265" i="16"/>
  <c r="X265" i="16"/>
  <c r="Z265" i="16"/>
  <c r="AA265" i="16"/>
  <c r="AB265" i="16"/>
  <c r="AC265" i="16"/>
  <c r="AD265" i="16"/>
  <c r="AE265" i="16"/>
  <c r="AF265" i="16"/>
  <c r="AG265" i="16"/>
  <c r="AH265" i="16"/>
  <c r="AI265" i="16"/>
  <c r="AJ265" i="16"/>
  <c r="AK265" i="16"/>
  <c r="AL265" i="16"/>
  <c r="AM265" i="16"/>
  <c r="AN265" i="16"/>
  <c r="L266" i="16"/>
  <c r="M266" i="16"/>
  <c r="N266" i="16"/>
  <c r="O266" i="16"/>
  <c r="P266" i="16"/>
  <c r="Q266" i="16"/>
  <c r="R266" i="16"/>
  <c r="S266" i="16"/>
  <c r="T266" i="16"/>
  <c r="U266" i="16"/>
  <c r="V266" i="16"/>
  <c r="W266" i="16"/>
  <c r="X266" i="16"/>
  <c r="Z266" i="16"/>
  <c r="AA266" i="16"/>
  <c r="AB266" i="16"/>
  <c r="AC266" i="16"/>
  <c r="AD266" i="16"/>
  <c r="AE266" i="16"/>
  <c r="AF266" i="16"/>
  <c r="AG266" i="16"/>
  <c r="AH266" i="16"/>
  <c r="AI266" i="16"/>
  <c r="AJ266" i="16"/>
  <c r="AK266" i="16"/>
  <c r="AL266" i="16"/>
  <c r="AM266" i="16"/>
  <c r="AN266" i="16"/>
  <c r="L267" i="16"/>
  <c r="M267" i="16"/>
  <c r="N267" i="16"/>
  <c r="O267" i="16"/>
  <c r="P267" i="16"/>
  <c r="Q267" i="16"/>
  <c r="R267" i="16"/>
  <c r="S267" i="16"/>
  <c r="T267" i="16"/>
  <c r="U267" i="16"/>
  <c r="V267" i="16"/>
  <c r="W267" i="16"/>
  <c r="X267" i="16"/>
  <c r="Z267" i="16"/>
  <c r="AA267" i="16"/>
  <c r="AB267" i="16"/>
  <c r="AC267" i="16"/>
  <c r="AD267" i="16"/>
  <c r="AE267" i="16"/>
  <c r="AF267" i="16"/>
  <c r="AG267" i="16"/>
  <c r="AH267" i="16"/>
  <c r="AI267" i="16"/>
  <c r="AJ267" i="16"/>
  <c r="AK267" i="16"/>
  <c r="AL267" i="16"/>
  <c r="AM267" i="16"/>
  <c r="AN267" i="16"/>
  <c r="L268" i="16"/>
  <c r="M268" i="16"/>
  <c r="N268" i="16"/>
  <c r="O268" i="16"/>
  <c r="P268" i="16"/>
  <c r="Q268" i="16"/>
  <c r="R268" i="16"/>
  <c r="S268" i="16"/>
  <c r="T268" i="16"/>
  <c r="U268" i="16"/>
  <c r="V268" i="16"/>
  <c r="W268" i="16"/>
  <c r="X268" i="16"/>
  <c r="Z268" i="16"/>
  <c r="AA268" i="16"/>
  <c r="AB268" i="16"/>
  <c r="AC268" i="16"/>
  <c r="AD268" i="16"/>
  <c r="AE268" i="16"/>
  <c r="AF268" i="16"/>
  <c r="AG268" i="16"/>
  <c r="AH268" i="16"/>
  <c r="AI268" i="16"/>
  <c r="AJ268" i="16"/>
  <c r="AK268" i="16"/>
  <c r="AL268" i="16"/>
  <c r="AM268" i="16"/>
  <c r="AN268" i="16"/>
  <c r="L269" i="16"/>
  <c r="M269" i="16"/>
  <c r="N269" i="16"/>
  <c r="O269" i="16"/>
  <c r="P269" i="16"/>
  <c r="Q269" i="16"/>
  <c r="R269" i="16"/>
  <c r="S269" i="16"/>
  <c r="T269" i="16"/>
  <c r="U269" i="16"/>
  <c r="V269" i="16"/>
  <c r="W269" i="16"/>
  <c r="X269" i="16"/>
  <c r="Z269" i="16"/>
  <c r="AA269" i="16"/>
  <c r="AB269" i="16"/>
  <c r="AC269" i="16"/>
  <c r="AD269" i="16"/>
  <c r="AE269" i="16"/>
  <c r="AF269" i="16"/>
  <c r="AG269" i="16"/>
  <c r="AH269" i="16"/>
  <c r="AI269" i="16"/>
  <c r="AJ269" i="16"/>
  <c r="AK269" i="16"/>
  <c r="AL269" i="16"/>
  <c r="AM269" i="16"/>
  <c r="AN269" i="16"/>
  <c r="L270" i="16"/>
  <c r="M270" i="16"/>
  <c r="N270" i="16"/>
  <c r="O270" i="16"/>
  <c r="P270" i="16"/>
  <c r="Q270" i="16"/>
  <c r="R270" i="16"/>
  <c r="S270" i="16"/>
  <c r="T270" i="16"/>
  <c r="U270" i="16"/>
  <c r="V270" i="16"/>
  <c r="W270" i="16"/>
  <c r="X270" i="16"/>
  <c r="Z270" i="16"/>
  <c r="AA270" i="16"/>
  <c r="AB270" i="16"/>
  <c r="AC270" i="16"/>
  <c r="AD270" i="16"/>
  <c r="AE270" i="16"/>
  <c r="AF270" i="16"/>
  <c r="AG270" i="16"/>
  <c r="AH270" i="16"/>
  <c r="AI270" i="16"/>
  <c r="AJ270" i="16"/>
  <c r="AK270" i="16"/>
  <c r="AL270" i="16"/>
  <c r="AM270" i="16"/>
  <c r="AN270" i="16"/>
  <c r="L271" i="16"/>
  <c r="M271" i="16"/>
  <c r="N271" i="16"/>
  <c r="O271" i="16"/>
  <c r="P271" i="16"/>
  <c r="Q271" i="16"/>
  <c r="R271" i="16"/>
  <c r="S271" i="16"/>
  <c r="T271" i="16"/>
  <c r="U271" i="16"/>
  <c r="V271" i="16"/>
  <c r="W271" i="16"/>
  <c r="X271" i="16"/>
  <c r="Z271" i="16"/>
  <c r="AA271" i="16"/>
  <c r="AB271" i="16"/>
  <c r="AC271" i="16"/>
  <c r="AD271" i="16"/>
  <c r="AE271" i="16"/>
  <c r="AF271" i="16"/>
  <c r="AG271" i="16"/>
  <c r="AH271" i="16"/>
  <c r="AI271" i="16"/>
  <c r="AJ271" i="16"/>
  <c r="AK271" i="16"/>
  <c r="AL271" i="16"/>
  <c r="AM271" i="16"/>
  <c r="AN271" i="16"/>
  <c r="L272" i="16"/>
  <c r="M272" i="16"/>
  <c r="N272" i="16"/>
  <c r="O272" i="16"/>
  <c r="P272" i="16"/>
  <c r="Q272" i="16"/>
  <c r="R272" i="16"/>
  <c r="S272" i="16"/>
  <c r="T272" i="16"/>
  <c r="U272" i="16"/>
  <c r="V272" i="16"/>
  <c r="W272" i="16"/>
  <c r="X272" i="16"/>
  <c r="Z272" i="16"/>
  <c r="AA272" i="16"/>
  <c r="AB272" i="16"/>
  <c r="AC272" i="16"/>
  <c r="AD272" i="16"/>
  <c r="AE272" i="16"/>
  <c r="AF272" i="16"/>
  <c r="AG272" i="16"/>
  <c r="AH272" i="16"/>
  <c r="AI272" i="16"/>
  <c r="AJ272" i="16"/>
  <c r="AK272" i="16"/>
  <c r="AL272" i="16"/>
  <c r="AM272" i="16"/>
  <c r="AN272" i="16"/>
  <c r="L273" i="16"/>
  <c r="M273" i="16"/>
  <c r="N273" i="16"/>
  <c r="O273" i="16"/>
  <c r="P273" i="16"/>
  <c r="Q273" i="16"/>
  <c r="R273" i="16"/>
  <c r="S273" i="16"/>
  <c r="T273" i="16"/>
  <c r="U273" i="16"/>
  <c r="V273" i="16"/>
  <c r="W273" i="16"/>
  <c r="X273" i="16"/>
  <c r="Z273" i="16"/>
  <c r="AA273" i="16"/>
  <c r="AB273" i="16"/>
  <c r="AC273" i="16"/>
  <c r="AD273" i="16"/>
  <c r="AE273" i="16"/>
  <c r="AF273" i="16"/>
  <c r="AG273" i="16"/>
  <c r="AH273" i="16"/>
  <c r="AI273" i="16"/>
  <c r="AJ273" i="16"/>
  <c r="AK273" i="16"/>
  <c r="AL273" i="16"/>
  <c r="AM273" i="16"/>
  <c r="AN273" i="16"/>
  <c r="L274" i="16"/>
  <c r="M274" i="16"/>
  <c r="N274" i="16"/>
  <c r="O274" i="16"/>
  <c r="P274" i="16"/>
  <c r="Q274" i="16"/>
  <c r="R274" i="16"/>
  <c r="S274" i="16"/>
  <c r="T274" i="16"/>
  <c r="U274" i="16"/>
  <c r="V274" i="16"/>
  <c r="W274" i="16"/>
  <c r="X274" i="16"/>
  <c r="Z274" i="16"/>
  <c r="AA274" i="16"/>
  <c r="AB274" i="16"/>
  <c r="AC274" i="16"/>
  <c r="AD274" i="16"/>
  <c r="AE274" i="16"/>
  <c r="AF274" i="16"/>
  <c r="AG274" i="16"/>
  <c r="AH274" i="16"/>
  <c r="AI274" i="16"/>
  <c r="AJ274" i="16"/>
  <c r="AK274" i="16"/>
  <c r="AL274" i="16"/>
  <c r="AM274" i="16"/>
  <c r="AN274" i="16"/>
  <c r="L275" i="16"/>
  <c r="M275" i="16"/>
  <c r="N275" i="16"/>
  <c r="O275" i="16"/>
  <c r="P275" i="16"/>
  <c r="Q275" i="16"/>
  <c r="R275" i="16"/>
  <c r="S275" i="16"/>
  <c r="T275" i="16"/>
  <c r="U275" i="16"/>
  <c r="V275" i="16"/>
  <c r="W275" i="16"/>
  <c r="X275" i="16"/>
  <c r="Z275" i="16"/>
  <c r="AA275" i="16"/>
  <c r="AB275" i="16"/>
  <c r="AC275" i="16"/>
  <c r="AD275" i="16"/>
  <c r="AE275" i="16"/>
  <c r="AF275" i="16"/>
  <c r="AG275" i="16"/>
  <c r="AH275" i="16"/>
  <c r="AI275" i="16"/>
  <c r="AJ275" i="16"/>
  <c r="AK275" i="16"/>
  <c r="AL275" i="16"/>
  <c r="AM275" i="16"/>
  <c r="AN275" i="16"/>
  <c r="L276" i="16"/>
  <c r="M276" i="16"/>
  <c r="N276" i="16"/>
  <c r="O276" i="16"/>
  <c r="P276" i="16"/>
  <c r="Q276" i="16"/>
  <c r="R276" i="16"/>
  <c r="S276" i="16"/>
  <c r="T276" i="16"/>
  <c r="U276" i="16"/>
  <c r="V276" i="16"/>
  <c r="W276" i="16"/>
  <c r="X276" i="16"/>
  <c r="Z276" i="16"/>
  <c r="AA276" i="16"/>
  <c r="AB276" i="16"/>
  <c r="AC276" i="16"/>
  <c r="AD276" i="16"/>
  <c r="AE276" i="16"/>
  <c r="AF276" i="16"/>
  <c r="AG276" i="16"/>
  <c r="AH276" i="16"/>
  <c r="AI276" i="16"/>
  <c r="AJ276" i="16"/>
  <c r="AK276" i="16"/>
  <c r="AL276" i="16"/>
  <c r="AM276" i="16"/>
  <c r="AN276" i="16"/>
  <c r="L277" i="16"/>
  <c r="M277" i="16"/>
  <c r="N277" i="16"/>
  <c r="O277" i="16"/>
  <c r="P277" i="16"/>
  <c r="Q277" i="16"/>
  <c r="R277" i="16"/>
  <c r="S277" i="16"/>
  <c r="T277" i="16"/>
  <c r="U277" i="16"/>
  <c r="V277" i="16"/>
  <c r="W277" i="16"/>
  <c r="X277" i="16"/>
  <c r="Z277" i="16"/>
  <c r="AA277" i="16"/>
  <c r="AB277" i="16"/>
  <c r="AC277" i="16"/>
  <c r="AD277" i="16"/>
  <c r="AE277" i="16"/>
  <c r="AF277" i="16"/>
  <c r="AG277" i="16"/>
  <c r="AH277" i="16"/>
  <c r="AI277" i="16"/>
  <c r="AJ277" i="16"/>
  <c r="AK277" i="16"/>
  <c r="AL277" i="16"/>
  <c r="AM277" i="16"/>
  <c r="AN277" i="16"/>
  <c r="L278" i="16"/>
  <c r="M278" i="16"/>
  <c r="N278" i="16"/>
  <c r="O278" i="16"/>
  <c r="P278" i="16"/>
  <c r="Q278" i="16"/>
  <c r="R278" i="16"/>
  <c r="S278" i="16"/>
  <c r="T278" i="16"/>
  <c r="U278" i="16"/>
  <c r="V278" i="16"/>
  <c r="W278" i="16"/>
  <c r="X278" i="16"/>
  <c r="Z278" i="16"/>
  <c r="AA278" i="16"/>
  <c r="AB278" i="16"/>
  <c r="AC278" i="16"/>
  <c r="AD278" i="16"/>
  <c r="AE278" i="16"/>
  <c r="AF278" i="16"/>
  <c r="AG278" i="16"/>
  <c r="AH278" i="16"/>
  <c r="AI278" i="16"/>
  <c r="AJ278" i="16"/>
  <c r="AK278" i="16"/>
  <c r="AL278" i="16"/>
  <c r="AM278" i="16"/>
  <c r="AN278" i="16"/>
  <c r="L279" i="16"/>
  <c r="M279" i="16"/>
  <c r="N279" i="16"/>
  <c r="O279" i="16"/>
  <c r="P279" i="16"/>
  <c r="Q279" i="16"/>
  <c r="R279" i="16"/>
  <c r="S279" i="16"/>
  <c r="T279" i="16"/>
  <c r="U279" i="16"/>
  <c r="V279" i="16"/>
  <c r="W279" i="16"/>
  <c r="X279" i="16"/>
  <c r="Z279" i="16"/>
  <c r="AA279" i="16"/>
  <c r="AB279" i="16"/>
  <c r="AC279" i="16"/>
  <c r="AD279" i="16"/>
  <c r="AE279" i="16"/>
  <c r="AF279" i="16"/>
  <c r="AG279" i="16"/>
  <c r="AH279" i="16"/>
  <c r="AI279" i="16"/>
  <c r="AJ279" i="16"/>
  <c r="AK279" i="16"/>
  <c r="AL279" i="16"/>
  <c r="AM279" i="16"/>
  <c r="AN279" i="16"/>
  <c r="L280" i="16"/>
  <c r="M280" i="16"/>
  <c r="N280" i="16"/>
  <c r="O280" i="16"/>
  <c r="P280" i="16"/>
  <c r="Q280" i="16"/>
  <c r="R280" i="16"/>
  <c r="S280" i="16"/>
  <c r="T280" i="16"/>
  <c r="U280" i="16"/>
  <c r="V280" i="16"/>
  <c r="W280" i="16"/>
  <c r="X280" i="16"/>
  <c r="Z280" i="16"/>
  <c r="AA280" i="16"/>
  <c r="AB280" i="16"/>
  <c r="AC280" i="16"/>
  <c r="AD280" i="16"/>
  <c r="AE280" i="16"/>
  <c r="AF280" i="16"/>
  <c r="AG280" i="16"/>
  <c r="AH280" i="16"/>
  <c r="AI280" i="16"/>
  <c r="AJ280" i="16"/>
  <c r="AK280" i="16"/>
  <c r="AL280" i="16"/>
  <c r="AM280" i="16"/>
  <c r="AN280" i="16"/>
  <c r="L281" i="16"/>
  <c r="M281" i="16"/>
  <c r="N281" i="16"/>
  <c r="O281" i="16"/>
  <c r="P281" i="16"/>
  <c r="Q281" i="16"/>
  <c r="R281" i="16"/>
  <c r="S281" i="16"/>
  <c r="T281" i="16"/>
  <c r="U281" i="16"/>
  <c r="V281" i="16"/>
  <c r="W281" i="16"/>
  <c r="X281" i="16"/>
  <c r="Z281" i="16"/>
  <c r="AA281" i="16"/>
  <c r="AB281" i="16"/>
  <c r="AC281" i="16"/>
  <c r="AD281" i="16"/>
  <c r="AE281" i="16"/>
  <c r="AF281" i="16"/>
  <c r="AG281" i="16"/>
  <c r="AH281" i="16"/>
  <c r="AI281" i="16"/>
  <c r="AJ281" i="16"/>
  <c r="AK281" i="16"/>
  <c r="AL281" i="16"/>
  <c r="AM281" i="16"/>
  <c r="AN281" i="16"/>
  <c r="L282" i="16"/>
  <c r="M282" i="16"/>
  <c r="N282" i="16"/>
  <c r="O282" i="16"/>
  <c r="P282" i="16"/>
  <c r="Q282" i="16"/>
  <c r="R282" i="16"/>
  <c r="S282" i="16"/>
  <c r="T282" i="16"/>
  <c r="U282" i="16"/>
  <c r="V282" i="16"/>
  <c r="W282" i="16"/>
  <c r="X282" i="16"/>
  <c r="Z282" i="16"/>
  <c r="AA282" i="16"/>
  <c r="AB282" i="16"/>
  <c r="AC282" i="16"/>
  <c r="AD282" i="16"/>
  <c r="AE282" i="16"/>
  <c r="AF282" i="16"/>
  <c r="AG282" i="16"/>
  <c r="AH282" i="16"/>
  <c r="AI282" i="16"/>
  <c r="AJ282" i="16"/>
  <c r="AK282" i="16"/>
  <c r="AL282" i="16"/>
  <c r="AM282" i="16"/>
  <c r="AN282" i="16"/>
  <c r="L283" i="16"/>
  <c r="M283" i="16"/>
  <c r="N283" i="16"/>
  <c r="O283" i="16"/>
  <c r="P283" i="16"/>
  <c r="Q283" i="16"/>
  <c r="R283" i="16"/>
  <c r="S283" i="16"/>
  <c r="T283" i="16"/>
  <c r="U283" i="16"/>
  <c r="V283" i="16"/>
  <c r="W283" i="16"/>
  <c r="X283" i="16"/>
  <c r="Z283" i="16"/>
  <c r="AA283" i="16"/>
  <c r="AB283" i="16"/>
  <c r="AC283" i="16"/>
  <c r="AD283" i="16"/>
  <c r="AE283" i="16"/>
  <c r="AF283" i="16"/>
  <c r="AG283" i="16"/>
  <c r="AH283" i="16"/>
  <c r="AI283" i="16"/>
  <c r="AJ283" i="16"/>
  <c r="AK283" i="16"/>
  <c r="AL283" i="16"/>
  <c r="AM283" i="16"/>
  <c r="AN283" i="16"/>
  <c r="L284" i="16"/>
  <c r="M284" i="16"/>
  <c r="N284" i="16"/>
  <c r="O284" i="16"/>
  <c r="P284" i="16"/>
  <c r="Q284" i="16"/>
  <c r="R284" i="16"/>
  <c r="S284" i="16"/>
  <c r="T284" i="16"/>
  <c r="U284" i="16"/>
  <c r="V284" i="16"/>
  <c r="W284" i="16"/>
  <c r="X284" i="16"/>
  <c r="Z284" i="16"/>
  <c r="AA284" i="16"/>
  <c r="AB284" i="16"/>
  <c r="AC284" i="16"/>
  <c r="AD284" i="16"/>
  <c r="AE284" i="16"/>
  <c r="AF284" i="16"/>
  <c r="AG284" i="16"/>
  <c r="AH284" i="16"/>
  <c r="AI284" i="16"/>
  <c r="AJ284" i="16"/>
  <c r="AK284" i="16"/>
  <c r="AL284" i="16"/>
  <c r="AM284" i="16"/>
  <c r="AN284" i="16"/>
  <c r="L285" i="16"/>
  <c r="M285" i="16"/>
  <c r="N285" i="16"/>
  <c r="O285" i="16"/>
  <c r="P285" i="16"/>
  <c r="Q285" i="16"/>
  <c r="R285" i="16"/>
  <c r="S285" i="16"/>
  <c r="T285" i="16"/>
  <c r="U285" i="16"/>
  <c r="V285" i="16"/>
  <c r="W285" i="16"/>
  <c r="X285" i="16"/>
  <c r="Z285" i="16"/>
  <c r="AA285" i="16"/>
  <c r="AB285" i="16"/>
  <c r="AC285" i="16"/>
  <c r="AD285" i="16"/>
  <c r="AE285" i="16"/>
  <c r="AF285" i="16"/>
  <c r="AG285" i="16"/>
  <c r="AH285" i="16"/>
  <c r="AI285" i="16"/>
  <c r="AJ285" i="16"/>
  <c r="AK285" i="16"/>
  <c r="AL285" i="16"/>
  <c r="AM285" i="16"/>
  <c r="AN285" i="16"/>
  <c r="L286" i="16"/>
  <c r="M286" i="16"/>
  <c r="N286" i="16"/>
  <c r="O286" i="16"/>
  <c r="P286" i="16"/>
  <c r="Q286" i="16"/>
  <c r="R286" i="16"/>
  <c r="S286" i="16"/>
  <c r="T286" i="16"/>
  <c r="U286" i="16"/>
  <c r="V286" i="16"/>
  <c r="W286" i="16"/>
  <c r="X286" i="16"/>
  <c r="Z286" i="16"/>
  <c r="AA286" i="16"/>
  <c r="AB286" i="16"/>
  <c r="AC286" i="16"/>
  <c r="AD286" i="16"/>
  <c r="AE286" i="16"/>
  <c r="AF286" i="16"/>
  <c r="AG286" i="16"/>
  <c r="AH286" i="16"/>
  <c r="AI286" i="16"/>
  <c r="AJ286" i="16"/>
  <c r="AK286" i="16"/>
  <c r="AL286" i="16"/>
  <c r="AM286" i="16"/>
  <c r="AN286" i="16"/>
  <c r="L287" i="16"/>
  <c r="M287" i="16"/>
  <c r="N287" i="16"/>
  <c r="O287" i="16"/>
  <c r="P287" i="16"/>
  <c r="Q287" i="16"/>
  <c r="S287" i="16"/>
  <c r="T287" i="16"/>
  <c r="U287" i="16"/>
  <c r="V287" i="16"/>
  <c r="W287" i="16"/>
  <c r="X287" i="16"/>
  <c r="Z287" i="16"/>
  <c r="AA287" i="16"/>
  <c r="AB287" i="16"/>
  <c r="AC287" i="16"/>
  <c r="AD287" i="16"/>
  <c r="AE287" i="16"/>
  <c r="AF287" i="16"/>
  <c r="AG287" i="16"/>
  <c r="AH287" i="16"/>
  <c r="AI287" i="16"/>
  <c r="AJ287" i="16"/>
  <c r="AK287" i="16"/>
  <c r="AL287" i="16"/>
  <c r="AM287" i="16"/>
  <c r="AN287" i="16"/>
  <c r="L288" i="16"/>
  <c r="M288" i="16"/>
  <c r="N288" i="16"/>
  <c r="O288" i="16"/>
  <c r="P288" i="16"/>
  <c r="Q288" i="16"/>
  <c r="R288" i="16"/>
  <c r="S288" i="16"/>
  <c r="T288" i="16"/>
  <c r="U288" i="16"/>
  <c r="V288" i="16"/>
  <c r="W288" i="16"/>
  <c r="X288" i="16"/>
  <c r="Z288" i="16"/>
  <c r="AA288" i="16"/>
  <c r="AB288" i="16"/>
  <c r="AC288" i="16"/>
  <c r="AD288" i="16"/>
  <c r="AE288" i="16"/>
  <c r="AF288" i="16"/>
  <c r="AG288" i="16"/>
  <c r="AH288" i="16"/>
  <c r="AI288" i="16"/>
  <c r="AJ288" i="16"/>
  <c r="AK288" i="16"/>
  <c r="AL288" i="16"/>
  <c r="AM288" i="16"/>
  <c r="AN288" i="16"/>
  <c r="L289" i="16"/>
  <c r="M289" i="16"/>
  <c r="N289" i="16"/>
  <c r="O289" i="16"/>
  <c r="P289" i="16"/>
  <c r="Q289" i="16"/>
  <c r="R289" i="16"/>
  <c r="S289" i="16"/>
  <c r="T289" i="16"/>
  <c r="U289" i="16"/>
  <c r="V289" i="16"/>
  <c r="W289" i="16"/>
  <c r="X289" i="16"/>
  <c r="Z289" i="16"/>
  <c r="AA289" i="16"/>
  <c r="AB289" i="16"/>
  <c r="AC289" i="16"/>
  <c r="AD289" i="16"/>
  <c r="AE289" i="16"/>
  <c r="AF289" i="16"/>
  <c r="AG289" i="16"/>
  <c r="AH289" i="16"/>
  <c r="AI289" i="16"/>
  <c r="AJ289" i="16"/>
  <c r="AK289" i="16"/>
  <c r="AL289" i="16"/>
  <c r="AM289" i="16"/>
  <c r="AN289" i="16"/>
  <c r="L290" i="16"/>
  <c r="M290" i="16"/>
  <c r="N290" i="16"/>
  <c r="O290" i="16"/>
  <c r="P290" i="16"/>
  <c r="Q290" i="16"/>
  <c r="R290" i="16"/>
  <c r="S290" i="16"/>
  <c r="T290" i="16"/>
  <c r="U290" i="16"/>
  <c r="V290" i="16"/>
  <c r="W290" i="16"/>
  <c r="X290" i="16"/>
  <c r="Z290" i="16"/>
  <c r="AA290" i="16"/>
  <c r="AB290" i="16"/>
  <c r="AC290" i="16"/>
  <c r="AD290" i="16"/>
  <c r="AE290" i="16"/>
  <c r="AF290" i="16"/>
  <c r="AG290" i="16"/>
  <c r="AH290" i="16"/>
  <c r="AI290" i="16"/>
  <c r="AJ290" i="16"/>
  <c r="AK290" i="16"/>
  <c r="AL290" i="16"/>
  <c r="AM290" i="16"/>
  <c r="AN290" i="16"/>
  <c r="L291" i="16"/>
  <c r="M291" i="16"/>
  <c r="N291" i="16"/>
  <c r="O291" i="16"/>
  <c r="P291" i="16"/>
  <c r="Q291" i="16"/>
  <c r="R291" i="16"/>
  <c r="S291" i="16"/>
  <c r="T291" i="16"/>
  <c r="U291" i="16"/>
  <c r="V291" i="16"/>
  <c r="W291" i="16"/>
  <c r="X291" i="16"/>
  <c r="Z291" i="16"/>
  <c r="AA291" i="16"/>
  <c r="AB291" i="16"/>
  <c r="AC291" i="16"/>
  <c r="AD291" i="16"/>
  <c r="AE291" i="16"/>
  <c r="AF291" i="16"/>
  <c r="AG291" i="16"/>
  <c r="AH291" i="16"/>
  <c r="AI291" i="16"/>
  <c r="AJ291" i="16"/>
  <c r="AK291" i="16"/>
  <c r="AL291" i="16"/>
  <c r="AM291" i="16"/>
  <c r="AN291" i="16"/>
  <c r="L292" i="16"/>
  <c r="M292" i="16"/>
  <c r="N292" i="16"/>
  <c r="O292" i="16"/>
  <c r="P292" i="16"/>
  <c r="Q292" i="16"/>
  <c r="R292" i="16"/>
  <c r="S292" i="16"/>
  <c r="T292" i="16"/>
  <c r="U292" i="16"/>
  <c r="V292" i="16"/>
  <c r="W292" i="16"/>
  <c r="X292" i="16"/>
  <c r="Z292" i="16"/>
  <c r="AA292" i="16"/>
  <c r="AB292" i="16"/>
  <c r="AC292" i="16"/>
  <c r="AD292" i="16"/>
  <c r="AE292" i="16"/>
  <c r="AF292" i="16"/>
  <c r="AG292" i="16"/>
  <c r="AH292" i="16"/>
  <c r="AI292" i="16"/>
  <c r="AJ292" i="16"/>
  <c r="AK292" i="16"/>
  <c r="AL292" i="16"/>
  <c r="AM292" i="16"/>
  <c r="AN292" i="16"/>
  <c r="L293" i="16"/>
  <c r="M293" i="16"/>
  <c r="N293" i="16"/>
  <c r="O293" i="16"/>
  <c r="P293" i="16"/>
  <c r="Q293" i="16"/>
  <c r="R293" i="16"/>
  <c r="S293" i="16"/>
  <c r="T293" i="16"/>
  <c r="U293" i="16"/>
  <c r="V293" i="16"/>
  <c r="W293" i="16"/>
  <c r="X293" i="16"/>
  <c r="Z293" i="16"/>
  <c r="AA293" i="16"/>
  <c r="AB293" i="16"/>
  <c r="AC293" i="16"/>
  <c r="AD293" i="16"/>
  <c r="AE293" i="16"/>
  <c r="AF293" i="16"/>
  <c r="AG293" i="16"/>
  <c r="AH293" i="16"/>
  <c r="AI293" i="16"/>
  <c r="AJ293" i="16"/>
  <c r="AK293" i="16"/>
  <c r="AL293" i="16"/>
  <c r="AM293" i="16"/>
  <c r="AN293" i="16"/>
  <c r="L294" i="16"/>
  <c r="M294" i="16"/>
  <c r="N294" i="16"/>
  <c r="O294" i="16"/>
  <c r="P294" i="16"/>
  <c r="Q294" i="16"/>
  <c r="R294" i="16"/>
  <c r="S294" i="16"/>
  <c r="T294" i="16"/>
  <c r="U294" i="16"/>
  <c r="V294" i="16"/>
  <c r="W294" i="16"/>
  <c r="X294" i="16"/>
  <c r="Z294" i="16"/>
  <c r="AA294" i="16"/>
  <c r="AB294" i="16"/>
  <c r="AC294" i="16"/>
  <c r="AD294" i="16"/>
  <c r="AE294" i="16"/>
  <c r="AF294" i="16"/>
  <c r="AG294" i="16"/>
  <c r="AH294" i="16"/>
  <c r="AI294" i="16"/>
  <c r="AJ294" i="16"/>
  <c r="AK294" i="16"/>
  <c r="AL294" i="16"/>
  <c r="AM294" i="16"/>
  <c r="AN294" i="16"/>
  <c r="L295" i="16"/>
  <c r="M295" i="16"/>
  <c r="N295" i="16"/>
  <c r="O295" i="16"/>
  <c r="P295" i="16"/>
  <c r="Q295" i="16"/>
  <c r="S295" i="16"/>
  <c r="T295" i="16"/>
  <c r="U295" i="16"/>
  <c r="V295" i="16"/>
  <c r="W295" i="16"/>
  <c r="X295" i="16"/>
  <c r="Z295" i="16"/>
  <c r="AA295" i="16"/>
  <c r="AB295" i="16"/>
  <c r="AC295" i="16"/>
  <c r="AD295" i="16"/>
  <c r="AE295" i="16"/>
  <c r="AF295" i="16"/>
  <c r="AG295" i="16"/>
  <c r="AH295" i="16"/>
  <c r="AI295" i="16"/>
  <c r="AJ295" i="16"/>
  <c r="AK295" i="16"/>
  <c r="AL295" i="16"/>
  <c r="AM295" i="16"/>
  <c r="AN295" i="16"/>
  <c r="L296" i="16"/>
  <c r="M296" i="16"/>
  <c r="N296" i="16"/>
  <c r="O296" i="16"/>
  <c r="P296" i="16"/>
  <c r="Q296" i="16"/>
  <c r="R296" i="16"/>
  <c r="S296" i="16"/>
  <c r="T296" i="16"/>
  <c r="U296" i="16"/>
  <c r="V296" i="16"/>
  <c r="W296" i="16"/>
  <c r="X296" i="16"/>
  <c r="Z296" i="16"/>
  <c r="AA296" i="16"/>
  <c r="AB296" i="16"/>
  <c r="AC296" i="16"/>
  <c r="AD296" i="16"/>
  <c r="AE296" i="16"/>
  <c r="AF296" i="16"/>
  <c r="AG296" i="16"/>
  <c r="AH296" i="16"/>
  <c r="AI296" i="16"/>
  <c r="AJ296" i="16"/>
  <c r="AK296" i="16"/>
  <c r="AL296" i="16"/>
  <c r="AM296" i="16"/>
  <c r="AN296" i="16"/>
  <c r="L297" i="16"/>
  <c r="M297" i="16"/>
  <c r="N297" i="16"/>
  <c r="O297" i="16"/>
  <c r="P297" i="16"/>
  <c r="Q297" i="16"/>
  <c r="R297" i="16"/>
  <c r="S297" i="16"/>
  <c r="T297" i="16"/>
  <c r="U297" i="16"/>
  <c r="V297" i="16"/>
  <c r="W297" i="16"/>
  <c r="X297" i="16"/>
  <c r="Z297" i="16"/>
  <c r="AA297" i="16"/>
  <c r="AB297" i="16"/>
  <c r="AC297" i="16"/>
  <c r="AD297" i="16"/>
  <c r="AE297" i="16"/>
  <c r="AF297" i="16"/>
  <c r="AG297" i="16"/>
  <c r="AH297" i="16"/>
  <c r="AI297" i="16"/>
  <c r="AJ297" i="16"/>
  <c r="AK297" i="16"/>
  <c r="AL297" i="16"/>
  <c r="AM297" i="16"/>
  <c r="AN297" i="16"/>
  <c r="L298" i="16"/>
  <c r="M298" i="16"/>
  <c r="N298" i="16"/>
  <c r="O298" i="16"/>
  <c r="P298" i="16"/>
  <c r="Q298" i="16"/>
  <c r="R298" i="16"/>
  <c r="S298" i="16"/>
  <c r="T298" i="16"/>
  <c r="U298" i="16"/>
  <c r="V298" i="16"/>
  <c r="W298" i="16"/>
  <c r="X298" i="16"/>
  <c r="Z298" i="16"/>
  <c r="AA298" i="16"/>
  <c r="AB298" i="16"/>
  <c r="AC298" i="16"/>
  <c r="AD298" i="16"/>
  <c r="AE298" i="16"/>
  <c r="AF298" i="16"/>
  <c r="AG298" i="16"/>
  <c r="AH298" i="16"/>
  <c r="AI298" i="16"/>
  <c r="AJ298" i="16"/>
  <c r="AK298" i="16"/>
  <c r="AL298" i="16"/>
  <c r="AM298" i="16"/>
  <c r="AN298" i="16"/>
  <c r="L299" i="16"/>
  <c r="M299" i="16"/>
  <c r="N299" i="16"/>
  <c r="O299" i="16"/>
  <c r="P299" i="16"/>
  <c r="Q299" i="16"/>
  <c r="R299" i="16"/>
  <c r="S299" i="16"/>
  <c r="T299" i="16"/>
  <c r="U299" i="16"/>
  <c r="V299" i="16"/>
  <c r="W299" i="16"/>
  <c r="X299" i="16"/>
  <c r="Z299" i="16"/>
  <c r="AA299" i="16"/>
  <c r="AB299" i="16"/>
  <c r="AC299" i="16"/>
  <c r="AD299" i="16"/>
  <c r="AE299" i="16"/>
  <c r="AF299" i="16"/>
  <c r="AG299" i="16"/>
  <c r="AH299" i="16"/>
  <c r="AI299" i="16"/>
  <c r="AJ299" i="16"/>
  <c r="AK299" i="16"/>
  <c r="AL299" i="16"/>
  <c r="AM299" i="16"/>
  <c r="AN299" i="16"/>
  <c r="L300" i="16"/>
  <c r="M300" i="16"/>
  <c r="N300" i="16"/>
  <c r="O300" i="16"/>
  <c r="P300" i="16"/>
  <c r="Q300" i="16"/>
  <c r="R300" i="16"/>
  <c r="S300" i="16"/>
  <c r="T300" i="16"/>
  <c r="U300" i="16"/>
  <c r="V300" i="16"/>
  <c r="W300" i="16"/>
  <c r="X300" i="16"/>
  <c r="Z300" i="16"/>
  <c r="AA300" i="16"/>
  <c r="AB300" i="16"/>
  <c r="AC300" i="16"/>
  <c r="AD300" i="16"/>
  <c r="AE300" i="16"/>
  <c r="AF300" i="16"/>
  <c r="AG300" i="16"/>
  <c r="AH300" i="16"/>
  <c r="AI300" i="16"/>
  <c r="AJ300" i="16"/>
  <c r="AK300" i="16"/>
  <c r="AL300" i="16"/>
  <c r="AM300" i="16"/>
  <c r="AN300" i="16"/>
  <c r="L301" i="16"/>
  <c r="M301" i="16"/>
  <c r="N301" i="16"/>
  <c r="O301" i="16"/>
  <c r="P301" i="16"/>
  <c r="Q301" i="16"/>
  <c r="S301" i="16"/>
  <c r="T301" i="16"/>
  <c r="U301" i="16"/>
  <c r="V301" i="16"/>
  <c r="W301" i="16"/>
  <c r="X301" i="16"/>
  <c r="Z301" i="16"/>
  <c r="AA301" i="16"/>
  <c r="AB301" i="16"/>
  <c r="AC301" i="16"/>
  <c r="AD301" i="16"/>
  <c r="AE301" i="16"/>
  <c r="AF301" i="16"/>
  <c r="AG301" i="16"/>
  <c r="AH301" i="16"/>
  <c r="AI301" i="16"/>
  <c r="AJ301" i="16"/>
  <c r="AK301" i="16"/>
  <c r="AL301" i="16"/>
  <c r="AM301" i="16"/>
  <c r="AN301" i="16"/>
  <c r="L302" i="16"/>
  <c r="M302" i="16"/>
  <c r="N302" i="16"/>
  <c r="O302" i="16"/>
  <c r="P302" i="16"/>
  <c r="Q302" i="16"/>
  <c r="R302" i="16"/>
  <c r="S302" i="16"/>
  <c r="T302" i="16"/>
  <c r="U302" i="16"/>
  <c r="V302" i="16"/>
  <c r="W302" i="16"/>
  <c r="X302" i="16"/>
  <c r="Z302" i="16"/>
  <c r="AA302" i="16"/>
  <c r="AB302" i="16"/>
  <c r="AC302" i="16"/>
  <c r="AD302" i="16"/>
  <c r="AE302" i="16"/>
  <c r="AF302" i="16"/>
  <c r="AG302" i="16"/>
  <c r="AH302" i="16"/>
  <c r="AI302" i="16"/>
  <c r="AJ302" i="16"/>
  <c r="AK302" i="16"/>
  <c r="AL302" i="16"/>
  <c r="AM302" i="16"/>
  <c r="AN302" i="16"/>
  <c r="L303" i="16"/>
  <c r="M303" i="16"/>
  <c r="N303" i="16"/>
  <c r="O303" i="16"/>
  <c r="P303" i="16"/>
  <c r="Q303" i="16"/>
  <c r="R303" i="16"/>
  <c r="S303" i="16"/>
  <c r="T303" i="16"/>
  <c r="U303" i="16"/>
  <c r="V303" i="16"/>
  <c r="W303" i="16"/>
  <c r="X303" i="16"/>
  <c r="Z303" i="16"/>
  <c r="AA303" i="16"/>
  <c r="AB303" i="16"/>
  <c r="AC303" i="16"/>
  <c r="AD303" i="16"/>
  <c r="AE303" i="16"/>
  <c r="AF303" i="16"/>
  <c r="AG303" i="16"/>
  <c r="AH303" i="16"/>
  <c r="AI303" i="16"/>
  <c r="AJ303" i="16"/>
  <c r="AK303" i="16"/>
  <c r="AL303" i="16"/>
  <c r="AM303" i="16"/>
  <c r="AN303" i="16"/>
  <c r="L304" i="16"/>
  <c r="M304" i="16"/>
  <c r="N304" i="16"/>
  <c r="O304" i="16"/>
  <c r="P304" i="16"/>
  <c r="Q304" i="16"/>
  <c r="R304" i="16"/>
  <c r="S304" i="16"/>
  <c r="T304" i="16"/>
  <c r="U304" i="16"/>
  <c r="V304" i="16"/>
  <c r="W304" i="16"/>
  <c r="X304" i="16"/>
  <c r="Z304" i="16"/>
  <c r="AA304" i="16"/>
  <c r="AB304" i="16"/>
  <c r="AC304" i="16"/>
  <c r="AD304" i="16"/>
  <c r="AE304" i="16"/>
  <c r="AF304" i="16"/>
  <c r="AG304" i="16"/>
  <c r="AH304" i="16"/>
  <c r="AI304" i="16"/>
  <c r="AJ304" i="16"/>
  <c r="AK304" i="16"/>
  <c r="AL304" i="16"/>
  <c r="AM304" i="16"/>
  <c r="AN304" i="16"/>
  <c r="L305" i="16"/>
  <c r="M305" i="16"/>
  <c r="N305" i="16"/>
  <c r="O305" i="16"/>
  <c r="P305" i="16"/>
  <c r="Q305" i="16"/>
  <c r="R305" i="16"/>
  <c r="S305" i="16"/>
  <c r="T305" i="16"/>
  <c r="U305" i="16"/>
  <c r="V305" i="16"/>
  <c r="W305" i="16"/>
  <c r="X305" i="16"/>
  <c r="Z305" i="16"/>
  <c r="AA305" i="16"/>
  <c r="AB305" i="16"/>
  <c r="AC305" i="16"/>
  <c r="AD305" i="16"/>
  <c r="AE305" i="16"/>
  <c r="AF305" i="16"/>
  <c r="AG305" i="16"/>
  <c r="AH305" i="16"/>
  <c r="AI305" i="16"/>
  <c r="AJ305" i="16"/>
  <c r="AK305" i="16"/>
  <c r="AL305" i="16"/>
  <c r="AM305" i="16"/>
  <c r="AN305" i="16"/>
  <c r="L306" i="16"/>
  <c r="M306" i="16"/>
  <c r="N306" i="16"/>
  <c r="O306" i="16"/>
  <c r="P306" i="16"/>
  <c r="Q306" i="16"/>
  <c r="R306" i="16"/>
  <c r="S306" i="16"/>
  <c r="T306" i="16"/>
  <c r="U306" i="16"/>
  <c r="V306" i="16"/>
  <c r="W306" i="16"/>
  <c r="X306" i="16"/>
  <c r="Z306" i="16"/>
  <c r="AA306" i="16"/>
  <c r="AB306" i="16"/>
  <c r="AC306" i="16"/>
  <c r="AD306" i="16"/>
  <c r="AE306" i="16"/>
  <c r="AF306" i="16"/>
  <c r="AG306" i="16"/>
  <c r="AH306" i="16"/>
  <c r="AI306" i="16"/>
  <c r="AJ306" i="16"/>
  <c r="AK306" i="16"/>
  <c r="AL306" i="16"/>
  <c r="AM306" i="16"/>
  <c r="AN306" i="16"/>
  <c r="L307" i="16"/>
  <c r="M307" i="16"/>
  <c r="N307" i="16"/>
  <c r="O307" i="16"/>
  <c r="P307" i="16"/>
  <c r="Q307" i="16"/>
  <c r="R307" i="16"/>
  <c r="S307" i="16"/>
  <c r="T307" i="16"/>
  <c r="U307" i="16"/>
  <c r="V307" i="16"/>
  <c r="W307" i="16"/>
  <c r="X307" i="16"/>
  <c r="Z307" i="16"/>
  <c r="AA307" i="16"/>
  <c r="AB307" i="16"/>
  <c r="AC307" i="16"/>
  <c r="AD307" i="16"/>
  <c r="AE307" i="16"/>
  <c r="AF307" i="16"/>
  <c r="AG307" i="16"/>
  <c r="AH307" i="16"/>
  <c r="AI307" i="16"/>
  <c r="AJ307" i="16"/>
  <c r="AK307" i="16"/>
  <c r="AL307" i="16"/>
  <c r="AM307" i="16"/>
  <c r="AN307" i="16"/>
  <c r="L308" i="16"/>
  <c r="M308" i="16"/>
  <c r="N308" i="16"/>
  <c r="O308" i="16"/>
  <c r="P308" i="16"/>
  <c r="Q308" i="16"/>
  <c r="R308" i="16"/>
  <c r="S308" i="16"/>
  <c r="T308" i="16"/>
  <c r="U308" i="16"/>
  <c r="V308" i="16"/>
  <c r="W308" i="16"/>
  <c r="X308" i="16"/>
  <c r="Z308" i="16"/>
  <c r="AA308" i="16"/>
  <c r="AB308" i="16"/>
  <c r="AC308" i="16"/>
  <c r="AD308" i="16"/>
  <c r="AE308" i="16"/>
  <c r="AF308" i="16"/>
  <c r="AG308" i="16"/>
  <c r="AH308" i="16"/>
  <c r="AI308" i="16"/>
  <c r="AJ308" i="16"/>
  <c r="AK308" i="16"/>
  <c r="AL308" i="16"/>
  <c r="AM308" i="16"/>
  <c r="AN308" i="16"/>
  <c r="L309" i="16"/>
  <c r="M309" i="16"/>
  <c r="N309" i="16"/>
  <c r="O309" i="16"/>
  <c r="P309" i="16"/>
  <c r="Q309" i="16"/>
  <c r="R309" i="16"/>
  <c r="S309" i="16"/>
  <c r="T309" i="16"/>
  <c r="U309" i="16"/>
  <c r="V309" i="16"/>
  <c r="W309" i="16"/>
  <c r="X309" i="16"/>
  <c r="Z309" i="16"/>
  <c r="AA309" i="16"/>
  <c r="AB309" i="16"/>
  <c r="AC309" i="16"/>
  <c r="AD309" i="16"/>
  <c r="AE309" i="16"/>
  <c r="AF309" i="16"/>
  <c r="AG309" i="16"/>
  <c r="AH309" i="16"/>
  <c r="AI309" i="16"/>
  <c r="AJ309" i="16"/>
  <c r="AK309" i="16"/>
  <c r="AL309" i="16"/>
  <c r="AM309" i="16"/>
  <c r="AN309" i="16"/>
  <c r="L310" i="16"/>
  <c r="M310" i="16"/>
  <c r="N310" i="16"/>
  <c r="O310" i="16"/>
  <c r="P310" i="16"/>
  <c r="Q310" i="16"/>
  <c r="R310" i="16"/>
  <c r="S310" i="16"/>
  <c r="T310" i="16"/>
  <c r="U310" i="16"/>
  <c r="V310" i="16"/>
  <c r="W310" i="16"/>
  <c r="X310" i="16"/>
  <c r="Z310" i="16"/>
  <c r="AA310" i="16"/>
  <c r="AB310" i="16"/>
  <c r="AC310" i="16"/>
  <c r="AD310" i="16"/>
  <c r="AE310" i="16"/>
  <c r="AF310" i="16"/>
  <c r="AG310" i="16"/>
  <c r="AH310" i="16"/>
  <c r="AI310" i="16"/>
  <c r="AJ310" i="16"/>
  <c r="AK310" i="16"/>
  <c r="AL310" i="16"/>
  <c r="AM310" i="16"/>
  <c r="AN310" i="16"/>
  <c r="L311" i="16"/>
  <c r="M311" i="16"/>
  <c r="N311" i="16"/>
  <c r="O311" i="16"/>
  <c r="P311" i="16"/>
  <c r="Q311" i="16"/>
  <c r="R311" i="16"/>
  <c r="S311" i="16"/>
  <c r="T311" i="16"/>
  <c r="U311" i="16"/>
  <c r="V311" i="16"/>
  <c r="W311" i="16"/>
  <c r="X311" i="16"/>
  <c r="Z311" i="16"/>
  <c r="AA311" i="16"/>
  <c r="AB311" i="16"/>
  <c r="AC311" i="16"/>
  <c r="AD311" i="16"/>
  <c r="AE311" i="16"/>
  <c r="AF311" i="16"/>
  <c r="AG311" i="16"/>
  <c r="AH311" i="16"/>
  <c r="AI311" i="16"/>
  <c r="AJ311" i="16"/>
  <c r="AK311" i="16"/>
  <c r="AL311" i="16"/>
  <c r="AM311" i="16"/>
  <c r="AN311" i="16"/>
  <c r="L312" i="16"/>
  <c r="M312" i="16"/>
  <c r="N312" i="16"/>
  <c r="O312" i="16"/>
  <c r="P312" i="16"/>
  <c r="Q312" i="16"/>
  <c r="R312" i="16"/>
  <c r="S312" i="16"/>
  <c r="T312" i="16"/>
  <c r="U312" i="16"/>
  <c r="V312" i="16"/>
  <c r="W312" i="16"/>
  <c r="X312" i="16"/>
  <c r="Z312" i="16"/>
  <c r="AA312" i="16"/>
  <c r="AB312" i="16"/>
  <c r="AC312" i="16"/>
  <c r="AD312" i="16"/>
  <c r="AE312" i="16"/>
  <c r="AF312" i="16"/>
  <c r="AG312" i="16"/>
  <c r="AH312" i="16"/>
  <c r="AI312" i="16"/>
  <c r="AJ312" i="16"/>
  <c r="AK312" i="16"/>
  <c r="AL312" i="16"/>
  <c r="AM312" i="16"/>
  <c r="AN312" i="16"/>
  <c r="L313" i="16"/>
  <c r="M313" i="16"/>
  <c r="N313" i="16"/>
  <c r="O313" i="16"/>
  <c r="P313" i="16"/>
  <c r="Q313" i="16"/>
  <c r="R313" i="16"/>
  <c r="S313" i="16"/>
  <c r="T313" i="16"/>
  <c r="U313" i="16"/>
  <c r="V313" i="16"/>
  <c r="W313" i="16"/>
  <c r="X313" i="16"/>
  <c r="Z313" i="16"/>
  <c r="AA313" i="16"/>
  <c r="AB313" i="16"/>
  <c r="AC313" i="16"/>
  <c r="AD313" i="16"/>
  <c r="AE313" i="16"/>
  <c r="AF313" i="16"/>
  <c r="AG313" i="16"/>
  <c r="AH313" i="16"/>
  <c r="AI313" i="16"/>
  <c r="AJ313" i="16"/>
  <c r="AK313" i="16"/>
  <c r="AL313" i="16"/>
  <c r="AM313" i="16"/>
  <c r="AN313" i="16"/>
  <c r="L314" i="16"/>
  <c r="M314" i="16"/>
  <c r="N314" i="16"/>
  <c r="O314" i="16"/>
  <c r="P314" i="16"/>
  <c r="Q314" i="16"/>
  <c r="R314" i="16"/>
  <c r="S314" i="16"/>
  <c r="T314" i="16"/>
  <c r="U314" i="16"/>
  <c r="V314" i="16"/>
  <c r="W314" i="16"/>
  <c r="X314" i="16"/>
  <c r="Z314" i="16"/>
  <c r="AA314" i="16"/>
  <c r="AB314" i="16"/>
  <c r="AC314" i="16"/>
  <c r="AD314" i="16"/>
  <c r="AE314" i="16"/>
  <c r="AF314" i="16"/>
  <c r="AG314" i="16"/>
  <c r="AH314" i="16"/>
  <c r="AI314" i="16"/>
  <c r="AJ314" i="16"/>
  <c r="AK314" i="16"/>
  <c r="AL314" i="16"/>
  <c r="AM314" i="16"/>
  <c r="AN314" i="16"/>
  <c r="L315" i="16"/>
  <c r="M315" i="16"/>
  <c r="N315" i="16"/>
  <c r="O315" i="16"/>
  <c r="P315" i="16"/>
  <c r="Q315" i="16"/>
  <c r="R315" i="16"/>
  <c r="S315" i="16"/>
  <c r="T315" i="16"/>
  <c r="U315" i="16"/>
  <c r="V315" i="16"/>
  <c r="W315" i="16"/>
  <c r="X315" i="16"/>
  <c r="Z315" i="16"/>
  <c r="AA315" i="16"/>
  <c r="AB315" i="16"/>
  <c r="AC315" i="16"/>
  <c r="AD315" i="16"/>
  <c r="AE315" i="16"/>
  <c r="AF315" i="16"/>
  <c r="AG315" i="16"/>
  <c r="AH315" i="16"/>
  <c r="AI315" i="16"/>
  <c r="AJ315" i="16"/>
  <c r="AK315" i="16"/>
  <c r="AL315" i="16"/>
  <c r="AM315" i="16"/>
  <c r="AN315" i="16"/>
  <c r="L316" i="16"/>
  <c r="M316" i="16"/>
  <c r="N316" i="16"/>
  <c r="O316" i="16"/>
  <c r="P316" i="16"/>
  <c r="Q316" i="16"/>
  <c r="R316" i="16"/>
  <c r="S316" i="16"/>
  <c r="T316" i="16"/>
  <c r="U316" i="16"/>
  <c r="V316" i="16"/>
  <c r="W316" i="16"/>
  <c r="X316" i="16"/>
  <c r="Z316" i="16"/>
  <c r="AA316" i="16"/>
  <c r="AB316" i="16"/>
  <c r="AC316" i="16"/>
  <c r="AD316" i="16"/>
  <c r="AE316" i="16"/>
  <c r="AF316" i="16"/>
  <c r="AG316" i="16"/>
  <c r="AH316" i="16"/>
  <c r="AI316" i="16"/>
  <c r="AJ316" i="16"/>
  <c r="AK316" i="16"/>
  <c r="AL316" i="16"/>
  <c r="AM316" i="16"/>
  <c r="AN316" i="16"/>
  <c r="L317" i="16"/>
  <c r="M317" i="16"/>
  <c r="N317" i="16"/>
  <c r="O317" i="16"/>
  <c r="P317" i="16"/>
  <c r="Q317" i="16"/>
  <c r="R317" i="16"/>
  <c r="S317" i="16"/>
  <c r="T317" i="16"/>
  <c r="U317" i="16"/>
  <c r="V317" i="16"/>
  <c r="W317" i="16"/>
  <c r="X317" i="16"/>
  <c r="Z317" i="16"/>
  <c r="AA317" i="16"/>
  <c r="AB317" i="16"/>
  <c r="AC317" i="16"/>
  <c r="AD317" i="16"/>
  <c r="AE317" i="16"/>
  <c r="AF317" i="16"/>
  <c r="AG317" i="16"/>
  <c r="AH317" i="16"/>
  <c r="AI317" i="16"/>
  <c r="AJ317" i="16"/>
  <c r="AK317" i="16"/>
  <c r="AL317" i="16"/>
  <c r="AM317" i="16"/>
  <c r="AN317" i="16"/>
  <c r="L318" i="16"/>
  <c r="M318" i="16"/>
  <c r="N318" i="16"/>
  <c r="O318" i="16"/>
  <c r="P318" i="16"/>
  <c r="Q318" i="16"/>
  <c r="R318" i="16"/>
  <c r="S318" i="16"/>
  <c r="T318" i="16"/>
  <c r="U318" i="16"/>
  <c r="V318" i="16"/>
  <c r="W318" i="16"/>
  <c r="X318" i="16"/>
  <c r="Z318" i="16"/>
  <c r="AA318" i="16"/>
  <c r="AB318" i="16"/>
  <c r="AC318" i="16"/>
  <c r="AD318" i="16"/>
  <c r="AE318" i="16"/>
  <c r="AF318" i="16"/>
  <c r="AG318" i="16"/>
  <c r="AH318" i="16"/>
  <c r="AI318" i="16"/>
  <c r="AJ318" i="16"/>
  <c r="AK318" i="16"/>
  <c r="AL318" i="16"/>
  <c r="AM318" i="16"/>
  <c r="AN318" i="16"/>
  <c r="L319" i="16"/>
  <c r="M319" i="16"/>
  <c r="N319" i="16"/>
  <c r="O319" i="16"/>
  <c r="P319" i="16"/>
  <c r="Q319" i="16"/>
  <c r="S319" i="16"/>
  <c r="T319" i="16"/>
  <c r="U319" i="16"/>
  <c r="V319" i="16"/>
  <c r="W319" i="16"/>
  <c r="X319" i="16"/>
  <c r="Z319" i="16"/>
  <c r="AA319" i="16"/>
  <c r="AB319" i="16"/>
  <c r="AC319" i="16"/>
  <c r="AD319" i="16"/>
  <c r="AE319" i="16"/>
  <c r="AF319" i="16"/>
  <c r="AG319" i="16"/>
  <c r="AH319" i="16"/>
  <c r="AI319" i="16"/>
  <c r="AJ319" i="16"/>
  <c r="AK319" i="16"/>
  <c r="AL319" i="16"/>
  <c r="AM319" i="16"/>
  <c r="AN319" i="16"/>
  <c r="L320" i="16"/>
  <c r="M320" i="16"/>
  <c r="N320" i="16"/>
  <c r="O320" i="16"/>
  <c r="P320" i="16"/>
  <c r="Q320" i="16"/>
  <c r="S320" i="16"/>
  <c r="T320" i="16"/>
  <c r="U320" i="16"/>
  <c r="V320" i="16"/>
  <c r="W320" i="16"/>
  <c r="X320" i="16"/>
  <c r="Z320" i="16"/>
  <c r="AA320" i="16"/>
  <c r="AB320" i="16"/>
  <c r="AC320" i="16"/>
  <c r="AD320" i="16"/>
  <c r="AE320" i="16"/>
  <c r="AF320" i="16"/>
  <c r="AG320" i="16"/>
  <c r="AH320" i="16"/>
  <c r="AI320" i="16"/>
  <c r="AJ320" i="16"/>
  <c r="AK320" i="16"/>
  <c r="AL320" i="16"/>
  <c r="AM320" i="16"/>
  <c r="AN320" i="16"/>
  <c r="L321" i="16"/>
  <c r="M321" i="16"/>
  <c r="N321" i="16"/>
  <c r="O321" i="16"/>
  <c r="P321" i="16"/>
  <c r="Q321" i="16"/>
  <c r="R321" i="16"/>
  <c r="S321" i="16"/>
  <c r="T321" i="16"/>
  <c r="U321" i="16"/>
  <c r="V321" i="16"/>
  <c r="W321" i="16"/>
  <c r="X321" i="16"/>
  <c r="Z321" i="16"/>
  <c r="AA321" i="16"/>
  <c r="AB321" i="16"/>
  <c r="AC321" i="16"/>
  <c r="AD321" i="16"/>
  <c r="AE321" i="16"/>
  <c r="AF321" i="16"/>
  <c r="AG321" i="16"/>
  <c r="AH321" i="16"/>
  <c r="AI321" i="16"/>
  <c r="AJ321" i="16"/>
  <c r="AK321" i="16"/>
  <c r="AL321" i="16"/>
  <c r="AM321" i="16"/>
  <c r="AN321" i="16"/>
  <c r="L322" i="16"/>
  <c r="M322" i="16"/>
  <c r="N322" i="16"/>
  <c r="O322" i="16"/>
  <c r="P322" i="16"/>
  <c r="Q322" i="16"/>
  <c r="R322" i="16"/>
  <c r="S322" i="16"/>
  <c r="T322" i="16"/>
  <c r="U322" i="16"/>
  <c r="V322" i="16"/>
  <c r="W322" i="16"/>
  <c r="X322" i="16"/>
  <c r="Z322" i="16"/>
  <c r="AA322" i="16"/>
  <c r="AB322" i="16"/>
  <c r="AC322" i="16"/>
  <c r="AD322" i="16"/>
  <c r="AE322" i="16"/>
  <c r="AF322" i="16"/>
  <c r="AG322" i="16"/>
  <c r="AH322" i="16"/>
  <c r="AI322" i="16"/>
  <c r="AJ322" i="16"/>
  <c r="AK322" i="16"/>
  <c r="AL322" i="16"/>
  <c r="AM322" i="16"/>
  <c r="AN322" i="16"/>
  <c r="L323" i="16"/>
  <c r="M323" i="16"/>
  <c r="N323" i="16"/>
  <c r="O323" i="16"/>
  <c r="P323" i="16"/>
  <c r="Q323" i="16"/>
  <c r="R323" i="16"/>
  <c r="S323" i="16"/>
  <c r="T323" i="16"/>
  <c r="U323" i="16"/>
  <c r="V323" i="16"/>
  <c r="W323" i="16"/>
  <c r="X323" i="16"/>
  <c r="Z323" i="16"/>
  <c r="AA323" i="16"/>
  <c r="AB323" i="16"/>
  <c r="AC323" i="16"/>
  <c r="AD323" i="16"/>
  <c r="AE323" i="16"/>
  <c r="AF323" i="16"/>
  <c r="AG323" i="16"/>
  <c r="AH323" i="16"/>
  <c r="AI323" i="16"/>
  <c r="AJ323" i="16"/>
  <c r="AK323" i="16"/>
  <c r="AL323" i="16"/>
  <c r="AM323" i="16"/>
  <c r="AN323" i="16"/>
  <c r="L324" i="16"/>
  <c r="M324" i="16"/>
  <c r="N324" i="16"/>
  <c r="O324" i="16"/>
  <c r="P324" i="16"/>
  <c r="Q324" i="16"/>
  <c r="S324" i="16"/>
  <c r="T324" i="16"/>
  <c r="U324" i="16"/>
  <c r="V324" i="16"/>
  <c r="W324" i="16"/>
  <c r="X324" i="16"/>
  <c r="Z324" i="16"/>
  <c r="AA324" i="16"/>
  <c r="AB324" i="16"/>
  <c r="AC324" i="16"/>
  <c r="AD324" i="16"/>
  <c r="AE324" i="16"/>
  <c r="AF324" i="16"/>
  <c r="AG324" i="16"/>
  <c r="AH324" i="16"/>
  <c r="AI324" i="16"/>
  <c r="AJ324" i="16"/>
  <c r="AK324" i="16"/>
  <c r="AL324" i="16"/>
  <c r="AM324" i="16"/>
  <c r="AN324" i="16"/>
  <c r="L325" i="16"/>
  <c r="M325" i="16"/>
  <c r="N325" i="16"/>
  <c r="O325" i="16"/>
  <c r="P325" i="16"/>
  <c r="Q325" i="16"/>
  <c r="S325" i="16"/>
  <c r="T325" i="16"/>
  <c r="U325" i="16"/>
  <c r="V325" i="16"/>
  <c r="W325" i="16"/>
  <c r="X325" i="16"/>
  <c r="Z325" i="16"/>
  <c r="AA325" i="16"/>
  <c r="AB325" i="16"/>
  <c r="AC325" i="16"/>
  <c r="AD325" i="16"/>
  <c r="AE325" i="16"/>
  <c r="AF325" i="16"/>
  <c r="AG325" i="16"/>
  <c r="AH325" i="16"/>
  <c r="AI325" i="16"/>
  <c r="AJ325" i="16"/>
  <c r="AK325" i="16"/>
  <c r="AL325" i="16"/>
  <c r="AM325" i="16"/>
  <c r="AN325" i="16"/>
  <c r="L326" i="16"/>
  <c r="M326" i="16"/>
  <c r="N326" i="16"/>
  <c r="O326" i="16"/>
  <c r="P326" i="16"/>
  <c r="Q326" i="16"/>
  <c r="S326" i="16"/>
  <c r="T326" i="16"/>
  <c r="U326" i="16"/>
  <c r="V326" i="16"/>
  <c r="W326" i="16"/>
  <c r="X326" i="16"/>
  <c r="Z326" i="16"/>
  <c r="AA326" i="16"/>
  <c r="AB326" i="16"/>
  <c r="AC326" i="16"/>
  <c r="AD326" i="16"/>
  <c r="AE326" i="16"/>
  <c r="AF326" i="16"/>
  <c r="AG326" i="16"/>
  <c r="AH326" i="16"/>
  <c r="AI326" i="16"/>
  <c r="AJ326" i="16"/>
  <c r="AK326" i="16"/>
  <c r="AL326" i="16"/>
  <c r="AM326" i="16"/>
  <c r="AN326" i="16"/>
  <c r="L328" i="16"/>
  <c r="M328" i="16"/>
  <c r="N328" i="16"/>
  <c r="O328" i="16"/>
  <c r="P328" i="16"/>
  <c r="Q328" i="16"/>
  <c r="R328" i="16"/>
  <c r="S328" i="16"/>
  <c r="T328" i="16"/>
  <c r="U328" i="16"/>
  <c r="V328" i="16"/>
  <c r="W328" i="16"/>
  <c r="X328" i="16"/>
  <c r="Z328" i="16"/>
  <c r="AA328" i="16"/>
  <c r="AB328" i="16"/>
  <c r="AC328" i="16"/>
  <c r="AD328" i="16"/>
  <c r="AE328" i="16"/>
  <c r="AF328" i="16"/>
  <c r="AG328" i="16"/>
  <c r="AH328" i="16"/>
  <c r="AI328" i="16"/>
  <c r="AJ328" i="16"/>
  <c r="AK328" i="16"/>
  <c r="AL328" i="16"/>
  <c r="AM328" i="16"/>
  <c r="AN328" i="16"/>
  <c r="L329" i="16"/>
  <c r="M329" i="16"/>
  <c r="N329" i="16"/>
  <c r="O329" i="16"/>
  <c r="P329" i="16"/>
  <c r="Q329" i="16"/>
  <c r="R329" i="16"/>
  <c r="S329" i="16"/>
  <c r="T329" i="16"/>
  <c r="U329" i="16"/>
  <c r="V329" i="16"/>
  <c r="W329" i="16"/>
  <c r="X329" i="16"/>
  <c r="Z329" i="16"/>
  <c r="AA329" i="16"/>
  <c r="AB329" i="16"/>
  <c r="AC329" i="16"/>
  <c r="AD329" i="16"/>
  <c r="AE329" i="16"/>
  <c r="AF329" i="16"/>
  <c r="AG329" i="16"/>
  <c r="AH329" i="16"/>
  <c r="AI329" i="16"/>
  <c r="AJ329" i="16"/>
  <c r="AK329" i="16"/>
  <c r="AL329" i="16"/>
  <c r="AM329" i="16"/>
  <c r="AN329" i="16"/>
  <c r="L330" i="16"/>
  <c r="M330" i="16"/>
  <c r="N330" i="16"/>
  <c r="O330" i="16"/>
  <c r="P330" i="16"/>
  <c r="Q330" i="16"/>
  <c r="R330" i="16"/>
  <c r="S330" i="16"/>
  <c r="T330" i="16"/>
  <c r="U330" i="16"/>
  <c r="V330" i="16"/>
  <c r="W330" i="16"/>
  <c r="X330" i="16"/>
  <c r="Z330" i="16"/>
  <c r="AA330" i="16"/>
  <c r="AB330" i="16"/>
  <c r="AC330" i="16"/>
  <c r="AD330" i="16"/>
  <c r="AE330" i="16"/>
  <c r="AF330" i="16"/>
  <c r="AG330" i="16"/>
  <c r="AH330" i="16"/>
  <c r="AI330" i="16"/>
  <c r="AJ330" i="16"/>
  <c r="AK330" i="16"/>
  <c r="AL330" i="16"/>
  <c r="AM330" i="16"/>
  <c r="AN330" i="16"/>
  <c r="L331" i="16"/>
  <c r="M331" i="16"/>
  <c r="O331" i="16"/>
  <c r="P331" i="16"/>
  <c r="Q331" i="16"/>
  <c r="R331" i="16"/>
  <c r="S331" i="16"/>
  <c r="T331" i="16"/>
  <c r="U331" i="16"/>
  <c r="V331" i="16"/>
  <c r="W331" i="16"/>
  <c r="X331" i="16"/>
  <c r="Z331" i="16"/>
  <c r="AA331" i="16"/>
  <c r="AB331" i="16"/>
  <c r="AC331" i="16"/>
  <c r="AD331" i="16"/>
  <c r="AE331" i="16"/>
  <c r="AF331" i="16"/>
  <c r="AG331" i="16"/>
  <c r="AH331" i="16"/>
  <c r="AI331" i="16"/>
  <c r="AJ331" i="16"/>
  <c r="AK331" i="16"/>
  <c r="AL331" i="16"/>
  <c r="AM331" i="16"/>
  <c r="AN331" i="16"/>
  <c r="L333" i="16"/>
  <c r="M333" i="16"/>
  <c r="N333" i="16"/>
  <c r="O333" i="16"/>
  <c r="P333" i="16"/>
  <c r="Q333" i="16"/>
  <c r="R333" i="16"/>
  <c r="S333" i="16"/>
  <c r="T333" i="16"/>
  <c r="U333" i="16"/>
  <c r="V333" i="16"/>
  <c r="W333" i="16"/>
  <c r="X333" i="16"/>
  <c r="Z333" i="16"/>
  <c r="AA333" i="16"/>
  <c r="AB333" i="16"/>
  <c r="AC333" i="16"/>
  <c r="AD333" i="16"/>
  <c r="AE333" i="16"/>
  <c r="AF333" i="16"/>
  <c r="AG333" i="16"/>
  <c r="AH333" i="16"/>
  <c r="AI333" i="16"/>
  <c r="AJ333" i="16"/>
  <c r="AK333" i="16"/>
  <c r="AL333" i="16"/>
  <c r="AM333" i="16"/>
  <c r="AN333" i="16"/>
  <c r="L334" i="16"/>
  <c r="M334" i="16"/>
  <c r="N334" i="16"/>
  <c r="O334" i="16"/>
  <c r="P334" i="16"/>
  <c r="Q334" i="16"/>
  <c r="R334" i="16"/>
  <c r="S334" i="16"/>
  <c r="T334" i="16"/>
  <c r="U334" i="16"/>
  <c r="V334" i="16"/>
  <c r="W334" i="16"/>
  <c r="X334" i="16"/>
  <c r="Z334" i="16"/>
  <c r="AA334" i="16"/>
  <c r="AB334" i="16"/>
  <c r="AC334" i="16"/>
  <c r="AD334" i="16"/>
  <c r="AE334" i="16"/>
  <c r="AF334" i="16"/>
  <c r="AG334" i="16"/>
  <c r="AH334" i="16"/>
  <c r="AI334" i="16"/>
  <c r="AJ334" i="16"/>
  <c r="AK334" i="16"/>
  <c r="AL334" i="16"/>
  <c r="AM334" i="16"/>
  <c r="AN334" i="16"/>
  <c r="L335" i="16"/>
  <c r="M335" i="16"/>
  <c r="N335" i="16"/>
  <c r="O335" i="16"/>
  <c r="P335" i="16"/>
  <c r="Q335" i="16"/>
  <c r="R335" i="16"/>
  <c r="S335" i="16"/>
  <c r="T335" i="16"/>
  <c r="U335" i="16"/>
  <c r="V335" i="16"/>
  <c r="W335" i="16"/>
  <c r="X335" i="16"/>
  <c r="AA335" i="16"/>
  <c r="AB335" i="16"/>
  <c r="AC335" i="16"/>
  <c r="AD335" i="16"/>
  <c r="AE335" i="16"/>
  <c r="AF335" i="16"/>
  <c r="AG335" i="16"/>
  <c r="AH335" i="16"/>
  <c r="AI335" i="16"/>
  <c r="AJ335" i="16"/>
  <c r="AK335" i="16"/>
  <c r="AL335" i="16"/>
  <c r="AM335" i="16"/>
  <c r="AN335" i="16"/>
  <c r="L336" i="16"/>
  <c r="M336" i="16"/>
  <c r="N336" i="16"/>
  <c r="O336" i="16"/>
  <c r="P336" i="16"/>
  <c r="Q336" i="16"/>
  <c r="R336" i="16"/>
  <c r="S336" i="16"/>
  <c r="T336" i="16"/>
  <c r="U336" i="16"/>
  <c r="V336" i="16"/>
  <c r="W336" i="16"/>
  <c r="X336" i="16"/>
  <c r="Z336" i="16"/>
  <c r="AA336" i="16"/>
  <c r="AB336" i="16"/>
  <c r="AC336" i="16"/>
  <c r="AD336" i="16"/>
  <c r="AE336" i="16"/>
  <c r="AF336" i="16"/>
  <c r="AG336" i="16"/>
  <c r="AH336" i="16"/>
  <c r="AI336" i="16"/>
  <c r="AJ336" i="16"/>
  <c r="AK336" i="16"/>
  <c r="AL336" i="16"/>
  <c r="AM336" i="16"/>
  <c r="AN336" i="16"/>
  <c r="L337" i="16"/>
  <c r="M337" i="16"/>
  <c r="N337" i="16"/>
  <c r="O337" i="16"/>
  <c r="P337" i="16"/>
  <c r="Q337" i="16"/>
  <c r="R337" i="16"/>
  <c r="S337" i="16"/>
  <c r="T337" i="16"/>
  <c r="U337" i="16"/>
  <c r="V337" i="16"/>
  <c r="W337" i="16"/>
  <c r="X337" i="16"/>
  <c r="Z337" i="16"/>
  <c r="AA337" i="16"/>
  <c r="AB337" i="16"/>
  <c r="AC337" i="16"/>
  <c r="AD337" i="16"/>
  <c r="AE337" i="16"/>
  <c r="AF337" i="16"/>
  <c r="AG337" i="16"/>
  <c r="AH337" i="16"/>
  <c r="AI337" i="16"/>
  <c r="AJ337" i="16"/>
  <c r="AK337" i="16"/>
  <c r="AL337" i="16"/>
  <c r="AM337" i="16"/>
  <c r="AN337" i="16"/>
  <c r="L338" i="16"/>
  <c r="M338" i="16"/>
  <c r="N338" i="16"/>
  <c r="O338" i="16"/>
  <c r="P338" i="16"/>
  <c r="Q338" i="16"/>
  <c r="R338" i="16"/>
  <c r="S338" i="16"/>
  <c r="T338" i="16"/>
  <c r="U338" i="16"/>
  <c r="V338" i="16"/>
  <c r="W338" i="16"/>
  <c r="X338" i="16"/>
  <c r="Z338" i="16"/>
  <c r="AA338" i="16"/>
  <c r="AB338" i="16"/>
  <c r="AC338" i="16"/>
  <c r="AD338" i="16"/>
  <c r="AE338" i="16"/>
  <c r="AF338" i="16"/>
  <c r="AG338" i="16"/>
  <c r="AH338" i="16"/>
  <c r="AI338" i="16"/>
  <c r="AJ338" i="16"/>
  <c r="AK338" i="16"/>
  <c r="AL338" i="16"/>
  <c r="AM338" i="16"/>
  <c r="AN338" i="16"/>
  <c r="L339" i="16"/>
  <c r="M339" i="16"/>
  <c r="N339" i="16"/>
  <c r="O339" i="16"/>
  <c r="P339" i="16"/>
  <c r="Q339" i="16"/>
  <c r="R339" i="16"/>
  <c r="S339" i="16"/>
  <c r="T339" i="16"/>
  <c r="U339" i="16"/>
  <c r="V339" i="16"/>
  <c r="W339" i="16"/>
  <c r="X339" i="16"/>
  <c r="Z339" i="16"/>
  <c r="AA339" i="16"/>
  <c r="AB339" i="16"/>
  <c r="AC339" i="16"/>
  <c r="AD339" i="16"/>
  <c r="AE339" i="16"/>
  <c r="AF339" i="16"/>
  <c r="AG339" i="16"/>
  <c r="AH339" i="16"/>
  <c r="AI339" i="16"/>
  <c r="AJ339" i="16"/>
  <c r="AK339" i="16"/>
  <c r="AL339" i="16"/>
  <c r="AM339" i="16"/>
  <c r="AN339" i="16"/>
  <c r="L340" i="16"/>
  <c r="M340" i="16"/>
  <c r="N340" i="16"/>
  <c r="O340" i="16"/>
  <c r="P340" i="16"/>
  <c r="Q340" i="16"/>
  <c r="R340" i="16"/>
  <c r="S340" i="16"/>
  <c r="T340" i="16"/>
  <c r="U340" i="16"/>
  <c r="V340" i="16"/>
  <c r="W340" i="16"/>
  <c r="X340" i="16"/>
  <c r="Z340" i="16"/>
  <c r="AA340" i="16"/>
  <c r="AB340" i="16"/>
  <c r="AC340" i="16"/>
  <c r="AD340" i="16"/>
  <c r="AE340" i="16"/>
  <c r="AF340" i="16"/>
  <c r="AG340" i="16"/>
  <c r="AH340" i="16"/>
  <c r="AI340" i="16"/>
  <c r="AJ340" i="16"/>
  <c r="AK340" i="16"/>
  <c r="AL340" i="16"/>
  <c r="AM340" i="16"/>
  <c r="AN340" i="16"/>
  <c r="L341" i="16"/>
  <c r="M341" i="16"/>
  <c r="N341" i="16"/>
  <c r="O341" i="16"/>
  <c r="P341" i="16"/>
  <c r="Q341" i="16"/>
  <c r="R341" i="16"/>
  <c r="S341" i="16"/>
  <c r="T341" i="16"/>
  <c r="U341" i="16"/>
  <c r="V341" i="16"/>
  <c r="W341" i="16"/>
  <c r="X341" i="16"/>
  <c r="Z341" i="16"/>
  <c r="AA341" i="16"/>
  <c r="AB341" i="16"/>
  <c r="AC341" i="16"/>
  <c r="AD341" i="16"/>
  <c r="AE341" i="16"/>
  <c r="AF341" i="16"/>
  <c r="AG341" i="16"/>
  <c r="AH341" i="16"/>
  <c r="AI341" i="16"/>
  <c r="AJ341" i="16"/>
  <c r="AK341" i="16"/>
  <c r="AL341" i="16"/>
  <c r="AM341" i="16"/>
  <c r="AN341" i="16"/>
  <c r="L342" i="16"/>
  <c r="M342" i="16"/>
  <c r="N342" i="16"/>
  <c r="O342" i="16"/>
  <c r="P342" i="16"/>
  <c r="Q342" i="16"/>
  <c r="R342" i="16"/>
  <c r="S342" i="16"/>
  <c r="T342" i="16"/>
  <c r="U342" i="16"/>
  <c r="V342" i="16"/>
  <c r="W342" i="16"/>
  <c r="X342" i="16"/>
  <c r="Z342" i="16"/>
  <c r="AA342" i="16"/>
  <c r="AB342" i="16"/>
  <c r="AC342" i="16"/>
  <c r="AD342" i="16"/>
  <c r="AE342" i="16"/>
  <c r="AF342" i="16"/>
  <c r="AG342" i="16"/>
  <c r="AH342" i="16"/>
  <c r="AI342" i="16"/>
  <c r="AJ342" i="16"/>
  <c r="AK342" i="16"/>
  <c r="AL342" i="16"/>
  <c r="AM342" i="16"/>
  <c r="AN342" i="16"/>
  <c r="L343" i="16"/>
  <c r="M343" i="16"/>
  <c r="N343" i="16"/>
  <c r="O343" i="16"/>
  <c r="P343" i="16"/>
  <c r="Q343" i="16"/>
  <c r="R343" i="16"/>
  <c r="S343" i="16"/>
  <c r="T343" i="16"/>
  <c r="U343" i="16"/>
  <c r="V343" i="16"/>
  <c r="W343" i="16"/>
  <c r="X343" i="16"/>
  <c r="Z343" i="16"/>
  <c r="AA343" i="16"/>
  <c r="AB343" i="16"/>
  <c r="AC343" i="16"/>
  <c r="AD343" i="16"/>
  <c r="AE343" i="16"/>
  <c r="AF343" i="16"/>
  <c r="AG343" i="16"/>
  <c r="AH343" i="16"/>
  <c r="AI343" i="16"/>
  <c r="AJ343" i="16"/>
  <c r="AK343" i="16"/>
  <c r="AL343" i="16"/>
  <c r="AM343" i="16"/>
  <c r="AN343" i="16"/>
  <c r="L344" i="16"/>
  <c r="M344" i="16"/>
  <c r="N344" i="16"/>
  <c r="O344" i="16"/>
  <c r="P344" i="16"/>
  <c r="Q344" i="16"/>
  <c r="R344" i="16"/>
  <c r="S344" i="16"/>
  <c r="T344" i="16"/>
  <c r="U344" i="16"/>
  <c r="V344" i="16"/>
  <c r="W344" i="16"/>
  <c r="X344" i="16"/>
  <c r="Z344" i="16"/>
  <c r="AA344" i="16"/>
  <c r="AB344" i="16"/>
  <c r="AC344" i="16"/>
  <c r="AD344" i="16"/>
  <c r="AE344" i="16"/>
  <c r="AF344" i="16"/>
  <c r="AG344" i="16"/>
  <c r="AH344" i="16"/>
  <c r="AI344" i="16"/>
  <c r="AJ344" i="16"/>
  <c r="AK344" i="16"/>
  <c r="AL344" i="16"/>
  <c r="AM344" i="16"/>
  <c r="AN344" i="16"/>
  <c r="L345" i="16"/>
  <c r="M345" i="16"/>
  <c r="N345" i="16"/>
  <c r="O345" i="16"/>
  <c r="P345" i="16"/>
  <c r="Q345" i="16"/>
  <c r="S345" i="16"/>
  <c r="T345" i="16"/>
  <c r="U345" i="16"/>
  <c r="V345" i="16"/>
  <c r="W345" i="16"/>
  <c r="X345" i="16"/>
  <c r="Z345" i="16"/>
  <c r="AA345" i="16"/>
  <c r="AB345" i="16"/>
  <c r="AC345" i="16"/>
  <c r="AD345" i="16"/>
  <c r="AE345" i="16"/>
  <c r="AF345" i="16"/>
  <c r="AG345" i="16"/>
  <c r="AH345" i="16"/>
  <c r="AI345" i="16"/>
  <c r="AJ345" i="16"/>
  <c r="AK345" i="16"/>
  <c r="AL345" i="16"/>
  <c r="AM345" i="16"/>
  <c r="AN345" i="16"/>
  <c r="L346" i="16"/>
  <c r="M346" i="16"/>
  <c r="N346" i="16"/>
  <c r="O346" i="16"/>
  <c r="P346" i="16"/>
  <c r="Q346" i="16"/>
  <c r="R346" i="16"/>
  <c r="S346" i="16"/>
  <c r="T346" i="16"/>
  <c r="U346" i="16"/>
  <c r="V346" i="16"/>
  <c r="W346" i="16"/>
  <c r="X346" i="16"/>
  <c r="Z346" i="16"/>
  <c r="AA346" i="16"/>
  <c r="AB346" i="16"/>
  <c r="AC346" i="16"/>
  <c r="AD346" i="16"/>
  <c r="AE346" i="16"/>
  <c r="AF346" i="16"/>
  <c r="AG346" i="16"/>
  <c r="AH346" i="16"/>
  <c r="AI346" i="16"/>
  <c r="AJ346" i="16"/>
  <c r="AK346" i="16"/>
  <c r="AL346" i="16"/>
  <c r="AM346" i="16"/>
  <c r="AN346" i="16"/>
  <c r="L347" i="16"/>
  <c r="M347" i="16"/>
  <c r="N347" i="16"/>
  <c r="O347" i="16"/>
  <c r="P347" i="16"/>
  <c r="Q347" i="16"/>
  <c r="R347" i="16"/>
  <c r="S347" i="16"/>
  <c r="T347" i="16"/>
  <c r="U347" i="16"/>
  <c r="V347" i="16"/>
  <c r="W347" i="16"/>
  <c r="X347" i="16"/>
  <c r="Z347" i="16"/>
  <c r="AA347" i="16"/>
  <c r="AB347" i="16"/>
  <c r="AC347" i="16"/>
  <c r="AD347" i="16"/>
  <c r="AE347" i="16"/>
  <c r="AF347" i="16"/>
  <c r="AG347" i="16"/>
  <c r="AH347" i="16"/>
  <c r="AI347" i="16"/>
  <c r="AJ347" i="16"/>
  <c r="AK347" i="16"/>
  <c r="AL347" i="16"/>
  <c r="AM347" i="16"/>
  <c r="AN347" i="16"/>
  <c r="L348" i="16"/>
  <c r="M348" i="16"/>
  <c r="N348" i="16"/>
  <c r="O348" i="16"/>
  <c r="P348" i="16"/>
  <c r="Q348" i="16"/>
  <c r="R348" i="16"/>
  <c r="S348" i="16"/>
  <c r="T348" i="16"/>
  <c r="U348" i="16"/>
  <c r="V348" i="16"/>
  <c r="W348" i="16"/>
  <c r="X348" i="16"/>
  <c r="Z348" i="16"/>
  <c r="AA348" i="16"/>
  <c r="AB348" i="16"/>
  <c r="AC348" i="16"/>
  <c r="AD348" i="16"/>
  <c r="AE348" i="16"/>
  <c r="AF348" i="16"/>
  <c r="AG348" i="16"/>
  <c r="AH348" i="16"/>
  <c r="AI348" i="16"/>
  <c r="AJ348" i="16"/>
  <c r="AK348" i="16"/>
  <c r="AL348" i="16"/>
  <c r="AM348" i="16"/>
  <c r="AN348" i="16"/>
  <c r="L349" i="16"/>
  <c r="M349" i="16"/>
  <c r="N349" i="16"/>
  <c r="O349" i="16"/>
  <c r="P349" i="16"/>
  <c r="Q349" i="16"/>
  <c r="S349" i="16"/>
  <c r="T349" i="16"/>
  <c r="U349" i="16"/>
  <c r="V349" i="16"/>
  <c r="W349" i="16"/>
  <c r="X349" i="16"/>
  <c r="AA349" i="16"/>
  <c r="AB349" i="16"/>
  <c r="AC349" i="16"/>
  <c r="AD349" i="16"/>
  <c r="AE349" i="16"/>
  <c r="AF349" i="16"/>
  <c r="AG349" i="16"/>
  <c r="AH349" i="16"/>
  <c r="AI349" i="16"/>
  <c r="AJ349" i="16"/>
  <c r="AK349" i="16"/>
  <c r="AL349" i="16"/>
  <c r="AM349" i="16"/>
  <c r="AN349" i="16"/>
  <c r="L350" i="16"/>
  <c r="M350" i="16"/>
  <c r="N350" i="16"/>
  <c r="O350" i="16"/>
  <c r="P350" i="16"/>
  <c r="Q350" i="16"/>
  <c r="R350" i="16"/>
  <c r="S350" i="16"/>
  <c r="T350" i="16"/>
  <c r="U350" i="16"/>
  <c r="V350" i="16"/>
  <c r="W350" i="16"/>
  <c r="X350" i="16"/>
  <c r="Z350" i="16"/>
  <c r="AA350" i="16"/>
  <c r="AB350" i="16"/>
  <c r="AC350" i="16"/>
  <c r="AD350" i="16"/>
  <c r="AE350" i="16"/>
  <c r="AF350" i="16"/>
  <c r="AG350" i="16"/>
  <c r="AH350" i="16"/>
  <c r="AI350" i="16"/>
  <c r="AJ350" i="16"/>
  <c r="AK350" i="16"/>
  <c r="AL350" i="16"/>
  <c r="AM350" i="16"/>
  <c r="AN350" i="16"/>
  <c r="L351" i="16"/>
  <c r="M351" i="16"/>
  <c r="N351" i="16"/>
  <c r="O351" i="16"/>
  <c r="P351" i="16"/>
  <c r="Q351" i="16"/>
  <c r="R351" i="16"/>
  <c r="S351" i="16"/>
  <c r="T351" i="16"/>
  <c r="U351" i="16"/>
  <c r="V351" i="16"/>
  <c r="W351" i="16"/>
  <c r="X351" i="16"/>
  <c r="Z351" i="16"/>
  <c r="AA351" i="16"/>
  <c r="AB351" i="16"/>
  <c r="AC351" i="16"/>
  <c r="AD351" i="16"/>
  <c r="AE351" i="16"/>
  <c r="AF351" i="16"/>
  <c r="AG351" i="16"/>
  <c r="AH351" i="16"/>
  <c r="AI351" i="16"/>
  <c r="AJ351" i="16"/>
  <c r="AK351" i="16"/>
  <c r="AL351" i="16"/>
  <c r="AM351" i="16"/>
  <c r="AN351" i="16"/>
  <c r="L352" i="16"/>
  <c r="M352" i="16"/>
  <c r="N352" i="16"/>
  <c r="O352" i="16"/>
  <c r="P352" i="16"/>
  <c r="Q352" i="16"/>
  <c r="R352" i="16"/>
  <c r="S352" i="16"/>
  <c r="T352" i="16"/>
  <c r="U352" i="16"/>
  <c r="V352" i="16"/>
  <c r="W352" i="16"/>
  <c r="X352" i="16"/>
  <c r="Z352" i="16"/>
  <c r="AA352" i="16"/>
  <c r="AB352" i="16"/>
  <c r="AC352" i="16"/>
  <c r="AD352" i="16"/>
  <c r="AE352" i="16"/>
  <c r="AF352" i="16"/>
  <c r="AG352" i="16"/>
  <c r="AH352" i="16"/>
  <c r="AI352" i="16"/>
  <c r="AJ352" i="16"/>
  <c r="AK352" i="16"/>
  <c r="AL352" i="16"/>
  <c r="AM352" i="16"/>
  <c r="AN352" i="16"/>
  <c r="L353" i="16"/>
  <c r="M353" i="16"/>
  <c r="N353" i="16"/>
  <c r="O353" i="16"/>
  <c r="P353" i="16"/>
  <c r="Q353" i="16"/>
  <c r="S353" i="16"/>
  <c r="T353" i="16"/>
  <c r="U353" i="16"/>
  <c r="V353" i="16"/>
  <c r="W353" i="16"/>
  <c r="X353" i="16"/>
  <c r="Z353" i="16"/>
  <c r="AA353" i="16"/>
  <c r="AB353" i="16"/>
  <c r="AC353" i="16"/>
  <c r="AD353" i="16"/>
  <c r="AE353" i="16"/>
  <c r="AF353" i="16"/>
  <c r="AG353" i="16"/>
  <c r="AH353" i="16"/>
  <c r="AI353" i="16"/>
  <c r="AJ353" i="16"/>
  <c r="AK353" i="16"/>
  <c r="AL353" i="16"/>
  <c r="AM353" i="16"/>
  <c r="AN353" i="16"/>
  <c r="L356" i="16"/>
  <c r="M356" i="16"/>
  <c r="N356" i="16"/>
  <c r="O356" i="16"/>
  <c r="P356" i="16"/>
  <c r="Q356" i="16"/>
  <c r="R356" i="16"/>
  <c r="S356" i="16"/>
  <c r="T356" i="16"/>
  <c r="U356" i="16"/>
  <c r="V356" i="16"/>
  <c r="W356" i="16"/>
  <c r="X356" i="16"/>
  <c r="Z356" i="16"/>
  <c r="AA356" i="16"/>
  <c r="AB356" i="16"/>
  <c r="AC356" i="16"/>
  <c r="AD356" i="16"/>
  <c r="AE356" i="16"/>
  <c r="AF356" i="16"/>
  <c r="AG356" i="16"/>
  <c r="AH356" i="16"/>
  <c r="AI356" i="16"/>
  <c r="AJ356" i="16"/>
  <c r="AK356" i="16"/>
  <c r="AL356" i="16"/>
  <c r="AM356" i="16"/>
  <c r="AN356" i="16"/>
  <c r="L357" i="16"/>
  <c r="M357" i="16"/>
  <c r="N357" i="16"/>
  <c r="O357" i="16"/>
  <c r="P357" i="16"/>
  <c r="Q357" i="16"/>
  <c r="R357" i="16"/>
  <c r="S357" i="16"/>
  <c r="T357" i="16"/>
  <c r="U357" i="16"/>
  <c r="V357" i="16"/>
  <c r="W357" i="16"/>
  <c r="X357" i="16"/>
  <c r="Z357" i="16"/>
  <c r="AA357" i="16"/>
  <c r="AB357" i="16"/>
  <c r="AC357" i="16"/>
  <c r="AD357" i="16"/>
  <c r="AE357" i="16"/>
  <c r="AF357" i="16"/>
  <c r="AG357" i="16"/>
  <c r="AH357" i="16"/>
  <c r="AI357" i="16"/>
  <c r="AJ357" i="16"/>
  <c r="AK357" i="16"/>
  <c r="AL357" i="16"/>
  <c r="AM357" i="16"/>
  <c r="AN357" i="16"/>
  <c r="L359" i="16"/>
  <c r="M359" i="16"/>
  <c r="N359" i="16"/>
  <c r="O359" i="16"/>
  <c r="P359" i="16"/>
  <c r="Q359" i="16"/>
  <c r="S359" i="16"/>
  <c r="T359" i="16"/>
  <c r="V359" i="16"/>
  <c r="W359" i="16"/>
  <c r="X359" i="16"/>
  <c r="AA359" i="16"/>
  <c r="AB359" i="16"/>
  <c r="AC359" i="16"/>
  <c r="AD359" i="16"/>
  <c r="AE359" i="16"/>
  <c r="AF359" i="16"/>
  <c r="AG359" i="16"/>
  <c r="AH359" i="16"/>
  <c r="AI359" i="16"/>
  <c r="AJ359" i="16"/>
  <c r="AK359" i="16"/>
  <c r="AL359" i="16"/>
  <c r="AM359" i="16"/>
  <c r="AN359" i="16"/>
  <c r="L361" i="16"/>
  <c r="M361" i="16"/>
  <c r="N361" i="16"/>
  <c r="O361" i="16"/>
  <c r="P361" i="16"/>
  <c r="Q361" i="16"/>
  <c r="S361" i="16"/>
  <c r="T361" i="16"/>
  <c r="V361" i="16"/>
  <c r="W361" i="16"/>
  <c r="X361" i="16"/>
  <c r="AB361" i="16"/>
  <c r="AC361" i="16"/>
  <c r="AD361" i="16"/>
  <c r="AE361" i="16"/>
  <c r="AF361" i="16"/>
  <c r="AG361" i="16"/>
  <c r="AH361" i="16"/>
  <c r="AI361" i="16"/>
  <c r="AJ361" i="16"/>
  <c r="AK361" i="16"/>
  <c r="AL361" i="16"/>
  <c r="AM361" i="16"/>
  <c r="AN361" i="16"/>
  <c r="L363" i="16"/>
  <c r="M363" i="16"/>
  <c r="N363" i="16"/>
  <c r="O363" i="16"/>
  <c r="P363" i="16"/>
  <c r="Q363" i="16"/>
  <c r="S363" i="16"/>
  <c r="T363" i="16"/>
  <c r="V363" i="16"/>
  <c r="W363" i="16"/>
  <c r="X363" i="16"/>
  <c r="AA363" i="16"/>
  <c r="AB363" i="16"/>
  <c r="AC363" i="16"/>
  <c r="AD363" i="16"/>
  <c r="AE363" i="16"/>
  <c r="AF363" i="16"/>
  <c r="AG363" i="16"/>
  <c r="AH363" i="16"/>
  <c r="AI363" i="16"/>
  <c r="AJ363" i="16"/>
  <c r="AK363" i="16"/>
  <c r="AL363" i="16"/>
  <c r="AM363" i="16"/>
  <c r="AN363" i="16"/>
  <c r="L365" i="16"/>
  <c r="M365" i="16"/>
  <c r="N365" i="16"/>
  <c r="O365" i="16"/>
  <c r="P365" i="16"/>
  <c r="Q365" i="16"/>
  <c r="S365" i="16"/>
  <c r="T365" i="16"/>
  <c r="V365" i="16"/>
  <c r="W365" i="16"/>
  <c r="X365" i="16"/>
  <c r="AA365" i="16"/>
  <c r="AB365" i="16"/>
  <c r="AC365" i="16"/>
  <c r="AD365" i="16"/>
  <c r="AE365" i="16"/>
  <c r="AF365" i="16"/>
  <c r="AG365" i="16"/>
  <c r="AH365" i="16"/>
  <c r="AI365" i="16"/>
  <c r="AJ365" i="16"/>
  <c r="AK365" i="16"/>
  <c r="AL365" i="16"/>
  <c r="AM365" i="16"/>
  <c r="AN365" i="16"/>
  <c r="L367" i="16"/>
  <c r="M367" i="16"/>
  <c r="N367" i="16"/>
  <c r="O367" i="16"/>
  <c r="P367" i="16"/>
  <c r="Q367" i="16"/>
  <c r="S367" i="16"/>
  <c r="T367" i="16"/>
  <c r="V367" i="16"/>
  <c r="W367" i="16"/>
  <c r="X367" i="16"/>
  <c r="AA367" i="16"/>
  <c r="AB367" i="16"/>
  <c r="AC367" i="16"/>
  <c r="AD367" i="16"/>
  <c r="AE367" i="16"/>
  <c r="AF367" i="16"/>
  <c r="AG367" i="16"/>
  <c r="AH367" i="16"/>
  <c r="AI367" i="16"/>
  <c r="AJ367" i="16"/>
  <c r="AK367" i="16"/>
  <c r="AL367" i="16"/>
  <c r="AM367" i="16"/>
  <c r="AN367" i="16"/>
  <c r="L369" i="16"/>
  <c r="M369" i="16"/>
  <c r="N369" i="16"/>
  <c r="O369" i="16"/>
  <c r="P369" i="16"/>
  <c r="Q369" i="16"/>
  <c r="S369" i="16"/>
  <c r="T369" i="16"/>
  <c r="V369" i="16"/>
  <c r="W369" i="16"/>
  <c r="X369" i="16"/>
  <c r="AA369" i="16"/>
  <c r="AB369" i="16"/>
  <c r="AC369" i="16"/>
  <c r="AD369" i="16"/>
  <c r="AE369" i="16"/>
  <c r="AF369" i="16"/>
  <c r="AG369" i="16"/>
  <c r="AH369" i="16"/>
  <c r="AI369" i="16"/>
  <c r="AJ369" i="16"/>
  <c r="AK369" i="16"/>
  <c r="AL369" i="16"/>
  <c r="AM369" i="16"/>
  <c r="AN369" i="16"/>
  <c r="L372" i="16"/>
  <c r="M372" i="16"/>
  <c r="N372" i="16"/>
  <c r="O372" i="16"/>
  <c r="P372" i="16"/>
  <c r="Q372" i="16"/>
  <c r="S372" i="16"/>
  <c r="T372" i="16"/>
  <c r="V372" i="16"/>
  <c r="W372" i="16"/>
  <c r="X372" i="16"/>
  <c r="AA372" i="16"/>
  <c r="AB372" i="16"/>
  <c r="AC372" i="16"/>
  <c r="AD372" i="16"/>
  <c r="AE372" i="16"/>
  <c r="AF372" i="16"/>
  <c r="AG372" i="16"/>
  <c r="AH372" i="16"/>
  <c r="AI372" i="16"/>
  <c r="AJ372" i="16"/>
  <c r="AK372" i="16"/>
  <c r="AL372" i="16"/>
  <c r="AM372" i="16"/>
  <c r="AN372" i="16"/>
  <c r="L374" i="16"/>
  <c r="M374" i="16"/>
  <c r="N374" i="16"/>
  <c r="O374" i="16"/>
  <c r="P374" i="16"/>
  <c r="Q374" i="16"/>
  <c r="S374" i="16"/>
  <c r="T374" i="16"/>
  <c r="V374" i="16"/>
  <c r="W374" i="16"/>
  <c r="X374" i="16"/>
  <c r="AA374" i="16"/>
  <c r="AB374" i="16"/>
  <c r="AC374" i="16"/>
  <c r="AD374" i="16"/>
  <c r="AE374" i="16"/>
  <c r="AF374" i="16"/>
  <c r="AG374" i="16"/>
  <c r="AH374" i="16"/>
  <c r="AI374" i="16"/>
  <c r="AJ374" i="16"/>
  <c r="AK374" i="16"/>
  <c r="AL374" i="16"/>
  <c r="AM374" i="16"/>
  <c r="AN374" i="16"/>
  <c r="L376" i="16"/>
  <c r="M376" i="16"/>
  <c r="N376" i="16"/>
  <c r="O376" i="16"/>
  <c r="P376" i="16"/>
  <c r="Q376" i="16"/>
  <c r="S376" i="16"/>
  <c r="T376" i="16"/>
  <c r="V376" i="16"/>
  <c r="W376" i="16"/>
  <c r="X376" i="16"/>
  <c r="AA376" i="16"/>
  <c r="AB376" i="16"/>
  <c r="AC376" i="16"/>
  <c r="AD376" i="16"/>
  <c r="AE376" i="16"/>
  <c r="AF376" i="16"/>
  <c r="AG376" i="16"/>
  <c r="AH376" i="16"/>
  <c r="AI376" i="16"/>
  <c r="AJ376" i="16"/>
  <c r="AK376" i="16"/>
  <c r="AL376" i="16"/>
  <c r="AM376" i="16"/>
  <c r="AN376" i="16"/>
  <c r="L378" i="16"/>
  <c r="M378" i="16"/>
  <c r="N378" i="16"/>
  <c r="O378" i="16"/>
  <c r="P378" i="16"/>
  <c r="Q378" i="16"/>
  <c r="S378" i="16"/>
  <c r="T378" i="16"/>
  <c r="V378" i="16"/>
  <c r="W378" i="16"/>
  <c r="X378" i="16"/>
  <c r="AA378" i="16"/>
  <c r="AB378" i="16"/>
  <c r="AC378" i="16"/>
  <c r="AD378" i="16"/>
  <c r="AE378" i="16"/>
  <c r="AF378" i="16"/>
  <c r="AG378" i="16"/>
  <c r="AH378" i="16"/>
  <c r="AI378" i="16"/>
  <c r="AJ378" i="16"/>
  <c r="AK378" i="16"/>
  <c r="AL378" i="16"/>
  <c r="AM378" i="16"/>
  <c r="AN378" i="16"/>
  <c r="L381" i="16"/>
  <c r="M381" i="16"/>
  <c r="N381" i="16"/>
  <c r="O381" i="16"/>
  <c r="P381" i="16"/>
  <c r="Q381" i="16"/>
  <c r="S381" i="16"/>
  <c r="T381" i="16"/>
  <c r="V381" i="16"/>
  <c r="W381" i="16"/>
  <c r="X381" i="16"/>
  <c r="AA381" i="16"/>
  <c r="AB381" i="16"/>
  <c r="AC381" i="16"/>
  <c r="AD381" i="16"/>
  <c r="AE381" i="16"/>
  <c r="AF381" i="16"/>
  <c r="AG381" i="16"/>
  <c r="AH381" i="16"/>
  <c r="AI381" i="16"/>
  <c r="AJ381" i="16"/>
  <c r="AK381" i="16"/>
  <c r="AL381" i="16"/>
  <c r="AM381" i="16"/>
  <c r="AN381" i="16"/>
  <c r="L383" i="16"/>
  <c r="M383" i="16"/>
  <c r="N383" i="16"/>
  <c r="O383" i="16"/>
  <c r="P383" i="16"/>
  <c r="Q383" i="16"/>
  <c r="S383" i="16"/>
  <c r="T383" i="16"/>
  <c r="V383" i="16"/>
  <c r="W383" i="16"/>
  <c r="X383" i="16"/>
  <c r="AA383" i="16"/>
  <c r="AB383" i="16"/>
  <c r="AC383" i="16"/>
  <c r="AD383" i="16"/>
  <c r="AE383" i="16"/>
  <c r="AF383" i="16"/>
  <c r="AG383" i="16"/>
  <c r="AH383" i="16"/>
  <c r="AI383" i="16"/>
  <c r="AJ383" i="16"/>
  <c r="AK383" i="16"/>
  <c r="AL383" i="16"/>
  <c r="AM383" i="16"/>
  <c r="AN383" i="16"/>
  <c r="L385" i="16"/>
  <c r="M385" i="16"/>
  <c r="N385" i="16"/>
  <c r="O385" i="16"/>
  <c r="P385" i="16"/>
  <c r="Q385" i="16"/>
  <c r="R385" i="16"/>
  <c r="S385" i="16"/>
  <c r="T385" i="16"/>
  <c r="U385" i="16"/>
  <c r="V385" i="16"/>
  <c r="W385" i="16"/>
  <c r="X385" i="16"/>
  <c r="AA385" i="16"/>
  <c r="AB385" i="16"/>
  <c r="AC385" i="16"/>
  <c r="AD385" i="16"/>
  <c r="AE385" i="16"/>
  <c r="AF385" i="16"/>
  <c r="AG385" i="16"/>
  <c r="AH385" i="16"/>
  <c r="AI385" i="16"/>
  <c r="AJ385" i="16"/>
  <c r="AK385" i="16"/>
  <c r="AL385" i="16"/>
  <c r="AM385" i="16"/>
  <c r="AN385" i="16"/>
  <c r="L387" i="16"/>
  <c r="M387" i="16"/>
  <c r="N387" i="16"/>
  <c r="O387" i="16"/>
  <c r="P387" i="16"/>
  <c r="Q387" i="16"/>
  <c r="S387" i="16"/>
  <c r="T387" i="16"/>
  <c r="V387" i="16"/>
  <c r="W387" i="16"/>
  <c r="X387" i="16"/>
  <c r="AA387" i="16"/>
  <c r="AB387" i="16"/>
  <c r="AC387" i="16"/>
  <c r="AD387" i="16"/>
  <c r="AE387" i="16"/>
  <c r="AF387" i="16"/>
  <c r="AG387" i="16"/>
  <c r="AH387" i="16"/>
  <c r="AI387" i="16"/>
  <c r="AJ387" i="16"/>
  <c r="AK387" i="16"/>
  <c r="AL387" i="16"/>
  <c r="AM387" i="16"/>
  <c r="AN387" i="16"/>
  <c r="L389" i="16"/>
  <c r="M389" i="16"/>
  <c r="N389" i="16"/>
  <c r="O389" i="16"/>
  <c r="P389" i="16"/>
  <c r="Q389" i="16"/>
  <c r="S389" i="16"/>
  <c r="T389" i="16"/>
  <c r="V389" i="16"/>
  <c r="W389" i="16"/>
  <c r="X389" i="16"/>
  <c r="AA389" i="16"/>
  <c r="AB389" i="16"/>
  <c r="AC389" i="16"/>
  <c r="AD389" i="16"/>
  <c r="AE389" i="16"/>
  <c r="AF389" i="16"/>
  <c r="AG389" i="16"/>
  <c r="AH389" i="16"/>
  <c r="AI389" i="16"/>
  <c r="AJ389" i="16"/>
  <c r="AK389" i="16"/>
  <c r="AL389" i="16"/>
  <c r="AM389" i="16"/>
  <c r="AN389" i="16"/>
  <c r="L391" i="16"/>
  <c r="M391" i="16"/>
  <c r="N391" i="16"/>
  <c r="O391" i="16"/>
  <c r="P391" i="16"/>
  <c r="Q391" i="16"/>
  <c r="S391" i="16"/>
  <c r="T391" i="16"/>
  <c r="V391" i="16"/>
  <c r="W391" i="16"/>
  <c r="X391" i="16"/>
  <c r="AA391" i="16"/>
  <c r="AB391" i="16"/>
  <c r="AC391" i="16"/>
  <c r="AD391" i="16"/>
  <c r="AE391" i="16"/>
  <c r="AF391" i="16"/>
  <c r="AG391" i="16"/>
  <c r="AH391" i="16"/>
  <c r="AI391" i="16"/>
  <c r="AJ391" i="16"/>
  <c r="AK391" i="16"/>
  <c r="AL391" i="16"/>
  <c r="AM391" i="16"/>
  <c r="AN391" i="16"/>
  <c r="L393" i="16"/>
  <c r="M393" i="16"/>
  <c r="N393" i="16"/>
  <c r="O393" i="16"/>
  <c r="P393" i="16"/>
  <c r="Q393" i="16"/>
  <c r="S393" i="16"/>
  <c r="T393" i="16"/>
  <c r="V393" i="16"/>
  <c r="W393" i="16"/>
  <c r="X393" i="16"/>
  <c r="AA393" i="16"/>
  <c r="AB393" i="16"/>
  <c r="AC393" i="16"/>
  <c r="AD393" i="16"/>
  <c r="AE393" i="16"/>
  <c r="AF393" i="16"/>
  <c r="AG393" i="16"/>
  <c r="AH393" i="16"/>
  <c r="AI393" i="16"/>
  <c r="AJ393" i="16"/>
  <c r="AK393" i="16"/>
  <c r="AL393" i="16"/>
  <c r="AM393" i="16"/>
  <c r="AN393" i="16"/>
  <c r="L395" i="16"/>
  <c r="M395" i="16"/>
  <c r="N395" i="16"/>
  <c r="O395" i="16"/>
  <c r="P395" i="16"/>
  <c r="Q395" i="16"/>
  <c r="S395" i="16"/>
  <c r="T395" i="16"/>
  <c r="V395" i="16"/>
  <c r="W395" i="16"/>
  <c r="X395" i="16"/>
  <c r="AA395" i="16"/>
  <c r="AB395" i="16"/>
  <c r="AC395" i="16"/>
  <c r="AD395" i="16"/>
  <c r="AE395" i="16"/>
  <c r="AF395" i="16"/>
  <c r="AG395" i="16"/>
  <c r="AH395" i="16"/>
  <c r="AI395" i="16"/>
  <c r="AJ395" i="16"/>
  <c r="AK395" i="16"/>
  <c r="AL395" i="16"/>
  <c r="AM395" i="16"/>
  <c r="AN395" i="16"/>
  <c r="L397" i="16"/>
  <c r="M397" i="16"/>
  <c r="N397" i="16"/>
  <c r="O397" i="16"/>
  <c r="P397" i="16"/>
  <c r="Q397" i="16"/>
  <c r="S397" i="16"/>
  <c r="T397" i="16"/>
  <c r="V397" i="16"/>
  <c r="W397" i="16"/>
  <c r="X397" i="16"/>
  <c r="AA397" i="16"/>
  <c r="AB397" i="16"/>
  <c r="AC397" i="16"/>
  <c r="AD397" i="16"/>
  <c r="AE397" i="16"/>
  <c r="AF397" i="16"/>
  <c r="AG397" i="16"/>
  <c r="AH397" i="16"/>
  <c r="AI397" i="16"/>
  <c r="AJ397" i="16"/>
  <c r="AK397" i="16"/>
  <c r="AL397" i="16"/>
  <c r="AM397" i="16"/>
  <c r="AN397" i="16"/>
  <c r="O16" i="16"/>
  <c r="AN16" i="16"/>
  <c r="AM16" i="16"/>
  <c r="AL16" i="16"/>
  <c r="AK16" i="16"/>
  <c r="AJ16" i="16"/>
  <c r="AI16" i="16"/>
  <c r="AH16" i="16"/>
  <c r="AG16" i="16"/>
  <c r="AF16" i="16"/>
  <c r="AE16" i="16"/>
  <c r="AD16" i="16"/>
  <c r="AC16" i="16"/>
  <c r="AB16" i="16"/>
  <c r="AA16" i="16"/>
  <c r="Z16" i="16"/>
  <c r="X16" i="16"/>
  <c r="W16" i="16"/>
  <c r="V16" i="16"/>
  <c r="U16" i="16"/>
  <c r="T16" i="16"/>
  <c r="S16" i="16"/>
  <c r="R16" i="16"/>
  <c r="Q16" i="16"/>
  <c r="P16" i="16"/>
  <c r="N16" i="16"/>
  <c r="M16" i="16"/>
  <c r="L16" i="16"/>
  <c r="AL15" i="20" l="1"/>
  <c r="U15" i="20"/>
  <c r="R18" i="20"/>
  <c r="AC15" i="20"/>
  <c r="AJ15" i="20"/>
  <c r="S15" i="20"/>
  <c r="AI15" i="20"/>
  <c r="AA15" i="20"/>
  <c r="Q15" i="20"/>
  <c r="AH15" i="20"/>
  <c r="Z15" i="20"/>
  <c r="P15" i="20"/>
  <c r="T15" i="20"/>
  <c r="AG15" i="20"/>
  <c r="O15" i="20"/>
  <c r="AN15" i="20"/>
  <c r="AF15" i="20"/>
  <c r="W15" i="20"/>
  <c r="N15" i="20"/>
  <c r="L15" i="20"/>
  <c r="AK15" i="20"/>
  <c r="AB15" i="20"/>
  <c r="X15" i="20"/>
  <c r="AM15" i="20"/>
  <c r="AE15" i="20"/>
  <c r="V15" i="20"/>
  <c r="M15" i="20"/>
  <c r="AD15" i="20"/>
  <c r="AO282" i="16"/>
  <c r="AO16" i="16"/>
  <c r="AO298" i="16"/>
  <c r="AO393" i="16"/>
  <c r="AO314" i="16"/>
  <c r="AO381" i="16"/>
  <c r="AO276" i="16"/>
  <c r="AO266" i="16"/>
  <c r="AO250" i="16"/>
  <c r="AO234" i="16"/>
  <c r="AO218" i="16"/>
  <c r="AO202" i="16"/>
  <c r="AO185" i="16"/>
  <c r="AO169" i="16"/>
  <c r="AO153" i="16"/>
  <c r="AO137" i="16"/>
  <c r="AO120" i="16"/>
  <c r="AO104" i="16"/>
  <c r="AO88" i="16"/>
  <c r="AO378" i="16"/>
  <c r="AO349" i="16"/>
  <c r="AO333" i="16"/>
  <c r="AO346" i="16"/>
  <c r="AO316" i="16"/>
  <c r="AO308" i="16"/>
  <c r="AO296" i="16"/>
  <c r="AO284" i="16"/>
  <c r="AO268" i="16"/>
  <c r="AO212" i="16"/>
  <c r="AO208" i="16"/>
  <c r="AO204" i="16"/>
  <c r="AO200" i="16"/>
  <c r="AO196" i="16"/>
  <c r="AO191" i="16"/>
  <c r="AO187" i="16"/>
  <c r="AO183" i="16"/>
  <c r="AO179" i="16"/>
  <c r="AO175" i="16"/>
  <c r="AO171" i="16"/>
  <c r="AO167" i="16"/>
  <c r="AO163" i="16"/>
  <c r="AO159" i="16"/>
  <c r="AO155" i="16"/>
  <c r="AO151" i="16"/>
  <c r="AO147" i="16"/>
  <c r="AO143" i="16"/>
  <c r="AO139" i="16"/>
  <c r="AO135" i="16"/>
  <c r="AO131" i="16"/>
  <c r="AO127" i="16"/>
  <c r="AO122" i="16"/>
  <c r="AO118" i="16"/>
  <c r="AO114" i="16"/>
  <c r="AO110" i="16"/>
  <c r="AO106" i="16"/>
  <c r="AO102" i="16"/>
  <c r="AO98" i="16"/>
  <c r="AO94" i="16"/>
  <c r="AO90" i="16"/>
  <c r="AO86" i="16"/>
  <c r="AO82" i="16"/>
  <c r="AO78" i="16"/>
  <c r="AO35" i="16"/>
  <c r="AO23" i="16"/>
  <c r="AO18" i="16"/>
  <c r="AO372" i="16"/>
  <c r="AO356" i="16"/>
  <c r="AO329" i="16"/>
  <c r="AO320" i="16"/>
  <c r="AO292" i="16"/>
  <c r="AO288" i="16"/>
  <c r="AO272" i="16"/>
  <c r="AO256" i="16"/>
  <c r="AO248" i="16"/>
  <c r="AO244" i="16"/>
  <c r="AO232" i="16"/>
  <c r="AO224" i="16"/>
  <c r="AO395" i="16"/>
  <c r="AO387" i="16"/>
  <c r="AO369" i="16"/>
  <c r="AO361" i="16"/>
  <c r="AO353" i="16"/>
  <c r="AO345" i="16"/>
  <c r="AO341" i="16"/>
  <c r="AO337" i="16"/>
  <c r="AO328" i="16"/>
  <c r="AO323" i="16"/>
  <c r="AO319" i="16"/>
  <c r="AO315" i="16"/>
  <c r="AO311" i="16"/>
  <c r="AO307" i="16"/>
  <c r="AO303" i="16"/>
  <c r="AO299" i="16"/>
  <c r="AO295" i="16"/>
  <c r="AO291" i="16"/>
  <c r="AO287" i="16"/>
  <c r="AO283" i="16"/>
  <c r="AO279" i="16"/>
  <c r="AO29" i="16"/>
  <c r="AO389" i="16"/>
  <c r="AO342" i="16"/>
  <c r="AO338" i="16"/>
  <c r="AO324" i="16"/>
  <c r="AO312" i="16"/>
  <c r="AO304" i="16"/>
  <c r="AO264" i="16"/>
  <c r="AO260" i="16"/>
  <c r="AO240" i="16"/>
  <c r="AO220" i="16"/>
  <c r="AO216" i="16"/>
  <c r="AO385" i="16"/>
  <c r="AO376" i="16"/>
  <c r="AO367" i="16"/>
  <c r="AO359" i="16"/>
  <c r="AO352" i="16"/>
  <c r="AO348" i="16"/>
  <c r="AO344" i="16"/>
  <c r="AO340" i="16"/>
  <c r="AO336" i="16"/>
  <c r="AO331" i="16"/>
  <c r="AO326" i="16"/>
  <c r="AO322" i="16"/>
  <c r="AO318" i="16"/>
  <c r="AO310" i="16"/>
  <c r="AO306" i="16"/>
  <c r="AO302" i="16"/>
  <c r="AO294" i="16"/>
  <c r="AO290" i="16"/>
  <c r="AO286" i="16"/>
  <c r="AO278" i="16"/>
  <c r="AO274" i="16"/>
  <c r="AO270" i="16"/>
  <c r="AO262" i="16"/>
  <c r="AO258" i="16"/>
  <c r="AO254" i="16"/>
  <c r="AO246" i="16"/>
  <c r="AO242" i="16"/>
  <c r="AO238" i="16"/>
  <c r="AO230" i="16"/>
  <c r="AO226" i="16"/>
  <c r="AO222" i="16"/>
  <c r="AO214" i="16"/>
  <c r="AO210" i="16"/>
  <c r="AO206" i="16"/>
  <c r="AO198" i="16"/>
  <c r="AO194" i="16"/>
  <c r="AO189" i="16"/>
  <c r="AO181" i="16"/>
  <c r="AO177" i="16"/>
  <c r="AO173" i="16"/>
  <c r="AO165" i="16"/>
  <c r="AO161" i="16"/>
  <c r="AO157" i="16"/>
  <c r="AO149" i="16"/>
  <c r="AO145" i="16"/>
  <c r="AO141" i="16"/>
  <c r="AO133" i="16"/>
  <c r="AO129" i="16"/>
  <c r="AO124" i="16"/>
  <c r="AO116" i="16"/>
  <c r="AO112" i="16"/>
  <c r="AO108" i="16"/>
  <c r="AO100" i="16"/>
  <c r="AO96" i="16"/>
  <c r="AO92" i="16"/>
  <c r="AO84" i="16"/>
  <c r="AO80" i="16"/>
  <c r="AO76" i="16"/>
  <c r="AO21" i="16"/>
  <c r="AO397" i="16"/>
  <c r="AO363" i="16"/>
  <c r="AO350" i="16"/>
  <c r="AO334" i="16"/>
  <c r="AO300" i="16"/>
  <c r="AO280" i="16"/>
  <c r="AO252" i="16"/>
  <c r="AO236" i="16"/>
  <c r="AO228" i="16"/>
  <c r="AO391" i="16"/>
  <c r="AO383" i="16"/>
  <c r="AO374" i="16"/>
  <c r="AO365" i="16"/>
  <c r="AO357" i="16"/>
  <c r="AO351" i="16"/>
  <c r="AO347" i="16"/>
  <c r="AO343" i="16"/>
  <c r="AO339" i="16"/>
  <c r="AO335" i="16"/>
  <c r="AO330" i="16"/>
  <c r="AO325" i="16"/>
  <c r="AO321" i="16"/>
  <c r="AO317" i="16"/>
  <c r="AO313" i="16"/>
  <c r="AO309" i="16"/>
  <c r="AO305" i="16"/>
  <c r="AO301" i="16"/>
  <c r="AO297" i="16"/>
  <c r="AO293" i="16"/>
  <c r="AO289" i="16"/>
  <c r="AO285" i="16"/>
  <c r="AO281" i="16"/>
  <c r="AO277" i="16"/>
  <c r="AO25" i="16"/>
  <c r="AO275" i="16"/>
  <c r="AO271" i="16"/>
  <c r="AO267" i="16"/>
  <c r="AO263" i="16"/>
  <c r="AO259" i="16"/>
  <c r="AO255" i="16"/>
  <c r="AO251" i="16"/>
  <c r="AO247" i="16"/>
  <c r="AO243" i="16"/>
  <c r="AO239" i="16"/>
  <c r="AO235" i="16"/>
  <c r="AO231" i="16"/>
  <c r="AO227" i="16"/>
  <c r="AO223" i="16"/>
  <c r="AO219" i="16"/>
  <c r="AO215" i="16"/>
  <c r="AO211" i="16"/>
  <c r="AO207" i="16"/>
  <c r="AO203" i="16"/>
  <c r="AO199" i="16"/>
  <c r="AO195" i="16"/>
  <c r="AO190" i="16"/>
  <c r="AO186" i="16"/>
  <c r="AO182" i="16"/>
  <c r="AO178" i="16"/>
  <c r="AO174" i="16"/>
  <c r="AO170" i="16"/>
  <c r="AO166" i="16"/>
  <c r="AO162" i="16"/>
  <c r="AO158" i="16"/>
  <c r="AO154" i="16"/>
  <c r="AO150" i="16"/>
  <c r="AO146" i="16"/>
  <c r="AO142" i="16"/>
  <c r="AO138" i="16"/>
  <c r="AO134" i="16"/>
  <c r="AO130" i="16"/>
  <c r="AO126" i="16"/>
  <c r="AO121" i="16"/>
  <c r="AO117" i="16"/>
  <c r="AO113" i="16"/>
  <c r="AO109" i="16"/>
  <c r="AO105" i="16"/>
  <c r="AO101" i="16"/>
  <c r="AO97" i="16"/>
  <c r="AO93" i="16"/>
  <c r="AO89" i="16"/>
  <c r="AO85" i="16"/>
  <c r="AO81" i="16"/>
  <c r="AO77" i="16"/>
  <c r="AO31" i="16"/>
  <c r="AO30" i="16"/>
  <c r="AO22" i="16"/>
  <c r="AO17" i="16"/>
  <c r="AO28" i="16"/>
  <c r="AO273" i="16"/>
  <c r="AO269" i="16"/>
  <c r="AO265" i="16"/>
  <c r="AO261" i="16"/>
  <c r="AO257" i="16"/>
  <c r="AO253" i="16"/>
  <c r="AO249" i="16"/>
  <c r="AO245" i="16"/>
  <c r="AO241" i="16"/>
  <c r="AO237" i="16"/>
  <c r="AO233" i="16"/>
  <c r="AO229" i="16"/>
  <c r="AO225" i="16"/>
  <c r="AO221" i="16"/>
  <c r="AO217" i="16"/>
  <c r="AO213" i="16"/>
  <c r="AO209" i="16"/>
  <c r="AO205" i="16"/>
  <c r="AO201" i="16"/>
  <c r="AO197" i="16"/>
  <c r="AO192" i="16"/>
  <c r="AO188" i="16"/>
  <c r="AO184" i="16"/>
  <c r="AO180" i="16"/>
  <c r="AO176" i="16"/>
  <c r="AO172" i="16"/>
  <c r="AO168" i="16"/>
  <c r="AO164" i="16"/>
  <c r="AO160" i="16"/>
  <c r="AO156" i="16"/>
  <c r="AO152" i="16"/>
  <c r="AO148" i="16"/>
  <c r="AO144" i="16"/>
  <c r="AO140" i="16"/>
  <c r="AO136" i="16"/>
  <c r="AO132" i="16"/>
  <c r="AO128" i="16"/>
  <c r="AO123" i="16"/>
  <c r="AO119" i="16"/>
  <c r="AO115" i="16"/>
  <c r="AO111" i="16"/>
  <c r="AO107" i="16"/>
  <c r="AO103" i="16"/>
  <c r="AO99" i="16"/>
  <c r="AO95" i="16"/>
  <c r="AO91" i="16"/>
  <c r="AO87" i="16"/>
  <c r="AO83" i="16"/>
  <c r="AO79" i="16"/>
  <c r="AO74" i="16"/>
  <c r="AO27" i="16"/>
  <c r="AO26" i="16"/>
  <c r="AO24" i="16"/>
  <c r="AO19" i="16"/>
  <c r="AN12" i="16"/>
  <c r="AM12" i="16"/>
  <c r="AL12" i="16"/>
  <c r="AK12" i="16"/>
  <c r="AJ12" i="16"/>
  <c r="AI12" i="16"/>
  <c r="AH12" i="16"/>
  <c r="AG12" i="16"/>
  <c r="AF12" i="16"/>
  <c r="AE12" i="16"/>
  <c r="AD12" i="16"/>
  <c r="AC12" i="16"/>
  <c r="AB12" i="16"/>
  <c r="AA12" i="16"/>
  <c r="Z12" i="16"/>
  <c r="X12" i="16"/>
  <c r="W12" i="16"/>
  <c r="V12" i="16"/>
  <c r="U12" i="16"/>
  <c r="T12" i="16"/>
  <c r="S12" i="16"/>
  <c r="R12" i="16"/>
  <c r="Q12" i="16"/>
  <c r="P12" i="16"/>
  <c r="O12" i="16"/>
  <c r="N12" i="16"/>
  <c r="M12" i="16"/>
  <c r="L12" i="16"/>
  <c r="F397" i="16"/>
  <c r="H397" i="16" s="1"/>
  <c r="F395" i="16"/>
  <c r="H395" i="16" s="1"/>
  <c r="F393" i="16"/>
  <c r="H393" i="16" s="1"/>
  <c r="F391" i="16"/>
  <c r="H391" i="16" s="1"/>
  <c r="F389" i="16"/>
  <c r="H389" i="16" s="1"/>
  <c r="F387" i="16"/>
  <c r="H387" i="16" s="1"/>
  <c r="F385" i="16"/>
  <c r="H385" i="16" s="1"/>
  <c r="F383" i="16"/>
  <c r="H383" i="16" s="1"/>
  <c r="F381" i="16"/>
  <c r="H381" i="16" s="1"/>
  <c r="F378" i="16"/>
  <c r="H378" i="16" s="1"/>
  <c r="F376" i="16"/>
  <c r="H376" i="16" s="1"/>
  <c r="F374" i="16"/>
  <c r="H374" i="16" s="1"/>
  <c r="F372" i="16"/>
  <c r="H372" i="16" s="1"/>
  <c r="F369" i="16"/>
  <c r="H369" i="16" s="1"/>
  <c r="F367" i="16"/>
  <c r="H367" i="16" s="1"/>
  <c r="F365" i="16"/>
  <c r="H365" i="16" s="1"/>
  <c r="F363" i="16"/>
  <c r="H363" i="16" s="1"/>
  <c r="F361" i="16"/>
  <c r="H361" i="16" s="1"/>
  <c r="F359" i="16"/>
  <c r="H359" i="16" s="1"/>
  <c r="F357" i="16"/>
  <c r="H357" i="16" s="1"/>
  <c r="F356" i="16"/>
  <c r="H356" i="16" s="1"/>
  <c r="F353" i="16"/>
  <c r="H353" i="16" s="1"/>
  <c r="F352" i="16"/>
  <c r="H352" i="16" s="1"/>
  <c r="F351" i="16"/>
  <c r="H351" i="16" s="1"/>
  <c r="F350" i="16"/>
  <c r="H350" i="16" s="1"/>
  <c r="F349" i="16"/>
  <c r="H349" i="16" s="1"/>
  <c r="F348" i="16"/>
  <c r="H348" i="16" s="1"/>
  <c r="F347" i="16"/>
  <c r="H347" i="16" s="1"/>
  <c r="F346" i="16"/>
  <c r="H346" i="16" s="1"/>
  <c r="F345" i="16"/>
  <c r="H345" i="16" s="1"/>
  <c r="F344" i="16"/>
  <c r="H344" i="16" s="1"/>
  <c r="F343" i="16"/>
  <c r="H343" i="16" s="1"/>
  <c r="F342" i="16"/>
  <c r="H342" i="16" s="1"/>
  <c r="F341" i="16"/>
  <c r="H341" i="16" s="1"/>
  <c r="F340" i="16"/>
  <c r="H340" i="16" s="1"/>
  <c r="F339" i="16"/>
  <c r="H339" i="16" s="1"/>
  <c r="F338" i="16"/>
  <c r="H338" i="16" s="1"/>
  <c r="F337" i="16"/>
  <c r="H337" i="16" s="1"/>
  <c r="F336" i="16"/>
  <c r="H336" i="16" s="1"/>
  <c r="F335" i="16"/>
  <c r="H335" i="16" s="1"/>
  <c r="F334" i="16"/>
  <c r="H334" i="16" s="1"/>
  <c r="F333" i="16"/>
  <c r="H333" i="16" s="1"/>
  <c r="F331" i="16"/>
  <c r="H331" i="16" s="1"/>
  <c r="F330" i="16"/>
  <c r="H330" i="16" s="1"/>
  <c r="F329" i="16"/>
  <c r="H329" i="16" s="1"/>
  <c r="F328" i="16"/>
  <c r="H328" i="16" s="1"/>
  <c r="F327" i="16"/>
  <c r="H327" i="16" s="1"/>
  <c r="F326" i="16"/>
  <c r="H326" i="16" s="1"/>
  <c r="F325" i="16"/>
  <c r="H325" i="16" s="1"/>
  <c r="F324" i="16"/>
  <c r="H324" i="16" s="1"/>
  <c r="F323" i="16"/>
  <c r="H323" i="16" s="1"/>
  <c r="F322" i="16"/>
  <c r="H322" i="16" s="1"/>
  <c r="F321" i="16"/>
  <c r="H321" i="16" s="1"/>
  <c r="F320" i="16"/>
  <c r="H320" i="16" s="1"/>
  <c r="F319" i="16"/>
  <c r="H319" i="16" s="1"/>
  <c r="F318" i="16"/>
  <c r="H318" i="16" s="1"/>
  <c r="F317" i="16"/>
  <c r="H317" i="16" s="1"/>
  <c r="F316" i="16"/>
  <c r="H316" i="16" s="1"/>
  <c r="F315" i="16"/>
  <c r="H315" i="16" s="1"/>
  <c r="F314" i="16"/>
  <c r="H314" i="16" s="1"/>
  <c r="F313" i="16"/>
  <c r="H313" i="16" s="1"/>
  <c r="F312" i="16"/>
  <c r="H312" i="16" s="1"/>
  <c r="F311" i="16"/>
  <c r="H311" i="16" s="1"/>
  <c r="F310" i="16"/>
  <c r="H310" i="16" s="1"/>
  <c r="F309" i="16"/>
  <c r="H309" i="16" s="1"/>
  <c r="F308" i="16"/>
  <c r="H308" i="16" s="1"/>
  <c r="F307" i="16"/>
  <c r="H307" i="16" s="1"/>
  <c r="F306" i="16"/>
  <c r="H306" i="16" s="1"/>
  <c r="F305" i="16"/>
  <c r="H305" i="16" s="1"/>
  <c r="F304" i="16"/>
  <c r="H304" i="16" s="1"/>
  <c r="F303" i="16"/>
  <c r="H303" i="16" s="1"/>
  <c r="F302" i="16"/>
  <c r="H302" i="16" s="1"/>
  <c r="F301" i="16"/>
  <c r="H301" i="16" s="1"/>
  <c r="F300" i="16"/>
  <c r="H300" i="16" s="1"/>
  <c r="F299" i="16"/>
  <c r="H299" i="16" s="1"/>
  <c r="F298" i="16"/>
  <c r="H298" i="16" s="1"/>
  <c r="F297" i="16"/>
  <c r="H297" i="16" s="1"/>
  <c r="F296" i="16"/>
  <c r="H296" i="16" s="1"/>
  <c r="F295" i="16"/>
  <c r="H295" i="16" s="1"/>
  <c r="F294" i="16"/>
  <c r="H294" i="16" s="1"/>
  <c r="F293" i="16"/>
  <c r="H293" i="16" s="1"/>
  <c r="F292" i="16"/>
  <c r="H292" i="16" s="1"/>
  <c r="F291" i="16"/>
  <c r="H291" i="16" s="1"/>
  <c r="F290" i="16"/>
  <c r="H290" i="16" s="1"/>
  <c r="F289" i="16"/>
  <c r="H289" i="16" s="1"/>
  <c r="F288" i="16"/>
  <c r="H288" i="16" s="1"/>
  <c r="F287" i="16"/>
  <c r="H287" i="16" s="1"/>
  <c r="F286" i="16"/>
  <c r="H286" i="16" s="1"/>
  <c r="F285" i="16"/>
  <c r="H285" i="16" s="1"/>
  <c r="F284" i="16"/>
  <c r="H284" i="16" s="1"/>
  <c r="F283" i="16"/>
  <c r="H283" i="16" s="1"/>
  <c r="F282" i="16"/>
  <c r="H282" i="16" s="1"/>
  <c r="F281" i="16"/>
  <c r="H281" i="16" s="1"/>
  <c r="F280" i="16"/>
  <c r="H280" i="16" s="1"/>
  <c r="F279" i="16"/>
  <c r="H279" i="16" s="1"/>
  <c r="F278" i="16"/>
  <c r="H278" i="16" s="1"/>
  <c r="F277" i="16"/>
  <c r="H277" i="16" s="1"/>
  <c r="F276" i="16"/>
  <c r="H276" i="16" s="1"/>
  <c r="F275" i="16"/>
  <c r="H275" i="16" s="1"/>
  <c r="F274" i="16"/>
  <c r="H274" i="16" s="1"/>
  <c r="F273" i="16"/>
  <c r="H273" i="16" s="1"/>
  <c r="F272" i="16"/>
  <c r="H272" i="16" s="1"/>
  <c r="F271" i="16"/>
  <c r="H271" i="16" s="1"/>
  <c r="F270" i="16"/>
  <c r="H270" i="16" s="1"/>
  <c r="F269" i="16"/>
  <c r="H269" i="16" s="1"/>
  <c r="F268" i="16"/>
  <c r="H268" i="16" s="1"/>
  <c r="F267" i="16"/>
  <c r="H267" i="16" s="1"/>
  <c r="F266" i="16"/>
  <c r="H266" i="16" s="1"/>
  <c r="F265" i="16"/>
  <c r="H265" i="16" s="1"/>
  <c r="F264" i="16"/>
  <c r="H264" i="16" s="1"/>
  <c r="F263" i="16"/>
  <c r="H263" i="16" s="1"/>
  <c r="F262" i="16"/>
  <c r="H262" i="16" s="1"/>
  <c r="F261" i="16"/>
  <c r="H261" i="16" s="1"/>
  <c r="F260" i="16"/>
  <c r="H260" i="16" s="1"/>
  <c r="F259" i="16"/>
  <c r="H259" i="16" s="1"/>
  <c r="F258" i="16"/>
  <c r="H258" i="16" s="1"/>
  <c r="F257" i="16"/>
  <c r="H257" i="16" s="1"/>
  <c r="F256" i="16"/>
  <c r="H256" i="16" s="1"/>
  <c r="F255" i="16"/>
  <c r="H255" i="16" s="1"/>
  <c r="F254" i="16"/>
  <c r="H254" i="16" s="1"/>
  <c r="F253" i="16"/>
  <c r="H253" i="16" s="1"/>
  <c r="F252" i="16"/>
  <c r="H252" i="16" s="1"/>
  <c r="F251" i="16"/>
  <c r="H251" i="16" s="1"/>
  <c r="F250" i="16"/>
  <c r="H250" i="16" s="1"/>
  <c r="F249" i="16"/>
  <c r="H249" i="16" s="1"/>
  <c r="F248" i="16"/>
  <c r="H248" i="16" s="1"/>
  <c r="F247" i="16"/>
  <c r="H247" i="16" s="1"/>
  <c r="F246" i="16"/>
  <c r="H246" i="16" s="1"/>
  <c r="F245" i="16"/>
  <c r="H245" i="16" s="1"/>
  <c r="F244" i="16"/>
  <c r="H244" i="16" s="1"/>
  <c r="F243" i="16"/>
  <c r="H243" i="16" s="1"/>
  <c r="F242" i="16"/>
  <c r="H242" i="16" s="1"/>
  <c r="F241" i="16"/>
  <c r="H241" i="16" s="1"/>
  <c r="F240" i="16"/>
  <c r="H240" i="16" s="1"/>
  <c r="F239" i="16"/>
  <c r="H239" i="16" s="1"/>
  <c r="F238" i="16"/>
  <c r="H238" i="16" s="1"/>
  <c r="F237" i="16"/>
  <c r="H237" i="16" s="1"/>
  <c r="F236" i="16"/>
  <c r="H236" i="16" s="1"/>
  <c r="F235" i="16"/>
  <c r="H235" i="16" s="1"/>
  <c r="F234" i="16"/>
  <c r="H234" i="16" s="1"/>
  <c r="F233" i="16"/>
  <c r="H233" i="16" s="1"/>
  <c r="F232" i="16"/>
  <c r="H232" i="16" s="1"/>
  <c r="F231" i="16"/>
  <c r="H231" i="16" s="1"/>
  <c r="F230" i="16"/>
  <c r="H230" i="16" s="1"/>
  <c r="F229" i="16"/>
  <c r="H229" i="16" s="1"/>
  <c r="F228" i="16"/>
  <c r="H228" i="16" s="1"/>
  <c r="F227" i="16"/>
  <c r="H227" i="16" s="1"/>
  <c r="F226" i="16"/>
  <c r="H226" i="16" s="1"/>
  <c r="F225" i="16"/>
  <c r="H225" i="16" s="1"/>
  <c r="F224" i="16"/>
  <c r="H224" i="16" s="1"/>
  <c r="F223" i="16"/>
  <c r="H223" i="16" s="1"/>
  <c r="F222" i="16"/>
  <c r="H222" i="16" s="1"/>
  <c r="F221" i="16"/>
  <c r="H221" i="16" s="1"/>
  <c r="F220" i="16"/>
  <c r="H220" i="16" s="1"/>
  <c r="F219" i="16"/>
  <c r="H219" i="16" s="1"/>
  <c r="F218" i="16"/>
  <c r="H218" i="16" s="1"/>
  <c r="F217" i="16"/>
  <c r="H217" i="16" s="1"/>
  <c r="F216" i="16"/>
  <c r="H216" i="16" s="1"/>
  <c r="F215" i="16"/>
  <c r="H215" i="16" s="1"/>
  <c r="F214" i="16"/>
  <c r="H214" i="16" s="1"/>
  <c r="F213" i="16"/>
  <c r="H213" i="16" s="1"/>
  <c r="F212" i="16"/>
  <c r="H212" i="16" s="1"/>
  <c r="F211" i="16"/>
  <c r="H211" i="16" s="1"/>
  <c r="F210" i="16"/>
  <c r="H210" i="16" s="1"/>
  <c r="F209" i="16"/>
  <c r="H209" i="16" s="1"/>
  <c r="F208" i="16"/>
  <c r="H208" i="16" s="1"/>
  <c r="F207" i="16"/>
  <c r="H207" i="16" s="1"/>
  <c r="F206" i="16"/>
  <c r="H206" i="16" s="1"/>
  <c r="F205" i="16"/>
  <c r="H205" i="16" s="1"/>
  <c r="F204" i="16"/>
  <c r="H204" i="16" s="1"/>
  <c r="F203" i="16"/>
  <c r="H203" i="16" s="1"/>
  <c r="F202" i="16"/>
  <c r="H202" i="16" s="1"/>
  <c r="F201" i="16"/>
  <c r="H201" i="16" s="1"/>
  <c r="F200" i="16"/>
  <c r="H200" i="16" s="1"/>
  <c r="F199" i="16"/>
  <c r="H199" i="16" s="1"/>
  <c r="F198" i="16"/>
  <c r="H198" i="16" s="1"/>
  <c r="F197" i="16"/>
  <c r="H197" i="16" s="1"/>
  <c r="F196" i="16"/>
  <c r="H196" i="16" s="1"/>
  <c r="F195" i="16"/>
  <c r="H195" i="16" s="1"/>
  <c r="F194" i="16"/>
  <c r="H194" i="16" s="1"/>
  <c r="F192" i="16"/>
  <c r="H192" i="16" s="1"/>
  <c r="F191" i="16"/>
  <c r="H191" i="16" s="1"/>
  <c r="F190" i="16"/>
  <c r="H190" i="16" s="1"/>
  <c r="F189" i="16"/>
  <c r="H189" i="16" s="1"/>
  <c r="F188" i="16"/>
  <c r="H188" i="16" s="1"/>
  <c r="F187" i="16"/>
  <c r="H187" i="16" s="1"/>
  <c r="F186" i="16"/>
  <c r="H186" i="16" s="1"/>
  <c r="F185" i="16"/>
  <c r="H185" i="16" s="1"/>
  <c r="F184" i="16"/>
  <c r="H184" i="16" s="1"/>
  <c r="F183" i="16"/>
  <c r="H183" i="16" s="1"/>
  <c r="F182" i="16"/>
  <c r="H182" i="16" s="1"/>
  <c r="F181" i="16"/>
  <c r="H181" i="16" s="1"/>
  <c r="F180" i="16"/>
  <c r="H180" i="16" s="1"/>
  <c r="F179" i="16"/>
  <c r="H179" i="16" s="1"/>
  <c r="F178" i="16"/>
  <c r="H178" i="16" s="1"/>
  <c r="F177" i="16"/>
  <c r="H177" i="16" s="1"/>
  <c r="F176" i="16"/>
  <c r="H176" i="16" s="1"/>
  <c r="F175" i="16"/>
  <c r="H175" i="16" s="1"/>
  <c r="F174" i="16"/>
  <c r="H174" i="16" s="1"/>
  <c r="F173" i="16"/>
  <c r="H173" i="16" s="1"/>
  <c r="F172" i="16"/>
  <c r="H172" i="16" s="1"/>
  <c r="F171" i="16"/>
  <c r="H171" i="16" s="1"/>
  <c r="F170" i="16"/>
  <c r="H170" i="16" s="1"/>
  <c r="F169" i="16"/>
  <c r="H169" i="16" s="1"/>
  <c r="F168" i="16"/>
  <c r="H168" i="16" s="1"/>
  <c r="F167" i="16"/>
  <c r="H167" i="16" s="1"/>
  <c r="F166" i="16"/>
  <c r="H166" i="16" s="1"/>
  <c r="F165" i="16"/>
  <c r="H165" i="16" s="1"/>
  <c r="F164" i="16"/>
  <c r="H164" i="16" s="1"/>
  <c r="F163" i="16"/>
  <c r="H163" i="16" s="1"/>
  <c r="F162" i="16"/>
  <c r="H162" i="16" s="1"/>
  <c r="F161" i="16"/>
  <c r="H161" i="16" s="1"/>
  <c r="F160" i="16"/>
  <c r="H160" i="16" s="1"/>
  <c r="F159" i="16"/>
  <c r="H159" i="16" s="1"/>
  <c r="F158" i="16"/>
  <c r="H158" i="16" s="1"/>
  <c r="F157" i="16"/>
  <c r="H157" i="16" s="1"/>
  <c r="F156" i="16"/>
  <c r="H156" i="16" s="1"/>
  <c r="F155" i="16"/>
  <c r="H155" i="16" s="1"/>
  <c r="F154" i="16"/>
  <c r="H154" i="16" s="1"/>
  <c r="F153" i="16"/>
  <c r="H153" i="16" s="1"/>
  <c r="F152" i="16"/>
  <c r="H152" i="16" s="1"/>
  <c r="F151" i="16"/>
  <c r="H151" i="16" s="1"/>
  <c r="F150" i="16"/>
  <c r="H150" i="16" s="1"/>
  <c r="F149" i="16"/>
  <c r="H149" i="16" s="1"/>
  <c r="F148" i="16"/>
  <c r="H148" i="16" s="1"/>
  <c r="F147" i="16"/>
  <c r="H147" i="16" s="1"/>
  <c r="F146" i="16"/>
  <c r="H146" i="16" s="1"/>
  <c r="F145" i="16"/>
  <c r="H145" i="16" s="1"/>
  <c r="F144" i="16"/>
  <c r="H144" i="16" s="1"/>
  <c r="F143" i="16"/>
  <c r="H143" i="16" s="1"/>
  <c r="F142" i="16"/>
  <c r="H142" i="16" s="1"/>
  <c r="F141" i="16"/>
  <c r="H141" i="16" s="1"/>
  <c r="F140" i="16"/>
  <c r="H140" i="16" s="1"/>
  <c r="F139" i="16"/>
  <c r="H139" i="16" s="1"/>
  <c r="F138" i="16"/>
  <c r="H138" i="16" s="1"/>
  <c r="F137" i="16"/>
  <c r="H137" i="16" s="1"/>
  <c r="F136" i="16"/>
  <c r="H136" i="16" s="1"/>
  <c r="F135" i="16"/>
  <c r="H135" i="16" s="1"/>
  <c r="F134" i="16"/>
  <c r="H134" i="16" s="1"/>
  <c r="F133" i="16"/>
  <c r="H133" i="16" s="1"/>
  <c r="F132" i="16"/>
  <c r="H132" i="16" s="1"/>
  <c r="F131" i="16"/>
  <c r="H131" i="16" s="1"/>
  <c r="F130" i="16"/>
  <c r="H130" i="16" s="1"/>
  <c r="F129" i="16"/>
  <c r="H129" i="16" s="1"/>
  <c r="F128" i="16"/>
  <c r="H128" i="16" s="1"/>
  <c r="F127" i="16"/>
  <c r="H127" i="16" s="1"/>
  <c r="F126" i="16"/>
  <c r="H126" i="16" s="1"/>
  <c r="F124" i="16"/>
  <c r="H124" i="16" s="1"/>
  <c r="F123" i="16"/>
  <c r="H123" i="16" s="1"/>
  <c r="F122" i="16"/>
  <c r="H122" i="16" s="1"/>
  <c r="F121" i="16"/>
  <c r="H121" i="16" s="1"/>
  <c r="F120" i="16"/>
  <c r="H120" i="16" s="1"/>
  <c r="F119" i="16"/>
  <c r="H119" i="16" s="1"/>
  <c r="F118" i="16"/>
  <c r="H118" i="16" s="1"/>
  <c r="F117" i="16"/>
  <c r="H117" i="16" s="1"/>
  <c r="F116" i="16"/>
  <c r="H116" i="16" s="1"/>
  <c r="F115" i="16"/>
  <c r="H115" i="16" s="1"/>
  <c r="F114" i="16"/>
  <c r="H114" i="16" s="1"/>
  <c r="F113" i="16"/>
  <c r="H113" i="16" s="1"/>
  <c r="F112" i="16"/>
  <c r="H112" i="16" s="1"/>
  <c r="F111" i="16"/>
  <c r="H111" i="16" s="1"/>
  <c r="F110" i="16"/>
  <c r="H110" i="16" s="1"/>
  <c r="F109" i="16"/>
  <c r="H109" i="16" s="1"/>
  <c r="F108" i="16"/>
  <c r="H108" i="16" s="1"/>
  <c r="F107" i="16"/>
  <c r="H107" i="16" s="1"/>
  <c r="F106" i="16"/>
  <c r="H106" i="16" s="1"/>
  <c r="F105" i="16"/>
  <c r="H105" i="16" s="1"/>
  <c r="F104" i="16"/>
  <c r="H104" i="16" s="1"/>
  <c r="F103" i="16"/>
  <c r="H103" i="16" s="1"/>
  <c r="F102" i="16"/>
  <c r="H102" i="16" s="1"/>
  <c r="F101" i="16"/>
  <c r="H101" i="16" s="1"/>
  <c r="F100" i="16"/>
  <c r="H100" i="16" s="1"/>
  <c r="F99" i="16"/>
  <c r="H99" i="16" s="1"/>
  <c r="F98" i="16"/>
  <c r="H98" i="16" s="1"/>
  <c r="F97" i="16"/>
  <c r="H97" i="16" s="1"/>
  <c r="F96" i="16"/>
  <c r="H96" i="16" s="1"/>
  <c r="F95" i="16"/>
  <c r="H95" i="16" s="1"/>
  <c r="F94" i="16"/>
  <c r="H94" i="16" s="1"/>
  <c r="F93" i="16"/>
  <c r="H93" i="16" s="1"/>
  <c r="F92" i="16"/>
  <c r="H92" i="16" s="1"/>
  <c r="F91" i="16"/>
  <c r="H91" i="16" s="1"/>
  <c r="F90" i="16"/>
  <c r="H90" i="16" s="1"/>
  <c r="F89" i="16"/>
  <c r="H89" i="16" s="1"/>
  <c r="F88" i="16"/>
  <c r="H88" i="16" s="1"/>
  <c r="F87" i="16"/>
  <c r="H87" i="16" s="1"/>
  <c r="F86" i="16"/>
  <c r="H86" i="16" s="1"/>
  <c r="F85" i="16"/>
  <c r="H85" i="16" s="1"/>
  <c r="F84" i="16"/>
  <c r="H84" i="16" s="1"/>
  <c r="F83" i="16"/>
  <c r="H83" i="16" s="1"/>
  <c r="F82" i="16"/>
  <c r="H82" i="16" s="1"/>
  <c r="F81" i="16"/>
  <c r="H81" i="16" s="1"/>
  <c r="F80" i="16"/>
  <c r="H80" i="16" s="1"/>
  <c r="F79" i="16"/>
  <c r="H79" i="16" s="1"/>
  <c r="F78" i="16"/>
  <c r="H78" i="16" s="1"/>
  <c r="F77" i="16"/>
  <c r="H77" i="16" s="1"/>
  <c r="F76" i="16"/>
  <c r="H76" i="16" s="1"/>
  <c r="F74" i="16"/>
  <c r="H74" i="16" s="1"/>
  <c r="F72" i="16"/>
  <c r="H72" i="16" s="1"/>
  <c r="F71" i="16"/>
  <c r="H71" i="16" s="1"/>
  <c r="F70" i="16"/>
  <c r="H70" i="16" s="1"/>
  <c r="F69" i="16"/>
  <c r="H69" i="16" s="1"/>
  <c r="F68" i="16"/>
  <c r="H68" i="16" s="1"/>
  <c r="F67" i="16"/>
  <c r="H67" i="16" s="1"/>
  <c r="F66" i="16"/>
  <c r="H66" i="16" s="1"/>
  <c r="F65" i="16"/>
  <c r="H65" i="16" s="1"/>
  <c r="F64" i="16"/>
  <c r="H64" i="16" s="1"/>
  <c r="F63" i="16"/>
  <c r="H63" i="16" s="1"/>
  <c r="F62" i="16"/>
  <c r="H62" i="16" s="1"/>
  <c r="F61" i="16"/>
  <c r="H61" i="16" s="1"/>
  <c r="F60" i="16"/>
  <c r="H60" i="16" s="1"/>
  <c r="F59" i="16"/>
  <c r="H59" i="16" s="1"/>
  <c r="F58" i="16"/>
  <c r="H58" i="16" s="1"/>
  <c r="F57" i="16"/>
  <c r="H57" i="16" s="1"/>
  <c r="F56" i="16"/>
  <c r="H56" i="16" s="1"/>
  <c r="F55" i="16"/>
  <c r="H55" i="16" s="1"/>
  <c r="F54" i="16"/>
  <c r="H54" i="16" s="1"/>
  <c r="F53" i="16"/>
  <c r="H53" i="16" s="1"/>
  <c r="F52" i="16"/>
  <c r="H52" i="16" s="1"/>
  <c r="F51" i="16"/>
  <c r="H51" i="16" s="1"/>
  <c r="F50" i="16"/>
  <c r="H50" i="16" s="1"/>
  <c r="F49" i="16"/>
  <c r="H49" i="16" s="1"/>
  <c r="F48" i="16"/>
  <c r="H48" i="16" s="1"/>
  <c r="F47" i="16"/>
  <c r="H47" i="16" s="1"/>
  <c r="F46" i="16"/>
  <c r="H46" i="16" s="1"/>
  <c r="F45" i="16"/>
  <c r="H45" i="16" s="1"/>
  <c r="F44" i="16"/>
  <c r="H44" i="16" s="1"/>
  <c r="F43" i="16"/>
  <c r="H43" i="16" s="1"/>
  <c r="F42" i="16"/>
  <c r="H42" i="16" s="1"/>
  <c r="F41" i="16"/>
  <c r="H41" i="16" s="1"/>
  <c r="F40" i="16"/>
  <c r="H40" i="16" s="1"/>
  <c r="F39" i="16"/>
  <c r="H39" i="16" s="1"/>
  <c r="F38" i="16"/>
  <c r="H38" i="16" s="1"/>
  <c r="F37" i="16"/>
  <c r="H37" i="16" s="1"/>
  <c r="F35" i="16"/>
  <c r="H35" i="16" s="1"/>
  <c r="F34" i="16"/>
  <c r="H34" i="16" s="1"/>
  <c r="F33" i="16"/>
  <c r="H33" i="16" s="1"/>
  <c r="F32" i="16"/>
  <c r="H32" i="16" s="1"/>
  <c r="F31" i="16"/>
  <c r="H31" i="16" s="1"/>
  <c r="F30" i="16"/>
  <c r="H30" i="16" s="1"/>
  <c r="F29" i="16"/>
  <c r="H29" i="16" s="1"/>
  <c r="F28" i="16"/>
  <c r="H28" i="16" s="1"/>
  <c r="F27" i="16"/>
  <c r="H27" i="16" s="1"/>
  <c r="F26" i="16"/>
  <c r="H26" i="16" s="1"/>
  <c r="F25" i="16"/>
  <c r="H25" i="16" s="1"/>
  <c r="F24" i="16"/>
  <c r="H24" i="16" s="1"/>
  <c r="F23" i="16"/>
  <c r="H23" i="16" s="1"/>
  <c r="F22" i="16"/>
  <c r="H22" i="16" s="1"/>
  <c r="F21" i="16"/>
  <c r="H21" i="16" s="1"/>
  <c r="F19" i="16"/>
  <c r="H19" i="16" s="1"/>
  <c r="F18" i="16"/>
  <c r="H18" i="16" s="1"/>
  <c r="F17" i="16"/>
  <c r="H17" i="16" s="1"/>
  <c r="F16" i="16"/>
  <c r="H16" i="16" s="1"/>
  <c r="L14" i="16"/>
  <c r="I11" i="16"/>
  <c r="K9" i="16"/>
  <c r="J9" i="16"/>
  <c r="I9" i="16"/>
  <c r="I7" i="16"/>
  <c r="M16" i="17"/>
  <c r="N16" i="17"/>
  <c r="O16" i="17"/>
  <c r="P16" i="17"/>
  <c r="Q16" i="17"/>
  <c r="S16" i="17"/>
  <c r="T16" i="17"/>
  <c r="U16" i="17"/>
  <c r="V16" i="17"/>
  <c r="W16" i="17"/>
  <c r="X16" i="17"/>
  <c r="Z16" i="17"/>
  <c r="AA16" i="17"/>
  <c r="AD16" i="17"/>
  <c r="AE16" i="17"/>
  <c r="AF16" i="17"/>
  <c r="AG16" i="17"/>
  <c r="AH16" i="17"/>
  <c r="AI16" i="17"/>
  <c r="AJ16" i="17"/>
  <c r="AK16" i="17"/>
  <c r="AL16" i="17"/>
  <c r="AM16" i="17"/>
  <c r="AN16" i="17"/>
  <c r="AO16" i="17"/>
  <c r="M17" i="17"/>
  <c r="N17" i="17"/>
  <c r="O17" i="17"/>
  <c r="P17" i="17"/>
  <c r="Q17" i="17"/>
  <c r="R17" i="17"/>
  <c r="S17" i="17"/>
  <c r="T17" i="17"/>
  <c r="U17" i="17"/>
  <c r="V17" i="17"/>
  <c r="W17" i="17"/>
  <c r="X17" i="17"/>
  <c r="Z17" i="17"/>
  <c r="AA17" i="17"/>
  <c r="AD17" i="17"/>
  <c r="AE17" i="17"/>
  <c r="AF17" i="17"/>
  <c r="AG17" i="17"/>
  <c r="AH17" i="17"/>
  <c r="AI17" i="17"/>
  <c r="AJ17" i="17"/>
  <c r="AK17" i="17"/>
  <c r="AL17" i="17"/>
  <c r="AM17" i="17"/>
  <c r="AN17" i="17"/>
  <c r="AO17" i="17"/>
  <c r="M18" i="17"/>
  <c r="N18" i="17"/>
  <c r="O18" i="17"/>
  <c r="P18" i="17"/>
  <c r="Q18" i="17"/>
  <c r="R18" i="17"/>
  <c r="S18" i="17"/>
  <c r="T18" i="17"/>
  <c r="U18" i="17"/>
  <c r="V18" i="17"/>
  <c r="W18" i="17"/>
  <c r="X18" i="17"/>
  <c r="Z18" i="17"/>
  <c r="AA18" i="17"/>
  <c r="AD18" i="17"/>
  <c r="AE18" i="17"/>
  <c r="AF18" i="17"/>
  <c r="AG18" i="17"/>
  <c r="AH18" i="17"/>
  <c r="AI18" i="17"/>
  <c r="AJ18" i="17"/>
  <c r="AK18" i="17"/>
  <c r="AL18" i="17"/>
  <c r="AM18" i="17"/>
  <c r="AN18" i="17"/>
  <c r="AO18" i="17"/>
  <c r="M19" i="17"/>
  <c r="N19" i="17"/>
  <c r="O19" i="17"/>
  <c r="P19" i="17"/>
  <c r="Q19" i="17"/>
  <c r="R19" i="17"/>
  <c r="S19" i="17"/>
  <c r="T19" i="17"/>
  <c r="U19" i="17"/>
  <c r="V19" i="17"/>
  <c r="W19" i="17"/>
  <c r="X19" i="17"/>
  <c r="Z19" i="17"/>
  <c r="AA19" i="17"/>
  <c r="AD19" i="17"/>
  <c r="AE19" i="17"/>
  <c r="AF19" i="17"/>
  <c r="AG19" i="17"/>
  <c r="AH19" i="17"/>
  <c r="AI19" i="17"/>
  <c r="AJ19" i="17"/>
  <c r="AK19" i="17"/>
  <c r="AL19" i="17"/>
  <c r="AM19" i="17"/>
  <c r="AN19" i="17"/>
  <c r="AO19" i="17"/>
  <c r="M20" i="17"/>
  <c r="N20" i="17"/>
  <c r="O20" i="17"/>
  <c r="P20" i="17"/>
  <c r="Q20" i="17"/>
  <c r="R20" i="17"/>
  <c r="S20" i="17"/>
  <c r="T20" i="17"/>
  <c r="U20" i="17"/>
  <c r="V20" i="17"/>
  <c r="W20" i="17"/>
  <c r="X20" i="17"/>
  <c r="Z20" i="17"/>
  <c r="AA20" i="17"/>
  <c r="AD20" i="17"/>
  <c r="AE20" i="17"/>
  <c r="AF20" i="17"/>
  <c r="AG20" i="17"/>
  <c r="AH20" i="17"/>
  <c r="AI20" i="17"/>
  <c r="AJ20" i="17"/>
  <c r="AK20" i="17"/>
  <c r="AL20" i="17"/>
  <c r="AM20" i="17"/>
  <c r="AN20" i="17"/>
  <c r="AO20" i="17"/>
  <c r="M21" i="17"/>
  <c r="N21" i="17"/>
  <c r="O21" i="17"/>
  <c r="P21" i="17"/>
  <c r="Q21" i="17"/>
  <c r="R21" i="17"/>
  <c r="S21" i="17"/>
  <c r="T21" i="17"/>
  <c r="U21" i="17"/>
  <c r="V21" i="17"/>
  <c r="W21" i="17"/>
  <c r="X21" i="17"/>
  <c r="Z21" i="17"/>
  <c r="AA21" i="17"/>
  <c r="AD21" i="17"/>
  <c r="AE21" i="17"/>
  <c r="AF21" i="17"/>
  <c r="AG21" i="17"/>
  <c r="AH21" i="17"/>
  <c r="AI21" i="17"/>
  <c r="AJ21" i="17"/>
  <c r="AK21" i="17"/>
  <c r="AL21" i="17"/>
  <c r="AM21" i="17"/>
  <c r="AN21" i="17"/>
  <c r="AO21" i="17"/>
  <c r="M22" i="17"/>
  <c r="N22" i="17"/>
  <c r="O22" i="17"/>
  <c r="P22" i="17"/>
  <c r="Q22" i="17"/>
  <c r="R22" i="17"/>
  <c r="S22" i="17"/>
  <c r="T22" i="17"/>
  <c r="U22" i="17"/>
  <c r="V22" i="17"/>
  <c r="W22" i="17"/>
  <c r="X22" i="17"/>
  <c r="Z22" i="17"/>
  <c r="AA22" i="17"/>
  <c r="AD22" i="17"/>
  <c r="AE22" i="17"/>
  <c r="AF22" i="17"/>
  <c r="AG22" i="17"/>
  <c r="AH22" i="17"/>
  <c r="AI22" i="17"/>
  <c r="AJ22" i="17"/>
  <c r="AK22" i="17"/>
  <c r="AL22" i="17"/>
  <c r="AM22" i="17"/>
  <c r="AN22" i="17"/>
  <c r="AO22" i="17"/>
  <c r="M23" i="17"/>
  <c r="N23" i="17"/>
  <c r="O23" i="17"/>
  <c r="P23" i="17"/>
  <c r="Q23" i="17"/>
  <c r="R23" i="17"/>
  <c r="S23" i="17"/>
  <c r="T23" i="17"/>
  <c r="U23" i="17"/>
  <c r="V23" i="17"/>
  <c r="W23" i="17"/>
  <c r="X23" i="17"/>
  <c r="Z23" i="17"/>
  <c r="AA23" i="17"/>
  <c r="AD23" i="17"/>
  <c r="AE23" i="17"/>
  <c r="AF23" i="17"/>
  <c r="AG23" i="17"/>
  <c r="AH23" i="17"/>
  <c r="AI23" i="17"/>
  <c r="AJ23" i="17"/>
  <c r="AK23" i="17"/>
  <c r="AL23" i="17"/>
  <c r="AM23" i="17"/>
  <c r="AN23" i="17"/>
  <c r="AO23" i="17"/>
  <c r="AE24" i="17"/>
  <c r="AE25" i="17"/>
  <c r="AE26" i="17"/>
  <c r="AE27" i="17"/>
  <c r="AE28" i="17"/>
  <c r="AE29" i="17"/>
  <c r="AE30" i="17"/>
  <c r="AE31" i="17"/>
  <c r="AE32" i="17"/>
  <c r="AE33" i="17"/>
  <c r="AE34" i="17"/>
  <c r="AE35" i="17"/>
  <c r="AE36" i="17"/>
  <c r="AE37" i="17"/>
  <c r="AE38" i="17"/>
  <c r="AE39" i="17"/>
  <c r="AE40" i="17"/>
  <c r="AE41" i="17"/>
  <c r="AE42" i="17"/>
  <c r="AE43" i="17"/>
  <c r="AE44" i="17"/>
  <c r="AE45" i="17"/>
  <c r="AE46" i="17"/>
  <c r="AE47" i="17"/>
  <c r="AE48" i="17"/>
  <c r="AE49" i="17"/>
  <c r="AE50" i="17"/>
  <c r="L16" i="17"/>
  <c r="L17" i="17"/>
  <c r="L18" i="17"/>
  <c r="L19" i="17"/>
  <c r="L20" i="17"/>
  <c r="L21" i="17"/>
  <c r="L22" i="17"/>
  <c r="L23" i="17"/>
  <c r="R16" i="17" l="1"/>
  <c r="AM15" i="17"/>
  <c r="T15" i="17"/>
  <c r="S15" i="17"/>
  <c r="Q15" i="17"/>
  <c r="AJ15" i="17"/>
  <c r="Z15" i="17"/>
  <c r="P15" i="17"/>
  <c r="L15" i="17"/>
  <c r="AI15" i="17"/>
  <c r="X15" i="17"/>
  <c r="O15" i="17"/>
  <c r="AL15" i="17"/>
  <c r="AD15" i="17"/>
  <c r="AA15" i="17"/>
  <c r="AH15" i="17"/>
  <c r="N15" i="17"/>
  <c r="AO15" i="17"/>
  <c r="AG15" i="17"/>
  <c r="V15" i="17"/>
  <c r="M15" i="17"/>
  <c r="AK15" i="17"/>
  <c r="W15" i="17"/>
  <c r="AN15" i="17"/>
  <c r="AF15" i="17"/>
  <c r="U15" i="17"/>
  <c r="AE15" i="17"/>
  <c r="AO32" i="20"/>
  <c r="AO49" i="20"/>
  <c r="AO23" i="20"/>
  <c r="AO46" i="20"/>
  <c r="AO29" i="20"/>
  <c r="AO33" i="20"/>
  <c r="AO42" i="20"/>
  <c r="AO16" i="20"/>
  <c r="CY16" i="20" s="1"/>
  <c r="AO28" i="20"/>
  <c r="AO39" i="20"/>
  <c r="AO48" i="20"/>
  <c r="AO47" i="20"/>
  <c r="AO21" i="20"/>
  <c r="AO37" i="20"/>
  <c r="AO38" i="20"/>
  <c r="AO30" i="20"/>
  <c r="AO25" i="20"/>
  <c r="AO20" i="20"/>
  <c r="AO19" i="20"/>
  <c r="AO31" i="20"/>
  <c r="AO24" i="20"/>
  <c r="AO45" i="20"/>
  <c r="AO27" i="20"/>
  <c r="AO18" i="20"/>
  <c r="AO50" i="20"/>
  <c r="AO35" i="20"/>
  <c r="AO17" i="20"/>
  <c r="AO44" i="20"/>
  <c r="AO15" i="20"/>
  <c r="AO34" i="20"/>
  <c r="AO36" i="20"/>
  <c r="AO43" i="20"/>
  <c r="AO26" i="20"/>
  <c r="I78" i="16"/>
  <c r="I86" i="16"/>
  <c r="I35" i="16"/>
  <c r="I44" i="16"/>
  <c r="K44" i="16" s="1"/>
  <c r="I52" i="16"/>
  <c r="I60" i="16"/>
  <c r="I68" i="16"/>
  <c r="I37" i="16"/>
  <c r="K37" i="16" s="1"/>
  <c r="I45" i="16"/>
  <c r="I53" i="16"/>
  <c r="I61" i="16"/>
  <c r="I69" i="16"/>
  <c r="K69" i="16" s="1"/>
  <c r="I30" i="16"/>
  <c r="K30" i="16" s="1"/>
  <c r="I80" i="16"/>
  <c r="I88" i="16"/>
  <c r="K88" i="16" s="1"/>
  <c r="I24" i="16"/>
  <c r="K24" i="16" s="1"/>
  <c r="I25" i="16"/>
  <c r="I16" i="16"/>
  <c r="K16" i="16" s="1"/>
  <c r="I18" i="16"/>
  <c r="I40" i="16"/>
  <c r="K40" i="16" s="1"/>
  <c r="I48" i="16"/>
  <c r="K48" i="16" s="1"/>
  <c r="I56" i="16"/>
  <c r="K56" i="16" s="1"/>
  <c r="I64" i="16"/>
  <c r="K64" i="16" s="1"/>
  <c r="I72" i="16"/>
  <c r="I82" i="16"/>
  <c r="I19" i="16"/>
  <c r="K19" i="16" s="1"/>
  <c r="I46" i="16"/>
  <c r="K46" i="16" s="1"/>
  <c r="I62" i="16"/>
  <c r="K62" i="16" s="1"/>
  <c r="I26" i="16"/>
  <c r="K26" i="16" s="1"/>
  <c r="I47" i="16"/>
  <c r="I63" i="16"/>
  <c r="K63" i="16" s="1"/>
  <c r="I71" i="16"/>
  <c r="K71" i="16" s="1"/>
  <c r="I22" i="16"/>
  <c r="K22" i="16" s="1"/>
  <c r="I27" i="16"/>
  <c r="I41" i="16"/>
  <c r="I49" i="16"/>
  <c r="I57" i="16"/>
  <c r="I65" i="16"/>
  <c r="K65" i="16" s="1"/>
  <c r="I38" i="16"/>
  <c r="K38" i="16" s="1"/>
  <c r="I54" i="16"/>
  <c r="K54" i="16" s="1"/>
  <c r="I70" i="16"/>
  <c r="I21" i="16"/>
  <c r="I39" i="16"/>
  <c r="I55" i="16"/>
  <c r="K55" i="16" s="1"/>
  <c r="I81" i="16"/>
  <c r="I28" i="16"/>
  <c r="K28" i="16" s="1"/>
  <c r="I42" i="16"/>
  <c r="K42" i="16" s="1"/>
  <c r="I50" i="16"/>
  <c r="K50" i="16" s="1"/>
  <c r="I58" i="16"/>
  <c r="I66" i="16"/>
  <c r="K66" i="16" s="1"/>
  <c r="I76" i="16"/>
  <c r="K76" i="16" s="1"/>
  <c r="I84" i="16"/>
  <c r="I17" i="16"/>
  <c r="K17" i="16" s="1"/>
  <c r="I23" i="16"/>
  <c r="K23" i="16" s="1"/>
  <c r="I29" i="16"/>
  <c r="K29" i="16" s="1"/>
  <c r="I43" i="16"/>
  <c r="K43" i="16" s="1"/>
  <c r="I51" i="16"/>
  <c r="K51" i="16" s="1"/>
  <c r="I59" i="16"/>
  <c r="K59" i="16" s="1"/>
  <c r="I67" i="16"/>
  <c r="K67" i="16" s="1"/>
  <c r="I77" i="16"/>
  <c r="K77" i="16" s="1"/>
  <c r="I85" i="16"/>
  <c r="I87" i="16"/>
  <c r="I31" i="16"/>
  <c r="I91" i="16"/>
  <c r="I93" i="16"/>
  <c r="I95" i="16"/>
  <c r="I97" i="16"/>
  <c r="I99" i="16"/>
  <c r="I101" i="16"/>
  <c r="I103" i="16"/>
  <c r="I105" i="16"/>
  <c r="I107" i="16"/>
  <c r="I109" i="16"/>
  <c r="I111" i="16"/>
  <c r="I113" i="16"/>
  <c r="I115" i="16"/>
  <c r="I117" i="16"/>
  <c r="I119" i="16"/>
  <c r="I121" i="16"/>
  <c r="I123" i="16"/>
  <c r="I126" i="16"/>
  <c r="I128" i="16"/>
  <c r="I130" i="16"/>
  <c r="I132" i="16"/>
  <c r="I134" i="16"/>
  <c r="I136" i="16"/>
  <c r="I138" i="16"/>
  <c r="I140" i="16"/>
  <c r="I142" i="16"/>
  <c r="I144" i="16"/>
  <c r="I90" i="16"/>
  <c r="I397" i="16"/>
  <c r="I395" i="16"/>
  <c r="I393" i="16"/>
  <c r="I391" i="16"/>
  <c r="I389" i="16"/>
  <c r="I387" i="16"/>
  <c r="I385" i="16"/>
  <c r="I383" i="16"/>
  <c r="I381" i="16"/>
  <c r="I378" i="16"/>
  <c r="I376" i="16"/>
  <c r="I374" i="16"/>
  <c r="I372" i="16"/>
  <c r="I369" i="16"/>
  <c r="I367" i="16"/>
  <c r="I365" i="16"/>
  <c r="I363" i="16"/>
  <c r="I361" i="16"/>
  <c r="I359" i="16"/>
  <c r="I357" i="16"/>
  <c r="I356" i="16"/>
  <c r="I74" i="16"/>
  <c r="I79" i="16"/>
  <c r="I83" i="16"/>
  <c r="I89" i="16"/>
  <c r="I92" i="16"/>
  <c r="I94" i="16"/>
  <c r="I96" i="16"/>
  <c r="I98" i="16"/>
  <c r="I100" i="16"/>
  <c r="I102" i="16"/>
  <c r="I104" i="16"/>
  <c r="I106" i="16"/>
  <c r="I108" i="16"/>
  <c r="I110" i="16"/>
  <c r="I112" i="16"/>
  <c r="I114" i="16"/>
  <c r="I116" i="16"/>
  <c r="I118" i="16"/>
  <c r="I120" i="16"/>
  <c r="I122" i="16"/>
  <c r="I124" i="16"/>
  <c r="I127" i="16"/>
  <c r="I129" i="16"/>
  <c r="I131" i="16"/>
  <c r="I133" i="16"/>
  <c r="I135" i="16"/>
  <c r="I137" i="16"/>
  <c r="I139" i="16"/>
  <c r="I141" i="16"/>
  <c r="I143" i="16"/>
  <c r="I145" i="16"/>
  <c r="I353" i="16"/>
  <c r="I352" i="16"/>
  <c r="I351" i="16"/>
  <c r="I350" i="16"/>
  <c r="I349" i="16"/>
  <c r="I348" i="16"/>
  <c r="I347" i="16"/>
  <c r="I346" i="16"/>
  <c r="I345" i="16"/>
  <c r="I344" i="16"/>
  <c r="I343" i="16"/>
  <c r="I342" i="16"/>
  <c r="I341" i="16"/>
  <c r="I340" i="16"/>
  <c r="I263" i="16"/>
  <c r="I199" i="16"/>
  <c r="I198" i="16"/>
  <c r="I197" i="16"/>
  <c r="I192" i="16"/>
  <c r="I189" i="16"/>
  <c r="I188" i="16"/>
  <c r="I185" i="16"/>
  <c r="I184" i="16"/>
  <c r="I183" i="16"/>
  <c r="I182" i="16"/>
  <c r="I181" i="16"/>
  <c r="I180" i="16"/>
  <c r="I179" i="16"/>
  <c r="I178" i="16"/>
  <c r="I177" i="16"/>
  <c r="I176" i="16"/>
  <c r="I175" i="16"/>
  <c r="I174" i="16"/>
  <c r="I173" i="16"/>
  <c r="I172" i="16"/>
  <c r="I171" i="16"/>
  <c r="I170" i="16"/>
  <c r="I169" i="16"/>
  <c r="I168" i="16"/>
  <c r="I167" i="16"/>
  <c r="I166" i="16"/>
  <c r="I165" i="16"/>
  <c r="I164" i="16"/>
  <c r="I163" i="16"/>
  <c r="I162" i="16"/>
  <c r="I161" i="16"/>
  <c r="I160" i="16"/>
  <c r="I159" i="16"/>
  <c r="I158" i="16"/>
  <c r="I157" i="16"/>
  <c r="I156" i="16"/>
  <c r="I155" i="16"/>
  <c r="I154" i="16"/>
  <c r="I153" i="16"/>
  <c r="I152" i="16"/>
  <c r="I151" i="16"/>
  <c r="I150" i="16"/>
  <c r="I149" i="16"/>
  <c r="I148" i="16"/>
  <c r="I147" i="16"/>
  <c r="I146" i="16"/>
  <c r="I186" i="16"/>
  <c r="I191" i="16"/>
  <c r="I194" i="16"/>
  <c r="I196" i="16"/>
  <c r="I187" i="16"/>
  <c r="I190" i="16"/>
  <c r="I195" i="16"/>
  <c r="I202" i="16"/>
  <c r="I206" i="16"/>
  <c r="I210" i="16"/>
  <c r="I214" i="16"/>
  <c r="I218" i="16"/>
  <c r="I222" i="16"/>
  <c r="I226" i="16"/>
  <c r="I230" i="16"/>
  <c r="I234" i="16"/>
  <c r="I238" i="16"/>
  <c r="I242" i="16"/>
  <c r="I246" i="16"/>
  <c r="I250" i="16"/>
  <c r="I254" i="16"/>
  <c r="I258" i="16"/>
  <c r="I262" i="16"/>
  <c r="I289" i="16"/>
  <c r="I203" i="16"/>
  <c r="I207" i="16"/>
  <c r="I211" i="16"/>
  <c r="I215" i="16"/>
  <c r="I219" i="16"/>
  <c r="I223" i="16"/>
  <c r="I227" i="16"/>
  <c r="I231" i="16"/>
  <c r="I235" i="16"/>
  <c r="I239" i="16"/>
  <c r="I243" i="16"/>
  <c r="I247" i="16"/>
  <c r="I251" i="16"/>
  <c r="I255" i="16"/>
  <c r="I259" i="16"/>
  <c r="I272" i="16"/>
  <c r="I277" i="16"/>
  <c r="I293" i="16"/>
  <c r="I301" i="16"/>
  <c r="I200" i="16"/>
  <c r="I204" i="16"/>
  <c r="I208" i="16"/>
  <c r="I212" i="16"/>
  <c r="I216" i="16"/>
  <c r="I220" i="16"/>
  <c r="I224" i="16"/>
  <c r="I228" i="16"/>
  <c r="I232" i="16"/>
  <c r="I236" i="16"/>
  <c r="I240" i="16"/>
  <c r="I244" i="16"/>
  <c r="I248" i="16"/>
  <c r="I252" i="16"/>
  <c r="I256" i="16"/>
  <c r="I260" i="16"/>
  <c r="I268" i="16"/>
  <c r="I281" i="16"/>
  <c r="I297" i="16"/>
  <c r="I201" i="16"/>
  <c r="I205" i="16"/>
  <c r="I209" i="16"/>
  <c r="I213" i="16"/>
  <c r="I217" i="16"/>
  <c r="I221" i="16"/>
  <c r="I225" i="16"/>
  <c r="I229" i="16"/>
  <c r="I233" i="16"/>
  <c r="I237" i="16"/>
  <c r="I241" i="16"/>
  <c r="I245" i="16"/>
  <c r="I249" i="16"/>
  <c r="I253" i="16"/>
  <c r="I257" i="16"/>
  <c r="I261" i="16"/>
  <c r="I264" i="16"/>
  <c r="I285" i="16"/>
  <c r="I265" i="16"/>
  <c r="I269" i="16"/>
  <c r="I273" i="16"/>
  <c r="I276" i="16"/>
  <c r="I280" i="16"/>
  <c r="I284" i="16"/>
  <c r="I288" i="16"/>
  <c r="I292" i="16"/>
  <c r="I296" i="16"/>
  <c r="I335" i="16"/>
  <c r="I266" i="16"/>
  <c r="I270" i="16"/>
  <c r="I274" i="16"/>
  <c r="I275" i="16"/>
  <c r="I279" i="16"/>
  <c r="I283" i="16"/>
  <c r="I287" i="16"/>
  <c r="I291" i="16"/>
  <c r="I295" i="16"/>
  <c r="I299" i="16"/>
  <c r="I303" i="16"/>
  <c r="I307" i="16"/>
  <c r="I311" i="16"/>
  <c r="I315" i="16"/>
  <c r="I319" i="16"/>
  <c r="I323" i="16"/>
  <c r="I326" i="16"/>
  <c r="I267" i="16"/>
  <c r="I271" i="16"/>
  <c r="I278" i="16"/>
  <c r="I282" i="16"/>
  <c r="I286" i="16"/>
  <c r="I290" i="16"/>
  <c r="I294" i="16"/>
  <c r="I330" i="16"/>
  <c r="I339" i="16"/>
  <c r="I306" i="16"/>
  <c r="I310" i="16"/>
  <c r="I314" i="16"/>
  <c r="I318" i="16"/>
  <c r="I322" i="16"/>
  <c r="I331" i="16"/>
  <c r="I336" i="16"/>
  <c r="I305" i="16"/>
  <c r="I309" i="16"/>
  <c r="I313" i="16"/>
  <c r="I317" i="16"/>
  <c r="I321" i="16"/>
  <c r="I325" i="16"/>
  <c r="I328" i="16"/>
  <c r="I333" i="16"/>
  <c r="I337" i="16"/>
  <c r="I298" i="16"/>
  <c r="I300" i="16"/>
  <c r="I302" i="16"/>
  <c r="I304" i="16"/>
  <c r="I308" i="16"/>
  <c r="I312" i="16"/>
  <c r="I316" i="16"/>
  <c r="I320" i="16"/>
  <c r="I324" i="16"/>
  <c r="I329" i="16"/>
  <c r="I334" i="16"/>
  <c r="I338" i="16"/>
  <c r="K21" i="16" l="1"/>
  <c r="K86" i="16"/>
  <c r="K61" i="16"/>
  <c r="K35" i="16"/>
  <c r="K60" i="16"/>
  <c r="K78" i="16"/>
  <c r="K52" i="16"/>
  <c r="K80" i="16"/>
  <c r="K47" i="16"/>
  <c r="K57" i="16"/>
  <c r="K85" i="16"/>
  <c r="K49" i="16"/>
  <c r="K18" i="16"/>
  <c r="K25" i="16"/>
  <c r="K41" i="16"/>
  <c r="K45" i="16"/>
  <c r="K68" i="16"/>
  <c r="K53" i="16"/>
  <c r="K39" i="16"/>
  <c r="K70" i="16"/>
  <c r="K58" i="16"/>
  <c r="K27" i="16"/>
  <c r="K84" i="16"/>
  <c r="K87" i="16"/>
  <c r="K81" i="16"/>
  <c r="K82" i="16"/>
  <c r="K72" i="16"/>
  <c r="K31" i="16"/>
  <c r="K334" i="16"/>
  <c r="K325" i="16"/>
  <c r="K306" i="16"/>
  <c r="K326" i="16"/>
  <c r="K303" i="16"/>
  <c r="K283" i="16"/>
  <c r="K329" i="16"/>
  <c r="K320" i="16"/>
  <c r="K312" i="16"/>
  <c r="K304" i="16"/>
  <c r="K331" i="16"/>
  <c r="K294" i="16"/>
  <c r="K286" i="16"/>
  <c r="K267" i="16"/>
  <c r="K299" i="16"/>
  <c r="K292" i="16"/>
  <c r="K284" i="16"/>
  <c r="K276" i="16"/>
  <c r="K269" i="16"/>
  <c r="K261" i="16"/>
  <c r="K253" i="16"/>
  <c r="K245" i="16"/>
  <c r="K237" i="16"/>
  <c r="K229" i="16"/>
  <c r="K221" i="16"/>
  <c r="K213" i="16"/>
  <c r="K205" i="16"/>
  <c r="K259" i="16"/>
  <c r="K243" i="16"/>
  <c r="K227" i="16"/>
  <c r="K211" i="16"/>
  <c r="K250" i="16"/>
  <c r="K234" i="16"/>
  <c r="K218" i="16"/>
  <c r="K202" i="16"/>
  <c r="K190" i="16"/>
  <c r="K196" i="16"/>
  <c r="K147" i="16"/>
  <c r="K151" i="16"/>
  <c r="K155" i="16"/>
  <c r="K159" i="16"/>
  <c r="K163" i="16"/>
  <c r="K167" i="16"/>
  <c r="K171" i="16"/>
  <c r="K175" i="16"/>
  <c r="K179" i="16"/>
  <c r="K183" i="16"/>
  <c r="K189" i="16"/>
  <c r="K199" i="16"/>
  <c r="K342" i="16"/>
  <c r="K346" i="16"/>
  <c r="K350" i="16"/>
  <c r="K145" i="16"/>
  <c r="K141" i="16"/>
  <c r="K137" i="16"/>
  <c r="K133" i="16"/>
  <c r="K129" i="16"/>
  <c r="K124" i="16"/>
  <c r="K120" i="16"/>
  <c r="K116" i="16"/>
  <c r="K112" i="16"/>
  <c r="K108" i="16"/>
  <c r="K104" i="16"/>
  <c r="K100" i="16"/>
  <c r="K96" i="16"/>
  <c r="K92" i="16"/>
  <c r="K83" i="16"/>
  <c r="K357" i="16"/>
  <c r="K365" i="16"/>
  <c r="K374" i="16"/>
  <c r="K383" i="16"/>
  <c r="K391" i="16"/>
  <c r="K90" i="16"/>
  <c r="K333" i="16"/>
  <c r="K317" i="16"/>
  <c r="K314" i="16"/>
  <c r="K319" i="16"/>
  <c r="K291" i="16"/>
  <c r="K270" i="16"/>
  <c r="K302" i="16"/>
  <c r="K337" i="16"/>
  <c r="K328" i="16"/>
  <c r="K321" i="16"/>
  <c r="K313" i="16"/>
  <c r="K305" i="16"/>
  <c r="K318" i="16"/>
  <c r="K310" i="16"/>
  <c r="K330" i="16"/>
  <c r="K282" i="16"/>
  <c r="K323" i="16"/>
  <c r="K315" i="16"/>
  <c r="K307" i="16"/>
  <c r="K295" i="16"/>
  <c r="K287" i="16"/>
  <c r="K279" i="16"/>
  <c r="K274" i="16"/>
  <c r="K266" i="16"/>
  <c r="K281" i="16"/>
  <c r="K260" i="16"/>
  <c r="K252" i="16"/>
  <c r="K244" i="16"/>
  <c r="K236" i="16"/>
  <c r="K228" i="16"/>
  <c r="K220" i="16"/>
  <c r="K212" i="16"/>
  <c r="K204" i="16"/>
  <c r="K255" i="16"/>
  <c r="K239" i="16"/>
  <c r="K223" i="16"/>
  <c r="K207" i="16"/>
  <c r="K262" i="16"/>
  <c r="K246" i="16"/>
  <c r="K230" i="16"/>
  <c r="K214" i="16"/>
  <c r="K186" i="16"/>
  <c r="K148" i="16"/>
  <c r="K152" i="16"/>
  <c r="K156" i="16"/>
  <c r="K160" i="16"/>
  <c r="K164" i="16"/>
  <c r="K168" i="16"/>
  <c r="K172" i="16"/>
  <c r="K176" i="16"/>
  <c r="K180" i="16"/>
  <c r="K184" i="16"/>
  <c r="K192" i="16"/>
  <c r="K263" i="16"/>
  <c r="K343" i="16"/>
  <c r="K347" i="16"/>
  <c r="K351" i="16"/>
  <c r="K79" i="16"/>
  <c r="K359" i="16"/>
  <c r="K367" i="16"/>
  <c r="K376" i="16"/>
  <c r="K385" i="16"/>
  <c r="K393" i="16"/>
  <c r="K144" i="16"/>
  <c r="K140" i="16"/>
  <c r="K136" i="16"/>
  <c r="K132" i="16"/>
  <c r="K128" i="16"/>
  <c r="K123" i="16"/>
  <c r="K119" i="16"/>
  <c r="K115" i="16"/>
  <c r="K111" i="16"/>
  <c r="K107" i="16"/>
  <c r="K103" i="16"/>
  <c r="K99" i="16"/>
  <c r="K95" i="16"/>
  <c r="K91" i="16"/>
  <c r="K338" i="16"/>
  <c r="K324" i="16"/>
  <c r="K316" i="16"/>
  <c r="K308" i="16"/>
  <c r="K300" i="16"/>
  <c r="K336" i="16"/>
  <c r="K290" i="16"/>
  <c r="K271" i="16"/>
  <c r="K335" i="16"/>
  <c r="K296" i="16"/>
  <c r="K288" i="16"/>
  <c r="K280" i="16"/>
  <c r="K273" i="16"/>
  <c r="K265" i="16"/>
  <c r="K264" i="16"/>
  <c r="K257" i="16"/>
  <c r="K249" i="16"/>
  <c r="K241" i="16"/>
  <c r="K233" i="16"/>
  <c r="K225" i="16"/>
  <c r="K217" i="16"/>
  <c r="K209" i="16"/>
  <c r="K201" i="16"/>
  <c r="K301" i="16"/>
  <c r="K277" i="16"/>
  <c r="K251" i="16"/>
  <c r="K235" i="16"/>
  <c r="K219" i="16"/>
  <c r="K203" i="16"/>
  <c r="K289" i="16"/>
  <c r="K258" i="16"/>
  <c r="K242" i="16"/>
  <c r="K226" i="16"/>
  <c r="K210" i="16"/>
  <c r="K187" i="16"/>
  <c r="K194" i="16"/>
  <c r="K191" i="16"/>
  <c r="K149" i="16"/>
  <c r="K153" i="16"/>
  <c r="K157" i="16"/>
  <c r="K161" i="16"/>
  <c r="K165" i="16"/>
  <c r="K169" i="16"/>
  <c r="K173" i="16"/>
  <c r="K177" i="16"/>
  <c r="K181" i="16"/>
  <c r="K185" i="16"/>
  <c r="K197" i="16"/>
  <c r="K340" i="16"/>
  <c r="K344" i="16"/>
  <c r="K348" i="16"/>
  <c r="K352" i="16"/>
  <c r="K143" i="16"/>
  <c r="K139" i="16"/>
  <c r="K135" i="16"/>
  <c r="K131" i="16"/>
  <c r="K127" i="16"/>
  <c r="K122" i="16"/>
  <c r="K118" i="16"/>
  <c r="K114" i="16"/>
  <c r="K110" i="16"/>
  <c r="K106" i="16"/>
  <c r="K102" i="16"/>
  <c r="K98" i="16"/>
  <c r="K94" i="16"/>
  <c r="K89" i="16"/>
  <c r="K74" i="16"/>
  <c r="K361" i="16"/>
  <c r="K369" i="16"/>
  <c r="K378" i="16"/>
  <c r="K387" i="16"/>
  <c r="K395" i="16"/>
  <c r="K298" i="16"/>
  <c r="K309" i="16"/>
  <c r="K322" i="16"/>
  <c r="K339" i="16"/>
  <c r="K278" i="16"/>
  <c r="K311" i="16"/>
  <c r="K275" i="16"/>
  <c r="K285" i="16"/>
  <c r="K297" i="16"/>
  <c r="K268" i="16"/>
  <c r="K256" i="16"/>
  <c r="K248" i="16"/>
  <c r="K240" i="16"/>
  <c r="K232" i="16"/>
  <c r="K224" i="16"/>
  <c r="K216" i="16"/>
  <c r="K208" i="16"/>
  <c r="K200" i="16"/>
  <c r="K293" i="16"/>
  <c r="K272" i="16"/>
  <c r="K247" i="16"/>
  <c r="K231" i="16"/>
  <c r="K215" i="16"/>
  <c r="K254" i="16"/>
  <c r="K238" i="16"/>
  <c r="K222" i="16"/>
  <c r="K206" i="16"/>
  <c r="K195" i="16"/>
  <c r="K146" i="16"/>
  <c r="K150" i="16"/>
  <c r="K154" i="16"/>
  <c r="K158" i="16"/>
  <c r="K162" i="16"/>
  <c r="K166" i="16"/>
  <c r="K170" i="16"/>
  <c r="K174" i="16"/>
  <c r="K178" i="16"/>
  <c r="K182" i="16"/>
  <c r="K188" i="16"/>
  <c r="K198" i="16"/>
  <c r="K341" i="16"/>
  <c r="K345" i="16"/>
  <c r="K349" i="16"/>
  <c r="K353" i="16"/>
  <c r="K356" i="16"/>
  <c r="K363" i="16"/>
  <c r="K372" i="16"/>
  <c r="K381" i="16"/>
  <c r="K389" i="16"/>
  <c r="K397" i="16"/>
  <c r="K142" i="16"/>
  <c r="K138" i="16"/>
  <c r="K134" i="16"/>
  <c r="K130" i="16"/>
  <c r="K126" i="16"/>
  <c r="K121" i="16"/>
  <c r="K117" i="16"/>
  <c r="K113" i="16"/>
  <c r="K109" i="16"/>
  <c r="K105" i="16"/>
  <c r="K101" i="16"/>
  <c r="K97" i="16"/>
  <c r="K93" i="16"/>
  <c r="K402" i="16" l="1"/>
  <c r="C35" i="23"/>
  <c r="K399" i="16"/>
  <c r="K9" i="10" l="1"/>
  <c r="J9" i="10"/>
  <c r="I11" i="10" l="1"/>
  <c r="I7" i="10"/>
  <c r="I9" i="10"/>
  <c r="F32" i="10" l="1"/>
  <c r="H32" i="10" s="1"/>
  <c r="F31" i="10"/>
  <c r="H31" i="10" s="1"/>
  <c r="F327" i="10"/>
  <c r="H327" i="10" s="1"/>
  <c r="F397" i="10"/>
  <c r="H397" i="10" s="1"/>
  <c r="I397" i="10" s="1"/>
  <c r="F393" i="10"/>
  <c r="H393" i="10" s="1"/>
  <c r="I393" i="10" s="1"/>
  <c r="F385" i="10"/>
  <c r="H385" i="10" s="1"/>
  <c r="I385" i="10" s="1"/>
  <c r="F331" i="10"/>
  <c r="H331" i="10" s="1"/>
  <c r="I331" i="10" s="1"/>
  <c r="F323" i="10"/>
  <c r="H323" i="10" s="1"/>
  <c r="I323" i="10" s="1"/>
  <c r="F319" i="10"/>
  <c r="H319" i="10" s="1"/>
  <c r="I319" i="10" s="1"/>
  <c r="F315" i="10"/>
  <c r="H315" i="10" s="1"/>
  <c r="I315" i="10" s="1"/>
  <c r="F311" i="10"/>
  <c r="H311" i="10" s="1"/>
  <c r="I311" i="10" s="1"/>
  <c r="F307" i="10"/>
  <c r="H307" i="10" s="1"/>
  <c r="I307" i="10" s="1"/>
  <c r="F303" i="10"/>
  <c r="H303" i="10" s="1"/>
  <c r="I303" i="10" s="1"/>
  <c r="F299" i="10"/>
  <c r="H299" i="10" s="1"/>
  <c r="I299" i="10" s="1"/>
  <c r="F295" i="10"/>
  <c r="H295" i="10" s="1"/>
  <c r="I295" i="10" s="1"/>
  <c r="F291" i="10"/>
  <c r="H291" i="10" s="1"/>
  <c r="I291" i="10" s="1"/>
  <c r="F287" i="10"/>
  <c r="H287" i="10" s="1"/>
  <c r="I287" i="10" s="1"/>
  <c r="F243" i="10"/>
  <c r="H243" i="10" s="1"/>
  <c r="I243" i="10" s="1"/>
  <c r="F71" i="10"/>
  <c r="H71" i="10" s="1"/>
  <c r="I71" i="10" s="1"/>
  <c r="F58" i="10"/>
  <c r="H58" i="10" s="1"/>
  <c r="I58" i="10" s="1"/>
  <c r="F391" i="10"/>
  <c r="H391" i="10" s="1"/>
  <c r="I391" i="10" s="1"/>
  <c r="F310" i="10"/>
  <c r="H310" i="10" s="1"/>
  <c r="I310" i="10" s="1"/>
  <c r="F387" i="10"/>
  <c r="H387" i="10" s="1"/>
  <c r="I387" i="10" s="1"/>
  <c r="F329" i="10"/>
  <c r="H329" i="10" s="1"/>
  <c r="I329" i="10" s="1"/>
  <c r="F324" i="10"/>
  <c r="H324" i="10" s="1"/>
  <c r="I324" i="10" s="1"/>
  <c r="F318" i="10"/>
  <c r="H318" i="10" s="1"/>
  <c r="I318" i="10" s="1"/>
  <c r="F313" i="10"/>
  <c r="H313" i="10" s="1"/>
  <c r="I313" i="10" s="1"/>
  <c r="F308" i="10"/>
  <c r="H308" i="10" s="1"/>
  <c r="I308" i="10" s="1"/>
  <c r="F302" i="10"/>
  <c r="H302" i="10" s="1"/>
  <c r="I302" i="10" s="1"/>
  <c r="F297" i="10"/>
  <c r="H297" i="10" s="1"/>
  <c r="I297" i="10" s="1"/>
  <c r="F292" i="10"/>
  <c r="H292" i="10" s="1"/>
  <c r="I292" i="10" s="1"/>
  <c r="F286" i="10"/>
  <c r="H286" i="10" s="1"/>
  <c r="I286" i="10" s="1"/>
  <c r="F57" i="10"/>
  <c r="H57" i="10" s="1"/>
  <c r="I57" i="10" s="1"/>
  <c r="F328" i="10"/>
  <c r="H328" i="10" s="1"/>
  <c r="I328" i="10" s="1"/>
  <c r="F322" i="10"/>
  <c r="H322" i="10" s="1"/>
  <c r="I322" i="10" s="1"/>
  <c r="F317" i="10"/>
  <c r="H317" i="10" s="1"/>
  <c r="I317" i="10" s="1"/>
  <c r="F312" i="10"/>
  <c r="H312" i="10" s="1"/>
  <c r="I312" i="10" s="1"/>
  <c r="F306" i="10"/>
  <c r="H306" i="10" s="1"/>
  <c r="I306" i="10" s="1"/>
  <c r="F301" i="10"/>
  <c r="H301" i="10" s="1"/>
  <c r="I301" i="10" s="1"/>
  <c r="F296" i="10"/>
  <c r="H296" i="10" s="1"/>
  <c r="I296" i="10" s="1"/>
  <c r="F290" i="10"/>
  <c r="H290" i="10" s="1"/>
  <c r="I290" i="10" s="1"/>
  <c r="F285" i="10"/>
  <c r="H285" i="10" s="1"/>
  <c r="I285" i="10" s="1"/>
  <c r="F242" i="10"/>
  <c r="H242" i="10" s="1"/>
  <c r="I242" i="10" s="1"/>
  <c r="F61" i="10"/>
  <c r="H61" i="10" s="1"/>
  <c r="I61" i="10" s="1"/>
  <c r="F55" i="10"/>
  <c r="H55" i="10" s="1"/>
  <c r="I55" i="10" s="1"/>
  <c r="F395" i="10"/>
  <c r="H395" i="10" s="1"/>
  <c r="I395" i="10" s="1"/>
  <c r="F326" i="10"/>
  <c r="H326" i="10" s="1"/>
  <c r="I326" i="10" s="1"/>
  <c r="F321" i="10"/>
  <c r="H321" i="10" s="1"/>
  <c r="I321" i="10" s="1"/>
  <c r="F316" i="10"/>
  <c r="H316" i="10" s="1"/>
  <c r="I316" i="10" s="1"/>
  <c r="F305" i="10"/>
  <c r="H305" i="10" s="1"/>
  <c r="I305" i="10" s="1"/>
  <c r="F300" i="10"/>
  <c r="H300" i="10" s="1"/>
  <c r="I300" i="10" s="1"/>
  <c r="F294" i="10"/>
  <c r="H294" i="10" s="1"/>
  <c r="I294" i="10" s="1"/>
  <c r="F289" i="10"/>
  <c r="H289" i="10" s="1"/>
  <c r="I289" i="10" s="1"/>
  <c r="F314" i="10"/>
  <c r="H314" i="10" s="1"/>
  <c r="I314" i="10" s="1"/>
  <c r="F293" i="10"/>
  <c r="H293" i="10" s="1"/>
  <c r="I293" i="10" s="1"/>
  <c r="F60" i="10"/>
  <c r="H60" i="10" s="1"/>
  <c r="I60" i="10" s="1"/>
  <c r="F330" i="10"/>
  <c r="H330" i="10" s="1"/>
  <c r="I330" i="10" s="1"/>
  <c r="F309" i="10"/>
  <c r="H309" i="10" s="1"/>
  <c r="I309" i="10" s="1"/>
  <c r="F288" i="10"/>
  <c r="H288" i="10" s="1"/>
  <c r="I288" i="10" s="1"/>
  <c r="F59" i="10"/>
  <c r="H59" i="10" s="1"/>
  <c r="I59" i="10" s="1"/>
  <c r="F35" i="10"/>
  <c r="H35" i="10" s="1"/>
  <c r="I35" i="10" s="1"/>
  <c r="F389" i="10"/>
  <c r="H389" i="10" s="1"/>
  <c r="I389" i="10" s="1"/>
  <c r="F325" i="10"/>
  <c r="H325" i="10" s="1"/>
  <c r="I325" i="10" s="1"/>
  <c r="F304" i="10"/>
  <c r="H304" i="10" s="1"/>
  <c r="I304" i="10" s="1"/>
  <c r="F320" i="10"/>
  <c r="H320" i="10" s="1"/>
  <c r="I320" i="10" s="1"/>
  <c r="F298" i="10"/>
  <c r="H298" i="10" s="1"/>
  <c r="I298" i="10" s="1"/>
  <c r="F352" i="10"/>
  <c r="H352" i="10" s="1"/>
  <c r="I352" i="10" s="1"/>
  <c r="F348" i="10"/>
  <c r="H348" i="10" s="1"/>
  <c r="I348" i="10" s="1"/>
  <c r="F344" i="10"/>
  <c r="H344" i="10" s="1"/>
  <c r="I344" i="10" s="1"/>
  <c r="F340" i="10"/>
  <c r="H340" i="10" s="1"/>
  <c r="I340" i="10" s="1"/>
  <c r="F336" i="10"/>
  <c r="H336" i="10" s="1"/>
  <c r="I336" i="10" s="1"/>
  <c r="F283" i="10"/>
  <c r="H283" i="10" s="1"/>
  <c r="I283" i="10" s="1"/>
  <c r="F279" i="10"/>
  <c r="H279" i="10" s="1"/>
  <c r="I279" i="10" s="1"/>
  <c r="F275" i="10"/>
  <c r="H275" i="10" s="1"/>
  <c r="I275" i="10" s="1"/>
  <c r="F271" i="10"/>
  <c r="H271" i="10" s="1"/>
  <c r="I271" i="10" s="1"/>
  <c r="F267" i="10"/>
  <c r="H267" i="10" s="1"/>
  <c r="I267" i="10" s="1"/>
  <c r="F263" i="10"/>
  <c r="H263" i="10" s="1"/>
  <c r="I263" i="10" s="1"/>
  <c r="F259" i="10"/>
  <c r="H259" i="10" s="1"/>
  <c r="I259" i="10" s="1"/>
  <c r="F255" i="10"/>
  <c r="H255" i="10" s="1"/>
  <c r="I255" i="10" s="1"/>
  <c r="F251" i="10"/>
  <c r="H251" i="10" s="1"/>
  <c r="I251" i="10" s="1"/>
  <c r="F247" i="10"/>
  <c r="H247" i="10" s="1"/>
  <c r="I247" i="10" s="1"/>
  <c r="F239" i="10"/>
  <c r="H239" i="10" s="1"/>
  <c r="I239" i="10" s="1"/>
  <c r="F235" i="10"/>
  <c r="H235" i="10" s="1"/>
  <c r="I235" i="10" s="1"/>
  <c r="F231" i="10"/>
  <c r="H231" i="10" s="1"/>
  <c r="I231" i="10" s="1"/>
  <c r="F227" i="10"/>
  <c r="H227" i="10" s="1"/>
  <c r="I227" i="10" s="1"/>
  <c r="F223" i="10"/>
  <c r="H223" i="10" s="1"/>
  <c r="I223" i="10" s="1"/>
  <c r="F219" i="10"/>
  <c r="H219" i="10" s="1"/>
  <c r="I219" i="10" s="1"/>
  <c r="F215" i="10"/>
  <c r="H215" i="10" s="1"/>
  <c r="I215" i="10" s="1"/>
  <c r="F211" i="10"/>
  <c r="H211" i="10" s="1"/>
  <c r="I211" i="10" s="1"/>
  <c r="F207" i="10"/>
  <c r="H207" i="10" s="1"/>
  <c r="I207" i="10" s="1"/>
  <c r="F203" i="10"/>
  <c r="H203" i="10" s="1"/>
  <c r="I203" i="10" s="1"/>
  <c r="F199" i="10"/>
  <c r="H199" i="10" s="1"/>
  <c r="I199" i="10" s="1"/>
  <c r="F195" i="10"/>
  <c r="H195" i="10" s="1"/>
  <c r="I195" i="10" s="1"/>
  <c r="F190" i="10"/>
  <c r="H190" i="10" s="1"/>
  <c r="I190" i="10" s="1"/>
  <c r="F186" i="10"/>
  <c r="H186" i="10" s="1"/>
  <c r="I186" i="10" s="1"/>
  <c r="F182" i="10"/>
  <c r="H182" i="10" s="1"/>
  <c r="I182" i="10" s="1"/>
  <c r="F178" i="10"/>
  <c r="H178" i="10" s="1"/>
  <c r="I178" i="10" s="1"/>
  <c r="F174" i="10"/>
  <c r="H174" i="10" s="1"/>
  <c r="I174" i="10" s="1"/>
  <c r="F170" i="10"/>
  <c r="H170" i="10" s="1"/>
  <c r="I170" i="10" s="1"/>
  <c r="F166" i="10"/>
  <c r="H166" i="10" s="1"/>
  <c r="I166" i="10" s="1"/>
  <c r="F162" i="10"/>
  <c r="H162" i="10" s="1"/>
  <c r="I162" i="10" s="1"/>
  <c r="F158" i="10"/>
  <c r="H158" i="10" s="1"/>
  <c r="I158" i="10" s="1"/>
  <c r="F154" i="10"/>
  <c r="H154" i="10" s="1"/>
  <c r="I154" i="10" s="1"/>
  <c r="F150" i="10"/>
  <c r="H150" i="10" s="1"/>
  <c r="I150" i="10" s="1"/>
  <c r="F146" i="10"/>
  <c r="H146" i="10" s="1"/>
  <c r="I146" i="10" s="1"/>
  <c r="F142" i="10"/>
  <c r="H142" i="10" s="1"/>
  <c r="I142" i="10" s="1"/>
  <c r="F138" i="10"/>
  <c r="H138" i="10" s="1"/>
  <c r="I138" i="10" s="1"/>
  <c r="F134" i="10"/>
  <c r="H134" i="10" s="1"/>
  <c r="I134" i="10" s="1"/>
  <c r="F130" i="10"/>
  <c r="H130" i="10" s="1"/>
  <c r="I130" i="10" s="1"/>
  <c r="F126" i="10"/>
  <c r="H126" i="10" s="1"/>
  <c r="I126" i="10" s="1"/>
  <c r="F121" i="10"/>
  <c r="H121" i="10" s="1"/>
  <c r="I121" i="10" s="1"/>
  <c r="F117" i="10"/>
  <c r="H117" i="10" s="1"/>
  <c r="I117" i="10" s="1"/>
  <c r="F113" i="10"/>
  <c r="H113" i="10" s="1"/>
  <c r="I113" i="10" s="1"/>
  <c r="F109" i="10"/>
  <c r="H109" i="10" s="1"/>
  <c r="I109" i="10" s="1"/>
  <c r="F105" i="10"/>
  <c r="H105" i="10" s="1"/>
  <c r="I105" i="10" s="1"/>
  <c r="F101" i="10"/>
  <c r="H101" i="10" s="1"/>
  <c r="I101" i="10" s="1"/>
  <c r="F97" i="10"/>
  <c r="H97" i="10" s="1"/>
  <c r="I97" i="10" s="1"/>
  <c r="F93" i="10"/>
  <c r="H93" i="10" s="1"/>
  <c r="I93" i="10" s="1"/>
  <c r="F89" i="10"/>
  <c r="H89" i="10" s="1"/>
  <c r="I89" i="10" s="1"/>
  <c r="F85" i="10"/>
  <c r="H85" i="10" s="1"/>
  <c r="I85" i="10" s="1"/>
  <c r="F81" i="10"/>
  <c r="H81" i="10" s="1"/>
  <c r="I81" i="10" s="1"/>
  <c r="F77" i="10"/>
  <c r="H77" i="10" s="1"/>
  <c r="I77" i="10" s="1"/>
  <c r="F66" i="10"/>
  <c r="H66" i="10" s="1"/>
  <c r="I66" i="10" s="1"/>
  <c r="F62" i="10"/>
  <c r="H62" i="10" s="1"/>
  <c r="I62" i="10" s="1"/>
  <c r="F53" i="10"/>
  <c r="H53" i="10" s="1"/>
  <c r="I53" i="10" s="1"/>
  <c r="F49" i="10"/>
  <c r="H49" i="10" s="1"/>
  <c r="I49" i="10" s="1"/>
  <c r="F45" i="10"/>
  <c r="H45" i="10" s="1"/>
  <c r="I45" i="10" s="1"/>
  <c r="F41" i="10"/>
  <c r="H41" i="10" s="1"/>
  <c r="I41" i="10" s="1"/>
  <c r="F37" i="10"/>
  <c r="H37" i="10" s="1"/>
  <c r="I37" i="10" s="1"/>
  <c r="F24" i="10"/>
  <c r="H24" i="10" s="1"/>
  <c r="I24" i="10" s="1"/>
  <c r="F19" i="10"/>
  <c r="H19" i="10" s="1"/>
  <c r="I19" i="10" s="1"/>
  <c r="F220" i="10"/>
  <c r="H220" i="10" s="1"/>
  <c r="I220" i="10" s="1"/>
  <c r="F149" i="10"/>
  <c r="H149" i="10" s="1"/>
  <c r="I149" i="10" s="1"/>
  <c r="F351" i="10"/>
  <c r="H351" i="10" s="1"/>
  <c r="I351" i="10" s="1"/>
  <c r="F346" i="10"/>
  <c r="H346" i="10" s="1"/>
  <c r="I346" i="10" s="1"/>
  <c r="F341" i="10"/>
  <c r="H341" i="10" s="1"/>
  <c r="I341" i="10" s="1"/>
  <c r="F335" i="10"/>
  <c r="H335" i="10" s="1"/>
  <c r="I335" i="10" s="1"/>
  <c r="F281" i="10"/>
  <c r="H281" i="10" s="1"/>
  <c r="I281" i="10" s="1"/>
  <c r="F276" i="10"/>
  <c r="H276" i="10" s="1"/>
  <c r="I276" i="10" s="1"/>
  <c r="F270" i="10"/>
  <c r="H270" i="10" s="1"/>
  <c r="I270" i="10" s="1"/>
  <c r="F265" i="10"/>
  <c r="H265" i="10" s="1"/>
  <c r="I265" i="10" s="1"/>
  <c r="F260" i="10"/>
  <c r="H260" i="10" s="1"/>
  <c r="I260" i="10" s="1"/>
  <c r="F254" i="10"/>
  <c r="H254" i="10" s="1"/>
  <c r="I254" i="10" s="1"/>
  <c r="F249" i="10"/>
  <c r="H249" i="10" s="1"/>
  <c r="I249" i="10" s="1"/>
  <c r="F244" i="10"/>
  <c r="H244" i="10" s="1"/>
  <c r="I244" i="10" s="1"/>
  <c r="F238" i="10"/>
  <c r="H238" i="10" s="1"/>
  <c r="I238" i="10" s="1"/>
  <c r="F233" i="10"/>
  <c r="H233" i="10" s="1"/>
  <c r="I233" i="10" s="1"/>
  <c r="F228" i="10"/>
  <c r="H228" i="10" s="1"/>
  <c r="I228" i="10" s="1"/>
  <c r="F222" i="10"/>
  <c r="H222" i="10" s="1"/>
  <c r="I222" i="10" s="1"/>
  <c r="F217" i="10"/>
  <c r="H217" i="10" s="1"/>
  <c r="I217" i="10" s="1"/>
  <c r="F212" i="10"/>
  <c r="H212" i="10" s="1"/>
  <c r="I212" i="10" s="1"/>
  <c r="F206" i="10"/>
  <c r="H206" i="10" s="1"/>
  <c r="I206" i="10" s="1"/>
  <c r="F201" i="10"/>
  <c r="H201" i="10" s="1"/>
  <c r="I201" i="10" s="1"/>
  <c r="F196" i="10"/>
  <c r="H196" i="10" s="1"/>
  <c r="I196" i="10" s="1"/>
  <c r="F189" i="10"/>
  <c r="H189" i="10" s="1"/>
  <c r="I189" i="10" s="1"/>
  <c r="F184" i="10"/>
  <c r="H184" i="10" s="1"/>
  <c r="I184" i="10" s="1"/>
  <c r="F179" i="10"/>
  <c r="H179" i="10" s="1"/>
  <c r="I179" i="10" s="1"/>
  <c r="F173" i="10"/>
  <c r="H173" i="10" s="1"/>
  <c r="I173" i="10" s="1"/>
  <c r="F168" i="10"/>
  <c r="H168" i="10" s="1"/>
  <c r="I168" i="10" s="1"/>
  <c r="F163" i="10"/>
  <c r="H163" i="10" s="1"/>
  <c r="I163" i="10" s="1"/>
  <c r="F157" i="10"/>
  <c r="H157" i="10" s="1"/>
  <c r="I157" i="10" s="1"/>
  <c r="F152" i="10"/>
  <c r="H152" i="10" s="1"/>
  <c r="I152" i="10" s="1"/>
  <c r="F147" i="10"/>
  <c r="H147" i="10" s="1"/>
  <c r="I147" i="10" s="1"/>
  <c r="F141" i="10"/>
  <c r="H141" i="10" s="1"/>
  <c r="I141" i="10" s="1"/>
  <c r="F136" i="10"/>
  <c r="H136" i="10" s="1"/>
  <c r="I136" i="10" s="1"/>
  <c r="F131" i="10"/>
  <c r="H131" i="10" s="1"/>
  <c r="I131" i="10" s="1"/>
  <c r="F124" i="10"/>
  <c r="H124" i="10" s="1"/>
  <c r="I124" i="10" s="1"/>
  <c r="F119" i="10"/>
  <c r="H119" i="10" s="1"/>
  <c r="I119" i="10" s="1"/>
  <c r="F114" i="10"/>
  <c r="H114" i="10" s="1"/>
  <c r="I114" i="10" s="1"/>
  <c r="F108" i="10"/>
  <c r="H108" i="10" s="1"/>
  <c r="I108" i="10" s="1"/>
  <c r="F103" i="10"/>
  <c r="H103" i="10" s="1"/>
  <c r="I103" i="10" s="1"/>
  <c r="F98" i="10"/>
  <c r="H98" i="10" s="1"/>
  <c r="I98" i="10" s="1"/>
  <c r="F92" i="10"/>
  <c r="H92" i="10" s="1"/>
  <c r="I92" i="10" s="1"/>
  <c r="F87" i="10"/>
  <c r="H87" i="10" s="1"/>
  <c r="I87" i="10" s="1"/>
  <c r="F82" i="10"/>
  <c r="H82" i="10" s="1"/>
  <c r="I82" i="10" s="1"/>
  <c r="F76" i="10"/>
  <c r="H76" i="10" s="1"/>
  <c r="I76" i="10" s="1"/>
  <c r="F68" i="10"/>
  <c r="H68" i="10" s="1"/>
  <c r="I68" i="10" s="1"/>
  <c r="F63" i="10"/>
  <c r="H63" i="10" s="1"/>
  <c r="I63" i="10" s="1"/>
  <c r="F51" i="10"/>
  <c r="H51" i="10" s="1"/>
  <c r="I51" i="10" s="1"/>
  <c r="F46" i="10"/>
  <c r="H46" i="10" s="1"/>
  <c r="I46" i="10" s="1"/>
  <c r="F40" i="10"/>
  <c r="H40" i="10" s="1"/>
  <c r="I40" i="10" s="1"/>
  <c r="F23" i="10"/>
  <c r="H23" i="10" s="1"/>
  <c r="I23" i="10" s="1"/>
  <c r="F17" i="10"/>
  <c r="H17" i="10" s="1"/>
  <c r="I17" i="10" s="1"/>
  <c r="F350" i="10"/>
  <c r="H350" i="10" s="1"/>
  <c r="I350" i="10" s="1"/>
  <c r="F345" i="10"/>
  <c r="H345" i="10" s="1"/>
  <c r="I345" i="10" s="1"/>
  <c r="F339" i="10"/>
  <c r="H339" i="10" s="1"/>
  <c r="I339" i="10" s="1"/>
  <c r="F334" i="10"/>
  <c r="H334" i="10" s="1"/>
  <c r="I334" i="10" s="1"/>
  <c r="F280" i="10"/>
  <c r="H280" i="10" s="1"/>
  <c r="I280" i="10" s="1"/>
  <c r="F274" i="10"/>
  <c r="H274" i="10" s="1"/>
  <c r="I274" i="10" s="1"/>
  <c r="F269" i="10"/>
  <c r="H269" i="10" s="1"/>
  <c r="I269" i="10" s="1"/>
  <c r="F264" i="10"/>
  <c r="H264" i="10" s="1"/>
  <c r="I264" i="10" s="1"/>
  <c r="F258" i="10"/>
  <c r="H258" i="10" s="1"/>
  <c r="I258" i="10" s="1"/>
  <c r="F253" i="10"/>
  <c r="H253" i="10" s="1"/>
  <c r="I253" i="10" s="1"/>
  <c r="F248" i="10"/>
  <c r="H248" i="10" s="1"/>
  <c r="I248" i="10" s="1"/>
  <c r="F237" i="10"/>
  <c r="H237" i="10" s="1"/>
  <c r="I237" i="10" s="1"/>
  <c r="F232" i="10"/>
  <c r="H232" i="10" s="1"/>
  <c r="I232" i="10" s="1"/>
  <c r="F226" i="10"/>
  <c r="H226" i="10" s="1"/>
  <c r="I226" i="10" s="1"/>
  <c r="F221" i="10"/>
  <c r="H221" i="10" s="1"/>
  <c r="I221" i="10" s="1"/>
  <c r="F216" i="10"/>
  <c r="H216" i="10" s="1"/>
  <c r="I216" i="10" s="1"/>
  <c r="F210" i="10"/>
  <c r="H210" i="10" s="1"/>
  <c r="I210" i="10" s="1"/>
  <c r="F205" i="10"/>
  <c r="H205" i="10" s="1"/>
  <c r="I205" i="10" s="1"/>
  <c r="F200" i="10"/>
  <c r="H200" i="10" s="1"/>
  <c r="I200" i="10" s="1"/>
  <c r="F194" i="10"/>
  <c r="H194" i="10" s="1"/>
  <c r="I194" i="10" s="1"/>
  <c r="F188" i="10"/>
  <c r="H188" i="10" s="1"/>
  <c r="I188" i="10" s="1"/>
  <c r="F183" i="10"/>
  <c r="H183" i="10" s="1"/>
  <c r="I183" i="10" s="1"/>
  <c r="F177" i="10"/>
  <c r="H177" i="10" s="1"/>
  <c r="I177" i="10" s="1"/>
  <c r="F172" i="10"/>
  <c r="H172" i="10" s="1"/>
  <c r="I172" i="10" s="1"/>
  <c r="F167" i="10"/>
  <c r="H167" i="10" s="1"/>
  <c r="I167" i="10" s="1"/>
  <c r="F161" i="10"/>
  <c r="H161" i="10" s="1"/>
  <c r="I161" i="10" s="1"/>
  <c r="F156" i="10"/>
  <c r="H156" i="10" s="1"/>
  <c r="I156" i="10" s="1"/>
  <c r="F151" i="10"/>
  <c r="H151" i="10" s="1"/>
  <c r="I151" i="10" s="1"/>
  <c r="F145" i="10"/>
  <c r="H145" i="10" s="1"/>
  <c r="I145" i="10" s="1"/>
  <c r="F140" i="10"/>
  <c r="H140" i="10" s="1"/>
  <c r="I140" i="10" s="1"/>
  <c r="F135" i="10"/>
  <c r="H135" i="10" s="1"/>
  <c r="I135" i="10" s="1"/>
  <c r="F129" i="10"/>
  <c r="H129" i="10" s="1"/>
  <c r="I129" i="10" s="1"/>
  <c r="F123" i="10"/>
  <c r="H123" i="10" s="1"/>
  <c r="I123" i="10" s="1"/>
  <c r="F118" i="10"/>
  <c r="H118" i="10" s="1"/>
  <c r="I118" i="10" s="1"/>
  <c r="F112" i="10"/>
  <c r="H112" i="10" s="1"/>
  <c r="I112" i="10" s="1"/>
  <c r="F107" i="10"/>
  <c r="H107" i="10" s="1"/>
  <c r="I107" i="10" s="1"/>
  <c r="F102" i="10"/>
  <c r="H102" i="10" s="1"/>
  <c r="I102" i="10" s="1"/>
  <c r="F96" i="10"/>
  <c r="H96" i="10" s="1"/>
  <c r="I96" i="10" s="1"/>
  <c r="F91" i="10"/>
  <c r="H91" i="10" s="1"/>
  <c r="I91" i="10" s="1"/>
  <c r="F86" i="10"/>
  <c r="H86" i="10" s="1"/>
  <c r="I86" i="10" s="1"/>
  <c r="F80" i="10"/>
  <c r="H80" i="10" s="1"/>
  <c r="I80" i="10" s="1"/>
  <c r="F74" i="10"/>
  <c r="H74" i="10" s="1"/>
  <c r="I74" i="10" s="1"/>
  <c r="F67" i="10"/>
  <c r="H67" i="10" s="1"/>
  <c r="I67" i="10" s="1"/>
  <c r="F50" i="10"/>
  <c r="H50" i="10" s="1"/>
  <c r="I50" i="10" s="1"/>
  <c r="F44" i="10"/>
  <c r="H44" i="10" s="1"/>
  <c r="I44" i="10" s="1"/>
  <c r="F39" i="10"/>
  <c r="H39" i="10" s="1"/>
  <c r="I39" i="10" s="1"/>
  <c r="F22" i="10"/>
  <c r="H22" i="10" s="1"/>
  <c r="I22" i="10" s="1"/>
  <c r="F16" i="10"/>
  <c r="H16" i="10" s="1"/>
  <c r="I16" i="10" s="1"/>
  <c r="F349" i="10"/>
  <c r="H349" i="10" s="1"/>
  <c r="I349" i="10" s="1"/>
  <c r="F343" i="10"/>
  <c r="H343" i="10" s="1"/>
  <c r="I343" i="10" s="1"/>
  <c r="F338" i="10"/>
  <c r="H338" i="10" s="1"/>
  <c r="I338" i="10" s="1"/>
  <c r="F333" i="10"/>
  <c r="H333" i="10" s="1"/>
  <c r="I333" i="10" s="1"/>
  <c r="F284" i="10"/>
  <c r="H284" i="10" s="1"/>
  <c r="I284" i="10" s="1"/>
  <c r="F278" i="10"/>
  <c r="H278" i="10" s="1"/>
  <c r="I278" i="10" s="1"/>
  <c r="F273" i="10"/>
  <c r="H273" i="10" s="1"/>
  <c r="I273" i="10" s="1"/>
  <c r="F268" i="10"/>
  <c r="H268" i="10" s="1"/>
  <c r="I268" i="10" s="1"/>
  <c r="F262" i="10"/>
  <c r="H262" i="10" s="1"/>
  <c r="I262" i="10" s="1"/>
  <c r="F257" i="10"/>
  <c r="H257" i="10" s="1"/>
  <c r="I257" i="10" s="1"/>
  <c r="F252" i="10"/>
  <c r="H252" i="10" s="1"/>
  <c r="I252" i="10" s="1"/>
  <c r="F246" i="10"/>
  <c r="H246" i="10" s="1"/>
  <c r="I246" i="10" s="1"/>
  <c r="F241" i="10"/>
  <c r="H241" i="10" s="1"/>
  <c r="I241" i="10" s="1"/>
  <c r="F236" i="10"/>
  <c r="H236" i="10" s="1"/>
  <c r="I236" i="10" s="1"/>
  <c r="F230" i="10"/>
  <c r="H230" i="10" s="1"/>
  <c r="I230" i="10" s="1"/>
  <c r="F225" i="10"/>
  <c r="H225" i="10" s="1"/>
  <c r="I225" i="10" s="1"/>
  <c r="F214" i="10"/>
  <c r="H214" i="10" s="1"/>
  <c r="I214" i="10" s="1"/>
  <c r="F209" i="10"/>
  <c r="H209" i="10" s="1"/>
  <c r="I209" i="10" s="1"/>
  <c r="F204" i="10"/>
  <c r="H204" i="10" s="1"/>
  <c r="I204" i="10" s="1"/>
  <c r="F198" i="10"/>
  <c r="H198" i="10" s="1"/>
  <c r="I198" i="10" s="1"/>
  <c r="F192" i="10"/>
  <c r="H192" i="10" s="1"/>
  <c r="I192" i="10" s="1"/>
  <c r="F187" i="10"/>
  <c r="H187" i="10" s="1"/>
  <c r="I187" i="10" s="1"/>
  <c r="F181" i="10"/>
  <c r="H181" i="10" s="1"/>
  <c r="I181" i="10" s="1"/>
  <c r="F176" i="10"/>
  <c r="H176" i="10" s="1"/>
  <c r="I176" i="10" s="1"/>
  <c r="F171" i="10"/>
  <c r="H171" i="10" s="1"/>
  <c r="I171" i="10" s="1"/>
  <c r="F165" i="10"/>
  <c r="H165" i="10" s="1"/>
  <c r="I165" i="10" s="1"/>
  <c r="F160" i="10"/>
  <c r="H160" i="10" s="1"/>
  <c r="I160" i="10" s="1"/>
  <c r="F155" i="10"/>
  <c r="H155" i="10" s="1"/>
  <c r="I155" i="10" s="1"/>
  <c r="F144" i="10"/>
  <c r="H144" i="10" s="1"/>
  <c r="I144" i="10" s="1"/>
  <c r="F139" i="10"/>
  <c r="H139" i="10" s="1"/>
  <c r="I139" i="10" s="1"/>
  <c r="F133" i="10"/>
  <c r="H133" i="10" s="1"/>
  <c r="I133" i="10" s="1"/>
  <c r="F128" i="10"/>
  <c r="H128" i="10" s="1"/>
  <c r="I128" i="10" s="1"/>
  <c r="F122" i="10"/>
  <c r="H122" i="10" s="1"/>
  <c r="I122" i="10" s="1"/>
  <c r="F116" i="10"/>
  <c r="H116" i="10" s="1"/>
  <c r="I116" i="10" s="1"/>
  <c r="F111" i="10"/>
  <c r="H111" i="10" s="1"/>
  <c r="I111" i="10" s="1"/>
  <c r="F106" i="10"/>
  <c r="H106" i="10" s="1"/>
  <c r="I106" i="10" s="1"/>
  <c r="F95" i="10"/>
  <c r="H95" i="10" s="1"/>
  <c r="I95" i="10" s="1"/>
  <c r="F90" i="10"/>
  <c r="H90" i="10" s="1"/>
  <c r="I90" i="10" s="1"/>
  <c r="F337" i="10"/>
  <c r="H337" i="10" s="1"/>
  <c r="I337" i="10" s="1"/>
  <c r="F272" i="10"/>
  <c r="H272" i="10" s="1"/>
  <c r="I272" i="10" s="1"/>
  <c r="F250" i="10"/>
  <c r="H250" i="10" s="1"/>
  <c r="I250" i="10" s="1"/>
  <c r="F229" i="10"/>
  <c r="H229" i="10" s="1"/>
  <c r="I229" i="10" s="1"/>
  <c r="F208" i="10"/>
  <c r="H208" i="10" s="1"/>
  <c r="I208" i="10" s="1"/>
  <c r="F185" i="10"/>
  <c r="H185" i="10" s="1"/>
  <c r="I185" i="10" s="1"/>
  <c r="F164" i="10"/>
  <c r="H164" i="10" s="1"/>
  <c r="I164" i="10" s="1"/>
  <c r="F143" i="10"/>
  <c r="H143" i="10" s="1"/>
  <c r="I143" i="10" s="1"/>
  <c r="F120" i="10"/>
  <c r="H120" i="10" s="1"/>
  <c r="I120" i="10" s="1"/>
  <c r="F100" i="10"/>
  <c r="H100" i="10" s="1"/>
  <c r="I100" i="10" s="1"/>
  <c r="F84" i="10"/>
  <c r="H84" i="10" s="1"/>
  <c r="I84" i="10" s="1"/>
  <c r="F72" i="10"/>
  <c r="H72" i="10" s="1"/>
  <c r="I72" i="10" s="1"/>
  <c r="F48" i="10"/>
  <c r="H48" i="10" s="1"/>
  <c r="I48" i="10" s="1"/>
  <c r="F38" i="10"/>
  <c r="H38" i="10" s="1"/>
  <c r="I38" i="10" s="1"/>
  <c r="F21" i="10"/>
  <c r="H21" i="10" s="1"/>
  <c r="I21" i="10" s="1"/>
  <c r="F353" i="10"/>
  <c r="H353" i="10" s="1"/>
  <c r="I353" i="10" s="1"/>
  <c r="F266" i="10"/>
  <c r="H266" i="10" s="1"/>
  <c r="I266" i="10" s="1"/>
  <c r="F245" i="10"/>
  <c r="H245" i="10" s="1"/>
  <c r="I245" i="10" s="1"/>
  <c r="F224" i="10"/>
  <c r="H224" i="10" s="1"/>
  <c r="I224" i="10" s="1"/>
  <c r="F202" i="10"/>
  <c r="H202" i="10" s="1"/>
  <c r="I202" i="10" s="1"/>
  <c r="F180" i="10"/>
  <c r="H180" i="10" s="1"/>
  <c r="I180" i="10" s="1"/>
  <c r="F159" i="10"/>
  <c r="H159" i="10" s="1"/>
  <c r="I159" i="10" s="1"/>
  <c r="F137" i="10"/>
  <c r="H137" i="10" s="1"/>
  <c r="I137" i="10" s="1"/>
  <c r="F115" i="10"/>
  <c r="H115" i="10" s="1"/>
  <c r="I115" i="10" s="1"/>
  <c r="F99" i="10"/>
  <c r="H99" i="10" s="1"/>
  <c r="I99" i="10" s="1"/>
  <c r="F83" i="10"/>
  <c r="H83" i="10" s="1"/>
  <c r="I83" i="10" s="1"/>
  <c r="F69" i="10"/>
  <c r="H69" i="10" s="1"/>
  <c r="I69" i="10" s="1"/>
  <c r="F47" i="10"/>
  <c r="H47" i="10" s="1"/>
  <c r="I47" i="10" s="1"/>
  <c r="F18" i="10"/>
  <c r="H18" i="10" s="1"/>
  <c r="I18" i="10" s="1"/>
  <c r="F347" i="10"/>
  <c r="H347" i="10" s="1"/>
  <c r="I347" i="10" s="1"/>
  <c r="F282" i="10"/>
  <c r="H282" i="10" s="1"/>
  <c r="I282" i="10" s="1"/>
  <c r="F261" i="10"/>
  <c r="H261" i="10" s="1"/>
  <c r="I261" i="10" s="1"/>
  <c r="F240" i="10"/>
  <c r="H240" i="10" s="1"/>
  <c r="I240" i="10" s="1"/>
  <c r="F218" i="10"/>
  <c r="H218" i="10" s="1"/>
  <c r="I218" i="10" s="1"/>
  <c r="F197" i="10"/>
  <c r="H197" i="10" s="1"/>
  <c r="I197" i="10" s="1"/>
  <c r="F175" i="10"/>
  <c r="H175" i="10" s="1"/>
  <c r="I175" i="10" s="1"/>
  <c r="F153" i="10"/>
  <c r="H153" i="10" s="1"/>
  <c r="I153" i="10" s="1"/>
  <c r="F132" i="10"/>
  <c r="H132" i="10" s="1"/>
  <c r="I132" i="10" s="1"/>
  <c r="F110" i="10"/>
  <c r="H110" i="10" s="1"/>
  <c r="I110" i="10" s="1"/>
  <c r="F94" i="10"/>
  <c r="H94" i="10" s="1"/>
  <c r="I94" i="10" s="1"/>
  <c r="F79" i="10"/>
  <c r="H79" i="10" s="1"/>
  <c r="I79" i="10" s="1"/>
  <c r="F65" i="10"/>
  <c r="H65" i="10" s="1"/>
  <c r="I65" i="10" s="1"/>
  <c r="F43" i="10"/>
  <c r="H43" i="10" s="1"/>
  <c r="I43" i="10" s="1"/>
  <c r="F26" i="10"/>
  <c r="H26" i="10" s="1"/>
  <c r="I26" i="10" s="1"/>
  <c r="F342" i="10"/>
  <c r="H342" i="10" s="1"/>
  <c r="I342" i="10" s="1"/>
  <c r="F277" i="10"/>
  <c r="H277" i="10" s="1"/>
  <c r="I277" i="10" s="1"/>
  <c r="F256" i="10"/>
  <c r="H256" i="10" s="1"/>
  <c r="I256" i="10" s="1"/>
  <c r="F234" i="10"/>
  <c r="H234" i="10" s="1"/>
  <c r="I234" i="10" s="1"/>
  <c r="F213" i="10"/>
  <c r="H213" i="10" s="1"/>
  <c r="I213" i="10" s="1"/>
  <c r="F191" i="10"/>
  <c r="H191" i="10" s="1"/>
  <c r="I191" i="10" s="1"/>
  <c r="F169" i="10"/>
  <c r="H169" i="10" s="1"/>
  <c r="I169" i="10" s="1"/>
  <c r="F148" i="10"/>
  <c r="H148" i="10" s="1"/>
  <c r="I148" i="10" s="1"/>
  <c r="F127" i="10"/>
  <c r="H127" i="10" s="1"/>
  <c r="I127" i="10" s="1"/>
  <c r="F104" i="10"/>
  <c r="H104" i="10" s="1"/>
  <c r="I104" i="10" s="1"/>
  <c r="F88" i="10"/>
  <c r="H88" i="10" s="1"/>
  <c r="I88" i="10" s="1"/>
  <c r="F78" i="10"/>
  <c r="H78" i="10" s="1"/>
  <c r="I78" i="10" s="1"/>
  <c r="F64" i="10"/>
  <c r="H64" i="10" s="1"/>
  <c r="I64" i="10" s="1"/>
  <c r="F52" i="10"/>
  <c r="H52" i="10" s="1"/>
  <c r="I52" i="10" s="1"/>
  <c r="F42" i="10"/>
  <c r="H42" i="10" s="1"/>
  <c r="I42" i="10" s="1"/>
  <c r="F25" i="10"/>
  <c r="H25" i="10" s="1"/>
  <c r="I25" i="10" s="1"/>
  <c r="F29" i="10"/>
  <c r="H29" i="10" s="1"/>
  <c r="I29" i="10" s="1"/>
  <c r="F30" i="10"/>
  <c r="H30" i="10" s="1"/>
  <c r="I30" i="10" s="1"/>
  <c r="F28" i="10"/>
  <c r="H28" i="10" s="1"/>
  <c r="I28" i="10" s="1"/>
  <c r="F27" i="10"/>
  <c r="H27" i="10" s="1"/>
  <c r="I27" i="10" s="1"/>
  <c r="F56" i="10"/>
  <c r="H56" i="10" s="1"/>
  <c r="I56" i="10" s="1"/>
  <c r="F70" i="10"/>
  <c r="H70" i="10" s="1"/>
  <c r="I70" i="10" s="1"/>
  <c r="F33" i="10" l="1"/>
  <c r="H33" i="10" s="1"/>
  <c r="F54" i="10"/>
  <c r="H54" i="10" s="1"/>
  <c r="I54" i="10" s="1"/>
  <c r="F365" i="10"/>
  <c r="H365" i="10" s="1"/>
  <c r="I365" i="10" s="1"/>
  <c r="F372" i="10"/>
  <c r="H372" i="10" s="1"/>
  <c r="I372" i="10" s="1"/>
  <c r="F378" i="10"/>
  <c r="H378" i="10" s="1"/>
  <c r="I378" i="10" s="1"/>
  <c r="F34" i="10"/>
  <c r="H34" i="10" s="1"/>
  <c r="F357" i="10"/>
  <c r="H357" i="10" s="1"/>
  <c r="I357" i="10" s="1"/>
  <c r="F363" i="10"/>
  <c r="H363" i="10" s="1"/>
  <c r="I363" i="10" s="1"/>
  <c r="F369" i="10"/>
  <c r="H369" i="10" s="1"/>
  <c r="I369" i="10" s="1"/>
  <c r="F383" i="10"/>
  <c r="H383" i="10" s="1"/>
  <c r="I383" i="10" s="1"/>
  <c r="F367" i="10"/>
  <c r="H367" i="10" s="1"/>
  <c r="I367" i="10" s="1"/>
  <c r="F356" i="10"/>
  <c r="H356" i="10" s="1"/>
  <c r="I356" i="10" s="1"/>
  <c r="F361" i="10"/>
  <c r="H361" i="10" s="1"/>
  <c r="I361" i="10" s="1"/>
  <c r="F374" i="10"/>
  <c r="H374" i="10" s="1"/>
  <c r="I374" i="10" s="1"/>
  <c r="F381" i="10"/>
  <c r="H381" i="10" s="1"/>
  <c r="I381" i="10" s="1"/>
  <c r="F359" i="10"/>
  <c r="H359" i="10" s="1"/>
  <c r="I359" i="10" s="1"/>
  <c r="F376" i="10"/>
  <c r="H376" i="10" s="1"/>
  <c r="I376" i="10" s="1"/>
  <c r="I31" i="10" l="1"/>
  <c r="K56" i="10"/>
  <c r="K56" i="34" s="1"/>
  <c r="AQ56" i="34" s="1"/>
  <c r="K42" i="10" l="1"/>
  <c r="K42" i="34" s="1"/>
  <c r="AQ42" i="34" s="1"/>
  <c r="K66" i="10"/>
  <c r="K61" i="10"/>
  <c r="K61" i="34" s="1"/>
  <c r="AQ61" i="34" s="1"/>
  <c r="J153" i="10"/>
  <c r="J153" i="16" s="1"/>
  <c r="AP153" i="16" s="1"/>
  <c r="J393" i="10"/>
  <c r="J393" i="16" s="1"/>
  <c r="AP393" i="16" s="1"/>
  <c r="J272" i="10"/>
  <c r="J272" i="16" s="1"/>
  <c r="AP272" i="16" s="1"/>
  <c r="J116" i="10"/>
  <c r="J116" i="16" s="1"/>
  <c r="AP116" i="16" s="1"/>
  <c r="J68" i="10"/>
  <c r="J68" i="16" s="1"/>
  <c r="AP68" i="16" s="1"/>
  <c r="J387" i="10"/>
  <c r="J387" i="16" s="1"/>
  <c r="AP387" i="16" s="1"/>
  <c r="J397" i="10"/>
  <c r="J397" i="16" s="1"/>
  <c r="AP397" i="16" s="1"/>
  <c r="J295" i="10"/>
  <c r="J295" i="16" s="1"/>
  <c r="AP295" i="16" s="1"/>
  <c r="J78" i="10"/>
  <c r="J78" i="16" s="1"/>
  <c r="AP78" i="16" s="1"/>
  <c r="J208" i="10"/>
  <c r="J208" i="16" s="1"/>
  <c r="AP208" i="16" s="1"/>
  <c r="J175" i="10"/>
  <c r="J175" i="16" s="1"/>
  <c r="AP175" i="16" s="1"/>
  <c r="J165" i="10"/>
  <c r="J165" i="16" s="1"/>
  <c r="AP165" i="16" s="1"/>
  <c r="J133" i="10"/>
  <c r="J133" i="16" s="1"/>
  <c r="AP133" i="16" s="1"/>
  <c r="J84" i="10"/>
  <c r="J84" i="16" s="1"/>
  <c r="AP84" i="16" s="1"/>
  <c r="J139" i="10"/>
  <c r="J139" i="16" s="1"/>
  <c r="AP139" i="16" s="1"/>
  <c r="J164" i="10"/>
  <c r="J164" i="16" s="1"/>
  <c r="AP164" i="16" s="1"/>
  <c r="J333" i="10"/>
  <c r="J333" i="16" s="1"/>
  <c r="AP333" i="16" s="1"/>
  <c r="J190" i="10"/>
  <c r="J190" i="16" s="1"/>
  <c r="AP190" i="16" s="1"/>
  <c r="J205" i="10"/>
  <c r="J205" i="16" s="1"/>
  <c r="AP205" i="16" s="1"/>
  <c r="J98" i="10"/>
  <c r="J98" i="16" s="1"/>
  <c r="AP98" i="16" s="1"/>
  <c r="J95" i="10"/>
  <c r="J95" i="16" s="1"/>
  <c r="AP95" i="16" s="1"/>
  <c r="J240" i="10"/>
  <c r="J240" i="16" s="1"/>
  <c r="AP240" i="16" s="1"/>
  <c r="J191" i="10"/>
  <c r="J191" i="16" s="1"/>
  <c r="AP191" i="16" s="1"/>
  <c r="J181" i="10"/>
  <c r="J181" i="16" s="1"/>
  <c r="AP181" i="16" s="1"/>
  <c r="J149" i="10"/>
  <c r="J149" i="16" s="1"/>
  <c r="AP149" i="16" s="1"/>
  <c r="J170" i="10"/>
  <c r="J170" i="16" s="1"/>
  <c r="AP170" i="16" s="1"/>
  <c r="J252" i="10"/>
  <c r="J252" i="16" s="1"/>
  <c r="AP252" i="16" s="1"/>
  <c r="J197" i="10"/>
  <c r="J197" i="16" s="1"/>
  <c r="AP197" i="16" s="1"/>
  <c r="J122" i="10"/>
  <c r="J122" i="16" s="1"/>
  <c r="AP122" i="16" s="1"/>
  <c r="J233" i="10"/>
  <c r="J233" i="16" s="1"/>
  <c r="AP233" i="16" s="1"/>
  <c r="J256" i="10"/>
  <c r="J256" i="16" s="1"/>
  <c r="AP256" i="16" s="1"/>
  <c r="J162" i="10"/>
  <c r="J162" i="16" s="1"/>
  <c r="AP162" i="16" s="1"/>
  <c r="J160" i="10"/>
  <c r="J160" i="16" s="1"/>
  <c r="AP160" i="16" s="1"/>
  <c r="J117" i="10"/>
  <c r="J117" i="16" s="1"/>
  <c r="AP117" i="16" s="1"/>
  <c r="J273" i="10"/>
  <c r="J273" i="16" s="1"/>
  <c r="AP273" i="16" s="1"/>
  <c r="J267" i="10"/>
  <c r="J267" i="16" s="1"/>
  <c r="AP267" i="16" s="1"/>
  <c r="J42" i="10"/>
  <c r="K205" i="10"/>
  <c r="K205" i="34" s="1"/>
  <c r="AQ205" i="34" s="1"/>
  <c r="K295" i="10"/>
  <c r="K295" i="34" s="1"/>
  <c r="AQ295" i="34" s="1"/>
  <c r="K78" i="10"/>
  <c r="K78" i="34" s="1"/>
  <c r="AQ78" i="34" s="1"/>
  <c r="K165" i="10"/>
  <c r="K165" i="34" s="1"/>
  <c r="AQ165" i="34" s="1"/>
  <c r="K133" i="10"/>
  <c r="K133" i="34" s="1"/>
  <c r="AQ133" i="34" s="1"/>
  <c r="K84" i="10"/>
  <c r="K84" i="34" s="1"/>
  <c r="AQ84" i="34" s="1"/>
  <c r="K164" i="10"/>
  <c r="K164" i="34" s="1"/>
  <c r="AQ164" i="34" s="1"/>
  <c r="K333" i="10"/>
  <c r="K333" i="34" s="1"/>
  <c r="AQ333" i="34" s="1"/>
  <c r="K190" i="10"/>
  <c r="K190" i="34" s="1"/>
  <c r="AQ190" i="34" s="1"/>
  <c r="K122" i="10"/>
  <c r="K122" i="34" s="1"/>
  <c r="AQ122" i="34" s="1"/>
  <c r="K98" i="10"/>
  <c r="K98" i="34" s="1"/>
  <c r="AQ98" i="34" s="1"/>
  <c r="K95" i="10"/>
  <c r="K95" i="34" s="1"/>
  <c r="AQ95" i="34" s="1"/>
  <c r="K240" i="10"/>
  <c r="K240" i="34" s="1"/>
  <c r="AQ240" i="34" s="1"/>
  <c r="K191" i="10"/>
  <c r="K191" i="34" s="1"/>
  <c r="AQ191" i="34" s="1"/>
  <c r="K175" i="10"/>
  <c r="K175" i="34" s="1"/>
  <c r="AQ175" i="34" s="1"/>
  <c r="K181" i="10"/>
  <c r="K181" i="34" s="1"/>
  <c r="AQ181" i="34" s="1"/>
  <c r="K149" i="10"/>
  <c r="K149" i="34" s="1"/>
  <c r="AQ149" i="34" s="1"/>
  <c r="K170" i="10"/>
  <c r="K170" i="34" s="1"/>
  <c r="AQ170" i="34" s="1"/>
  <c r="K139" i="10"/>
  <c r="K139" i="34" s="1"/>
  <c r="AQ139" i="34" s="1"/>
  <c r="K252" i="10"/>
  <c r="K252" i="34" s="1"/>
  <c r="AQ252" i="34" s="1"/>
  <c r="K197" i="10"/>
  <c r="K197" i="34" s="1"/>
  <c r="AQ197" i="34" s="1"/>
  <c r="K267" i="10"/>
  <c r="K267" i="34" s="1"/>
  <c r="AQ267" i="34" s="1"/>
  <c r="K153" i="10"/>
  <c r="K153" i="34" s="1"/>
  <c r="AQ153" i="34" s="1"/>
  <c r="K233" i="10"/>
  <c r="K233" i="34" s="1"/>
  <c r="AQ233" i="34" s="1"/>
  <c r="K256" i="10"/>
  <c r="K256" i="34" s="1"/>
  <c r="AQ256" i="34" s="1"/>
  <c r="K162" i="10"/>
  <c r="K162" i="34" s="1"/>
  <c r="AQ162" i="34" s="1"/>
  <c r="K160" i="10"/>
  <c r="K160" i="34" s="1"/>
  <c r="AQ160" i="34" s="1"/>
  <c r="K117" i="10"/>
  <c r="K117" i="34" s="1"/>
  <c r="AQ117" i="34" s="1"/>
  <c r="K273" i="10"/>
  <c r="K273" i="34" s="1"/>
  <c r="AQ273" i="34" s="1"/>
  <c r="F34" i="27"/>
  <c r="F34" i="24"/>
  <c r="K272" i="10"/>
  <c r="K272" i="34" s="1"/>
  <c r="AQ272" i="34" s="1"/>
  <c r="K208" i="10"/>
  <c r="K208" i="34" s="1"/>
  <c r="AQ208" i="34" s="1"/>
  <c r="K116" i="10"/>
  <c r="K116" i="34" s="1"/>
  <c r="AQ116" i="34" s="1"/>
  <c r="J24" i="10"/>
  <c r="J24" i="16" s="1"/>
  <c r="AP24" i="16" s="1"/>
  <c r="K24" i="10"/>
  <c r="K24" i="34" s="1"/>
  <c r="AQ24" i="34" s="1"/>
  <c r="J61" i="10"/>
  <c r="K16" i="10"/>
  <c r="K16" i="34" s="1"/>
  <c r="K68" i="10"/>
  <c r="K68" i="34" s="1"/>
  <c r="AQ68" i="34" s="1"/>
  <c r="J66" i="10"/>
  <c r="K44" i="10"/>
  <c r="K44" i="34" s="1"/>
  <c r="AQ44" i="34" s="1"/>
  <c r="J56" i="10"/>
  <c r="K34" i="17"/>
  <c r="J44" i="10"/>
  <c r="AP19" i="17"/>
  <c r="AP45" i="17"/>
  <c r="AP32" i="17"/>
  <c r="AP21" i="17"/>
  <c r="AP47" i="17"/>
  <c r="AP15" i="17"/>
  <c r="AP16" i="17"/>
  <c r="AP48" i="17"/>
  <c r="AP20" i="17"/>
  <c r="AP17" i="17"/>
  <c r="AP50" i="17"/>
  <c r="K59" i="10"/>
  <c r="K59" i="34" s="1"/>
  <c r="AQ59" i="34" s="1"/>
  <c r="J16" i="10" l="1"/>
  <c r="J16" i="16" s="1"/>
  <c r="AP16" i="16" s="1"/>
  <c r="F39" i="24"/>
  <c r="I39" i="24" s="1"/>
  <c r="F39" i="27"/>
  <c r="BC39" i="27" s="1"/>
  <c r="F20" i="27"/>
  <c r="BC20" i="27" s="1"/>
  <c r="K39" i="17"/>
  <c r="AS39" i="17" s="1"/>
  <c r="K20" i="17"/>
  <c r="BN20" i="17" s="1"/>
  <c r="F20" i="24"/>
  <c r="G20" i="24" s="1"/>
  <c r="AQ16" i="34"/>
  <c r="F44" i="27"/>
  <c r="BA44" i="27" s="1"/>
  <c r="K66" i="34"/>
  <c r="AQ66" i="34" s="1"/>
  <c r="K44" i="17"/>
  <c r="CB44" i="17" s="1"/>
  <c r="F44" i="24"/>
  <c r="G44" i="24" s="1"/>
  <c r="K41" i="10"/>
  <c r="K41" i="34" s="1"/>
  <c r="AQ41" i="34" s="1"/>
  <c r="K38" i="10"/>
  <c r="K38" i="34" s="1"/>
  <c r="AQ38" i="34" s="1"/>
  <c r="K37" i="10"/>
  <c r="K37" i="34" s="1"/>
  <c r="K60" i="10"/>
  <c r="F38" i="24" s="1"/>
  <c r="K62" i="10"/>
  <c r="K62" i="34" s="1"/>
  <c r="AQ62" i="34" s="1"/>
  <c r="K57" i="10"/>
  <c r="K40" i="10"/>
  <c r="K40" i="34" s="1"/>
  <c r="AQ40" i="34" s="1"/>
  <c r="K65" i="10"/>
  <c r="K65" i="34" s="1"/>
  <c r="AQ65" i="34" s="1"/>
  <c r="K58" i="10"/>
  <c r="F36" i="24" s="1"/>
  <c r="K64" i="10"/>
  <c r="K64" i="34" s="1"/>
  <c r="AQ64" i="34" s="1"/>
  <c r="K55" i="10"/>
  <c r="K55" i="34" s="1"/>
  <c r="AQ55" i="34" s="1"/>
  <c r="K43" i="10"/>
  <c r="K21" i="17" s="1"/>
  <c r="K63" i="10"/>
  <c r="K63" i="34" s="1"/>
  <c r="AQ63" i="34" s="1"/>
  <c r="K67" i="10"/>
  <c r="K45" i="17" s="1"/>
  <c r="K39" i="10"/>
  <c r="J277" i="10"/>
  <c r="J277" i="16" s="1"/>
  <c r="AP277" i="16" s="1"/>
  <c r="J118" i="10"/>
  <c r="J118" i="16" s="1"/>
  <c r="AP118" i="16" s="1"/>
  <c r="J395" i="10"/>
  <c r="J395" i="16" s="1"/>
  <c r="AP395" i="16" s="1"/>
  <c r="J320" i="10"/>
  <c r="J320" i="16" s="1"/>
  <c r="AP320" i="16" s="1"/>
  <c r="J300" i="10"/>
  <c r="J300" i="16" s="1"/>
  <c r="AP300" i="16" s="1"/>
  <c r="J312" i="10"/>
  <c r="J312" i="16" s="1"/>
  <c r="AP312" i="16" s="1"/>
  <c r="J81" i="10"/>
  <c r="J81" i="16" s="1"/>
  <c r="AP81" i="16" s="1"/>
  <c r="J292" i="10"/>
  <c r="J292" i="16" s="1"/>
  <c r="AP292" i="16" s="1"/>
  <c r="J169" i="10"/>
  <c r="J169" i="16" s="1"/>
  <c r="AP169" i="16" s="1"/>
  <c r="J206" i="10"/>
  <c r="J206" i="16" s="1"/>
  <c r="AP206" i="16" s="1"/>
  <c r="J323" i="10"/>
  <c r="J323" i="16" s="1"/>
  <c r="AP323" i="16" s="1"/>
  <c r="J147" i="10"/>
  <c r="J147" i="16" s="1"/>
  <c r="AP147" i="16" s="1"/>
  <c r="J278" i="10"/>
  <c r="J278" i="16" s="1"/>
  <c r="AP278" i="16" s="1"/>
  <c r="J254" i="10"/>
  <c r="J254" i="16" s="1"/>
  <c r="AP254" i="16" s="1"/>
  <c r="J74" i="10"/>
  <c r="J74" i="16" s="1"/>
  <c r="AP74" i="16" s="1"/>
  <c r="J214" i="10"/>
  <c r="J214" i="16" s="1"/>
  <c r="AP214" i="16" s="1"/>
  <c r="J258" i="10"/>
  <c r="J258" i="16" s="1"/>
  <c r="AP258" i="16" s="1"/>
  <c r="J249" i="10"/>
  <c r="J249" i="16" s="1"/>
  <c r="AP249" i="16" s="1"/>
  <c r="J345" i="10"/>
  <c r="J345" i="16" s="1"/>
  <c r="AP345" i="16" s="1"/>
  <c r="J212" i="10"/>
  <c r="J212" i="16" s="1"/>
  <c r="AP212" i="16" s="1"/>
  <c r="J132" i="10"/>
  <c r="J132" i="16" s="1"/>
  <c r="AP132" i="16" s="1"/>
  <c r="J87" i="10"/>
  <c r="J87" i="16" s="1"/>
  <c r="AP87" i="16" s="1"/>
  <c r="J79" i="10"/>
  <c r="J79" i="16" s="1"/>
  <c r="AP79" i="16" s="1"/>
  <c r="J225" i="10"/>
  <c r="J225" i="16" s="1"/>
  <c r="AP225" i="16" s="1"/>
  <c r="J100" i="10"/>
  <c r="J100" i="16" s="1"/>
  <c r="AP100" i="16" s="1"/>
  <c r="J257" i="10"/>
  <c r="J257" i="16" s="1"/>
  <c r="AP257" i="16" s="1"/>
  <c r="J171" i="10"/>
  <c r="J171" i="16" s="1"/>
  <c r="AP171" i="16" s="1"/>
  <c r="J173" i="10"/>
  <c r="J173" i="16" s="1"/>
  <c r="AP173" i="16" s="1"/>
  <c r="J183" i="10"/>
  <c r="J183" i="16" s="1"/>
  <c r="AP183" i="16" s="1"/>
  <c r="J232" i="10"/>
  <c r="J232" i="16" s="1"/>
  <c r="AP232" i="16" s="1"/>
  <c r="J316" i="10"/>
  <c r="J316" i="16" s="1"/>
  <c r="AP316" i="16" s="1"/>
  <c r="J77" i="10"/>
  <c r="J77" i="16" s="1"/>
  <c r="AP77" i="16" s="1"/>
  <c r="J309" i="10"/>
  <c r="J309" i="16" s="1"/>
  <c r="AP309" i="16" s="1"/>
  <c r="J270" i="10"/>
  <c r="J270" i="16" s="1"/>
  <c r="AP270" i="16" s="1"/>
  <c r="J167" i="10"/>
  <c r="J167" i="16" s="1"/>
  <c r="AP167" i="16" s="1"/>
  <c r="J163" i="10"/>
  <c r="J163" i="16" s="1"/>
  <c r="AP163" i="16" s="1"/>
  <c r="J134" i="10"/>
  <c r="J134" i="16" s="1"/>
  <c r="AP134" i="16" s="1"/>
  <c r="J80" i="10"/>
  <c r="J80" i="16" s="1"/>
  <c r="AP80" i="16" s="1"/>
  <c r="J344" i="10"/>
  <c r="J344" i="16" s="1"/>
  <c r="AP344" i="16" s="1"/>
  <c r="J216" i="10"/>
  <c r="J216" i="16" s="1"/>
  <c r="AP216" i="16" s="1"/>
  <c r="J307" i="10"/>
  <c r="J307" i="16" s="1"/>
  <c r="AP307" i="16" s="1"/>
  <c r="J339" i="10"/>
  <c r="J339" i="16" s="1"/>
  <c r="AP339" i="16" s="1"/>
  <c r="J138" i="10"/>
  <c r="J138" i="16" s="1"/>
  <c r="AP138" i="16" s="1"/>
  <c r="J194" i="10"/>
  <c r="J194" i="16" s="1"/>
  <c r="AP194" i="16" s="1"/>
  <c r="J195" i="10"/>
  <c r="J195" i="16" s="1"/>
  <c r="AP195" i="16" s="1"/>
  <c r="J285" i="10"/>
  <c r="J285" i="16" s="1"/>
  <c r="AP285" i="16" s="1"/>
  <c r="J82" i="10"/>
  <c r="J82" i="16" s="1"/>
  <c r="AP82" i="16" s="1"/>
  <c r="J315" i="10"/>
  <c r="J315" i="16" s="1"/>
  <c r="AP315" i="16" s="1"/>
  <c r="J329" i="10"/>
  <c r="J329" i="16" s="1"/>
  <c r="AP329" i="16" s="1"/>
  <c r="J286" i="10"/>
  <c r="J286" i="16" s="1"/>
  <c r="AP286" i="16" s="1"/>
  <c r="J298" i="10"/>
  <c r="J298" i="16" s="1"/>
  <c r="AP298" i="16" s="1"/>
  <c r="J199" i="10"/>
  <c r="J199" i="16" s="1"/>
  <c r="AP199" i="16" s="1"/>
  <c r="J92" i="10"/>
  <c r="J92" i="16" s="1"/>
  <c r="AP92" i="16" s="1"/>
  <c r="J142" i="10"/>
  <c r="J142" i="16" s="1"/>
  <c r="AP142" i="16" s="1"/>
  <c r="J318" i="10"/>
  <c r="J318" i="16" s="1"/>
  <c r="AP318" i="16" s="1"/>
  <c r="J303" i="10"/>
  <c r="J303" i="16" s="1"/>
  <c r="AP303" i="16" s="1"/>
  <c r="J156" i="10"/>
  <c r="J156" i="16" s="1"/>
  <c r="AP156" i="16" s="1"/>
  <c r="J385" i="10"/>
  <c r="J385" i="16" s="1"/>
  <c r="AP385" i="16" s="1"/>
  <c r="J93" i="10"/>
  <c r="J93" i="16" s="1"/>
  <c r="AP93" i="16" s="1"/>
  <c r="J264" i="10"/>
  <c r="J264" i="16" s="1"/>
  <c r="AP264" i="16" s="1"/>
  <c r="J76" i="10"/>
  <c r="J76" i="16" s="1"/>
  <c r="AP76" i="16" s="1"/>
  <c r="J83" i="10"/>
  <c r="J83" i="16" s="1"/>
  <c r="AP83" i="16" s="1"/>
  <c r="J179" i="10"/>
  <c r="J179" i="16" s="1"/>
  <c r="AP179" i="16" s="1"/>
  <c r="J102" i="10"/>
  <c r="J102" i="16" s="1"/>
  <c r="AP102" i="16" s="1"/>
  <c r="J226" i="10"/>
  <c r="J226" i="16" s="1"/>
  <c r="AP226" i="16" s="1"/>
  <c r="J86" i="10"/>
  <c r="J86" i="16" s="1"/>
  <c r="AP86" i="16" s="1"/>
  <c r="J241" i="10"/>
  <c r="J241" i="16" s="1"/>
  <c r="AP241" i="16" s="1"/>
  <c r="J177" i="10"/>
  <c r="J177" i="16" s="1"/>
  <c r="AP177" i="16" s="1"/>
  <c r="J336" i="10"/>
  <c r="J336" i="16" s="1"/>
  <c r="AP336" i="16" s="1"/>
  <c r="J184" i="10"/>
  <c r="J184" i="16" s="1"/>
  <c r="AP184" i="16" s="1"/>
  <c r="J334" i="10"/>
  <c r="J334" i="16" s="1"/>
  <c r="AP334" i="16" s="1"/>
  <c r="J247" i="10"/>
  <c r="J247" i="16" s="1"/>
  <c r="AP247" i="16" s="1"/>
  <c r="J140" i="10"/>
  <c r="J140" i="16" s="1"/>
  <c r="AP140" i="16" s="1"/>
  <c r="J172" i="10"/>
  <c r="J172" i="16" s="1"/>
  <c r="AP172" i="16" s="1"/>
  <c r="J261" i="10"/>
  <c r="J261" i="16" s="1"/>
  <c r="AP261" i="16" s="1"/>
  <c r="J266" i="10"/>
  <c r="J266" i="16" s="1"/>
  <c r="AP266" i="16" s="1"/>
  <c r="J228" i="10"/>
  <c r="J228" i="16" s="1"/>
  <c r="AP228" i="16" s="1"/>
  <c r="J317" i="10"/>
  <c r="J317" i="16" s="1"/>
  <c r="AP317" i="16" s="1"/>
  <c r="J346" i="10"/>
  <c r="J346" i="16" s="1"/>
  <c r="AP346" i="16" s="1"/>
  <c r="J145" i="10"/>
  <c r="J145" i="16" s="1"/>
  <c r="AP145" i="16" s="1"/>
  <c r="J294" i="10"/>
  <c r="J294" i="16" s="1"/>
  <c r="AP294" i="16" s="1"/>
  <c r="J178" i="10"/>
  <c r="J178" i="16" s="1"/>
  <c r="AP178" i="16" s="1"/>
  <c r="J313" i="10"/>
  <c r="J313" i="16" s="1"/>
  <c r="AP313" i="16" s="1"/>
  <c r="J124" i="10"/>
  <c r="J124" i="16" s="1"/>
  <c r="AP124" i="16" s="1"/>
  <c r="J280" i="10"/>
  <c r="J280" i="16" s="1"/>
  <c r="AP280" i="16" s="1"/>
  <c r="J158" i="10"/>
  <c r="J158" i="16" s="1"/>
  <c r="AP158" i="16" s="1"/>
  <c r="J91" i="10"/>
  <c r="J91" i="16" s="1"/>
  <c r="AP91" i="16" s="1"/>
  <c r="J129" i="10"/>
  <c r="J129" i="16" s="1"/>
  <c r="AP129" i="16" s="1"/>
  <c r="J135" i="10"/>
  <c r="J135" i="16" s="1"/>
  <c r="AP135" i="16" s="1"/>
  <c r="J238" i="10"/>
  <c r="J238" i="16" s="1"/>
  <c r="AP238" i="16" s="1"/>
  <c r="J115" i="10"/>
  <c r="J115" i="16" s="1"/>
  <c r="AP115" i="16" s="1"/>
  <c r="J213" i="10"/>
  <c r="J213" i="16" s="1"/>
  <c r="AP213" i="16" s="1"/>
  <c r="J119" i="10"/>
  <c r="J119" i="16" s="1"/>
  <c r="AP119" i="16" s="1"/>
  <c r="J89" i="10"/>
  <c r="J89" i="16" s="1"/>
  <c r="AP89" i="16" s="1"/>
  <c r="J223" i="10"/>
  <c r="J223" i="16" s="1"/>
  <c r="AP223" i="16" s="1"/>
  <c r="J311" i="10"/>
  <c r="J311" i="16" s="1"/>
  <c r="AP311" i="16" s="1"/>
  <c r="J131" i="10"/>
  <c r="J131" i="16" s="1"/>
  <c r="AP131" i="16" s="1"/>
  <c r="J151" i="10"/>
  <c r="J151" i="16" s="1"/>
  <c r="AP151" i="16" s="1"/>
  <c r="J210" i="10"/>
  <c r="J210" i="16" s="1"/>
  <c r="AP210" i="16" s="1"/>
  <c r="J350" i="10"/>
  <c r="J350" i="16" s="1"/>
  <c r="AP350" i="16" s="1"/>
  <c r="J291" i="10"/>
  <c r="J291" i="16" s="1"/>
  <c r="AP291" i="16" s="1"/>
  <c r="J105" i="10"/>
  <c r="J105" i="16" s="1"/>
  <c r="AP105" i="16" s="1"/>
  <c r="J274" i="10"/>
  <c r="J274" i="16" s="1"/>
  <c r="AP274" i="16" s="1"/>
  <c r="J176" i="10"/>
  <c r="J176" i="16" s="1"/>
  <c r="AP176" i="16" s="1"/>
  <c r="J227" i="10"/>
  <c r="J227" i="16" s="1"/>
  <c r="AP227" i="16" s="1"/>
  <c r="J335" i="10"/>
  <c r="J335" i="16" s="1"/>
  <c r="AP335" i="16" s="1"/>
  <c r="J293" i="10"/>
  <c r="J293" i="16" s="1"/>
  <c r="AP293" i="16" s="1"/>
  <c r="J136" i="10"/>
  <c r="J136" i="16" s="1"/>
  <c r="AP136" i="16" s="1"/>
  <c r="J187" i="10"/>
  <c r="J187" i="16" s="1"/>
  <c r="AP187" i="16" s="1"/>
  <c r="J237" i="10"/>
  <c r="J237" i="16" s="1"/>
  <c r="AP237" i="16" s="1"/>
  <c r="J347" i="10"/>
  <c r="J347" i="16" s="1"/>
  <c r="AP347" i="16" s="1"/>
  <c r="J349" i="10"/>
  <c r="J349" i="16" s="1"/>
  <c r="AP349" i="16" s="1"/>
  <c r="J245" i="10"/>
  <c r="J245" i="16" s="1"/>
  <c r="AP245" i="16" s="1"/>
  <c r="J128" i="10"/>
  <c r="J128" i="16" s="1"/>
  <c r="AP128" i="16" s="1"/>
  <c r="J283" i="10"/>
  <c r="J283" i="16" s="1"/>
  <c r="AP283" i="16" s="1"/>
  <c r="J180" i="10"/>
  <c r="J180" i="16" s="1"/>
  <c r="AP180" i="16" s="1"/>
  <c r="J70" i="10"/>
  <c r="J70" i="16" s="1"/>
  <c r="AP70" i="16" s="1"/>
  <c r="J143" i="10"/>
  <c r="J143" i="16" s="1"/>
  <c r="AP143" i="16" s="1"/>
  <c r="J230" i="10"/>
  <c r="J230" i="16" s="1"/>
  <c r="AP230" i="16" s="1"/>
  <c r="J130" i="10"/>
  <c r="J130" i="16" s="1"/>
  <c r="AP130" i="16" s="1"/>
  <c r="J351" i="10"/>
  <c r="J351" i="16" s="1"/>
  <c r="AP351" i="16" s="1"/>
  <c r="J154" i="10"/>
  <c r="J154" i="16" s="1"/>
  <c r="AP154" i="16" s="1"/>
  <c r="J200" i="10"/>
  <c r="J200" i="16" s="1"/>
  <c r="AP200" i="16" s="1"/>
  <c r="J251" i="10"/>
  <c r="J251" i="16" s="1"/>
  <c r="AP251" i="16" s="1"/>
  <c r="J221" i="10"/>
  <c r="J221" i="16" s="1"/>
  <c r="AP221" i="16" s="1"/>
  <c r="J182" i="10"/>
  <c r="J182" i="16" s="1"/>
  <c r="AP182" i="16" s="1"/>
  <c r="J246" i="10"/>
  <c r="J246" i="16" s="1"/>
  <c r="AP246" i="16" s="1"/>
  <c r="J325" i="10"/>
  <c r="J325" i="16" s="1"/>
  <c r="AP325" i="16" s="1"/>
  <c r="J353" i="10"/>
  <c r="J353" i="16" s="1"/>
  <c r="AP353" i="16" s="1"/>
  <c r="J271" i="10"/>
  <c r="J271" i="16" s="1"/>
  <c r="AP271" i="16" s="1"/>
  <c r="J265" i="10"/>
  <c r="J265" i="16" s="1"/>
  <c r="AP265" i="16" s="1"/>
  <c r="J88" i="10"/>
  <c r="J88" i="16" s="1"/>
  <c r="AP88" i="16" s="1"/>
  <c r="J166" i="10"/>
  <c r="J166" i="16" s="1"/>
  <c r="AP166" i="16" s="1"/>
  <c r="J288" i="10"/>
  <c r="J288" i="16" s="1"/>
  <c r="AP288" i="16" s="1"/>
  <c r="J155" i="10"/>
  <c r="J155" i="16" s="1"/>
  <c r="AP155" i="16" s="1"/>
  <c r="J96" i="10"/>
  <c r="J96" i="16" s="1"/>
  <c r="AP96" i="16" s="1"/>
  <c r="J220" i="10"/>
  <c r="J220" i="16" s="1"/>
  <c r="AP220" i="16" s="1"/>
  <c r="J324" i="10"/>
  <c r="J324" i="16" s="1"/>
  <c r="AP324" i="16" s="1"/>
  <c r="J243" i="10"/>
  <c r="J243" i="16" s="1"/>
  <c r="AP243" i="16" s="1"/>
  <c r="J101" i="10"/>
  <c r="J101" i="16" s="1"/>
  <c r="AP101" i="16" s="1"/>
  <c r="J161" i="10"/>
  <c r="J161" i="16" s="1"/>
  <c r="AP161" i="16" s="1"/>
  <c r="J326" i="10"/>
  <c r="J326" i="16" s="1"/>
  <c r="AP326" i="16" s="1"/>
  <c r="J46" i="20"/>
  <c r="BG46" i="20" s="1"/>
  <c r="J106" i="10"/>
  <c r="J106" i="16" s="1"/>
  <c r="AP106" i="16" s="1"/>
  <c r="J85" i="10"/>
  <c r="J85" i="16" s="1"/>
  <c r="AP85" i="16" s="1"/>
  <c r="J268" i="10"/>
  <c r="J268" i="16" s="1"/>
  <c r="AP268" i="16" s="1"/>
  <c r="J281" i="10"/>
  <c r="J281" i="16" s="1"/>
  <c r="AP281" i="16" s="1"/>
  <c r="J219" i="10"/>
  <c r="J219" i="16" s="1"/>
  <c r="AP219" i="16" s="1"/>
  <c r="J123" i="10"/>
  <c r="J123" i="16" s="1"/>
  <c r="AP123" i="16" s="1"/>
  <c r="J338" i="10"/>
  <c r="J338" i="16" s="1"/>
  <c r="AP338" i="16" s="1"/>
  <c r="J279" i="10"/>
  <c r="J279" i="16" s="1"/>
  <c r="AP279" i="16" s="1"/>
  <c r="J352" i="10"/>
  <c r="J352" i="16" s="1"/>
  <c r="AP352" i="16" s="1"/>
  <c r="J301" i="10"/>
  <c r="J301" i="16" s="1"/>
  <c r="AP301" i="16" s="1"/>
  <c r="J209" i="10"/>
  <c r="J209" i="16" s="1"/>
  <c r="AP209" i="16" s="1"/>
  <c r="J253" i="10"/>
  <c r="J253" i="16" s="1"/>
  <c r="AP253" i="16" s="1"/>
  <c r="J262" i="10"/>
  <c r="J262" i="16" s="1"/>
  <c r="AP262" i="16" s="1"/>
  <c r="J141" i="10"/>
  <c r="J141" i="16" s="1"/>
  <c r="AP141" i="16" s="1"/>
  <c r="J321" i="10"/>
  <c r="J321" i="16" s="1"/>
  <c r="AP321" i="16" s="1"/>
  <c r="J308" i="10"/>
  <c r="J308" i="16" s="1"/>
  <c r="AP308" i="16" s="1"/>
  <c r="J263" i="10"/>
  <c r="J263" i="16" s="1"/>
  <c r="AP263" i="16" s="1"/>
  <c r="J144" i="10"/>
  <c r="J144" i="16" s="1"/>
  <c r="AP144" i="16" s="1"/>
  <c r="J99" i="10"/>
  <c r="J99" i="16" s="1"/>
  <c r="AP99" i="16" s="1"/>
  <c r="J198" i="10"/>
  <c r="J198" i="16" s="1"/>
  <c r="AP198" i="16" s="1"/>
  <c r="J328" i="10"/>
  <c r="J328" i="16" s="1"/>
  <c r="AP328" i="16" s="1"/>
  <c r="J235" i="10"/>
  <c r="J235" i="16" s="1"/>
  <c r="AP235" i="16" s="1"/>
  <c r="J322" i="10"/>
  <c r="J322" i="16" s="1"/>
  <c r="AP322" i="16" s="1"/>
  <c r="J204" i="10"/>
  <c r="J204" i="16" s="1"/>
  <c r="AP204" i="16" s="1"/>
  <c r="J282" i="10"/>
  <c r="J282" i="16" s="1"/>
  <c r="AP282" i="16" s="1"/>
  <c r="J389" i="10"/>
  <c r="J389" i="16" s="1"/>
  <c r="AP389" i="16" s="1"/>
  <c r="J201" i="10"/>
  <c r="J201" i="16" s="1"/>
  <c r="AP201" i="16" s="1"/>
  <c r="J239" i="10"/>
  <c r="J239" i="16" s="1"/>
  <c r="AP239" i="16" s="1"/>
  <c r="J299" i="10"/>
  <c r="J299" i="16" s="1"/>
  <c r="AP299" i="16" s="1"/>
  <c r="J211" i="10"/>
  <c r="J211" i="16" s="1"/>
  <c r="AP211" i="16" s="1"/>
  <c r="J269" i="10"/>
  <c r="J269" i="16" s="1"/>
  <c r="AP269" i="16" s="1"/>
  <c r="J126" i="10"/>
  <c r="J126" i="16" s="1"/>
  <c r="AP126" i="16" s="1"/>
  <c r="J107" i="10"/>
  <c r="J107" i="16" s="1"/>
  <c r="AP107" i="16" s="1"/>
  <c r="J146" i="10"/>
  <c r="J146" i="16" s="1"/>
  <c r="AP146" i="16" s="1"/>
  <c r="J202" i="10"/>
  <c r="J202" i="16" s="1"/>
  <c r="AP202" i="16" s="1"/>
  <c r="J103" i="10"/>
  <c r="J103" i="16" s="1"/>
  <c r="AP103" i="16" s="1"/>
  <c r="J250" i="10"/>
  <c r="J250" i="16" s="1"/>
  <c r="AP250" i="16" s="1"/>
  <c r="J72" i="10"/>
  <c r="J72" i="16" s="1"/>
  <c r="AP72" i="16" s="1"/>
  <c r="J343" i="10"/>
  <c r="J343" i="16" s="1"/>
  <c r="AP343" i="16" s="1"/>
  <c r="J97" i="10"/>
  <c r="J97" i="16" s="1"/>
  <c r="AP97" i="16" s="1"/>
  <c r="J310" i="10"/>
  <c r="J310" i="16" s="1"/>
  <c r="AP310" i="16" s="1"/>
  <c r="J337" i="10"/>
  <c r="J337" i="16" s="1"/>
  <c r="AP337" i="16" s="1"/>
  <c r="J104" i="10"/>
  <c r="J104" i="16" s="1"/>
  <c r="AP104" i="16" s="1"/>
  <c r="J108" i="10"/>
  <c r="J108" i="16" s="1"/>
  <c r="AP108" i="16" s="1"/>
  <c r="J112" i="10"/>
  <c r="J112" i="16" s="1"/>
  <c r="AP112" i="16" s="1"/>
  <c r="J236" i="10"/>
  <c r="J236" i="16" s="1"/>
  <c r="AP236" i="16" s="1"/>
  <c r="J255" i="10"/>
  <c r="J255" i="16" s="1"/>
  <c r="AP255" i="16" s="1"/>
  <c r="J296" i="10"/>
  <c r="J296" i="16" s="1"/>
  <c r="AP296" i="16" s="1"/>
  <c r="J276" i="10"/>
  <c r="J276" i="16" s="1"/>
  <c r="AP276" i="16" s="1"/>
  <c r="J222" i="10"/>
  <c r="J222" i="16" s="1"/>
  <c r="AP222" i="16" s="1"/>
  <c r="J148" i="10"/>
  <c r="J148" i="16" s="1"/>
  <c r="AP148" i="16" s="1"/>
  <c r="J391" i="10"/>
  <c r="J391" i="16" s="1"/>
  <c r="AP391" i="16" s="1"/>
  <c r="J275" i="10"/>
  <c r="J275" i="16" s="1"/>
  <c r="AP275" i="16" s="1"/>
  <c r="J188" i="10"/>
  <c r="J188" i="16" s="1"/>
  <c r="AP188" i="16" s="1"/>
  <c r="J217" i="10"/>
  <c r="J217" i="16" s="1"/>
  <c r="AP217" i="16" s="1"/>
  <c r="J284" i="10"/>
  <c r="J284" i="16" s="1"/>
  <c r="AP284" i="16" s="1"/>
  <c r="J207" i="10"/>
  <c r="J207" i="16" s="1"/>
  <c r="AP207" i="16" s="1"/>
  <c r="J290" i="10"/>
  <c r="J290" i="16" s="1"/>
  <c r="AP290" i="16" s="1"/>
  <c r="J121" i="10"/>
  <c r="J121" i="16" s="1"/>
  <c r="AP121" i="16" s="1"/>
  <c r="J152" i="10"/>
  <c r="J152" i="16" s="1"/>
  <c r="AP152" i="16" s="1"/>
  <c r="J157" i="10"/>
  <c r="J157" i="16" s="1"/>
  <c r="AP157" i="16" s="1"/>
  <c r="J192" i="10"/>
  <c r="J192" i="16" s="1"/>
  <c r="AP192" i="16" s="1"/>
  <c r="J259" i="10"/>
  <c r="J259" i="16" s="1"/>
  <c r="AP259" i="16" s="1"/>
  <c r="J305" i="10"/>
  <c r="J305" i="16" s="1"/>
  <c r="AP305" i="16" s="1"/>
  <c r="J340" i="10"/>
  <c r="J340" i="16" s="1"/>
  <c r="AP340" i="16" s="1"/>
  <c r="J356" i="10"/>
  <c r="J356" i="16" s="1"/>
  <c r="AP356" i="16" s="1"/>
  <c r="J234" i="10"/>
  <c r="J234" i="16" s="1"/>
  <c r="AP234" i="16" s="1"/>
  <c r="J127" i="10"/>
  <c r="J127" i="16" s="1"/>
  <c r="AP127" i="16" s="1"/>
  <c r="J297" i="10"/>
  <c r="J297" i="16" s="1"/>
  <c r="AP297" i="16" s="1"/>
  <c r="J185" i="10"/>
  <c r="J185" i="16" s="1"/>
  <c r="AP185" i="16" s="1"/>
  <c r="J260" i="10"/>
  <c r="J260" i="16" s="1"/>
  <c r="AP260" i="16" s="1"/>
  <c r="J215" i="10"/>
  <c r="J215" i="16" s="1"/>
  <c r="AP215" i="16" s="1"/>
  <c r="J314" i="10"/>
  <c r="J314" i="16" s="1"/>
  <c r="AP314" i="16" s="1"/>
  <c r="J302" i="10"/>
  <c r="J302" i="16" s="1"/>
  <c r="AP302" i="16" s="1"/>
  <c r="J287" i="10"/>
  <c r="J287" i="16" s="1"/>
  <c r="AP287" i="16" s="1"/>
  <c r="J110" i="10"/>
  <c r="J110" i="16" s="1"/>
  <c r="AP110" i="16" s="1"/>
  <c r="J331" i="10"/>
  <c r="J331" i="16" s="1"/>
  <c r="AP331" i="16" s="1"/>
  <c r="J69" i="10"/>
  <c r="J69" i="16" s="1"/>
  <c r="AP69" i="16" s="1"/>
  <c r="J224" i="10"/>
  <c r="J224" i="16" s="1"/>
  <c r="AP224" i="16" s="1"/>
  <c r="J114" i="10"/>
  <c r="J114" i="16" s="1"/>
  <c r="AP114" i="16" s="1"/>
  <c r="J159" i="10"/>
  <c r="J159" i="16" s="1"/>
  <c r="AP159" i="16" s="1"/>
  <c r="J289" i="10"/>
  <c r="J289" i="16" s="1"/>
  <c r="AP289" i="16" s="1"/>
  <c r="J229" i="10"/>
  <c r="J229" i="16" s="1"/>
  <c r="AP229" i="16" s="1"/>
  <c r="J174" i="10"/>
  <c r="J174" i="16" s="1"/>
  <c r="AP174" i="16" s="1"/>
  <c r="J189" i="10"/>
  <c r="J189" i="16" s="1"/>
  <c r="AP189" i="16" s="1"/>
  <c r="J186" i="10"/>
  <c r="J186" i="16" s="1"/>
  <c r="AP186" i="16" s="1"/>
  <c r="J150" i="10"/>
  <c r="J150" i="16" s="1"/>
  <c r="AP150" i="16" s="1"/>
  <c r="J306" i="10"/>
  <c r="J306" i="16" s="1"/>
  <c r="AP306" i="16" s="1"/>
  <c r="J111" i="10"/>
  <c r="J111" i="16" s="1"/>
  <c r="AP111" i="16" s="1"/>
  <c r="J71" i="10"/>
  <c r="J71" i="16" s="1"/>
  <c r="AP71" i="16" s="1"/>
  <c r="J168" i="10"/>
  <c r="J168" i="16" s="1"/>
  <c r="AP168" i="16" s="1"/>
  <c r="J341" i="10"/>
  <c r="J341" i="16" s="1"/>
  <c r="AP341" i="16" s="1"/>
  <c r="J218" i="10"/>
  <c r="J218" i="16" s="1"/>
  <c r="AP218" i="16" s="1"/>
  <c r="J113" i="10"/>
  <c r="J113" i="16" s="1"/>
  <c r="AP113" i="16" s="1"/>
  <c r="J231" i="10"/>
  <c r="J231" i="16" s="1"/>
  <c r="AP231" i="16" s="1"/>
  <c r="J120" i="10"/>
  <c r="J120" i="16" s="1"/>
  <c r="AP120" i="16" s="1"/>
  <c r="J304" i="10"/>
  <c r="J304" i="16" s="1"/>
  <c r="AP304" i="16" s="1"/>
  <c r="J196" i="10"/>
  <c r="J196" i="16" s="1"/>
  <c r="AP196" i="16" s="1"/>
  <c r="J109" i="10"/>
  <c r="J109" i="16" s="1"/>
  <c r="AP109" i="16" s="1"/>
  <c r="J248" i="10"/>
  <c r="J248" i="16" s="1"/>
  <c r="AP248" i="16" s="1"/>
  <c r="J330" i="10"/>
  <c r="J330" i="16" s="1"/>
  <c r="AP330" i="16" s="1"/>
  <c r="J348" i="10"/>
  <c r="J348" i="16" s="1"/>
  <c r="AP348" i="16" s="1"/>
  <c r="J203" i="10"/>
  <c r="J203" i="16" s="1"/>
  <c r="AP203" i="16" s="1"/>
  <c r="J342" i="10"/>
  <c r="J342" i="16" s="1"/>
  <c r="AP342" i="16" s="1"/>
  <c r="J242" i="10"/>
  <c r="J242" i="16" s="1"/>
  <c r="AP242" i="16" s="1"/>
  <c r="J90" i="10"/>
  <c r="J90" i="16" s="1"/>
  <c r="AP90" i="16" s="1"/>
  <c r="J137" i="10"/>
  <c r="J137" i="16" s="1"/>
  <c r="AP137" i="16" s="1"/>
  <c r="J244" i="10"/>
  <c r="J244" i="16" s="1"/>
  <c r="AP244" i="16" s="1"/>
  <c r="J94" i="10"/>
  <c r="J94" i="16" s="1"/>
  <c r="AP94" i="16" s="1"/>
  <c r="J39" i="10"/>
  <c r="J41" i="10"/>
  <c r="J38" i="10"/>
  <c r="J319" i="10"/>
  <c r="J319" i="16" s="1"/>
  <c r="AP319" i="16" s="1"/>
  <c r="J43" i="10"/>
  <c r="J42" i="16"/>
  <c r="AP42" i="16" s="1"/>
  <c r="J20" i="20"/>
  <c r="J37" i="10"/>
  <c r="J37" i="16" s="1"/>
  <c r="J67" i="10"/>
  <c r="K281" i="10"/>
  <c r="K281" i="34" s="1"/>
  <c r="AQ281" i="34" s="1"/>
  <c r="K219" i="10"/>
  <c r="K219" i="34" s="1"/>
  <c r="AQ219" i="34" s="1"/>
  <c r="K277" i="10"/>
  <c r="K277" i="34" s="1"/>
  <c r="AQ277" i="34" s="1"/>
  <c r="K106" i="10"/>
  <c r="K106" i="34" s="1"/>
  <c r="AQ106" i="34" s="1"/>
  <c r="K118" i="10"/>
  <c r="K118" i="34" s="1"/>
  <c r="AQ118" i="34" s="1"/>
  <c r="K228" i="10"/>
  <c r="K228" i="34" s="1"/>
  <c r="AQ228" i="34" s="1"/>
  <c r="K346" i="10"/>
  <c r="K346" i="34" s="1"/>
  <c r="AQ346" i="34" s="1"/>
  <c r="K145" i="10"/>
  <c r="K145" i="34" s="1"/>
  <c r="AQ145" i="34" s="1"/>
  <c r="K178" i="10"/>
  <c r="K178" i="34" s="1"/>
  <c r="AQ178" i="34" s="1"/>
  <c r="K280" i="10"/>
  <c r="K280" i="34" s="1"/>
  <c r="AQ280" i="34" s="1"/>
  <c r="K91" i="10"/>
  <c r="K91" i="34" s="1"/>
  <c r="AQ91" i="34" s="1"/>
  <c r="K129" i="10"/>
  <c r="K129" i="34" s="1"/>
  <c r="AQ129" i="34" s="1"/>
  <c r="K225" i="10"/>
  <c r="K225" i="34" s="1"/>
  <c r="AQ225" i="34" s="1"/>
  <c r="K238" i="10"/>
  <c r="K238" i="34" s="1"/>
  <c r="AQ238" i="34" s="1"/>
  <c r="K321" i="10"/>
  <c r="K321" i="34" s="1"/>
  <c r="AQ321" i="34" s="1"/>
  <c r="K115" i="10"/>
  <c r="K115" i="34" s="1"/>
  <c r="AQ115" i="34" s="1"/>
  <c r="K171" i="10"/>
  <c r="K171" i="34" s="1"/>
  <c r="AQ171" i="34" s="1"/>
  <c r="K119" i="10"/>
  <c r="K119" i="34" s="1"/>
  <c r="AQ119" i="34" s="1"/>
  <c r="K331" i="10"/>
  <c r="K331" i="34" s="1"/>
  <c r="AQ331" i="34" s="1"/>
  <c r="K99" i="10"/>
  <c r="K99" i="34" s="1"/>
  <c r="AQ99" i="34" s="1"/>
  <c r="K198" i="10"/>
  <c r="K198" i="34" s="1"/>
  <c r="AQ198" i="34" s="1"/>
  <c r="K328" i="10"/>
  <c r="K328" i="34" s="1"/>
  <c r="AQ328" i="34" s="1"/>
  <c r="K235" i="10"/>
  <c r="K235" i="34" s="1"/>
  <c r="AQ235" i="34" s="1"/>
  <c r="K322" i="10"/>
  <c r="K322" i="34" s="1"/>
  <c r="AQ322" i="34" s="1"/>
  <c r="K105" i="10"/>
  <c r="K105" i="34" s="1"/>
  <c r="AQ105" i="34" s="1"/>
  <c r="K201" i="10"/>
  <c r="K201" i="34" s="1"/>
  <c r="AQ201" i="34" s="1"/>
  <c r="K299" i="10"/>
  <c r="K299" i="34" s="1"/>
  <c r="AQ299" i="34" s="1"/>
  <c r="K211" i="10"/>
  <c r="K211" i="34" s="1"/>
  <c r="AQ211" i="34" s="1"/>
  <c r="K269" i="10"/>
  <c r="K269" i="34" s="1"/>
  <c r="AQ269" i="34" s="1"/>
  <c r="K126" i="10"/>
  <c r="K126" i="34" s="1"/>
  <c r="AQ126" i="34" s="1"/>
  <c r="K107" i="10"/>
  <c r="K107" i="34" s="1"/>
  <c r="AQ107" i="34" s="1"/>
  <c r="K146" i="10"/>
  <c r="K146" i="34" s="1"/>
  <c r="AQ146" i="34" s="1"/>
  <c r="K202" i="10"/>
  <c r="K202" i="34" s="1"/>
  <c r="AQ202" i="34" s="1"/>
  <c r="K103" i="10"/>
  <c r="K103" i="34" s="1"/>
  <c r="AQ103" i="34" s="1"/>
  <c r="K250" i="10"/>
  <c r="K250" i="34" s="1"/>
  <c r="AQ250" i="34" s="1"/>
  <c r="K72" i="10"/>
  <c r="K72" i="34" s="1"/>
  <c r="AQ72" i="34" s="1"/>
  <c r="K343" i="10"/>
  <c r="K343" i="34" s="1"/>
  <c r="AQ343" i="34" s="1"/>
  <c r="K120" i="10"/>
  <c r="K120" i="34" s="1"/>
  <c r="AQ120" i="34" s="1"/>
  <c r="K97" i="10"/>
  <c r="K97" i="34" s="1"/>
  <c r="AQ97" i="34" s="1"/>
  <c r="K310" i="10"/>
  <c r="K310" i="34" s="1"/>
  <c r="AQ310" i="34" s="1"/>
  <c r="K337" i="10"/>
  <c r="K337" i="34" s="1"/>
  <c r="AQ337" i="34" s="1"/>
  <c r="K104" i="10"/>
  <c r="K104" i="34" s="1"/>
  <c r="AQ104" i="34" s="1"/>
  <c r="K304" i="10"/>
  <c r="K304" i="34" s="1"/>
  <c r="AQ304" i="34" s="1"/>
  <c r="K221" i="10"/>
  <c r="K221" i="34" s="1"/>
  <c r="AQ221" i="34" s="1"/>
  <c r="K112" i="10"/>
  <c r="K112" i="34" s="1"/>
  <c r="AQ112" i="34" s="1"/>
  <c r="K236" i="10"/>
  <c r="K236" i="34" s="1"/>
  <c r="AQ236" i="34" s="1"/>
  <c r="K196" i="10"/>
  <c r="K196" i="34" s="1"/>
  <c r="AQ196" i="34" s="1"/>
  <c r="K296" i="10"/>
  <c r="K296" i="34" s="1"/>
  <c r="AQ296" i="34" s="1"/>
  <c r="K276" i="10"/>
  <c r="K276" i="34" s="1"/>
  <c r="AQ276" i="34" s="1"/>
  <c r="K222" i="10"/>
  <c r="K222" i="34" s="1"/>
  <c r="AQ222" i="34" s="1"/>
  <c r="K148" i="10"/>
  <c r="K148" i="34" s="1"/>
  <c r="AQ148" i="34" s="1"/>
  <c r="K275" i="10"/>
  <c r="K275" i="34" s="1"/>
  <c r="AQ275" i="34" s="1"/>
  <c r="K188" i="10"/>
  <c r="K188" i="34" s="1"/>
  <c r="AQ188" i="34" s="1"/>
  <c r="K217" i="10"/>
  <c r="K217" i="34" s="1"/>
  <c r="AQ217" i="34" s="1"/>
  <c r="K284" i="10"/>
  <c r="K284" i="34" s="1"/>
  <c r="AQ284" i="34" s="1"/>
  <c r="K207" i="10"/>
  <c r="K207" i="34" s="1"/>
  <c r="AQ207" i="34" s="1"/>
  <c r="K121" i="10"/>
  <c r="K121" i="34" s="1"/>
  <c r="AQ121" i="34" s="1"/>
  <c r="K157" i="10"/>
  <c r="K157" i="34" s="1"/>
  <c r="AQ157" i="34" s="1"/>
  <c r="K192" i="10"/>
  <c r="K192" i="34" s="1"/>
  <c r="AQ192" i="34" s="1"/>
  <c r="K305" i="10"/>
  <c r="K305" i="34" s="1"/>
  <c r="AQ305" i="34" s="1"/>
  <c r="K340" i="10"/>
  <c r="K340" i="34" s="1"/>
  <c r="AQ340" i="34" s="1"/>
  <c r="CR34" i="17"/>
  <c r="AV34" i="17"/>
  <c r="BJ34" i="17"/>
  <c r="AW34" i="17"/>
  <c r="BN34" i="17"/>
  <c r="CY34" i="17"/>
  <c r="CF34" i="17"/>
  <c r="BV34" i="17"/>
  <c r="BB34" i="17"/>
  <c r="BS34" i="17"/>
  <c r="CQ34" i="17"/>
  <c r="AT34" i="17"/>
  <c r="BE34" i="17"/>
  <c r="CW34" i="17"/>
  <c r="CB34" i="17"/>
  <c r="CA34" i="17"/>
  <c r="BZ34" i="17"/>
  <c r="CX34" i="17"/>
  <c r="CG34" i="17"/>
  <c r="CT34" i="17"/>
  <c r="BO34" i="17"/>
  <c r="BX34" i="17"/>
  <c r="AR34" i="17"/>
  <c r="BP34" i="17"/>
  <c r="AY34" i="17"/>
  <c r="CN34" i="17"/>
  <c r="BM34" i="17"/>
  <c r="CP34" i="17"/>
  <c r="BY34" i="17"/>
  <c r="CJ34" i="17"/>
  <c r="CI34" i="17"/>
  <c r="CH34" i="17"/>
  <c r="CK34" i="17"/>
  <c r="BG34" i="17"/>
  <c r="CV34" i="17"/>
  <c r="CE34" i="17"/>
  <c r="AX34" i="17"/>
  <c r="CU34" i="17"/>
  <c r="CD34" i="17"/>
  <c r="AU34" i="17"/>
  <c r="CS34" i="17"/>
  <c r="BR34" i="17"/>
  <c r="BA34" i="17"/>
  <c r="BQ34" i="17"/>
  <c r="AZ34" i="17"/>
  <c r="BT34" i="17"/>
  <c r="BL34" i="17"/>
  <c r="CC34" i="17"/>
  <c r="CM34" i="17"/>
  <c r="BW34" i="17"/>
  <c r="CL34" i="17"/>
  <c r="BD34" i="17"/>
  <c r="BF34" i="17"/>
  <c r="BI34" i="17"/>
  <c r="AS34" i="17"/>
  <c r="BH34" i="17"/>
  <c r="BC34" i="17"/>
  <c r="CO34" i="17"/>
  <c r="BK34" i="17"/>
  <c r="K22" i="17"/>
  <c r="BE22" i="17" s="1"/>
  <c r="F22" i="27"/>
  <c r="F22" i="24"/>
  <c r="K300" i="10"/>
  <c r="K300" i="34" s="1"/>
  <c r="AQ300" i="34" s="1"/>
  <c r="K312" i="10"/>
  <c r="K312" i="34" s="1"/>
  <c r="AQ312" i="34" s="1"/>
  <c r="K81" i="10"/>
  <c r="K81" i="34" s="1"/>
  <c r="AQ81" i="34" s="1"/>
  <c r="K292" i="10"/>
  <c r="K292" i="34" s="1"/>
  <c r="AQ292" i="34" s="1"/>
  <c r="K261" i="10"/>
  <c r="K261" i="34" s="1"/>
  <c r="AQ261" i="34" s="1"/>
  <c r="K317" i="10"/>
  <c r="K317" i="34" s="1"/>
  <c r="AQ317" i="34" s="1"/>
  <c r="K279" i="10"/>
  <c r="K279" i="34" s="1"/>
  <c r="AQ279" i="34" s="1"/>
  <c r="K352" i="10"/>
  <c r="K352" i="34" s="1"/>
  <c r="AQ352" i="34" s="1"/>
  <c r="K313" i="10"/>
  <c r="K313" i="34" s="1"/>
  <c r="AQ313" i="34" s="1"/>
  <c r="K234" i="10"/>
  <c r="K234" i="34" s="1"/>
  <c r="AQ234" i="34" s="1"/>
  <c r="K127" i="10"/>
  <c r="K127" i="34" s="1"/>
  <c r="AQ127" i="34" s="1"/>
  <c r="K301" i="10"/>
  <c r="K301" i="34" s="1"/>
  <c r="AQ301" i="34" s="1"/>
  <c r="K209" i="10"/>
  <c r="K209" i="34" s="1"/>
  <c r="AQ209" i="34" s="1"/>
  <c r="K253" i="10"/>
  <c r="K253" i="34" s="1"/>
  <c r="AQ253" i="34" s="1"/>
  <c r="K262" i="10"/>
  <c r="K262" i="34" s="1"/>
  <c r="AQ262" i="34" s="1"/>
  <c r="K141" i="10"/>
  <c r="K141" i="34" s="1"/>
  <c r="AQ141" i="34" s="1"/>
  <c r="K308" i="10"/>
  <c r="K308" i="34" s="1"/>
  <c r="AQ308" i="34" s="1"/>
  <c r="K183" i="10"/>
  <c r="K183" i="34" s="1"/>
  <c r="AQ183" i="34" s="1"/>
  <c r="K287" i="10"/>
  <c r="K287" i="34" s="1"/>
  <c r="AQ287" i="34" s="1"/>
  <c r="K144" i="10"/>
  <c r="K144" i="34" s="1"/>
  <c r="AQ144" i="34" s="1"/>
  <c r="K316" i="10"/>
  <c r="K316" i="34" s="1"/>
  <c r="AQ316" i="34" s="1"/>
  <c r="K89" i="10"/>
  <c r="K89" i="34" s="1"/>
  <c r="AQ89" i="34" s="1"/>
  <c r="K77" i="10"/>
  <c r="K77" i="34" s="1"/>
  <c r="AQ77" i="34" s="1"/>
  <c r="K69" i="10"/>
  <c r="K69" i="34" s="1"/>
  <c r="AQ69" i="34" s="1"/>
  <c r="K224" i="10"/>
  <c r="K224" i="34" s="1"/>
  <c r="AQ224" i="34" s="1"/>
  <c r="K114" i="10"/>
  <c r="K114" i="34" s="1"/>
  <c r="AQ114" i="34" s="1"/>
  <c r="K159" i="10"/>
  <c r="K159" i="34" s="1"/>
  <c r="AQ159" i="34" s="1"/>
  <c r="K289" i="10"/>
  <c r="K289" i="34" s="1"/>
  <c r="AQ289" i="34" s="1"/>
  <c r="K344" i="10"/>
  <c r="K344" i="34" s="1"/>
  <c r="AQ344" i="34" s="1"/>
  <c r="K229" i="10"/>
  <c r="K229" i="34" s="1"/>
  <c r="AQ229" i="34" s="1"/>
  <c r="K189" i="10"/>
  <c r="K189" i="34" s="1"/>
  <c r="AQ189" i="34" s="1"/>
  <c r="K186" i="10"/>
  <c r="K186" i="34" s="1"/>
  <c r="AQ186" i="34" s="1"/>
  <c r="K150" i="10"/>
  <c r="K150" i="34" s="1"/>
  <c r="AQ150" i="34" s="1"/>
  <c r="K306" i="10"/>
  <c r="K306" i="34" s="1"/>
  <c r="AQ306" i="34" s="1"/>
  <c r="K111" i="10"/>
  <c r="K111" i="34" s="1"/>
  <c r="AQ111" i="34" s="1"/>
  <c r="K168" i="10"/>
  <c r="K168" i="34" s="1"/>
  <c r="AQ168" i="34" s="1"/>
  <c r="K341" i="10"/>
  <c r="K341" i="34" s="1"/>
  <c r="AQ341" i="34" s="1"/>
  <c r="K218" i="10"/>
  <c r="K218" i="34" s="1"/>
  <c r="AQ218" i="34" s="1"/>
  <c r="K113" i="10"/>
  <c r="K113" i="34" s="1"/>
  <c r="AQ113" i="34" s="1"/>
  <c r="K231" i="10"/>
  <c r="K231" i="34" s="1"/>
  <c r="AQ231" i="34" s="1"/>
  <c r="K286" i="10"/>
  <c r="K286" i="34" s="1"/>
  <c r="AQ286" i="34" s="1"/>
  <c r="K142" i="10"/>
  <c r="K142" i="34" s="1"/>
  <c r="AQ142" i="34" s="1"/>
  <c r="K109" i="10"/>
  <c r="K109" i="34" s="1"/>
  <c r="AQ109" i="34" s="1"/>
  <c r="K248" i="10"/>
  <c r="K248" i="34" s="1"/>
  <c r="AQ248" i="34" s="1"/>
  <c r="K330" i="10"/>
  <c r="K330" i="34" s="1"/>
  <c r="AQ330" i="34" s="1"/>
  <c r="K348" i="10"/>
  <c r="K348" i="34" s="1"/>
  <c r="AQ348" i="34" s="1"/>
  <c r="K203" i="10"/>
  <c r="K203" i="34" s="1"/>
  <c r="AQ203" i="34" s="1"/>
  <c r="K342" i="10"/>
  <c r="K342" i="34" s="1"/>
  <c r="AQ342" i="34" s="1"/>
  <c r="K242" i="10"/>
  <c r="K242" i="34" s="1"/>
  <c r="AQ242" i="34" s="1"/>
  <c r="K90" i="10"/>
  <c r="K90" i="34" s="1"/>
  <c r="AQ90" i="34" s="1"/>
  <c r="K152" i="10"/>
  <c r="K152" i="34" s="1"/>
  <c r="AQ152" i="34" s="1"/>
  <c r="K137" i="10"/>
  <c r="K137" i="34" s="1"/>
  <c r="AQ137" i="34" s="1"/>
  <c r="K244" i="10"/>
  <c r="K244" i="34" s="1"/>
  <c r="AQ244" i="34" s="1"/>
  <c r="K259" i="10"/>
  <c r="K259" i="34" s="1"/>
  <c r="AQ259" i="34" s="1"/>
  <c r="K94" i="10"/>
  <c r="K94" i="34" s="1"/>
  <c r="AQ94" i="34" s="1"/>
  <c r="F46" i="27"/>
  <c r="F46" i="24"/>
  <c r="K140" i="10"/>
  <c r="K140" i="34" s="1"/>
  <c r="AQ140" i="34" s="1"/>
  <c r="K172" i="10"/>
  <c r="K172" i="34" s="1"/>
  <c r="AQ172" i="34" s="1"/>
  <c r="F51" i="27"/>
  <c r="F51" i="24"/>
  <c r="K266" i="10"/>
  <c r="K266" i="34" s="1"/>
  <c r="AQ266" i="34" s="1"/>
  <c r="K85" i="10"/>
  <c r="K85" i="34" s="1"/>
  <c r="AQ85" i="34" s="1"/>
  <c r="K247" i="10"/>
  <c r="K247" i="34" s="1"/>
  <c r="AQ247" i="34" s="1"/>
  <c r="K278" i="10"/>
  <c r="K278" i="34" s="1"/>
  <c r="AQ278" i="34" s="1"/>
  <c r="K268" i="10"/>
  <c r="K268" i="34" s="1"/>
  <c r="AQ268" i="34" s="1"/>
  <c r="K297" i="10"/>
  <c r="K297" i="34" s="1"/>
  <c r="AQ297" i="34" s="1"/>
  <c r="K185" i="10"/>
  <c r="K185" i="34" s="1"/>
  <c r="AQ185" i="34" s="1"/>
  <c r="K212" i="10"/>
  <c r="K212" i="34" s="1"/>
  <c r="AQ212" i="34" s="1"/>
  <c r="K260" i="10"/>
  <c r="K260" i="34" s="1"/>
  <c r="AQ260" i="34" s="1"/>
  <c r="K320" i="10"/>
  <c r="K320" i="34" s="1"/>
  <c r="AQ320" i="34" s="1"/>
  <c r="K215" i="10"/>
  <c r="K215" i="34" s="1"/>
  <c r="AQ215" i="34" s="1"/>
  <c r="K314" i="10"/>
  <c r="K314" i="34" s="1"/>
  <c r="AQ314" i="34" s="1"/>
  <c r="K302" i="10"/>
  <c r="K302" i="34" s="1"/>
  <c r="AQ302" i="34" s="1"/>
  <c r="K79" i="10"/>
  <c r="K79" i="34" s="1"/>
  <c r="AQ79" i="34" s="1"/>
  <c r="K213" i="10"/>
  <c r="K213" i="34" s="1"/>
  <c r="AQ213" i="34" s="1"/>
  <c r="K263" i="10"/>
  <c r="K263" i="34" s="1"/>
  <c r="AQ263" i="34" s="1"/>
  <c r="K110" i="10"/>
  <c r="K110" i="34" s="1"/>
  <c r="AQ110" i="34" s="1"/>
  <c r="K309" i="10"/>
  <c r="K309" i="34" s="1"/>
  <c r="AQ309" i="34" s="1"/>
  <c r="K270" i="10"/>
  <c r="K270" i="34" s="1"/>
  <c r="AQ270" i="34" s="1"/>
  <c r="K167" i="10"/>
  <c r="K167" i="34" s="1"/>
  <c r="AQ167" i="34" s="1"/>
  <c r="K163" i="10"/>
  <c r="K163" i="34" s="1"/>
  <c r="AQ163" i="34" s="1"/>
  <c r="K134" i="10"/>
  <c r="K134" i="34" s="1"/>
  <c r="AQ134" i="34" s="1"/>
  <c r="K80" i="10"/>
  <c r="K80" i="34" s="1"/>
  <c r="AQ80" i="34" s="1"/>
  <c r="K174" i="10"/>
  <c r="K174" i="34" s="1"/>
  <c r="AQ174" i="34" s="1"/>
  <c r="K216" i="10"/>
  <c r="K216" i="34" s="1"/>
  <c r="AQ216" i="34" s="1"/>
  <c r="K307" i="10"/>
  <c r="K307" i="34" s="1"/>
  <c r="AQ307" i="34" s="1"/>
  <c r="K339" i="10"/>
  <c r="K339" i="34" s="1"/>
  <c r="AQ339" i="34" s="1"/>
  <c r="K138" i="10"/>
  <c r="K138" i="34" s="1"/>
  <c r="AQ138" i="34" s="1"/>
  <c r="K194" i="10"/>
  <c r="K194" i="34" s="1"/>
  <c r="AQ194" i="34" s="1"/>
  <c r="K237" i="10"/>
  <c r="K237" i="34" s="1"/>
  <c r="AQ237" i="34" s="1"/>
  <c r="K195" i="10"/>
  <c r="K195" i="34" s="1"/>
  <c r="AQ195" i="34" s="1"/>
  <c r="K349" i="10"/>
  <c r="K349" i="34" s="1"/>
  <c r="AQ349" i="34" s="1"/>
  <c r="K285" i="10"/>
  <c r="K285" i="34" s="1"/>
  <c r="AQ285" i="34" s="1"/>
  <c r="K315" i="10"/>
  <c r="K315" i="34" s="1"/>
  <c r="AQ315" i="34" s="1"/>
  <c r="K329" i="10"/>
  <c r="K329" i="34" s="1"/>
  <c r="AQ329" i="34" s="1"/>
  <c r="K298" i="10"/>
  <c r="K298" i="34" s="1"/>
  <c r="AQ298" i="34" s="1"/>
  <c r="K199" i="10"/>
  <c r="K199" i="34" s="1"/>
  <c r="AQ199" i="34" s="1"/>
  <c r="K92" i="10"/>
  <c r="K92" i="34" s="1"/>
  <c r="AQ92" i="34" s="1"/>
  <c r="K70" i="10"/>
  <c r="K70" i="34" s="1"/>
  <c r="AQ70" i="34" s="1"/>
  <c r="K318" i="10"/>
  <c r="K318" i="34" s="1"/>
  <c r="AQ318" i="34" s="1"/>
  <c r="K303" i="10"/>
  <c r="K303" i="34" s="1"/>
  <c r="AQ303" i="34" s="1"/>
  <c r="K156" i="10"/>
  <c r="K156" i="34" s="1"/>
  <c r="AQ156" i="34" s="1"/>
  <c r="K251" i="10"/>
  <c r="K251" i="34" s="1"/>
  <c r="AQ251" i="34" s="1"/>
  <c r="K325" i="10"/>
  <c r="K325" i="34" s="1"/>
  <c r="AQ325" i="34" s="1"/>
  <c r="K93" i="10"/>
  <c r="K93" i="34" s="1"/>
  <c r="AQ93" i="34" s="1"/>
  <c r="K265" i="10"/>
  <c r="K265" i="34" s="1"/>
  <c r="AQ265" i="34" s="1"/>
  <c r="K264" i="10"/>
  <c r="K264" i="34" s="1"/>
  <c r="AQ264" i="34" s="1"/>
  <c r="K76" i="10"/>
  <c r="K76" i="34" s="1"/>
  <c r="AQ76" i="34" s="1"/>
  <c r="K83" i="10"/>
  <c r="K83" i="34" s="1"/>
  <c r="AQ83" i="34" s="1"/>
  <c r="K179" i="10"/>
  <c r="K179" i="34" s="1"/>
  <c r="AQ179" i="34" s="1"/>
  <c r="K102" i="10"/>
  <c r="K102" i="34" s="1"/>
  <c r="AQ102" i="34" s="1"/>
  <c r="K155" i="10"/>
  <c r="K155" i="34" s="1"/>
  <c r="AQ155" i="34" s="1"/>
  <c r="K226" i="10"/>
  <c r="K226" i="34" s="1"/>
  <c r="AQ226" i="34" s="1"/>
  <c r="K86" i="10"/>
  <c r="K86" i="34" s="1"/>
  <c r="AQ86" i="34" s="1"/>
  <c r="K241" i="10"/>
  <c r="K241" i="34" s="1"/>
  <c r="AQ241" i="34" s="1"/>
  <c r="K177" i="10"/>
  <c r="K177" i="34" s="1"/>
  <c r="AQ177" i="34" s="1"/>
  <c r="K336" i="10"/>
  <c r="K336" i="34" s="1"/>
  <c r="AQ336" i="34" s="1"/>
  <c r="K184" i="10"/>
  <c r="K184" i="34" s="1"/>
  <c r="AQ184" i="34" s="1"/>
  <c r="K161" i="10"/>
  <c r="K161" i="34" s="1"/>
  <c r="AQ161" i="34" s="1"/>
  <c r="K334" i="10"/>
  <c r="K334" i="34" s="1"/>
  <c r="AQ334" i="34" s="1"/>
  <c r="H34" i="24"/>
  <c r="I34" i="24"/>
  <c r="G34" i="24"/>
  <c r="J34" i="24"/>
  <c r="K123" i="10"/>
  <c r="K123" i="34" s="1"/>
  <c r="AQ123" i="34" s="1"/>
  <c r="K338" i="10"/>
  <c r="K338" i="34" s="1"/>
  <c r="AQ338" i="34" s="1"/>
  <c r="K169" i="10"/>
  <c r="K169" i="34" s="1"/>
  <c r="AQ169" i="34" s="1"/>
  <c r="K206" i="10"/>
  <c r="K206" i="34" s="1"/>
  <c r="AQ206" i="34" s="1"/>
  <c r="K323" i="10"/>
  <c r="K323" i="34" s="1"/>
  <c r="AQ323" i="34" s="1"/>
  <c r="K147" i="10"/>
  <c r="K147" i="34" s="1"/>
  <c r="AQ147" i="34" s="1"/>
  <c r="K254" i="10"/>
  <c r="K254" i="34" s="1"/>
  <c r="AQ254" i="34" s="1"/>
  <c r="K294" i="10"/>
  <c r="K294" i="34" s="1"/>
  <c r="AQ294" i="34" s="1"/>
  <c r="K74" i="10"/>
  <c r="K74" i="34" s="1"/>
  <c r="AQ74" i="34" s="1"/>
  <c r="K214" i="10"/>
  <c r="K214" i="34" s="1"/>
  <c r="AQ214" i="34" s="1"/>
  <c r="K124" i="10"/>
  <c r="K124" i="34" s="1"/>
  <c r="AQ124" i="34" s="1"/>
  <c r="K258" i="10"/>
  <c r="K258" i="34" s="1"/>
  <c r="AQ258" i="34" s="1"/>
  <c r="K249" i="10"/>
  <c r="K249" i="34" s="1"/>
  <c r="AQ249" i="34" s="1"/>
  <c r="K158" i="10"/>
  <c r="K158" i="34" s="1"/>
  <c r="AQ158" i="34" s="1"/>
  <c r="K345" i="10"/>
  <c r="K345" i="34" s="1"/>
  <c r="AQ345" i="34" s="1"/>
  <c r="K132" i="10"/>
  <c r="K132" i="34" s="1"/>
  <c r="AQ132" i="34" s="1"/>
  <c r="K87" i="10"/>
  <c r="K87" i="34" s="1"/>
  <c r="AQ87" i="34" s="1"/>
  <c r="K100" i="10"/>
  <c r="K100" i="34" s="1"/>
  <c r="AQ100" i="34" s="1"/>
  <c r="K135" i="10"/>
  <c r="K135" i="34" s="1"/>
  <c r="AQ135" i="34" s="1"/>
  <c r="K257" i="10"/>
  <c r="K257" i="34" s="1"/>
  <c r="AQ257" i="34" s="1"/>
  <c r="K173" i="10"/>
  <c r="K173" i="34" s="1"/>
  <c r="AQ173" i="34" s="1"/>
  <c r="K232" i="10"/>
  <c r="K232" i="34" s="1"/>
  <c r="AQ232" i="34" s="1"/>
  <c r="F37" i="27"/>
  <c r="F37" i="24"/>
  <c r="K223" i="10"/>
  <c r="K223" i="34" s="1"/>
  <c r="AQ223" i="34" s="1"/>
  <c r="K311" i="10"/>
  <c r="K311" i="34" s="1"/>
  <c r="AQ311" i="34" s="1"/>
  <c r="K131" i="10"/>
  <c r="K131" i="34" s="1"/>
  <c r="AQ131" i="34" s="1"/>
  <c r="K151" i="10"/>
  <c r="K151" i="34" s="1"/>
  <c r="AQ151" i="34" s="1"/>
  <c r="K210" i="10"/>
  <c r="K210" i="34" s="1"/>
  <c r="AQ210" i="34" s="1"/>
  <c r="K204" i="10"/>
  <c r="K204" i="34" s="1"/>
  <c r="AQ204" i="34" s="1"/>
  <c r="K350" i="10"/>
  <c r="K350" i="34" s="1"/>
  <c r="AQ350" i="34" s="1"/>
  <c r="K282" i="10"/>
  <c r="K282" i="34" s="1"/>
  <c r="AQ282" i="34" s="1"/>
  <c r="K291" i="10"/>
  <c r="K291" i="34" s="1"/>
  <c r="AQ291" i="34" s="1"/>
  <c r="K274" i="10"/>
  <c r="K274" i="34" s="1"/>
  <c r="AQ274" i="34" s="1"/>
  <c r="K176" i="10"/>
  <c r="K176" i="34" s="1"/>
  <c r="AQ176" i="34" s="1"/>
  <c r="K227" i="10"/>
  <c r="K227" i="34" s="1"/>
  <c r="AQ227" i="34" s="1"/>
  <c r="K239" i="10"/>
  <c r="K239" i="34" s="1"/>
  <c r="AQ239" i="34" s="1"/>
  <c r="K335" i="10"/>
  <c r="K335" i="34" s="1"/>
  <c r="AQ335" i="34" s="1"/>
  <c r="K293" i="10"/>
  <c r="K293" i="34" s="1"/>
  <c r="AQ293" i="34" s="1"/>
  <c r="K136" i="10"/>
  <c r="K136" i="34" s="1"/>
  <c r="AQ136" i="34" s="1"/>
  <c r="K187" i="10"/>
  <c r="K187" i="34" s="1"/>
  <c r="AQ187" i="34" s="1"/>
  <c r="K347" i="10"/>
  <c r="K347" i="34" s="1"/>
  <c r="AQ347" i="34" s="1"/>
  <c r="K82" i="10"/>
  <c r="K82" i="34" s="1"/>
  <c r="AQ82" i="34" s="1"/>
  <c r="K245" i="10"/>
  <c r="K245" i="34" s="1"/>
  <c r="AQ245" i="34" s="1"/>
  <c r="K128" i="10"/>
  <c r="K128" i="34" s="1"/>
  <c r="AQ128" i="34" s="1"/>
  <c r="K283" i="10"/>
  <c r="K283" i="34" s="1"/>
  <c r="AQ283" i="34" s="1"/>
  <c r="K180" i="10"/>
  <c r="K180" i="34" s="1"/>
  <c r="AQ180" i="34" s="1"/>
  <c r="K143" i="10"/>
  <c r="K143" i="34" s="1"/>
  <c r="AQ143" i="34" s="1"/>
  <c r="K230" i="10"/>
  <c r="K230" i="34" s="1"/>
  <c r="AQ230" i="34" s="1"/>
  <c r="K130" i="10"/>
  <c r="K130" i="34" s="1"/>
  <c r="AQ130" i="34" s="1"/>
  <c r="K351" i="10"/>
  <c r="K351" i="34" s="1"/>
  <c r="AQ351" i="34" s="1"/>
  <c r="K154" i="10"/>
  <c r="K154" i="34" s="1"/>
  <c r="AQ154" i="34" s="1"/>
  <c r="K108" i="10"/>
  <c r="K108" i="34" s="1"/>
  <c r="AQ108" i="34" s="1"/>
  <c r="K200" i="10"/>
  <c r="K200" i="34" s="1"/>
  <c r="AQ200" i="34" s="1"/>
  <c r="K182" i="10"/>
  <c r="K182" i="34" s="1"/>
  <c r="AQ182" i="34" s="1"/>
  <c r="K246" i="10"/>
  <c r="K246" i="34" s="1"/>
  <c r="AQ246" i="34" s="1"/>
  <c r="K255" i="10"/>
  <c r="K255" i="34" s="1"/>
  <c r="AQ255" i="34" s="1"/>
  <c r="K353" i="10"/>
  <c r="K353" i="34" s="1"/>
  <c r="AQ353" i="34" s="1"/>
  <c r="K271" i="10"/>
  <c r="K271" i="34" s="1"/>
  <c r="AQ271" i="34" s="1"/>
  <c r="K88" i="10"/>
  <c r="K88" i="34" s="1"/>
  <c r="AQ88" i="34" s="1"/>
  <c r="K166" i="10"/>
  <c r="K166" i="34" s="1"/>
  <c r="AQ166" i="34" s="1"/>
  <c r="K288" i="10"/>
  <c r="K288" i="34" s="1"/>
  <c r="AQ288" i="34" s="1"/>
  <c r="K96" i="10"/>
  <c r="K96" i="34" s="1"/>
  <c r="AQ96" i="34" s="1"/>
  <c r="K220" i="10"/>
  <c r="K220" i="34" s="1"/>
  <c r="AQ220" i="34" s="1"/>
  <c r="K324" i="10"/>
  <c r="K324" i="34" s="1"/>
  <c r="AQ324" i="34" s="1"/>
  <c r="K290" i="10"/>
  <c r="K290" i="34" s="1"/>
  <c r="AQ290" i="34" s="1"/>
  <c r="K243" i="10"/>
  <c r="K243" i="34" s="1"/>
  <c r="AQ243" i="34" s="1"/>
  <c r="K101" i="10"/>
  <c r="K101" i="34" s="1"/>
  <c r="AQ101" i="34" s="1"/>
  <c r="K319" i="10"/>
  <c r="K319" i="34" s="1"/>
  <c r="AQ319" i="34" s="1"/>
  <c r="K326" i="10"/>
  <c r="K326" i="34" s="1"/>
  <c r="AQ326" i="34" s="1"/>
  <c r="J34" i="27"/>
  <c r="BP34" i="27" s="1"/>
  <c r="BE34" i="27"/>
  <c r="BD34" i="27"/>
  <c r="BA34" i="27"/>
  <c r="BB34" i="27"/>
  <c r="BC34" i="27"/>
  <c r="AR34" i="27"/>
  <c r="AS34" i="27"/>
  <c r="G34" i="27"/>
  <c r="BM34" i="27" s="1"/>
  <c r="I34" i="27"/>
  <c r="BO34" i="27" s="1"/>
  <c r="AP34" i="27"/>
  <c r="AT34" i="27"/>
  <c r="AQ34" i="27"/>
  <c r="H34" i="27"/>
  <c r="BN34" i="27" s="1"/>
  <c r="BL34" i="27"/>
  <c r="K22" i="10"/>
  <c r="K22" i="34" s="1"/>
  <c r="AQ22" i="34" s="1"/>
  <c r="K19" i="10"/>
  <c r="K19" i="34" s="1"/>
  <c r="AQ19" i="34" s="1"/>
  <c r="K35" i="10"/>
  <c r="K35" i="34" s="1"/>
  <c r="AQ35" i="34" s="1"/>
  <c r="J23" i="10"/>
  <c r="J23" i="16" s="1"/>
  <c r="AP23" i="16" s="1"/>
  <c r="J17" i="10"/>
  <c r="J17" i="16" s="1"/>
  <c r="AP17" i="16" s="1"/>
  <c r="J28" i="10"/>
  <c r="J28" i="16" s="1"/>
  <c r="AP28" i="16" s="1"/>
  <c r="K23" i="10"/>
  <c r="K23" i="34" s="1"/>
  <c r="AQ23" i="34" s="1"/>
  <c r="K17" i="10"/>
  <c r="K17" i="34" s="1"/>
  <c r="AQ17" i="34" s="1"/>
  <c r="K18" i="10"/>
  <c r="K18" i="34" s="1"/>
  <c r="AQ18" i="34" s="1"/>
  <c r="J29" i="10"/>
  <c r="J29" i="16" s="1"/>
  <c r="AP29" i="16" s="1"/>
  <c r="J18" i="10"/>
  <c r="J18" i="16" s="1"/>
  <c r="AP18" i="16" s="1"/>
  <c r="J25" i="10"/>
  <c r="J25" i="16" s="1"/>
  <c r="AP25" i="16" s="1"/>
  <c r="J26" i="10"/>
  <c r="J26" i="16" s="1"/>
  <c r="AP26" i="16" s="1"/>
  <c r="J22" i="10"/>
  <c r="J22" i="16" s="1"/>
  <c r="AP22" i="16" s="1"/>
  <c r="J27" i="10"/>
  <c r="J27" i="16" s="1"/>
  <c r="AP27" i="16" s="1"/>
  <c r="J30" i="10"/>
  <c r="J30" i="16" s="1"/>
  <c r="AP30" i="16" s="1"/>
  <c r="J19" i="10"/>
  <c r="J19" i="16" s="1"/>
  <c r="AP19" i="16" s="1"/>
  <c r="J61" i="16"/>
  <c r="AP61" i="16" s="1"/>
  <c r="J39" i="20"/>
  <c r="K29" i="10"/>
  <c r="K29" i="34" s="1"/>
  <c r="AQ29" i="34" s="1"/>
  <c r="K25" i="10"/>
  <c r="K25" i="34" s="1"/>
  <c r="AQ25" i="34" s="1"/>
  <c r="J35" i="10"/>
  <c r="K28" i="10"/>
  <c r="K28" i="34" s="1"/>
  <c r="AQ28" i="34" s="1"/>
  <c r="K30" i="10"/>
  <c r="K30" i="34" s="1"/>
  <c r="AQ30" i="34" s="1"/>
  <c r="K26" i="10"/>
  <c r="K26" i="34" s="1"/>
  <c r="AQ26" i="34" s="1"/>
  <c r="K27" i="10"/>
  <c r="K27" i="34" s="1"/>
  <c r="AQ27" i="34" s="1"/>
  <c r="J40" i="10"/>
  <c r="K46" i="17"/>
  <c r="K71" i="10"/>
  <c r="K71" i="34" s="1"/>
  <c r="AQ71" i="34" s="1"/>
  <c r="J66" i="16"/>
  <c r="AP66" i="16" s="1"/>
  <c r="J44" i="20"/>
  <c r="J65" i="10"/>
  <c r="J60" i="10"/>
  <c r="J59" i="10"/>
  <c r="K37" i="17"/>
  <c r="K48" i="10"/>
  <c r="K48" i="34" s="1"/>
  <c r="AQ48" i="34" s="1"/>
  <c r="K46" i="10"/>
  <c r="K46" i="34" s="1"/>
  <c r="AQ46" i="34" s="1"/>
  <c r="K51" i="10"/>
  <c r="K51" i="34" s="1"/>
  <c r="AQ51" i="34" s="1"/>
  <c r="K50" i="10"/>
  <c r="K50" i="34" s="1"/>
  <c r="AQ50" i="34" s="1"/>
  <c r="K49" i="10"/>
  <c r="K53" i="10"/>
  <c r="K53" i="34" s="1"/>
  <c r="AQ53" i="34" s="1"/>
  <c r="K45" i="10"/>
  <c r="K45" i="34" s="1"/>
  <c r="AQ45" i="34" s="1"/>
  <c r="K52" i="10"/>
  <c r="K52" i="34" s="1"/>
  <c r="AQ52" i="34" s="1"/>
  <c r="K47" i="10"/>
  <c r="K47" i="34" s="1"/>
  <c r="AQ47" i="34" s="1"/>
  <c r="J64" i="10"/>
  <c r="J63" i="10"/>
  <c r="J62" i="10"/>
  <c r="J58" i="10"/>
  <c r="J57" i="10"/>
  <c r="J56" i="16"/>
  <c r="AP56" i="16" s="1"/>
  <c r="J34" i="20"/>
  <c r="J55" i="10"/>
  <c r="J53" i="10"/>
  <c r="J52" i="10"/>
  <c r="J51" i="10"/>
  <c r="J50" i="10"/>
  <c r="J49" i="10"/>
  <c r="J48" i="10"/>
  <c r="J47" i="10"/>
  <c r="J46" i="10"/>
  <c r="J45" i="10"/>
  <c r="J44" i="16"/>
  <c r="J22" i="20"/>
  <c r="F43" i="27" l="1"/>
  <c r="BD44" i="27"/>
  <c r="H39" i="24"/>
  <c r="CH44" i="17"/>
  <c r="J39" i="27"/>
  <c r="BP39" i="27" s="1"/>
  <c r="AS39" i="27"/>
  <c r="I39" i="27"/>
  <c r="BO39" i="27" s="1"/>
  <c r="AQ39" i="27"/>
  <c r="I20" i="27"/>
  <c r="BO20" i="27" s="1"/>
  <c r="AR39" i="27"/>
  <c r="AP20" i="27"/>
  <c r="BE39" i="27"/>
  <c r="BA39" i="27"/>
  <c r="H39" i="27"/>
  <c r="BN39" i="27" s="1"/>
  <c r="BK39" i="17"/>
  <c r="BB20" i="27"/>
  <c r="BA20" i="27"/>
  <c r="G39" i="24"/>
  <c r="BC39" i="24" s="1"/>
  <c r="J39" i="24"/>
  <c r="AT20" i="27"/>
  <c r="BE20" i="27"/>
  <c r="AT39" i="27"/>
  <c r="AP39" i="27"/>
  <c r="CL39" i="17"/>
  <c r="H20" i="27"/>
  <c r="BN20" i="27" s="1"/>
  <c r="CH39" i="17"/>
  <c r="J20" i="27"/>
  <c r="BP20" i="27" s="1"/>
  <c r="CX39" i="17"/>
  <c r="AQ20" i="27"/>
  <c r="BB39" i="27"/>
  <c r="BD39" i="27"/>
  <c r="AS20" i="27"/>
  <c r="G39" i="27"/>
  <c r="BM39" i="27" s="1"/>
  <c r="BL39" i="27"/>
  <c r="CP39" i="17"/>
  <c r="BD20" i="27"/>
  <c r="BL20" i="27"/>
  <c r="AR20" i="27"/>
  <c r="G20" i="27"/>
  <c r="BM20" i="27" s="1"/>
  <c r="CO39" i="17"/>
  <c r="J44" i="27"/>
  <c r="BP44" i="27" s="1"/>
  <c r="BP44" i="17"/>
  <c r="BA44" i="17"/>
  <c r="H44" i="27"/>
  <c r="BN44" i="27" s="1"/>
  <c r="BL39" i="17"/>
  <c r="AR44" i="27"/>
  <c r="F42" i="24"/>
  <c r="G42" i="24" s="1"/>
  <c r="AQ44" i="27"/>
  <c r="BW39" i="17"/>
  <c r="AP44" i="27"/>
  <c r="CD39" i="17"/>
  <c r="F40" i="24"/>
  <c r="J40" i="24" s="1"/>
  <c r="K43" i="17"/>
  <c r="BQ43" i="17" s="1"/>
  <c r="I44" i="24"/>
  <c r="F18" i="24"/>
  <c r="J18" i="24" s="1"/>
  <c r="F18" i="27"/>
  <c r="BC18" i="27" s="1"/>
  <c r="AT44" i="27"/>
  <c r="F43" i="24"/>
  <c r="H43" i="24" s="1"/>
  <c r="K18" i="17"/>
  <c r="BM18" i="17" s="1"/>
  <c r="BL44" i="27"/>
  <c r="BB44" i="27"/>
  <c r="G44" i="27"/>
  <c r="BM44" i="27" s="1"/>
  <c r="BE44" i="27"/>
  <c r="I44" i="27"/>
  <c r="BO44" i="27" s="1"/>
  <c r="BC44" i="27"/>
  <c r="AS44" i="27"/>
  <c r="CI44" i="17"/>
  <c r="CQ20" i="17"/>
  <c r="CO44" i="17"/>
  <c r="BV44" i="17"/>
  <c r="CL44" i="17"/>
  <c r="AU20" i="17"/>
  <c r="BR44" i="17"/>
  <c r="AY44" i="17"/>
  <c r="AZ20" i="17"/>
  <c r="AS44" i="17"/>
  <c r="BB44" i="17"/>
  <c r="K41" i="17"/>
  <c r="CF41" i="17" s="1"/>
  <c r="CP44" i="17"/>
  <c r="CT44" i="17"/>
  <c r="CA44" i="17"/>
  <c r="CK44" i="17"/>
  <c r="J20" i="24"/>
  <c r="BP20" i="17"/>
  <c r="BZ20" i="17"/>
  <c r="I20" i="24"/>
  <c r="BR20" i="17"/>
  <c r="H20" i="24"/>
  <c r="CS39" i="17"/>
  <c r="AW39" i="17"/>
  <c r="F16" i="27"/>
  <c r="BB16" i="27" s="1"/>
  <c r="BT20" i="17"/>
  <c r="CX20" i="17"/>
  <c r="CV20" i="17"/>
  <c r="AV20" i="17"/>
  <c r="BW20" i="17"/>
  <c r="BJ20" i="17"/>
  <c r="BN39" i="17"/>
  <c r="CV39" i="17"/>
  <c r="AT20" i="17"/>
  <c r="BC20" i="17"/>
  <c r="CO20" i="17"/>
  <c r="BD20" i="17"/>
  <c r="BO20" i="17"/>
  <c r="AS20" i="17"/>
  <c r="CR20" i="17"/>
  <c r="CM20" i="17"/>
  <c r="BC39" i="17"/>
  <c r="BH39" i="17"/>
  <c r="BL20" i="17"/>
  <c r="BF20" i="17"/>
  <c r="BB20" i="17"/>
  <c r="BA20" i="17"/>
  <c r="CE20" i="17"/>
  <c r="BI20" i="17"/>
  <c r="F15" i="24"/>
  <c r="J15" i="24" s="1"/>
  <c r="CJ39" i="17"/>
  <c r="AT39" i="17"/>
  <c r="BY20" i="17"/>
  <c r="CA20" i="17"/>
  <c r="CD20" i="17"/>
  <c r="AX20" i="17"/>
  <c r="CR39" i="17"/>
  <c r="CT39" i="17"/>
  <c r="BQ39" i="17"/>
  <c r="CN39" i="17"/>
  <c r="BZ39" i="17"/>
  <c r="AU39" i="17"/>
  <c r="CK39" i="17"/>
  <c r="K16" i="17"/>
  <c r="CV16" i="17" s="1"/>
  <c r="CC39" i="17"/>
  <c r="CA39" i="17"/>
  <c r="CE39" i="17"/>
  <c r="BV39" i="17"/>
  <c r="CQ39" i="17"/>
  <c r="BS39" i="17"/>
  <c r="AR39" i="17"/>
  <c r="F16" i="24"/>
  <c r="I16" i="24" s="1"/>
  <c r="CN20" i="17"/>
  <c r="CL20" i="17"/>
  <c r="CS20" i="17"/>
  <c r="BX20" i="17"/>
  <c r="CT20" i="17"/>
  <c r="CF20" i="17"/>
  <c r="AW20" i="17"/>
  <c r="J44" i="24"/>
  <c r="CM39" i="17"/>
  <c r="BR39" i="17"/>
  <c r="BY39" i="17"/>
  <c r="AV39" i="17"/>
  <c r="AX39" i="17"/>
  <c r="CW39" i="17"/>
  <c r="CY39" i="17"/>
  <c r="CB39" i="17"/>
  <c r="BA39" i="17"/>
  <c r="BB39" i="17"/>
  <c r="CH20" i="17"/>
  <c r="BV20" i="17"/>
  <c r="CG20" i="17"/>
  <c r="CW20" i="17"/>
  <c r="BS20" i="17"/>
  <c r="CB20" i="17"/>
  <c r="CK20" i="17"/>
  <c r="BE20" i="17"/>
  <c r="F41" i="24"/>
  <c r="J41" i="24" s="1"/>
  <c r="F21" i="24"/>
  <c r="J21" i="24" s="1"/>
  <c r="BD39" i="17"/>
  <c r="BM39" i="17"/>
  <c r="BJ39" i="17"/>
  <c r="CG46" i="20"/>
  <c r="K36" i="17"/>
  <c r="CD36" i="17" s="1"/>
  <c r="K33" i="17"/>
  <c r="CV33" i="17" s="1"/>
  <c r="F33" i="24"/>
  <c r="J33" i="24" s="1"/>
  <c r="AY39" i="17"/>
  <c r="BP39" i="17"/>
  <c r="BG39" i="17"/>
  <c r="BE39" i="17"/>
  <c r="BO39" i="17"/>
  <c r="BT39" i="17"/>
  <c r="CU39" i="17"/>
  <c r="CP20" i="17"/>
  <c r="AY20" i="17"/>
  <c r="CC20" i="17"/>
  <c r="BQ20" i="17"/>
  <c r="BG20" i="17"/>
  <c r="BH20" i="17"/>
  <c r="BM20" i="17"/>
  <c r="H44" i="24"/>
  <c r="CF39" i="17"/>
  <c r="K42" i="17"/>
  <c r="CA42" i="17" s="1"/>
  <c r="F33" i="27"/>
  <c r="AT33" i="27" s="1"/>
  <c r="BF39" i="17"/>
  <c r="CI39" i="17"/>
  <c r="AZ39" i="17"/>
  <c r="BX39" i="17"/>
  <c r="CG39" i="17"/>
  <c r="BI39" i="17"/>
  <c r="CJ20" i="17"/>
  <c r="CY20" i="17"/>
  <c r="CU20" i="17"/>
  <c r="CI20" i="17"/>
  <c r="BK20" i="17"/>
  <c r="AR20" i="17"/>
  <c r="BK44" i="17"/>
  <c r="BM44" i="17"/>
  <c r="BL44" i="17"/>
  <c r="AU44" i="17"/>
  <c r="BI44" i="17"/>
  <c r="AR44" i="17"/>
  <c r="CR44" i="17"/>
  <c r="BZ44" i="17"/>
  <c r="CV44" i="17"/>
  <c r="CX44" i="17"/>
  <c r="AX44" i="17"/>
  <c r="CY44" i="17"/>
  <c r="BJ44" i="17"/>
  <c r="CD44" i="17"/>
  <c r="BW44" i="17"/>
  <c r="K19" i="17"/>
  <c r="CT19" i="17" s="1"/>
  <c r="F15" i="27"/>
  <c r="BK15" i="27" s="1"/>
  <c r="BC44" i="17"/>
  <c r="BN44" i="17"/>
  <c r="BT44" i="17"/>
  <c r="AW44" i="17"/>
  <c r="CF44" i="17"/>
  <c r="BH44" i="17"/>
  <c r="CJ44" i="17"/>
  <c r="CQ44" i="17"/>
  <c r="BX44" i="17"/>
  <c r="AZ44" i="17"/>
  <c r="CS44" i="17"/>
  <c r="BF44" i="17"/>
  <c r="AT44" i="17"/>
  <c r="CM44" i="17"/>
  <c r="CE44" i="17"/>
  <c r="F19" i="24"/>
  <c r="J19" i="24" s="1"/>
  <c r="BD44" i="17"/>
  <c r="CC44" i="17"/>
  <c r="BQ44" i="17"/>
  <c r="AV44" i="17"/>
  <c r="CW44" i="17"/>
  <c r="BE44" i="17"/>
  <c r="BY44" i="17"/>
  <c r="BS44" i="17"/>
  <c r="CN44" i="17"/>
  <c r="CU44" i="17"/>
  <c r="CG44" i="17"/>
  <c r="BO44" i="17"/>
  <c r="BG44" i="17"/>
  <c r="F19" i="27"/>
  <c r="AR19" i="27" s="1"/>
  <c r="K15" i="17"/>
  <c r="BG15" i="17" s="1"/>
  <c r="BT46" i="20"/>
  <c r="K27" i="17"/>
  <c r="BT27" i="17" s="1"/>
  <c r="K49" i="34"/>
  <c r="AQ49" i="34" s="1"/>
  <c r="F21" i="27"/>
  <c r="BA21" i="27" s="1"/>
  <c r="K43" i="34"/>
  <c r="AQ43" i="34" s="1"/>
  <c r="K17" i="17"/>
  <c r="BK17" i="17" s="1"/>
  <c r="K39" i="34"/>
  <c r="AQ39" i="34" s="1"/>
  <c r="F45" i="27"/>
  <c r="BC45" i="27" s="1"/>
  <c r="K67" i="34"/>
  <c r="AQ67" i="34" s="1"/>
  <c r="F36" i="27"/>
  <c r="AT36" i="27" s="1"/>
  <c r="K58" i="34"/>
  <c r="AQ58" i="34" s="1"/>
  <c r="F35" i="27"/>
  <c r="BD35" i="27" s="1"/>
  <c r="K57" i="34"/>
  <c r="AQ57" i="34" s="1"/>
  <c r="K38" i="17"/>
  <c r="BP38" i="17" s="1"/>
  <c r="K60" i="34"/>
  <c r="AQ60" i="34" s="1"/>
  <c r="AQ37" i="34"/>
  <c r="F42" i="27"/>
  <c r="BB42" i="27" s="1"/>
  <c r="F35" i="24"/>
  <c r="H35" i="24" s="1"/>
  <c r="F40" i="27"/>
  <c r="BC40" i="27" s="1"/>
  <c r="F38" i="27"/>
  <c r="BE38" i="27" s="1"/>
  <c r="CF46" i="20"/>
  <c r="AT46" i="20"/>
  <c r="AX46" i="20"/>
  <c r="K35" i="17"/>
  <c r="BV35" i="17" s="1"/>
  <c r="K40" i="17"/>
  <c r="CQ40" i="17" s="1"/>
  <c r="CK46" i="20"/>
  <c r="CT46" i="20"/>
  <c r="BV46" i="20"/>
  <c r="BP46" i="20"/>
  <c r="AY46" i="20"/>
  <c r="BY46" i="20"/>
  <c r="F41" i="27"/>
  <c r="BD41" i="27" s="1"/>
  <c r="K54" i="10"/>
  <c r="K54" i="34" s="1"/>
  <c r="AQ54" i="34" s="1"/>
  <c r="F17" i="24"/>
  <c r="I17" i="24" s="1"/>
  <c r="F17" i="27"/>
  <c r="J17" i="27" s="1"/>
  <c r="BP17" i="27" s="1"/>
  <c r="F45" i="24"/>
  <c r="J45" i="24" s="1"/>
  <c r="J49" i="20"/>
  <c r="BH49" i="20" s="1"/>
  <c r="CR46" i="20"/>
  <c r="BB46" i="20"/>
  <c r="CL46" i="20"/>
  <c r="BX46" i="20"/>
  <c r="BO46" i="20"/>
  <c r="BZ46" i="20"/>
  <c r="BH46" i="20"/>
  <c r="BS46" i="20"/>
  <c r="CC46" i="20"/>
  <c r="BA46" i="20"/>
  <c r="BM46" i="20"/>
  <c r="BW46" i="20"/>
  <c r="CS46" i="20"/>
  <c r="AS46" i="20"/>
  <c r="AW46" i="20"/>
  <c r="BQ46" i="20"/>
  <c r="CV46" i="20"/>
  <c r="AR46" i="20"/>
  <c r="CD46" i="20"/>
  <c r="CJ46" i="20"/>
  <c r="CU46" i="20"/>
  <c r="CH46" i="20"/>
  <c r="CW46" i="20"/>
  <c r="CX46" i="20"/>
  <c r="BN46" i="20"/>
  <c r="CM46" i="20"/>
  <c r="BC46" i="20"/>
  <c r="CQ46" i="20"/>
  <c r="BK46" i="20"/>
  <c r="CO46" i="20"/>
  <c r="BI46" i="20"/>
  <c r="BF46" i="20"/>
  <c r="CP46" i="20"/>
  <c r="CN46" i="20"/>
  <c r="J48" i="20"/>
  <c r="BD48" i="20" s="1"/>
  <c r="J50" i="20"/>
  <c r="BR50" i="20" s="1"/>
  <c r="J47" i="20"/>
  <c r="AW47" i="20" s="1"/>
  <c r="AZ46" i="20"/>
  <c r="J367" i="10"/>
  <c r="J367" i="16" s="1"/>
  <c r="AP367" i="16" s="1"/>
  <c r="J376" i="10"/>
  <c r="J376" i="16" s="1"/>
  <c r="AP376" i="16" s="1"/>
  <c r="J359" i="10"/>
  <c r="J359" i="16" s="1"/>
  <c r="AP359" i="16" s="1"/>
  <c r="J357" i="10"/>
  <c r="J357" i="16" s="1"/>
  <c r="AP357" i="16" s="1"/>
  <c r="CE46" i="20"/>
  <c r="CA46" i="20"/>
  <c r="BR46" i="20"/>
  <c r="AV46" i="20"/>
  <c r="CI46" i="20"/>
  <c r="BJ46" i="20"/>
  <c r="BL46" i="20"/>
  <c r="BD46" i="20"/>
  <c r="BE46" i="20"/>
  <c r="AU46" i="20"/>
  <c r="CB46" i="20"/>
  <c r="AP46" i="20"/>
  <c r="J363" i="10"/>
  <c r="J363" i="16" s="1"/>
  <c r="AP363" i="16" s="1"/>
  <c r="J369" i="10"/>
  <c r="J369" i="16" s="1"/>
  <c r="AP369" i="16" s="1"/>
  <c r="J361" i="10"/>
  <c r="J361" i="16" s="1"/>
  <c r="AP361" i="16" s="1"/>
  <c r="J381" i="10"/>
  <c r="J381" i="16" s="1"/>
  <c r="AP381" i="16" s="1"/>
  <c r="J378" i="10"/>
  <c r="J378" i="16" s="1"/>
  <c r="AP378" i="16" s="1"/>
  <c r="J374" i="10"/>
  <c r="J374" i="16" s="1"/>
  <c r="AP374" i="16" s="1"/>
  <c r="J383" i="10"/>
  <c r="J383" i="16" s="1"/>
  <c r="AP383" i="16" s="1"/>
  <c r="J365" i="10"/>
  <c r="J365" i="16" s="1"/>
  <c r="AP365" i="16" s="1"/>
  <c r="J372" i="10"/>
  <c r="J372" i="16" s="1"/>
  <c r="AP372" i="16" s="1"/>
  <c r="CF22" i="17"/>
  <c r="BX22" i="17"/>
  <c r="CK22" i="17"/>
  <c r="CE22" i="17"/>
  <c r="BJ22" i="17"/>
  <c r="BP22" i="17"/>
  <c r="CU22" i="17"/>
  <c r="AT22" i="17"/>
  <c r="CS22" i="17"/>
  <c r="BC22" i="17"/>
  <c r="CJ22" i="17"/>
  <c r="BH22" i="17"/>
  <c r="BY22" i="17"/>
  <c r="AW22" i="17"/>
  <c r="AR22" i="17"/>
  <c r="CT22" i="17"/>
  <c r="CP22" i="17"/>
  <c r="CN22" i="17"/>
  <c r="BO22" i="17"/>
  <c r="CR22" i="17"/>
  <c r="BQ22" i="17"/>
  <c r="CB22" i="17"/>
  <c r="BG22" i="17"/>
  <c r="CC22" i="17"/>
  <c r="BS22" i="17"/>
  <c r="CW22" i="17"/>
  <c r="AY22" i="17"/>
  <c r="CV22" i="17"/>
  <c r="BI22" i="17"/>
  <c r="CI22" i="17"/>
  <c r="BM22" i="17"/>
  <c r="BK22" i="17"/>
  <c r="BT22" i="17"/>
  <c r="AX22" i="17"/>
  <c r="BV22" i="17"/>
  <c r="CD22" i="17"/>
  <c r="CY22" i="17"/>
  <c r="BR22" i="17"/>
  <c r="CQ22" i="17"/>
  <c r="BL22" i="17"/>
  <c r="AS22" i="17"/>
  <c r="AV22" i="17"/>
  <c r="AZ22" i="17"/>
  <c r="CM22" i="17"/>
  <c r="CL22" i="17"/>
  <c r="BD22" i="17"/>
  <c r="AU22" i="17"/>
  <c r="BB22" i="17"/>
  <c r="CX22" i="17"/>
  <c r="BZ22" i="17"/>
  <c r="CH22" i="17"/>
  <c r="CG22" i="17"/>
  <c r="BW22" i="17"/>
  <c r="BF22" i="17"/>
  <c r="CO22" i="17"/>
  <c r="BN22" i="17"/>
  <c r="CA22" i="17"/>
  <c r="BA22" i="17"/>
  <c r="AP37" i="16"/>
  <c r="M44" i="16"/>
  <c r="Q44" i="16"/>
  <c r="U44" i="16"/>
  <c r="Y44" i="16"/>
  <c r="AC44" i="16"/>
  <c r="AG44" i="16"/>
  <c r="AK44" i="16"/>
  <c r="L44" i="16"/>
  <c r="P44" i="16"/>
  <c r="X44" i="16"/>
  <c r="AF44" i="16"/>
  <c r="AN44" i="16"/>
  <c r="N44" i="16"/>
  <c r="R44" i="16"/>
  <c r="V44" i="16"/>
  <c r="Z44" i="16"/>
  <c r="AD44" i="16"/>
  <c r="AH44" i="16"/>
  <c r="AL44" i="16"/>
  <c r="T44" i="16"/>
  <c r="O44" i="16"/>
  <c r="S44" i="16"/>
  <c r="W44" i="16"/>
  <c r="AA44" i="16"/>
  <c r="AE44" i="16"/>
  <c r="AI44" i="16"/>
  <c r="AM44" i="16"/>
  <c r="AB44" i="16"/>
  <c r="AJ44" i="16"/>
  <c r="J54" i="10"/>
  <c r="AR34" i="20"/>
  <c r="AV34" i="20"/>
  <c r="BO34" i="20"/>
  <c r="CU34" i="20"/>
  <c r="CH34" i="20"/>
  <c r="BI34" i="20"/>
  <c r="CG34" i="20"/>
  <c r="BV34" i="20"/>
  <c r="CS34" i="20"/>
  <c r="BT34" i="20"/>
  <c r="CW34" i="20"/>
  <c r="CF34" i="20"/>
  <c r="CI34" i="20"/>
  <c r="CO34" i="20"/>
  <c r="BX34" i="20"/>
  <c r="BZ34" i="20"/>
  <c r="CX34" i="20"/>
  <c r="BK34" i="20"/>
  <c r="CB34" i="20"/>
  <c r="BC34" i="20"/>
  <c r="BB34" i="20"/>
  <c r="AX34" i="20"/>
  <c r="CR34" i="20"/>
  <c r="BM34" i="20"/>
  <c r="BA34" i="20"/>
  <c r="AT34" i="20"/>
  <c r="CP34" i="20"/>
  <c r="CJ34" i="20"/>
  <c r="BY34" i="20"/>
  <c r="BN34" i="20"/>
  <c r="BS34" i="20"/>
  <c r="BF34" i="20"/>
  <c r="BR34" i="20"/>
  <c r="CM34" i="20"/>
  <c r="BH34" i="20"/>
  <c r="BG34" i="20"/>
  <c r="BL34" i="20"/>
  <c r="CQ34" i="20"/>
  <c r="CV34" i="20"/>
  <c r="CD34" i="20"/>
  <c r="CT34" i="20"/>
  <c r="CC34" i="20"/>
  <c r="AS34" i="20"/>
  <c r="BD34" i="20"/>
  <c r="AZ34" i="20"/>
  <c r="BP34" i="20"/>
  <c r="AY34" i="20"/>
  <c r="BQ34" i="20"/>
  <c r="CE34" i="20"/>
  <c r="BE34" i="20"/>
  <c r="BW34" i="20"/>
  <c r="AU34" i="20"/>
  <c r="CA34" i="20"/>
  <c r="AW34" i="20"/>
  <c r="CL34" i="20"/>
  <c r="CK34" i="20"/>
  <c r="BJ34" i="20"/>
  <c r="CN34" i="20"/>
  <c r="J41" i="16"/>
  <c r="AP41" i="16" s="1"/>
  <c r="J19" i="20"/>
  <c r="J67" i="16"/>
  <c r="AP67" i="16" s="1"/>
  <c r="J45" i="20"/>
  <c r="J38" i="16"/>
  <c r="AP38" i="16" s="1"/>
  <c r="J16" i="20"/>
  <c r="J39" i="16"/>
  <c r="AP39" i="16" s="1"/>
  <c r="J17" i="20"/>
  <c r="AY44" i="20"/>
  <c r="BR44" i="20"/>
  <c r="BI44" i="20"/>
  <c r="BK44" i="20"/>
  <c r="BP44" i="20"/>
  <c r="AV44" i="20"/>
  <c r="CT44" i="20"/>
  <c r="CO44" i="20"/>
  <c r="CE44" i="20"/>
  <c r="CQ44" i="20"/>
  <c r="CK44" i="20"/>
  <c r="BX44" i="20"/>
  <c r="CV44" i="20"/>
  <c r="BW44" i="20"/>
  <c r="CH44" i="20"/>
  <c r="BT44" i="20"/>
  <c r="CX44" i="20"/>
  <c r="CF44" i="20"/>
  <c r="CI44" i="20"/>
  <c r="AU44" i="20"/>
  <c r="CW44" i="20"/>
  <c r="BS44" i="20"/>
  <c r="CP44" i="20"/>
  <c r="CJ44" i="20"/>
  <c r="CR44" i="20"/>
  <c r="BB44" i="20"/>
  <c r="BE44" i="20"/>
  <c r="BL44" i="20"/>
  <c r="AT44" i="20"/>
  <c r="BF44" i="20"/>
  <c r="BN44" i="20"/>
  <c r="CB44" i="20"/>
  <c r="BG44" i="20"/>
  <c r="BZ44" i="20"/>
  <c r="CG44" i="20"/>
  <c r="AX44" i="20"/>
  <c r="CA44" i="20"/>
  <c r="BH44" i="20"/>
  <c r="AR44" i="20"/>
  <c r="CL44" i="20"/>
  <c r="CM44" i="20"/>
  <c r="BY44" i="20"/>
  <c r="BC44" i="20"/>
  <c r="AW44" i="20"/>
  <c r="CU44" i="20"/>
  <c r="CD44" i="20"/>
  <c r="BM44" i="20"/>
  <c r="BD44" i="20"/>
  <c r="BQ44" i="20"/>
  <c r="BA44" i="20"/>
  <c r="CS44" i="20"/>
  <c r="BV44" i="20"/>
  <c r="CC44" i="20"/>
  <c r="BO44" i="20"/>
  <c r="AZ44" i="20"/>
  <c r="AS44" i="20"/>
  <c r="BJ44" i="20"/>
  <c r="CN44" i="20"/>
  <c r="AR39" i="20"/>
  <c r="BH39" i="20"/>
  <c r="AV39" i="20"/>
  <c r="BQ39" i="20"/>
  <c r="AW39" i="20"/>
  <c r="BE39" i="20"/>
  <c r="CL39" i="20"/>
  <c r="BZ39" i="20"/>
  <c r="CT39" i="20"/>
  <c r="CQ39" i="20"/>
  <c r="CS39" i="20"/>
  <c r="CB39" i="20"/>
  <c r="CI39" i="20"/>
  <c r="CJ39" i="20"/>
  <c r="CC39" i="20"/>
  <c r="CV39" i="20"/>
  <c r="BO39" i="20"/>
  <c r="AY39" i="20"/>
  <c r="BR39" i="20"/>
  <c r="CO39" i="20"/>
  <c r="CM39" i="20"/>
  <c r="CU39" i="20"/>
  <c r="CF39" i="20"/>
  <c r="CA39" i="20"/>
  <c r="BF39" i="20"/>
  <c r="CK39" i="20"/>
  <c r="BP39" i="20"/>
  <c r="BS39" i="20"/>
  <c r="CE39" i="20"/>
  <c r="BK39" i="20"/>
  <c r="BI39" i="20"/>
  <c r="CD39" i="20"/>
  <c r="CW39" i="20"/>
  <c r="BA39" i="20"/>
  <c r="BB39" i="20"/>
  <c r="CR39" i="20"/>
  <c r="BD39" i="20"/>
  <c r="BT39" i="20"/>
  <c r="BC39" i="20"/>
  <c r="AX39" i="20"/>
  <c r="BN39" i="20"/>
  <c r="CP39" i="20"/>
  <c r="BY39" i="20"/>
  <c r="BM39" i="20"/>
  <c r="AU39" i="20"/>
  <c r="BG39" i="20"/>
  <c r="BX39" i="20"/>
  <c r="BW39" i="20"/>
  <c r="AZ39" i="20"/>
  <c r="BL39" i="20"/>
  <c r="BV39" i="20"/>
  <c r="AT39" i="20"/>
  <c r="AS39" i="20"/>
  <c r="CH39" i="20"/>
  <c r="CX39" i="20"/>
  <c r="CG39" i="20"/>
  <c r="BJ39" i="20"/>
  <c r="CN39" i="20"/>
  <c r="J15" i="20"/>
  <c r="CI20" i="20"/>
  <c r="BF20" i="20"/>
  <c r="BI20" i="20"/>
  <c r="BS20" i="20"/>
  <c r="BW20" i="20"/>
  <c r="BO20" i="20"/>
  <c r="BX20" i="20"/>
  <c r="CV20" i="20"/>
  <c r="BA20" i="20"/>
  <c r="BC20" i="20"/>
  <c r="BN20" i="20"/>
  <c r="BY20" i="20"/>
  <c r="AR20" i="20"/>
  <c r="BT20" i="20"/>
  <c r="CU20" i="20"/>
  <c r="BE20" i="20"/>
  <c r="AS20" i="20"/>
  <c r="CB20" i="20"/>
  <c r="CL20" i="20"/>
  <c r="BP20" i="20"/>
  <c r="CC20" i="20"/>
  <c r="AZ20" i="20"/>
  <c r="AW20" i="20"/>
  <c r="BQ20" i="20"/>
  <c r="CS20" i="20"/>
  <c r="AT20" i="20"/>
  <c r="CW20" i="20"/>
  <c r="AV20" i="20"/>
  <c r="BB20" i="20"/>
  <c r="CN20" i="20"/>
  <c r="AP20" i="20"/>
  <c r="BH20" i="20"/>
  <c r="CT20" i="20"/>
  <c r="CQ20" i="20"/>
  <c r="BL20" i="20"/>
  <c r="BK20" i="20"/>
  <c r="CK20" i="20"/>
  <c r="BD20" i="20"/>
  <c r="BV20" i="20"/>
  <c r="AX20" i="20"/>
  <c r="AY20" i="20"/>
  <c r="CD20" i="20"/>
  <c r="BR20" i="20"/>
  <c r="CF20" i="20"/>
  <c r="CE20" i="20"/>
  <c r="CP20" i="20"/>
  <c r="CO20" i="20"/>
  <c r="CG20" i="20"/>
  <c r="CJ20" i="20"/>
  <c r="CM20" i="20"/>
  <c r="CR20" i="20"/>
  <c r="AU20" i="20"/>
  <c r="CX20" i="20"/>
  <c r="BM20" i="20"/>
  <c r="BG20" i="20"/>
  <c r="CH20" i="20"/>
  <c r="CA20" i="20"/>
  <c r="BJ20" i="20"/>
  <c r="BZ20" i="20"/>
  <c r="J43" i="16"/>
  <c r="AP43" i="16" s="1"/>
  <c r="J21" i="20"/>
  <c r="F31" i="27"/>
  <c r="F31" i="24"/>
  <c r="K24" i="17"/>
  <c r="F24" i="27"/>
  <c r="F24" i="24"/>
  <c r="CM46" i="17"/>
  <c r="CY46" i="17"/>
  <c r="CV46" i="17"/>
  <c r="CB46" i="17"/>
  <c r="AY46" i="17"/>
  <c r="BG46" i="17"/>
  <c r="BD46" i="17"/>
  <c r="BO46" i="17"/>
  <c r="AW46" i="17"/>
  <c r="BE46" i="17"/>
  <c r="BP46" i="17"/>
  <c r="AX46" i="17"/>
  <c r="BF46" i="17"/>
  <c r="BS46" i="17"/>
  <c r="CW46" i="17"/>
  <c r="CF46" i="17"/>
  <c r="BR46" i="17"/>
  <c r="CE46" i="17"/>
  <c r="BH46" i="17"/>
  <c r="CT46" i="17"/>
  <c r="CC46" i="17"/>
  <c r="BX46" i="17"/>
  <c r="CN46" i="17"/>
  <c r="CU46" i="17"/>
  <c r="CS46" i="17"/>
  <c r="AT46" i="17"/>
  <c r="CR46" i="17"/>
  <c r="CA46" i="17"/>
  <c r="CH46" i="17"/>
  <c r="BL46" i="17"/>
  <c r="AU46" i="17"/>
  <c r="AR46" i="17"/>
  <c r="BJ46" i="17"/>
  <c r="BI46" i="17"/>
  <c r="AS46" i="17"/>
  <c r="AZ46" i="17"/>
  <c r="CK46" i="17"/>
  <c r="BV46" i="17"/>
  <c r="BN46" i="17"/>
  <c r="CJ46" i="17"/>
  <c r="CI46" i="17"/>
  <c r="CQ46" i="17"/>
  <c r="BZ46" i="17"/>
  <c r="BT46" i="17"/>
  <c r="BC46" i="17"/>
  <c r="BQ46" i="17"/>
  <c r="AV46" i="17"/>
  <c r="BB46" i="17"/>
  <c r="CL46" i="17"/>
  <c r="BA46" i="17"/>
  <c r="BM46" i="17"/>
  <c r="CD46" i="17"/>
  <c r="CX46" i="17"/>
  <c r="BY46" i="17"/>
  <c r="CP46" i="17"/>
  <c r="CG46" i="17"/>
  <c r="BW46" i="17"/>
  <c r="BK46" i="17"/>
  <c r="CO46" i="17"/>
  <c r="J37" i="24"/>
  <c r="H37" i="24"/>
  <c r="G37" i="24"/>
  <c r="I37" i="24"/>
  <c r="I51" i="24"/>
  <c r="J51" i="24"/>
  <c r="H51" i="24"/>
  <c r="G51" i="24"/>
  <c r="G46" i="27"/>
  <c r="BM46" i="27" s="1"/>
  <c r="BB46" i="27"/>
  <c r="BK46" i="27"/>
  <c r="BC46" i="27"/>
  <c r="AR46" i="27"/>
  <c r="BD46" i="27"/>
  <c r="AS46" i="27"/>
  <c r="AP46" i="27"/>
  <c r="H46" i="27"/>
  <c r="BN46" i="27" s="1"/>
  <c r="AQ46" i="27"/>
  <c r="BA46" i="27"/>
  <c r="I46" i="27"/>
  <c r="BO46" i="27" s="1"/>
  <c r="J46" i="27"/>
  <c r="BL46" i="27"/>
  <c r="F25" i="27"/>
  <c r="F25" i="24"/>
  <c r="F27" i="27"/>
  <c r="F27" i="24"/>
  <c r="K26" i="17"/>
  <c r="F26" i="27"/>
  <c r="F26" i="24"/>
  <c r="G37" i="27"/>
  <c r="BM37" i="27" s="1"/>
  <c r="BD37" i="27"/>
  <c r="BE37" i="27"/>
  <c r="BA37" i="27"/>
  <c r="BB37" i="27"/>
  <c r="AS37" i="27"/>
  <c r="BC37" i="27"/>
  <c r="AP37" i="27"/>
  <c r="AT37" i="27"/>
  <c r="AR37" i="27"/>
  <c r="AQ37" i="27"/>
  <c r="H37" i="27"/>
  <c r="BN37" i="27" s="1"/>
  <c r="I37" i="27"/>
  <c r="BO37" i="27" s="1"/>
  <c r="BL37" i="27"/>
  <c r="J37" i="27"/>
  <c r="BP37" i="27" s="1"/>
  <c r="BB20" i="24"/>
  <c r="BC20" i="24"/>
  <c r="BD20" i="24"/>
  <c r="BA20" i="24"/>
  <c r="BE20" i="24"/>
  <c r="BJ20" i="24"/>
  <c r="BO20" i="24" s="1"/>
  <c r="AP20" i="24"/>
  <c r="BG20" i="24"/>
  <c r="BL20" i="24" s="1"/>
  <c r="AQ20" i="24"/>
  <c r="AT20" i="24"/>
  <c r="BK20" i="24"/>
  <c r="BP20" i="24" s="1"/>
  <c r="AS20" i="24"/>
  <c r="BI20" i="24"/>
  <c r="BN20" i="24" s="1"/>
  <c r="BH20" i="24"/>
  <c r="BM20" i="24" s="1"/>
  <c r="AR20" i="24"/>
  <c r="BD34" i="24"/>
  <c r="BK34" i="24"/>
  <c r="BP34" i="24" s="1"/>
  <c r="BA34" i="24"/>
  <c r="BE34" i="24"/>
  <c r="BB34" i="24"/>
  <c r="BC34" i="24"/>
  <c r="AQ34" i="24"/>
  <c r="BN34" i="24"/>
  <c r="BL34" i="24"/>
  <c r="AT34" i="24"/>
  <c r="BM34" i="24"/>
  <c r="AP34" i="24"/>
  <c r="AS34" i="24"/>
  <c r="BO34" i="24"/>
  <c r="AR34" i="24"/>
  <c r="J51" i="27"/>
  <c r="BL51" i="27"/>
  <c r="BK51" i="27"/>
  <c r="BB51" i="27"/>
  <c r="BC51" i="27"/>
  <c r="AR51" i="27"/>
  <c r="BA51" i="27"/>
  <c r="AS51" i="27"/>
  <c r="BD51" i="27"/>
  <c r="AP51" i="27"/>
  <c r="AQ51" i="27"/>
  <c r="G51" i="27"/>
  <c r="BM51" i="27" s="1"/>
  <c r="I51" i="27"/>
  <c r="BO51" i="27" s="1"/>
  <c r="H51" i="27"/>
  <c r="J38" i="24"/>
  <c r="I38" i="24"/>
  <c r="G38" i="24"/>
  <c r="H38" i="24"/>
  <c r="G43" i="27"/>
  <c r="BM43" i="27" s="1"/>
  <c r="BL43" i="27"/>
  <c r="BD43" i="27"/>
  <c r="BA43" i="27"/>
  <c r="BE43" i="27"/>
  <c r="BC43" i="27"/>
  <c r="I43" i="27"/>
  <c r="BO43" i="27" s="1"/>
  <c r="AQ43" i="27"/>
  <c r="AR43" i="27"/>
  <c r="H43" i="27"/>
  <c r="BN43" i="27" s="1"/>
  <c r="AP43" i="27"/>
  <c r="BB43" i="27"/>
  <c r="AS43" i="27"/>
  <c r="AT43" i="27"/>
  <c r="J43" i="27"/>
  <c r="BP43" i="27" s="1"/>
  <c r="F30" i="27"/>
  <c r="F30" i="24"/>
  <c r="K28" i="17"/>
  <c r="F28" i="27"/>
  <c r="F28" i="24"/>
  <c r="CB37" i="17"/>
  <c r="CP37" i="17"/>
  <c r="AU37" i="17"/>
  <c r="BF37" i="17"/>
  <c r="BO37" i="17"/>
  <c r="CH37" i="17"/>
  <c r="CQ37" i="17"/>
  <c r="AX37" i="17"/>
  <c r="BI37" i="17"/>
  <c r="BS37" i="17"/>
  <c r="BY37" i="17"/>
  <c r="CJ37" i="17"/>
  <c r="BA37" i="17"/>
  <c r="BJ37" i="17"/>
  <c r="BT37" i="17"/>
  <c r="CY37" i="17"/>
  <c r="BZ37" i="17"/>
  <c r="CM37" i="17"/>
  <c r="AS37" i="17"/>
  <c r="BC37" i="17"/>
  <c r="BL37" i="17"/>
  <c r="CG37" i="17"/>
  <c r="CF37" i="17"/>
  <c r="CE37" i="17"/>
  <c r="BM37" i="17"/>
  <c r="AV37" i="17"/>
  <c r="CI37" i="17"/>
  <c r="CW37" i="17"/>
  <c r="BX37" i="17"/>
  <c r="AW37" i="17"/>
  <c r="CL37" i="17"/>
  <c r="AR37" i="17"/>
  <c r="CR37" i="17"/>
  <c r="CS37" i="17"/>
  <c r="BW37" i="17"/>
  <c r="BD37" i="17"/>
  <c r="CC37" i="17"/>
  <c r="AZ37" i="17"/>
  <c r="BN37" i="17"/>
  <c r="CX37" i="17"/>
  <c r="CN37" i="17"/>
  <c r="CV37" i="17"/>
  <c r="CU37" i="17"/>
  <c r="CD37" i="17"/>
  <c r="AY37" i="17"/>
  <c r="BE37" i="17"/>
  <c r="AT37" i="17"/>
  <c r="BP37" i="17"/>
  <c r="BB37" i="17"/>
  <c r="CK37" i="17"/>
  <c r="BV37" i="17"/>
  <c r="BG37" i="17"/>
  <c r="BH37" i="17"/>
  <c r="BR37" i="17"/>
  <c r="CA37" i="17"/>
  <c r="CT37" i="17"/>
  <c r="BQ37" i="17"/>
  <c r="CO37" i="17"/>
  <c r="BK37" i="17"/>
  <c r="F49" i="27"/>
  <c r="F49" i="24"/>
  <c r="I36" i="24"/>
  <c r="J36" i="24"/>
  <c r="G36" i="24"/>
  <c r="H36" i="24"/>
  <c r="CL21" i="17"/>
  <c r="CY21" i="17"/>
  <c r="CX21" i="17"/>
  <c r="BM21" i="17"/>
  <c r="AZ21" i="17"/>
  <c r="CJ21" i="17"/>
  <c r="CC21" i="17"/>
  <c r="BV21" i="17"/>
  <c r="CB21" i="17"/>
  <c r="AT21" i="17"/>
  <c r="BT21" i="17"/>
  <c r="BZ21" i="17"/>
  <c r="CQ21" i="17"/>
  <c r="CH21" i="17"/>
  <c r="CI21" i="17"/>
  <c r="CM21" i="17"/>
  <c r="BR21" i="17"/>
  <c r="AY21" i="17"/>
  <c r="BK21" i="17"/>
  <c r="CP21" i="17"/>
  <c r="BB21" i="17"/>
  <c r="CA21" i="17"/>
  <c r="CU21" i="17"/>
  <c r="BX21" i="17"/>
  <c r="BL21" i="17"/>
  <c r="BJ21" i="17"/>
  <c r="CR21" i="17"/>
  <c r="BG21" i="17"/>
  <c r="AS21" i="17"/>
  <c r="BE21" i="17"/>
  <c r="BI21" i="17"/>
  <c r="BF21" i="17"/>
  <c r="AW21" i="17"/>
  <c r="BD21" i="17"/>
  <c r="BP21" i="17"/>
  <c r="BQ21" i="17"/>
  <c r="CS21" i="17"/>
  <c r="BA21" i="17"/>
  <c r="BY21" i="17"/>
  <c r="BO21" i="17"/>
  <c r="AR21" i="17"/>
  <c r="BW21" i="17"/>
  <c r="CO21" i="17"/>
  <c r="CT21" i="17"/>
  <c r="BH21" i="17"/>
  <c r="AU21" i="17"/>
  <c r="CF21" i="17"/>
  <c r="BS21" i="17"/>
  <c r="BC21" i="17"/>
  <c r="CV21" i="17"/>
  <c r="CE21" i="17"/>
  <c r="CN21" i="17"/>
  <c r="CG21" i="17"/>
  <c r="CD21" i="17"/>
  <c r="BN21" i="17"/>
  <c r="CK21" i="17"/>
  <c r="CW21" i="17"/>
  <c r="AV21" i="17"/>
  <c r="AX21" i="17"/>
  <c r="F48" i="27"/>
  <c r="F48" i="24"/>
  <c r="K48" i="17"/>
  <c r="H22" i="24"/>
  <c r="I22" i="24"/>
  <c r="G22" i="24"/>
  <c r="J22" i="24"/>
  <c r="CY45" i="17"/>
  <c r="BZ45" i="17"/>
  <c r="CP45" i="17"/>
  <c r="CA45" i="17"/>
  <c r="CQ45" i="17"/>
  <c r="CB45" i="17"/>
  <c r="CX45" i="17"/>
  <c r="CE45" i="17"/>
  <c r="AT45" i="17"/>
  <c r="BF45" i="17"/>
  <c r="BS45" i="17"/>
  <c r="AU45" i="17"/>
  <c r="BL45" i="17"/>
  <c r="BT45" i="17"/>
  <c r="AX45" i="17"/>
  <c r="BO45" i="17"/>
  <c r="AS45" i="17"/>
  <c r="BC45" i="17"/>
  <c r="BR45" i="17"/>
  <c r="CS45" i="17"/>
  <c r="BX45" i="17"/>
  <c r="CV45" i="17"/>
  <c r="BA45" i="17"/>
  <c r="CL45" i="17"/>
  <c r="BV45" i="17"/>
  <c r="CC45" i="17"/>
  <c r="BB45" i="17"/>
  <c r="CN45" i="17"/>
  <c r="BN45" i="17"/>
  <c r="AW45" i="17"/>
  <c r="BD45" i="17"/>
  <c r="AY45" i="17"/>
  <c r="CG45" i="17"/>
  <c r="CJ45" i="17"/>
  <c r="BI45" i="17"/>
  <c r="BW45" i="17"/>
  <c r="CU45" i="17"/>
  <c r="CD45" i="17"/>
  <c r="BY45" i="17"/>
  <c r="CW45" i="17"/>
  <c r="CF45" i="17"/>
  <c r="BE45" i="17"/>
  <c r="BM45" i="17"/>
  <c r="AV45" i="17"/>
  <c r="BQ45" i="17"/>
  <c r="AZ45" i="17"/>
  <c r="CR45" i="17"/>
  <c r="CT45" i="17"/>
  <c r="BJ45" i="17"/>
  <c r="CK45" i="17"/>
  <c r="AR45" i="17"/>
  <c r="BP45" i="17"/>
  <c r="BG45" i="17"/>
  <c r="CM45" i="17"/>
  <c r="BH45" i="17"/>
  <c r="CI45" i="17"/>
  <c r="CH45" i="17"/>
  <c r="BK45" i="17"/>
  <c r="CO45" i="17"/>
  <c r="F50" i="27"/>
  <c r="F50" i="24"/>
  <c r="K50" i="17"/>
  <c r="F23" i="27"/>
  <c r="F23" i="24"/>
  <c r="F29" i="27"/>
  <c r="F29" i="24"/>
  <c r="I46" i="24"/>
  <c r="J46" i="24"/>
  <c r="G46" i="24"/>
  <c r="H46" i="24"/>
  <c r="F47" i="27"/>
  <c r="F47" i="24"/>
  <c r="K47" i="17"/>
  <c r="BJ44" i="24"/>
  <c r="BO44" i="24" s="1"/>
  <c r="BB44" i="24"/>
  <c r="BC44" i="24"/>
  <c r="BD44" i="24"/>
  <c r="BA44" i="24"/>
  <c r="BE44" i="24"/>
  <c r="AR44" i="24"/>
  <c r="AS44" i="24"/>
  <c r="BP44" i="24"/>
  <c r="BL44" i="24"/>
  <c r="AQ44" i="24"/>
  <c r="BN44" i="24"/>
  <c r="AT44" i="24"/>
  <c r="BM44" i="24"/>
  <c r="AP44" i="24"/>
  <c r="BE22" i="27"/>
  <c r="BD22" i="27"/>
  <c r="BA22" i="27"/>
  <c r="BB22" i="27"/>
  <c r="BC22" i="27"/>
  <c r="AP22" i="27"/>
  <c r="AT22" i="27"/>
  <c r="AS22" i="27"/>
  <c r="AQ22" i="27"/>
  <c r="AR22" i="27"/>
  <c r="I22" i="27"/>
  <c r="BO22" i="27" s="1"/>
  <c r="BL22" i="27"/>
  <c r="H22" i="27"/>
  <c r="BN22" i="27" s="1"/>
  <c r="G22" i="27"/>
  <c r="BM22" i="27" s="1"/>
  <c r="J22" i="27"/>
  <c r="BP22" i="27" s="1"/>
  <c r="J31" i="10"/>
  <c r="J31" i="16" s="1"/>
  <c r="AP31" i="16" s="1"/>
  <c r="AP39" i="17"/>
  <c r="AP39" i="20"/>
  <c r="J21" i="10"/>
  <c r="K31" i="10"/>
  <c r="K31" i="34" s="1"/>
  <c r="AQ31" i="34" s="1"/>
  <c r="J35" i="16"/>
  <c r="AP35" i="16" s="1"/>
  <c r="K21" i="10"/>
  <c r="K21" i="34" s="1"/>
  <c r="AQ21" i="34" s="1"/>
  <c r="J40" i="16"/>
  <c r="AP40" i="16" s="1"/>
  <c r="J18" i="20"/>
  <c r="K49" i="17"/>
  <c r="AP44" i="17"/>
  <c r="AP44" i="20"/>
  <c r="J65" i="16"/>
  <c r="AP65" i="16" s="1"/>
  <c r="J43" i="20"/>
  <c r="J60" i="16"/>
  <c r="AP60" i="16" s="1"/>
  <c r="J38" i="20"/>
  <c r="J59" i="16"/>
  <c r="AP59" i="16" s="1"/>
  <c r="J37" i="20"/>
  <c r="K25" i="17"/>
  <c r="K23" i="17"/>
  <c r="K29" i="17"/>
  <c r="K31" i="17"/>
  <c r="K30" i="17"/>
  <c r="J64" i="16"/>
  <c r="AP64" i="16" s="1"/>
  <c r="J42" i="20"/>
  <c r="J63" i="16"/>
  <c r="J41" i="20"/>
  <c r="J62" i="16"/>
  <c r="J40" i="20"/>
  <c r="J58" i="16"/>
  <c r="AP58" i="16" s="1"/>
  <c r="J36" i="20"/>
  <c r="J57" i="16"/>
  <c r="AP57" i="16" s="1"/>
  <c r="J35" i="20"/>
  <c r="AP34" i="17"/>
  <c r="AP34" i="20"/>
  <c r="J55" i="16"/>
  <c r="AP55" i="16" s="1"/>
  <c r="J33" i="20"/>
  <c r="J53" i="16"/>
  <c r="AP53" i="16" s="1"/>
  <c r="J31" i="20"/>
  <c r="J52" i="16"/>
  <c r="AP52" i="16" s="1"/>
  <c r="J30" i="20"/>
  <c r="J51" i="16"/>
  <c r="AP51" i="16" s="1"/>
  <c r="J29" i="20"/>
  <c r="J50" i="16"/>
  <c r="AP50" i="16" s="1"/>
  <c r="J28" i="20"/>
  <c r="J49" i="16"/>
  <c r="AP49" i="16" s="1"/>
  <c r="J27" i="20"/>
  <c r="J48" i="16"/>
  <c r="AP48" i="16" s="1"/>
  <c r="J26" i="20"/>
  <c r="J47" i="16"/>
  <c r="AP47" i="16" s="1"/>
  <c r="J25" i="20"/>
  <c r="J46" i="16"/>
  <c r="AP46" i="16" s="1"/>
  <c r="J24" i="20"/>
  <c r="J45" i="16"/>
  <c r="AP45" i="16" s="1"/>
  <c r="J23" i="20"/>
  <c r="AP22" i="17"/>
  <c r="BB39" i="24" l="1"/>
  <c r="BO39" i="24"/>
  <c r="BM39" i="24"/>
  <c r="BG39" i="24"/>
  <c r="BL39" i="24" s="1"/>
  <c r="AS39" i="24"/>
  <c r="AP39" i="24"/>
  <c r="BN39" i="24"/>
  <c r="AR39" i="24"/>
  <c r="BA39" i="24"/>
  <c r="BE39" i="24"/>
  <c r="G18" i="24"/>
  <c r="BI18" i="24" s="1"/>
  <c r="BN18" i="24" s="1"/>
  <c r="AQ39" i="24"/>
  <c r="BD39" i="24"/>
  <c r="BK39" i="24"/>
  <c r="BP39" i="24" s="1"/>
  <c r="AT39" i="24"/>
  <c r="CR40" i="17"/>
  <c r="BP41" i="17"/>
  <c r="CC43" i="17"/>
  <c r="J42" i="24"/>
  <c r="J54" i="24" s="1"/>
  <c r="AX40" i="17"/>
  <c r="H42" i="24"/>
  <c r="AS42" i="27"/>
  <c r="H18" i="24"/>
  <c r="G15" i="27"/>
  <c r="BM15" i="27" s="1"/>
  <c r="BK18" i="17"/>
  <c r="H40" i="24"/>
  <c r="BP43" i="17"/>
  <c r="BF43" i="17"/>
  <c r="AR42" i="27"/>
  <c r="CB40" i="17"/>
  <c r="AQ15" i="27"/>
  <c r="J21" i="27"/>
  <c r="BP21" i="27" s="1"/>
  <c r="CL41" i="17"/>
  <c r="BE40" i="17"/>
  <c r="BZ43" i="17"/>
  <c r="CG41" i="17"/>
  <c r="BM33" i="17"/>
  <c r="BL18" i="27"/>
  <c r="BL33" i="17"/>
  <c r="BW43" i="17"/>
  <c r="CI41" i="17"/>
  <c r="AZ41" i="17"/>
  <c r="G18" i="27"/>
  <c r="BM18" i="27" s="1"/>
  <c r="CE40" i="17"/>
  <c r="CJ33" i="17"/>
  <c r="AT43" i="17"/>
  <c r="BE18" i="27"/>
  <c r="AS40" i="17"/>
  <c r="BY33" i="17"/>
  <c r="BO43" i="17"/>
  <c r="BQ18" i="17"/>
  <c r="BN18" i="17"/>
  <c r="I18" i="27"/>
  <c r="BO18" i="27" s="1"/>
  <c r="I42" i="24"/>
  <c r="CH18" i="17"/>
  <c r="AS18" i="27"/>
  <c r="I18" i="24"/>
  <c r="BC38" i="17"/>
  <c r="I43" i="24"/>
  <c r="AQ18" i="27"/>
  <c r="CA18" i="17"/>
  <c r="BB18" i="27"/>
  <c r="CN38" i="17"/>
  <c r="J43" i="24"/>
  <c r="AW18" i="17"/>
  <c r="CS18" i="17"/>
  <c r="BA18" i="27"/>
  <c r="BW38" i="17"/>
  <c r="AT17" i="27"/>
  <c r="AV43" i="17"/>
  <c r="CD43" i="17"/>
  <c r="BG43" i="17"/>
  <c r="BR43" i="17"/>
  <c r="CF43" i="17"/>
  <c r="G40" i="24"/>
  <c r="BA40" i="24" s="1"/>
  <c r="BS43" i="17"/>
  <c r="CS43" i="17"/>
  <c r="CW43" i="17"/>
  <c r="BV43" i="17"/>
  <c r="AU17" i="17"/>
  <c r="CK18" i="17"/>
  <c r="CM18" i="17"/>
  <c r="BB41" i="27"/>
  <c r="BK43" i="17"/>
  <c r="AW43" i="17"/>
  <c r="BT43" i="17"/>
  <c r="BX43" i="17"/>
  <c r="AY43" i="17"/>
  <c r="CG43" i="17"/>
  <c r="AZ43" i="17"/>
  <c r="CP43" i="17"/>
  <c r="CD17" i="17"/>
  <c r="I40" i="24"/>
  <c r="CE43" i="17"/>
  <c r="BC43" i="17"/>
  <c r="CY43" i="17"/>
  <c r="AR43" i="17"/>
  <c r="BO18" i="17"/>
  <c r="BP18" i="17"/>
  <c r="BJ43" i="17"/>
  <c r="CI43" i="17"/>
  <c r="BL43" i="17"/>
  <c r="CV18" i="17"/>
  <c r="BI18" i="17"/>
  <c r="CO43" i="17"/>
  <c r="BD43" i="17"/>
  <c r="CK43" i="17"/>
  <c r="CN43" i="17"/>
  <c r="BM43" i="17"/>
  <c r="CU43" i="17"/>
  <c r="BH43" i="17"/>
  <c r="BY43" i="17"/>
  <c r="BI36" i="17"/>
  <c r="CM43" i="17"/>
  <c r="AU43" i="17"/>
  <c r="CH43" i="17"/>
  <c r="CB43" i="17"/>
  <c r="CQ43" i="17"/>
  <c r="BN43" i="17"/>
  <c r="AS43" i="17"/>
  <c r="BI43" i="17"/>
  <c r="CX43" i="17"/>
  <c r="CA43" i="17"/>
  <c r="BA43" i="17"/>
  <c r="AX43" i="17"/>
  <c r="CT43" i="17"/>
  <c r="AX18" i="17"/>
  <c r="BC19" i="27"/>
  <c r="BB43" i="17"/>
  <c r="BE43" i="17"/>
  <c r="CJ43" i="17"/>
  <c r="CL43" i="17"/>
  <c r="CR43" i="17"/>
  <c r="CV43" i="17"/>
  <c r="CO38" i="17"/>
  <c r="G43" i="24"/>
  <c r="BE43" i="24" s="1"/>
  <c r="CJ18" i="17"/>
  <c r="CJ38" i="17"/>
  <c r="AX17" i="17"/>
  <c r="BY18" i="17"/>
  <c r="CE18" i="17"/>
  <c r="BW18" i="17"/>
  <c r="CQ18" i="17"/>
  <c r="CR18" i="17"/>
  <c r="CX18" i="17"/>
  <c r="AZ18" i="17"/>
  <c r="BH18" i="17"/>
  <c r="AR18" i="27"/>
  <c r="BD18" i="27"/>
  <c r="AZ38" i="17"/>
  <c r="BT17" i="17"/>
  <c r="CP17" i="17"/>
  <c r="AY18" i="17"/>
  <c r="CC18" i="17"/>
  <c r="AS18" i="17"/>
  <c r="CT18" i="17"/>
  <c r="AU38" i="17"/>
  <c r="CJ17" i="17"/>
  <c r="AU18" i="17"/>
  <c r="AR18" i="17"/>
  <c r="AT18" i="17"/>
  <c r="BS18" i="17"/>
  <c r="CB18" i="17"/>
  <c r="BD18" i="17"/>
  <c r="BJ18" i="17"/>
  <c r="CI18" i="17"/>
  <c r="BY16" i="17"/>
  <c r="AT18" i="27"/>
  <c r="CI38" i="17"/>
  <c r="BV17" i="17"/>
  <c r="BR17" i="17"/>
  <c r="G15" i="24"/>
  <c r="BB15" i="24" s="1"/>
  <c r="BR18" i="17"/>
  <c r="BV18" i="17"/>
  <c r="CY18" i="17"/>
  <c r="CL18" i="17"/>
  <c r="BT18" i="17"/>
  <c r="BX18" i="17"/>
  <c r="CD18" i="17"/>
  <c r="CW18" i="17"/>
  <c r="CN18" i="17"/>
  <c r="BF18" i="17"/>
  <c r="CP18" i="17"/>
  <c r="BB16" i="17"/>
  <c r="J18" i="27"/>
  <c r="BP18" i="27" s="1"/>
  <c r="AP18" i="27"/>
  <c r="AT38" i="17"/>
  <c r="CO17" i="17"/>
  <c r="BF17" i="17"/>
  <c r="I15" i="24"/>
  <c r="BL18" i="17"/>
  <c r="BB18" i="17"/>
  <c r="BE18" i="17"/>
  <c r="CS38" i="17"/>
  <c r="BZ18" i="17"/>
  <c r="CO18" i="17"/>
  <c r="BG18" i="17"/>
  <c r="BG17" i="17"/>
  <c r="BC18" i="17"/>
  <c r="CG18" i="17"/>
  <c r="AV18" i="17"/>
  <c r="CU18" i="17"/>
  <c r="CF18" i="17"/>
  <c r="BA18" i="17"/>
  <c r="H18" i="27"/>
  <c r="BN18" i="27" s="1"/>
  <c r="BI38" i="17"/>
  <c r="AT17" i="17"/>
  <c r="BK36" i="17"/>
  <c r="BL17" i="27"/>
  <c r="BV19" i="17"/>
  <c r="CO42" i="17"/>
  <c r="AX36" i="17"/>
  <c r="AR27" i="17"/>
  <c r="AV42" i="17"/>
  <c r="CH42" i="17"/>
  <c r="H15" i="24"/>
  <c r="BA42" i="27"/>
  <c r="BC40" i="17"/>
  <c r="CI33" i="17"/>
  <c r="AR15" i="27"/>
  <c r="CY41" i="17"/>
  <c r="BB36" i="27"/>
  <c r="CF40" i="17"/>
  <c r="BI33" i="17"/>
  <c r="BD15" i="27"/>
  <c r="BZ41" i="17"/>
  <c r="CE41" i="17"/>
  <c r="BJ41" i="17"/>
  <c r="I21" i="24"/>
  <c r="BD36" i="27"/>
  <c r="BR40" i="17"/>
  <c r="BQ40" i="17"/>
  <c r="CC40" i="17"/>
  <c r="CH40" i="17"/>
  <c r="AS33" i="17"/>
  <c r="CR33" i="17"/>
  <c r="H19" i="27"/>
  <c r="BN19" i="27" s="1"/>
  <c r="CA41" i="17"/>
  <c r="CJ41" i="17"/>
  <c r="AR41" i="17"/>
  <c r="CH27" i="17"/>
  <c r="AS36" i="27"/>
  <c r="AZ40" i="17"/>
  <c r="BS41" i="17"/>
  <c r="BE42" i="27"/>
  <c r="BK40" i="17"/>
  <c r="BB40" i="17"/>
  <c r="BC33" i="17"/>
  <c r="BT40" i="17"/>
  <c r="BP33" i="17"/>
  <c r="BY41" i="17"/>
  <c r="BR41" i="17"/>
  <c r="BI27" i="17"/>
  <c r="AT42" i="27"/>
  <c r="BA40" i="17"/>
  <c r="CK40" i="17"/>
  <c r="AT40" i="17"/>
  <c r="CI40" i="17"/>
  <c r="BA33" i="17"/>
  <c r="BJ33" i="17"/>
  <c r="BM41" i="17"/>
  <c r="CP41" i="17"/>
  <c r="CK41" i="17"/>
  <c r="CK27" i="17"/>
  <c r="CC27" i="17"/>
  <c r="BG40" i="17"/>
  <c r="CP33" i="17"/>
  <c r="CQ41" i="17"/>
  <c r="AR40" i="17"/>
  <c r="AZ15" i="17"/>
  <c r="BL42" i="27"/>
  <c r="CD40" i="17"/>
  <c r="BO40" i="17"/>
  <c r="BX40" i="17"/>
  <c r="BQ33" i="17"/>
  <c r="CR41" i="17"/>
  <c r="H42" i="27"/>
  <c r="BN42" i="27" s="1"/>
  <c r="BJ40" i="17"/>
  <c r="BZ40" i="17"/>
  <c r="BN40" i="17"/>
  <c r="CO33" i="17"/>
  <c r="CG33" i="17"/>
  <c r="BB33" i="17"/>
  <c r="G41" i="24"/>
  <c r="BE41" i="24" s="1"/>
  <c r="J15" i="27"/>
  <c r="BP15" i="27" s="1"/>
  <c r="AX41" i="17"/>
  <c r="AY41" i="17"/>
  <c r="CU41" i="17"/>
  <c r="CS27" i="17"/>
  <c r="BZ16" i="17"/>
  <c r="CM16" i="17"/>
  <c r="CS16" i="17"/>
  <c r="CL16" i="17"/>
  <c r="BD42" i="27"/>
  <c r="BY42" i="17"/>
  <c r="BL40" i="17"/>
  <c r="CL40" i="17"/>
  <c r="CW40" i="17"/>
  <c r="BS40" i="17"/>
  <c r="BK33" i="17"/>
  <c r="CH33" i="17"/>
  <c r="AZ33" i="17"/>
  <c r="AS15" i="27"/>
  <c r="I19" i="24"/>
  <c r="BW41" i="17"/>
  <c r="CX41" i="17"/>
  <c r="CH41" i="17"/>
  <c r="BB41" i="17"/>
  <c r="CC16" i="17"/>
  <c r="AW16" i="17"/>
  <c r="BQ16" i="17"/>
  <c r="H16" i="24"/>
  <c r="BM16" i="17"/>
  <c r="AZ16" i="17"/>
  <c r="BI16" i="17"/>
  <c r="BL33" i="27"/>
  <c r="AP42" i="27"/>
  <c r="BW40" i="17"/>
  <c r="CP40" i="17"/>
  <c r="CY40" i="17"/>
  <c r="AY40" i="17"/>
  <c r="AV40" i="17"/>
  <c r="AU33" i="17"/>
  <c r="CX33" i="17"/>
  <c r="CF33" i="17"/>
  <c r="BB15" i="27"/>
  <c r="BT41" i="17"/>
  <c r="CB41" i="17"/>
  <c r="BQ41" i="17"/>
  <c r="CC41" i="17"/>
  <c r="G21" i="24"/>
  <c r="AQ21" i="24" s="1"/>
  <c r="AV16" i="17"/>
  <c r="CK16" i="17"/>
  <c r="BV16" i="17"/>
  <c r="BC33" i="27"/>
  <c r="BB35" i="27"/>
  <c r="I15" i="27"/>
  <c r="BO15" i="27" s="1"/>
  <c r="AV41" i="17"/>
  <c r="BE41" i="17"/>
  <c r="BH41" i="17"/>
  <c r="CW41" i="17"/>
  <c r="BT16" i="17"/>
  <c r="BG16" i="17"/>
  <c r="BF16" i="17"/>
  <c r="CT16" i="17"/>
  <c r="BJ16" i="17"/>
  <c r="I36" i="27"/>
  <c r="BO36" i="27" s="1"/>
  <c r="BF42" i="17"/>
  <c r="BP42" i="17"/>
  <c r="G16" i="24"/>
  <c r="BD16" i="24" s="1"/>
  <c r="BR27" i="17"/>
  <c r="BC27" i="17"/>
  <c r="BO42" i="17"/>
  <c r="CP16" i="17"/>
  <c r="H17" i="24"/>
  <c r="CN16" i="17"/>
  <c r="BN16" i="17"/>
  <c r="CJ16" i="17"/>
  <c r="BS16" i="17"/>
  <c r="I42" i="27"/>
  <c r="BO42" i="27" s="1"/>
  <c r="AQ42" i="27"/>
  <c r="CG42" i="17"/>
  <c r="CI42" i="17"/>
  <c r="BY40" i="17"/>
  <c r="BV40" i="17"/>
  <c r="CM40" i="17"/>
  <c r="CS40" i="17"/>
  <c r="BH40" i="17"/>
  <c r="BM40" i="17"/>
  <c r="CU40" i="17"/>
  <c r="BT33" i="17"/>
  <c r="BD33" i="17"/>
  <c r="BE33" i="17"/>
  <c r="BS33" i="17"/>
  <c r="AR33" i="17"/>
  <c r="AS40" i="27"/>
  <c r="BL15" i="27"/>
  <c r="BA15" i="27"/>
  <c r="H19" i="24"/>
  <c r="CO41" i="17"/>
  <c r="AU41" i="17"/>
  <c r="AS41" i="17"/>
  <c r="BG41" i="17"/>
  <c r="CD41" i="17"/>
  <c r="BO41" i="17"/>
  <c r="BI41" i="17"/>
  <c r="BV41" i="17"/>
  <c r="H21" i="24"/>
  <c r="BX27" i="17"/>
  <c r="CQ16" i="17"/>
  <c r="BC16" i="17"/>
  <c r="BE42" i="17"/>
  <c r="BF27" i="17"/>
  <c r="AT16" i="17"/>
  <c r="CO16" i="17"/>
  <c r="BW16" i="17"/>
  <c r="BR16" i="17"/>
  <c r="J42" i="27"/>
  <c r="BP42" i="27" s="1"/>
  <c r="BC42" i="27"/>
  <c r="CX42" i="17"/>
  <c r="CW42" i="17"/>
  <c r="CV40" i="17"/>
  <c r="BI40" i="17"/>
  <c r="CA40" i="17"/>
  <c r="AU40" i="17"/>
  <c r="BP40" i="17"/>
  <c r="BD40" i="17"/>
  <c r="CG40" i="17"/>
  <c r="AV33" i="17"/>
  <c r="CN33" i="17"/>
  <c r="CB33" i="17"/>
  <c r="BH33" i="17"/>
  <c r="CU33" i="17"/>
  <c r="BD40" i="27"/>
  <c r="AP15" i="27"/>
  <c r="BC15" i="27"/>
  <c r="G19" i="24"/>
  <c r="BA19" i="24" s="1"/>
  <c r="BK41" i="17"/>
  <c r="BF41" i="17"/>
  <c r="CV41" i="17"/>
  <c r="BL41" i="17"/>
  <c r="CM41" i="17"/>
  <c r="BC41" i="17"/>
  <c r="BA41" i="17"/>
  <c r="CT41" i="17"/>
  <c r="BJ27" i="17"/>
  <c r="BT42" i="17"/>
  <c r="K32" i="17"/>
  <c r="AW32" i="17" s="1"/>
  <c r="J17" i="24"/>
  <c r="CY16" i="17"/>
  <c r="CI16" i="17"/>
  <c r="BH42" i="17"/>
  <c r="AR40" i="27"/>
  <c r="CP27" i="17"/>
  <c r="AR16" i="17"/>
  <c r="BL16" i="17"/>
  <c r="AU16" i="17"/>
  <c r="CH16" i="17"/>
  <c r="CX16" i="17"/>
  <c r="BL36" i="27"/>
  <c r="G42" i="27"/>
  <c r="BM42" i="27" s="1"/>
  <c r="BK42" i="17"/>
  <c r="CT42" i="17"/>
  <c r="CO40" i="17"/>
  <c r="CX40" i="17"/>
  <c r="CJ40" i="17"/>
  <c r="CN40" i="17"/>
  <c r="CT40" i="17"/>
  <c r="BF40" i="17"/>
  <c r="AW40" i="17"/>
  <c r="BG33" i="17"/>
  <c r="CC33" i="17"/>
  <c r="CW33" i="17"/>
  <c r="AX33" i="17"/>
  <c r="BE40" i="27"/>
  <c r="G35" i="24"/>
  <c r="BC35" i="24" s="1"/>
  <c r="H15" i="27"/>
  <c r="BN15" i="27" s="1"/>
  <c r="AW41" i="17"/>
  <c r="BN41" i="17"/>
  <c r="BX41" i="17"/>
  <c r="BD41" i="17"/>
  <c r="CS41" i="17"/>
  <c r="AT41" i="17"/>
  <c r="CN41" i="17"/>
  <c r="CO27" i="17"/>
  <c r="BY27" i="17"/>
  <c r="AP45" i="27"/>
  <c r="H36" i="27"/>
  <c r="BN36" i="27" s="1"/>
  <c r="BA36" i="27"/>
  <c r="CS15" i="17"/>
  <c r="AR38" i="17"/>
  <c r="BB38" i="17"/>
  <c r="AW38" i="17"/>
  <c r="CX17" i="17"/>
  <c r="BJ17" i="17"/>
  <c r="CF17" i="17"/>
  <c r="BP36" i="17"/>
  <c r="AP17" i="27"/>
  <c r="CE27" i="17"/>
  <c r="AV27" i="17"/>
  <c r="AY27" i="17"/>
  <c r="AU27" i="17"/>
  <c r="J35" i="24"/>
  <c r="AR36" i="27"/>
  <c r="BD19" i="27"/>
  <c r="I35" i="24"/>
  <c r="H41" i="24"/>
  <c r="F54" i="24"/>
  <c r="BA38" i="17"/>
  <c r="BX38" i="17"/>
  <c r="BO38" i="17"/>
  <c r="BN17" i="17"/>
  <c r="AW17" i="17"/>
  <c r="BP17" i="17"/>
  <c r="BN36" i="17"/>
  <c r="AR17" i="27"/>
  <c r="BK27" i="17"/>
  <c r="CF27" i="17"/>
  <c r="CX27" i="17"/>
  <c r="BL27" i="17"/>
  <c r="BA19" i="27"/>
  <c r="I41" i="24"/>
  <c r="BS36" i="17"/>
  <c r="AP36" i="27"/>
  <c r="AP16" i="27"/>
  <c r="CG38" i="17"/>
  <c r="CW38" i="17"/>
  <c r="AY38" i="17"/>
  <c r="BB17" i="17"/>
  <c r="BW17" i="17"/>
  <c r="BX17" i="17"/>
  <c r="CQ36" i="17"/>
  <c r="I17" i="27"/>
  <c r="BO17" i="27" s="1"/>
  <c r="AW27" i="17"/>
  <c r="BP27" i="17"/>
  <c r="BG27" i="17"/>
  <c r="AX27" i="17"/>
  <c r="BF19" i="17"/>
  <c r="BC36" i="27"/>
  <c r="BD16" i="27"/>
  <c r="BS38" i="17"/>
  <c r="CD38" i="17"/>
  <c r="CM38" i="17"/>
  <c r="BY17" i="17"/>
  <c r="CS17" i="17"/>
  <c r="BM36" i="17"/>
  <c r="AQ17" i="27"/>
  <c r="BE27" i="17"/>
  <c r="CJ27" i="17"/>
  <c r="CB27" i="17"/>
  <c r="BQ27" i="17"/>
  <c r="CM19" i="17"/>
  <c r="CY15" i="17"/>
  <c r="AT16" i="27"/>
  <c r="AT36" i="17"/>
  <c r="BB36" i="17"/>
  <c r="BB33" i="27"/>
  <c r="BA42" i="17"/>
  <c r="CF42" i="17"/>
  <c r="AS16" i="27"/>
  <c r="BJ36" i="17"/>
  <c r="BY36" i="17"/>
  <c r="CS42" i="17"/>
  <c r="AR16" i="27"/>
  <c r="BJ38" i="17"/>
  <c r="CK17" i="17"/>
  <c r="CH17" i="17"/>
  <c r="CF36" i="17"/>
  <c r="CY19" i="17"/>
  <c r="CV19" i="17"/>
  <c r="G33" i="27"/>
  <c r="BM33" i="27" s="1"/>
  <c r="AP33" i="27"/>
  <c r="AT41" i="27"/>
  <c r="F52" i="27"/>
  <c r="BI42" i="17"/>
  <c r="BG42" i="17"/>
  <c r="CV42" i="17"/>
  <c r="BX42" i="17"/>
  <c r="CC42" i="17"/>
  <c r="AT42" i="17"/>
  <c r="CN42" i="17"/>
  <c r="BT15" i="17"/>
  <c r="BY15" i="17"/>
  <c r="AQ19" i="27"/>
  <c r="AS19" i="27"/>
  <c r="I16" i="27"/>
  <c r="BO16" i="27" s="1"/>
  <c r="BA16" i="27"/>
  <c r="BK38" i="17"/>
  <c r="CV38" i="17"/>
  <c r="CR38" i="17"/>
  <c r="BR38" i="17"/>
  <c r="CY38" i="17"/>
  <c r="AS38" i="17"/>
  <c r="BM38" i="17"/>
  <c r="BF38" i="17"/>
  <c r="AQ45" i="27"/>
  <c r="CV17" i="17"/>
  <c r="BH17" i="17"/>
  <c r="CQ17" i="17"/>
  <c r="AZ17" i="17"/>
  <c r="BZ17" i="17"/>
  <c r="BA17" i="17"/>
  <c r="BC17" i="17"/>
  <c r="BT36" i="17"/>
  <c r="BF36" i="17"/>
  <c r="AV36" i="17"/>
  <c r="BQ36" i="17"/>
  <c r="AS36" i="17"/>
  <c r="CM36" i="17"/>
  <c r="BG36" i="17"/>
  <c r="I45" i="24"/>
  <c r="H17" i="27"/>
  <c r="BN17" i="27" s="1"/>
  <c r="BQ49" i="20"/>
  <c r="AS33" i="27"/>
  <c r="BB45" i="27"/>
  <c r="CA36" i="17"/>
  <c r="CS36" i="17"/>
  <c r="CP42" i="17"/>
  <c r="BK15" i="17"/>
  <c r="AP19" i="27"/>
  <c r="G16" i="27"/>
  <c r="BM16" i="27" s="1"/>
  <c r="BR36" i="17"/>
  <c r="CC19" i="17"/>
  <c r="BD42" i="17"/>
  <c r="BZ42" i="17"/>
  <c r="J19" i="27"/>
  <c r="BP19" i="27" s="1"/>
  <c r="CF38" i="17"/>
  <c r="BX36" i="17"/>
  <c r="BA17" i="27"/>
  <c r="CF19" i="17"/>
  <c r="AT19" i="17"/>
  <c r="AR33" i="27"/>
  <c r="BE33" i="27"/>
  <c r="AZ42" i="17"/>
  <c r="CU42" i="17"/>
  <c r="AU42" i="17"/>
  <c r="CK42" i="17"/>
  <c r="CB42" i="17"/>
  <c r="AW42" i="17"/>
  <c r="BV42" i="17"/>
  <c r="AW15" i="17"/>
  <c r="CH15" i="17"/>
  <c r="AT19" i="27"/>
  <c r="J16" i="27"/>
  <c r="BP16" i="27" s="1"/>
  <c r="BC16" i="27"/>
  <c r="CX38" i="17"/>
  <c r="CT38" i="17"/>
  <c r="BZ38" i="17"/>
  <c r="BL38" i="17"/>
  <c r="CP38" i="17"/>
  <c r="AV38" i="17"/>
  <c r="AX38" i="17"/>
  <c r="BS17" i="17"/>
  <c r="BM17" i="17"/>
  <c r="CW17" i="17"/>
  <c r="CC17" i="17"/>
  <c r="CY17" i="17"/>
  <c r="CM17" i="17"/>
  <c r="AV17" i="17"/>
  <c r="AW36" i="17"/>
  <c r="BL36" i="17"/>
  <c r="CW36" i="17"/>
  <c r="CG36" i="17"/>
  <c r="CK36" i="17"/>
  <c r="AR36" i="17"/>
  <c r="AY36" i="17"/>
  <c r="G45" i="24"/>
  <c r="BC45" i="24" s="1"/>
  <c r="G17" i="27"/>
  <c r="BM17" i="27" s="1"/>
  <c r="BE17" i="27"/>
  <c r="CO19" i="17"/>
  <c r="I33" i="27"/>
  <c r="BO33" i="27" s="1"/>
  <c r="CD15" i="17"/>
  <c r="BE16" i="27"/>
  <c r="CO36" i="17"/>
  <c r="CE36" i="17"/>
  <c r="CN36" i="17"/>
  <c r="AW19" i="17"/>
  <c r="BL42" i="17"/>
  <c r="CQ42" i="17"/>
  <c r="BN42" i="17"/>
  <c r="BL19" i="27"/>
  <c r="CR36" i="17"/>
  <c r="CI36" i="17"/>
  <c r="CB36" i="17"/>
  <c r="AQ33" i="27"/>
  <c r="BR42" i="17"/>
  <c r="CV15" i="17"/>
  <c r="BY38" i="17"/>
  <c r="BV38" i="17"/>
  <c r="BG38" i="17"/>
  <c r="CA17" i="17"/>
  <c r="CT17" i="17"/>
  <c r="BC36" i="17"/>
  <c r="CP36" i="17"/>
  <c r="BW19" i="17"/>
  <c r="BO19" i="17"/>
  <c r="J33" i="27"/>
  <c r="BP33" i="27" s="1"/>
  <c r="BD33" i="27"/>
  <c r="F54" i="27"/>
  <c r="BQ42" i="17"/>
  <c r="BW42" i="17"/>
  <c r="CL42" i="17"/>
  <c r="AR42" i="17"/>
  <c r="AX42" i="17"/>
  <c r="BS42" i="17"/>
  <c r="CR42" i="17"/>
  <c r="CT15" i="17"/>
  <c r="CG15" i="17"/>
  <c r="I19" i="27"/>
  <c r="BO19" i="27" s="1"/>
  <c r="BE19" i="27"/>
  <c r="BL16" i="27"/>
  <c r="AQ16" i="27"/>
  <c r="BN38" i="17"/>
  <c r="CQ38" i="17"/>
  <c r="BQ38" i="17"/>
  <c r="CC38" i="17"/>
  <c r="CK38" i="17"/>
  <c r="CU38" i="17"/>
  <c r="CL38" i="17"/>
  <c r="BL17" i="17"/>
  <c r="CU17" i="17"/>
  <c r="AS17" i="17"/>
  <c r="BI17" i="17"/>
  <c r="CG17" i="17"/>
  <c r="CL17" i="17"/>
  <c r="AY17" i="17"/>
  <c r="BE36" i="17"/>
  <c r="CU36" i="17"/>
  <c r="CC36" i="17"/>
  <c r="CX36" i="17"/>
  <c r="CH36" i="17"/>
  <c r="BH36" i="17"/>
  <c r="CV36" i="17"/>
  <c r="H45" i="24"/>
  <c r="BC17" i="27"/>
  <c r="BD17" i="27"/>
  <c r="BZ36" i="17"/>
  <c r="H33" i="27"/>
  <c r="BN33" i="27" s="1"/>
  <c r="BC42" i="17"/>
  <c r="CJ42" i="17"/>
  <c r="CK15" i="17"/>
  <c r="BA36" i="17"/>
  <c r="CL36" i="17"/>
  <c r="CA19" i="17"/>
  <c r="BA33" i="27"/>
  <c r="CD42" i="17"/>
  <c r="BM42" i="17"/>
  <c r="BB42" i="17"/>
  <c r="BS15" i="17"/>
  <c r="BB19" i="27"/>
  <c r="BT38" i="17"/>
  <c r="BD38" i="17"/>
  <c r="BO17" i="17"/>
  <c r="CE17" i="17"/>
  <c r="AR17" i="17"/>
  <c r="CI17" i="17"/>
  <c r="BW36" i="17"/>
  <c r="CJ36" i="17"/>
  <c r="BO36" i="17"/>
  <c r="AS17" i="27"/>
  <c r="CL19" i="17"/>
  <c r="AV19" i="17"/>
  <c r="BL41" i="27"/>
  <c r="AS42" i="17"/>
  <c r="CM42" i="17"/>
  <c r="CE42" i="17"/>
  <c r="CY42" i="17"/>
  <c r="AY42" i="17"/>
  <c r="BJ42" i="17"/>
  <c r="CK35" i="17"/>
  <c r="AX15" i="17"/>
  <c r="G19" i="27"/>
  <c r="BM19" i="27" s="1"/>
  <c r="H16" i="27"/>
  <c r="BN16" i="27" s="1"/>
  <c r="BE38" i="17"/>
  <c r="CA38" i="17"/>
  <c r="CE38" i="17"/>
  <c r="CH38" i="17"/>
  <c r="BH38" i="17"/>
  <c r="CB38" i="17"/>
  <c r="CR17" i="17"/>
  <c r="BD17" i="17"/>
  <c r="CB17" i="17"/>
  <c r="BE17" i="17"/>
  <c r="BQ17" i="17"/>
  <c r="CN17" i="17"/>
  <c r="BV36" i="17"/>
  <c r="AU36" i="17"/>
  <c r="CT36" i="17"/>
  <c r="AZ36" i="17"/>
  <c r="CY36" i="17"/>
  <c r="BD36" i="17"/>
  <c r="BB17" i="27"/>
  <c r="BS27" i="17"/>
  <c r="BD27" i="17"/>
  <c r="CI27" i="17"/>
  <c r="CT27" i="17"/>
  <c r="CR27" i="17"/>
  <c r="BO27" i="17"/>
  <c r="BH27" i="17"/>
  <c r="AR21" i="27"/>
  <c r="G40" i="27"/>
  <c r="BM40" i="27" s="1"/>
  <c r="BB40" i="27"/>
  <c r="G33" i="24"/>
  <c r="BP33" i="24" s="1"/>
  <c r="G35" i="27"/>
  <c r="BM35" i="27" s="1"/>
  <c r="H40" i="27"/>
  <c r="BN40" i="27" s="1"/>
  <c r="BA40" i="27"/>
  <c r="BB21" i="27"/>
  <c r="BD16" i="17"/>
  <c r="CR16" i="17"/>
  <c r="AY16" i="17"/>
  <c r="BE16" i="17"/>
  <c r="CG16" i="17"/>
  <c r="CE16" i="17"/>
  <c r="BP16" i="17"/>
  <c r="G36" i="27"/>
  <c r="BM36" i="27" s="1"/>
  <c r="BE36" i="27"/>
  <c r="CA33" i="17"/>
  <c r="CQ33" i="17"/>
  <c r="CY33" i="17"/>
  <c r="BR33" i="17"/>
  <c r="CK33" i="17"/>
  <c r="BV33" i="17"/>
  <c r="BF33" i="17"/>
  <c r="CE33" i="17"/>
  <c r="BB38" i="27"/>
  <c r="AT40" i="27"/>
  <c r="I33" i="24"/>
  <c r="J16" i="24"/>
  <c r="BE21" i="27"/>
  <c r="F32" i="27"/>
  <c r="AS32" i="27" s="1"/>
  <c r="AS27" i="17"/>
  <c r="AT27" i="17"/>
  <c r="CW27" i="17"/>
  <c r="CU27" i="17"/>
  <c r="CD27" i="17"/>
  <c r="CL27" i="17"/>
  <c r="AZ27" i="17"/>
  <c r="BV27" i="17"/>
  <c r="BF48" i="20"/>
  <c r="CN47" i="20"/>
  <c r="AQ35" i="27"/>
  <c r="AQ40" i="27"/>
  <c r="J40" i="27"/>
  <c r="BP40" i="27" s="1"/>
  <c r="AP48" i="20"/>
  <c r="G17" i="24"/>
  <c r="AR17" i="24" s="1"/>
  <c r="CW16" i="17"/>
  <c r="BH16" i="17"/>
  <c r="CF16" i="17"/>
  <c r="AX16" i="17"/>
  <c r="CD16" i="17"/>
  <c r="BX16" i="17"/>
  <c r="BK16" i="17"/>
  <c r="AQ36" i="27"/>
  <c r="J36" i="27"/>
  <c r="BP36" i="27" s="1"/>
  <c r="AY33" i="17"/>
  <c r="BO33" i="17"/>
  <c r="BW33" i="17"/>
  <c r="BX33" i="17"/>
  <c r="CL33" i="17"/>
  <c r="CT33" i="17"/>
  <c r="AT33" i="17"/>
  <c r="BL40" i="27"/>
  <c r="AP40" i="27"/>
  <c r="H33" i="24"/>
  <c r="CQ27" i="17"/>
  <c r="BN27" i="17"/>
  <c r="CG27" i="17"/>
  <c r="BW27" i="17"/>
  <c r="CY27" i="17"/>
  <c r="BA27" i="17"/>
  <c r="BZ27" i="17"/>
  <c r="BO48" i="20"/>
  <c r="BQ47" i="20"/>
  <c r="BL35" i="27"/>
  <c r="F52" i="24"/>
  <c r="F32" i="24"/>
  <c r="I32" i="24" s="1"/>
  <c r="CA16" i="17"/>
  <c r="CB16" i="17"/>
  <c r="AS16" i="17"/>
  <c r="BA16" i="17"/>
  <c r="CU16" i="17"/>
  <c r="BO16" i="17"/>
  <c r="AW33" i="17"/>
  <c r="BZ33" i="17"/>
  <c r="BN33" i="17"/>
  <c r="CS33" i="17"/>
  <c r="CM33" i="17"/>
  <c r="CD33" i="17"/>
  <c r="I40" i="27"/>
  <c r="BO40" i="27" s="1"/>
  <c r="BB27" i="17"/>
  <c r="CN27" i="17"/>
  <c r="BM27" i="17"/>
  <c r="CM27" i="17"/>
  <c r="CA27" i="17"/>
  <c r="CV27" i="17"/>
  <c r="BW48" i="20"/>
  <c r="BR47" i="20"/>
  <c r="CU19" i="17"/>
  <c r="BD19" i="17"/>
  <c r="AZ19" i="17"/>
  <c r="BM19" i="17"/>
  <c r="CJ19" i="17"/>
  <c r="CX19" i="17"/>
  <c r="CR19" i="17"/>
  <c r="CQ19" i="17"/>
  <c r="CS19" i="17"/>
  <c r="CN19" i="17"/>
  <c r="BI19" i="17"/>
  <c r="CP19" i="17"/>
  <c r="CK19" i="17"/>
  <c r="CE19" i="17"/>
  <c r="CI19" i="17"/>
  <c r="BC35" i="27"/>
  <c r="J35" i="27"/>
  <c r="BP35" i="27" s="1"/>
  <c r="AT35" i="27"/>
  <c r="H41" i="27"/>
  <c r="BN41" i="27" s="1"/>
  <c r="AR41" i="27"/>
  <c r="AP41" i="27"/>
  <c r="BA41" i="27"/>
  <c r="AR35" i="17"/>
  <c r="BV15" i="17"/>
  <c r="CF15" i="17"/>
  <c r="CP15" i="17"/>
  <c r="BH15" i="17"/>
  <c r="BO15" i="17"/>
  <c r="BD15" i="17"/>
  <c r="BZ15" i="17"/>
  <c r="CI15" i="17"/>
  <c r="BW15" i="17"/>
  <c r="BA15" i="17"/>
  <c r="BB15" i="17"/>
  <c r="CR15" i="17"/>
  <c r="CC15" i="17"/>
  <c r="BC15" i="17"/>
  <c r="CM15" i="17"/>
  <c r="H45" i="27"/>
  <c r="BN45" i="27" s="1"/>
  <c r="BD45" i="27"/>
  <c r="BA45" i="27"/>
  <c r="BK45" i="27"/>
  <c r="G21" i="27"/>
  <c r="BM21" i="27" s="1"/>
  <c r="AT21" i="27"/>
  <c r="I21" i="27"/>
  <c r="BO21" i="27" s="1"/>
  <c r="BD21" i="27"/>
  <c r="CO50" i="20"/>
  <c r="BZ19" i="17"/>
  <c r="BK19" i="17"/>
  <c r="BX19" i="17"/>
  <c r="BQ19" i="17"/>
  <c r="BB19" i="17"/>
  <c r="BP19" i="17"/>
  <c r="AR19" i="17"/>
  <c r="CD19" i="17"/>
  <c r="AU19" i="17"/>
  <c r="AX19" i="17"/>
  <c r="BE19" i="17"/>
  <c r="BG19" i="17"/>
  <c r="CW19" i="17"/>
  <c r="CG19" i="17"/>
  <c r="I35" i="27"/>
  <c r="BO35" i="27" s="1"/>
  <c r="BE35" i="27"/>
  <c r="AP35" i="27"/>
  <c r="BA35" i="27"/>
  <c r="G41" i="27"/>
  <c r="BM41" i="27" s="1"/>
  <c r="J41" i="27"/>
  <c r="BP41" i="27" s="1"/>
  <c r="BC41" i="27"/>
  <c r="BE41" i="27"/>
  <c r="CO35" i="17"/>
  <c r="BR15" i="17"/>
  <c r="CE15" i="17"/>
  <c r="BX15" i="17"/>
  <c r="CB15" i="17"/>
  <c r="CJ15" i="17"/>
  <c r="BL15" i="17"/>
  <c r="BP15" i="17"/>
  <c r="CX15" i="17"/>
  <c r="BM15" i="17"/>
  <c r="CN15" i="17"/>
  <c r="BI15" i="17"/>
  <c r="AS15" i="17"/>
  <c r="CA15" i="17"/>
  <c r="AV15" i="17"/>
  <c r="CL15" i="17"/>
  <c r="BL45" i="27"/>
  <c r="G45" i="27"/>
  <c r="BM45" i="27" s="1"/>
  <c r="AS45" i="27"/>
  <c r="J45" i="27"/>
  <c r="BL21" i="27"/>
  <c r="BC21" i="27"/>
  <c r="AQ21" i="27"/>
  <c r="H21" i="27"/>
  <c r="BN21" i="27" s="1"/>
  <c r="BL19" i="17"/>
  <c r="BC19" i="17"/>
  <c r="CH19" i="17"/>
  <c r="BR19" i="17"/>
  <c r="AY19" i="17"/>
  <c r="BT19" i="17"/>
  <c r="BA19" i="17"/>
  <c r="BH19" i="17"/>
  <c r="BY19" i="17"/>
  <c r="BJ19" i="17"/>
  <c r="AS19" i="17"/>
  <c r="CB19" i="17"/>
  <c r="BS19" i="17"/>
  <c r="BN19" i="17"/>
  <c r="H35" i="27"/>
  <c r="BN35" i="27" s="1"/>
  <c r="AS35" i="27"/>
  <c r="AR35" i="27"/>
  <c r="I41" i="27"/>
  <c r="BO41" i="27" s="1"/>
  <c r="AQ41" i="27"/>
  <c r="AS41" i="27"/>
  <c r="CQ35" i="17"/>
  <c r="CW15" i="17"/>
  <c r="BJ15" i="17"/>
  <c r="AY15" i="17"/>
  <c r="BN15" i="17"/>
  <c r="AU15" i="17"/>
  <c r="CU15" i="17"/>
  <c r="CO15" i="17"/>
  <c r="BF15" i="17"/>
  <c r="AR15" i="17"/>
  <c r="AT15" i="17"/>
  <c r="BE15" i="17"/>
  <c r="CQ15" i="17"/>
  <c r="BQ15" i="17"/>
  <c r="I45" i="27"/>
  <c r="BO45" i="27" s="1"/>
  <c r="AR45" i="27"/>
  <c r="AP21" i="27"/>
  <c r="AS21" i="27"/>
  <c r="AW50" i="20"/>
  <c r="CB50" i="20"/>
  <c r="BL49" i="20"/>
  <c r="BT50" i="20"/>
  <c r="CX50" i="20"/>
  <c r="CK50" i="20"/>
  <c r="BZ49" i="20"/>
  <c r="BM49" i="20"/>
  <c r="BJ50" i="20"/>
  <c r="CS50" i="20"/>
  <c r="CH50" i="20"/>
  <c r="AR50" i="20"/>
  <c r="BD49" i="20"/>
  <c r="BG49" i="20"/>
  <c r="AP49" i="20"/>
  <c r="AY50" i="20"/>
  <c r="BL50" i="20"/>
  <c r="CT50" i="20"/>
  <c r="BI49" i="20"/>
  <c r="BW49" i="20"/>
  <c r="CN50" i="20"/>
  <c r="CG50" i="20"/>
  <c r="CD50" i="20"/>
  <c r="AS50" i="20"/>
  <c r="BX50" i="20"/>
  <c r="BS50" i="20"/>
  <c r="BE50" i="20"/>
  <c r="CI50" i="20"/>
  <c r="AT50" i="20"/>
  <c r="BK50" i="20"/>
  <c r="BY50" i="20"/>
  <c r="CQ50" i="20"/>
  <c r="CU50" i="20"/>
  <c r="AR49" i="20"/>
  <c r="BN49" i="20"/>
  <c r="CK49" i="20"/>
  <c r="CH49" i="20"/>
  <c r="AT49" i="20"/>
  <c r="BP49" i="20"/>
  <c r="CX49" i="20"/>
  <c r="K399" i="34"/>
  <c r="BD50" i="20"/>
  <c r="BC50" i="20"/>
  <c r="AV50" i="20"/>
  <c r="BH50" i="20"/>
  <c r="BN50" i="20"/>
  <c r="CC50" i="20"/>
  <c r="BF50" i="20"/>
  <c r="CJ50" i="20"/>
  <c r="CW50" i="20"/>
  <c r="AU50" i="20"/>
  <c r="CA50" i="20"/>
  <c r="CM50" i="20"/>
  <c r="BV50" i="20"/>
  <c r="CN49" i="20"/>
  <c r="BB49" i="20"/>
  <c r="CF49" i="20"/>
  <c r="CQ49" i="20"/>
  <c r="BY49" i="20"/>
  <c r="CV49" i="20"/>
  <c r="CE49" i="20"/>
  <c r="CU49" i="20"/>
  <c r="AP50" i="20"/>
  <c r="CL50" i="20"/>
  <c r="AZ50" i="20"/>
  <c r="BO50" i="20"/>
  <c r="BP50" i="20"/>
  <c r="AX50" i="20"/>
  <c r="CR50" i="20"/>
  <c r="CF50" i="20"/>
  <c r="BW50" i="20"/>
  <c r="CV50" i="20"/>
  <c r="BZ50" i="20"/>
  <c r="BB50" i="20"/>
  <c r="CP50" i="20"/>
  <c r="CE50" i="20"/>
  <c r="BJ49" i="20"/>
  <c r="CO49" i="20"/>
  <c r="BR49" i="20"/>
  <c r="AZ49" i="20"/>
  <c r="AV49" i="20"/>
  <c r="BK49" i="20"/>
  <c r="CW49" i="20"/>
  <c r="BV49" i="20"/>
  <c r="K402" i="34"/>
  <c r="CH35" i="17"/>
  <c r="CG35" i="17"/>
  <c r="BP35" i="17"/>
  <c r="CC35" i="17"/>
  <c r="J38" i="27"/>
  <c r="BP38" i="27" s="1"/>
  <c r="BF47" i="20"/>
  <c r="AV47" i="20"/>
  <c r="AY47" i="20"/>
  <c r="BI35" i="17"/>
  <c r="BG35" i="17"/>
  <c r="CV35" i="17"/>
  <c r="BZ35" i="17"/>
  <c r="G38" i="27"/>
  <c r="BM38" i="27" s="1"/>
  <c r="BS47" i="20"/>
  <c r="CO47" i="20"/>
  <c r="BA47" i="20"/>
  <c r="BB35" i="17"/>
  <c r="AV35" i="17"/>
  <c r="CL35" i="17"/>
  <c r="AS38" i="27"/>
  <c r="AT47" i="20"/>
  <c r="AS47" i="20"/>
  <c r="BK35" i="17"/>
  <c r="CN35" i="17"/>
  <c r="BD35" i="17"/>
  <c r="AW35" i="17"/>
  <c r="BR35" i="17"/>
  <c r="BM35" i="17"/>
  <c r="CB35" i="17"/>
  <c r="CU35" i="17"/>
  <c r="CF35" i="17"/>
  <c r="CD35" i="17"/>
  <c r="CJ35" i="17"/>
  <c r="CI35" i="17"/>
  <c r="CT35" i="17"/>
  <c r="BH35" i="17"/>
  <c r="BF35" i="17"/>
  <c r="AT38" i="27"/>
  <c r="AR38" i="27"/>
  <c r="BA38" i="27"/>
  <c r="BJ47" i="20"/>
  <c r="BP47" i="20"/>
  <c r="AR47" i="20"/>
  <c r="BO47" i="20"/>
  <c r="BX47" i="20"/>
  <c r="BT47" i="20"/>
  <c r="CT47" i="20"/>
  <c r="BG47" i="20"/>
  <c r="AX47" i="20"/>
  <c r="CS47" i="20"/>
  <c r="BH47" i="20"/>
  <c r="BT35" i="17"/>
  <c r="BS35" i="17"/>
  <c r="BA35" i="17"/>
  <c r="BN35" i="17"/>
  <c r="BX35" i="17"/>
  <c r="BW35" i="17"/>
  <c r="CS35" i="17"/>
  <c r="CA35" i="17"/>
  <c r="CW35" i="17"/>
  <c r="CY35" i="17"/>
  <c r="AY35" i="17"/>
  <c r="BQ35" i="17"/>
  <c r="BO35" i="17"/>
  <c r="AX35" i="17"/>
  <c r="AS35" i="17"/>
  <c r="BL38" i="27"/>
  <c r="AP38" i="27"/>
  <c r="I38" i="27"/>
  <c r="BO38" i="27" s="1"/>
  <c r="BD38" i="27"/>
  <c r="BC47" i="20"/>
  <c r="BM47" i="20"/>
  <c r="CQ47" i="20"/>
  <c r="BN47" i="20"/>
  <c r="BK47" i="20"/>
  <c r="BI47" i="20"/>
  <c r="CM47" i="20"/>
  <c r="BW47" i="20"/>
  <c r="CP47" i="20"/>
  <c r="CA47" i="20"/>
  <c r="AU35" i="17"/>
  <c r="BL35" i="17"/>
  <c r="BE35" i="17"/>
  <c r="AT35" i="17"/>
  <c r="BJ35" i="17"/>
  <c r="CM35" i="17"/>
  <c r="CP35" i="17"/>
  <c r="CR35" i="17"/>
  <c r="BY35" i="17"/>
  <c r="CE35" i="17"/>
  <c r="CX35" i="17"/>
  <c r="BC35" i="17"/>
  <c r="AZ35" i="17"/>
  <c r="AQ38" i="27"/>
  <c r="H38" i="27"/>
  <c r="BN38" i="27" s="1"/>
  <c r="BC38" i="27"/>
  <c r="AP47" i="20"/>
  <c r="CH47" i="20"/>
  <c r="CW47" i="20"/>
  <c r="BE47" i="20"/>
  <c r="BD47" i="20"/>
  <c r="CR47" i="20"/>
  <c r="BB47" i="20"/>
  <c r="CF47" i="20"/>
  <c r="CK47" i="20"/>
  <c r="CB47" i="20"/>
  <c r="CE47" i="20"/>
  <c r="BM50" i="20"/>
  <c r="BG50" i="20"/>
  <c r="BA49" i="20"/>
  <c r="CL49" i="20"/>
  <c r="BF49" i="20"/>
  <c r="AY49" i="20"/>
  <c r="CS49" i="20"/>
  <c r="CG49" i="20"/>
  <c r="CP49" i="20"/>
  <c r="BC49" i="20"/>
  <c r="AW49" i="20"/>
  <c r="BQ50" i="20"/>
  <c r="BI50" i="20"/>
  <c r="AU49" i="20"/>
  <c r="CC49" i="20"/>
  <c r="CT49" i="20"/>
  <c r="AS49" i="20"/>
  <c r="CD49" i="20"/>
  <c r="CJ49" i="20"/>
  <c r="CM49" i="20"/>
  <c r="BE49" i="20"/>
  <c r="AX49" i="20"/>
  <c r="BA50" i="20"/>
  <c r="BX49" i="20"/>
  <c r="CA49" i="20"/>
  <c r="BO49" i="20"/>
  <c r="BS49" i="20"/>
  <c r="CR49" i="20"/>
  <c r="CI49" i="20"/>
  <c r="CB49" i="20"/>
  <c r="BT49" i="20"/>
  <c r="CI47" i="20"/>
  <c r="CG47" i="20"/>
  <c r="CV47" i="20"/>
  <c r="BY47" i="20"/>
  <c r="AZ47" i="20"/>
  <c r="AU47" i="20"/>
  <c r="CJ47" i="20"/>
  <c r="CU47" i="20"/>
  <c r="CX47" i="20"/>
  <c r="CL47" i="20"/>
  <c r="BL47" i="20"/>
  <c r="BV47" i="20"/>
  <c r="CC47" i="20"/>
  <c r="CD47" i="20"/>
  <c r="BZ47" i="20"/>
  <c r="CM48" i="20"/>
  <c r="CJ48" i="20"/>
  <c r="CS48" i="20"/>
  <c r="AY48" i="20"/>
  <c r="CA48" i="20"/>
  <c r="CR48" i="20"/>
  <c r="CK48" i="20"/>
  <c r="CT48" i="20"/>
  <c r="AZ48" i="20"/>
  <c r="CI48" i="20"/>
  <c r="CX48" i="20"/>
  <c r="BJ48" i="20"/>
  <c r="BN48" i="20"/>
  <c r="BV48" i="20"/>
  <c r="BQ48" i="20"/>
  <c r="CL48" i="20"/>
  <c r="AT48" i="20"/>
  <c r="CP48" i="20"/>
  <c r="BZ48" i="20"/>
  <c r="BC48" i="20"/>
  <c r="BK48" i="20"/>
  <c r="CW48" i="20"/>
  <c r="BI48" i="20"/>
  <c r="CV48" i="20"/>
  <c r="BM48" i="20"/>
  <c r="BA48" i="20"/>
  <c r="CN48" i="20"/>
  <c r="BR48" i="20"/>
  <c r="AW48" i="20"/>
  <c r="CD48" i="20"/>
  <c r="AR48" i="20"/>
  <c r="AU48" i="20"/>
  <c r="BB48" i="20"/>
  <c r="CB48" i="20"/>
  <c r="BS48" i="20"/>
  <c r="CG48" i="20"/>
  <c r="BY48" i="20"/>
  <c r="CO48" i="20"/>
  <c r="CC48" i="20"/>
  <c r="AS48" i="20"/>
  <c r="CQ48" i="20"/>
  <c r="AV48" i="20"/>
  <c r="BG48" i="20"/>
  <c r="BL48" i="20"/>
  <c r="CU48" i="20"/>
  <c r="BH48" i="20"/>
  <c r="AX48" i="20"/>
  <c r="BT48" i="20"/>
  <c r="BE48" i="20"/>
  <c r="BX48" i="20"/>
  <c r="CF48" i="20"/>
  <c r="CE48" i="20"/>
  <c r="CH48" i="20"/>
  <c r="BP48" i="20"/>
  <c r="CY46" i="20"/>
  <c r="M63" i="16"/>
  <c r="M41" i="20" s="1"/>
  <c r="AS41" i="20" s="1"/>
  <c r="P63" i="16"/>
  <c r="P41" i="20" s="1"/>
  <c r="AV41" i="20" s="1"/>
  <c r="N63" i="16"/>
  <c r="N41" i="20" s="1"/>
  <c r="AT41" i="20" s="1"/>
  <c r="O63" i="16"/>
  <c r="O41" i="20" s="1"/>
  <c r="BY41" i="20" s="1"/>
  <c r="L63" i="16"/>
  <c r="L41" i="20" s="1"/>
  <c r="AR41" i="20" s="1"/>
  <c r="N62" i="16"/>
  <c r="O62" i="16"/>
  <c r="O40" i="20" s="1"/>
  <c r="AU40" i="20" s="1"/>
  <c r="M62" i="16"/>
  <c r="L62" i="16"/>
  <c r="L40" i="20" s="1"/>
  <c r="AR40" i="20" s="1"/>
  <c r="P62" i="16"/>
  <c r="P40" i="20" s="1"/>
  <c r="BZ40" i="20" s="1"/>
  <c r="AI22" i="20"/>
  <c r="S22" i="20"/>
  <c r="AH22" i="20"/>
  <c r="R22" i="20"/>
  <c r="X22" i="20"/>
  <c r="AG22" i="20"/>
  <c r="Q22" i="20"/>
  <c r="R62" i="16"/>
  <c r="R40" i="20" s="1"/>
  <c r="CB40" i="20" s="1"/>
  <c r="V62" i="16"/>
  <c r="V40" i="20" s="1"/>
  <c r="BB40" i="20" s="1"/>
  <c r="Z62" i="16"/>
  <c r="Z40" i="20" s="1"/>
  <c r="CJ40" i="20" s="1"/>
  <c r="AD62" i="16"/>
  <c r="AD40" i="20" s="1"/>
  <c r="BJ40" i="20" s="1"/>
  <c r="AH62" i="16"/>
  <c r="AH40" i="20" s="1"/>
  <c r="BN40" i="20" s="1"/>
  <c r="AL62" i="16"/>
  <c r="AL40" i="20" s="1"/>
  <c r="CV40" i="20" s="1"/>
  <c r="U62" i="16"/>
  <c r="U40" i="20" s="1"/>
  <c r="BA40" i="20" s="1"/>
  <c r="AC62" i="16"/>
  <c r="AC40" i="20" s="1"/>
  <c r="CM40" i="20" s="1"/>
  <c r="AK62" i="16"/>
  <c r="AK40" i="20" s="1"/>
  <c r="BQ40" i="20" s="1"/>
  <c r="S62" i="16"/>
  <c r="S40" i="20" s="1"/>
  <c r="AY40" i="20" s="1"/>
  <c r="W62" i="16"/>
  <c r="W40" i="20" s="1"/>
  <c r="CG40" i="20" s="1"/>
  <c r="AA62" i="16"/>
  <c r="AA40" i="20" s="1"/>
  <c r="CK40" i="20" s="1"/>
  <c r="AE62" i="16"/>
  <c r="AE40" i="20" s="1"/>
  <c r="BK40" i="20" s="1"/>
  <c r="AI62" i="16"/>
  <c r="AI40" i="20" s="1"/>
  <c r="BO40" i="20" s="1"/>
  <c r="AM62" i="16"/>
  <c r="AM40" i="20" s="1"/>
  <c r="BS40" i="20" s="1"/>
  <c r="T62" i="16"/>
  <c r="T40" i="20" s="1"/>
  <c r="CD40" i="20" s="1"/>
  <c r="X62" i="16"/>
  <c r="X40" i="20" s="1"/>
  <c r="BD40" i="20" s="1"/>
  <c r="AB62" i="16"/>
  <c r="AB40" i="20" s="1"/>
  <c r="BH40" i="20" s="1"/>
  <c r="AF62" i="16"/>
  <c r="AF40" i="20" s="1"/>
  <c r="CP40" i="20" s="1"/>
  <c r="AJ62" i="16"/>
  <c r="AJ40" i="20" s="1"/>
  <c r="CT40" i="20" s="1"/>
  <c r="AN62" i="16"/>
  <c r="AN40" i="20" s="1"/>
  <c r="CX40" i="20" s="1"/>
  <c r="Y62" i="16"/>
  <c r="Y40" i="20" s="1"/>
  <c r="CI40" i="20" s="1"/>
  <c r="AG62" i="16"/>
  <c r="AG40" i="20" s="1"/>
  <c r="CQ40" i="20" s="1"/>
  <c r="Q62" i="16"/>
  <c r="AJ22" i="20"/>
  <c r="AE22" i="20"/>
  <c r="O22" i="20"/>
  <c r="AD22" i="20"/>
  <c r="N22" i="20"/>
  <c r="P22" i="20"/>
  <c r="AC22" i="20"/>
  <c r="M22" i="20"/>
  <c r="AB22" i="20"/>
  <c r="AA22" i="20"/>
  <c r="T22" i="20"/>
  <c r="Z22" i="20"/>
  <c r="AN22" i="20"/>
  <c r="AO44" i="16"/>
  <c r="L22" i="20"/>
  <c r="Y22" i="20"/>
  <c r="S63" i="16"/>
  <c r="S41" i="20" s="1"/>
  <c r="CC41" i="20" s="1"/>
  <c r="W63" i="16"/>
  <c r="W41" i="20" s="1"/>
  <c r="BC41" i="20" s="1"/>
  <c r="AA63" i="16"/>
  <c r="AA41" i="20" s="1"/>
  <c r="BG41" i="20" s="1"/>
  <c r="AE63" i="16"/>
  <c r="AE41" i="20" s="1"/>
  <c r="CO41" i="20" s="1"/>
  <c r="AI63" i="16"/>
  <c r="AI41" i="20" s="1"/>
  <c r="BO41" i="20" s="1"/>
  <c r="AM63" i="16"/>
  <c r="AM41" i="20" s="1"/>
  <c r="BS41" i="20" s="1"/>
  <c r="V63" i="16"/>
  <c r="V41" i="20" s="1"/>
  <c r="BB41" i="20" s="1"/>
  <c r="AD63" i="16"/>
  <c r="AD41" i="20" s="1"/>
  <c r="CN41" i="20" s="1"/>
  <c r="AL63" i="16"/>
  <c r="AL41" i="20" s="1"/>
  <c r="BR41" i="20" s="1"/>
  <c r="T63" i="16"/>
  <c r="T41" i="20" s="1"/>
  <c r="CD41" i="20" s="1"/>
  <c r="X63" i="16"/>
  <c r="X41" i="20" s="1"/>
  <c r="BD41" i="20" s="1"/>
  <c r="AB63" i="16"/>
  <c r="AB41" i="20" s="1"/>
  <c r="BH41" i="20" s="1"/>
  <c r="AF63" i="16"/>
  <c r="AF41" i="20" s="1"/>
  <c r="CP41" i="20" s="1"/>
  <c r="AJ63" i="16"/>
  <c r="AJ41" i="20" s="1"/>
  <c r="BP41" i="20" s="1"/>
  <c r="AN63" i="16"/>
  <c r="AN41" i="20" s="1"/>
  <c r="BT41" i="20" s="1"/>
  <c r="U63" i="16"/>
  <c r="U41" i="20" s="1"/>
  <c r="CE41" i="20" s="1"/>
  <c r="Y63" i="16"/>
  <c r="Y41" i="20" s="1"/>
  <c r="CI41" i="20" s="1"/>
  <c r="AC63" i="16"/>
  <c r="AC41" i="20" s="1"/>
  <c r="CM41" i="20" s="1"/>
  <c r="AG63" i="16"/>
  <c r="AG41" i="20" s="1"/>
  <c r="BM41" i="20" s="1"/>
  <c r="AK63" i="16"/>
  <c r="AK41" i="20" s="1"/>
  <c r="CU41" i="20" s="1"/>
  <c r="Q63" i="16"/>
  <c r="R63" i="16"/>
  <c r="R41" i="20" s="1"/>
  <c r="AX41" i="20" s="1"/>
  <c r="Z63" i="16"/>
  <c r="Z41" i="20" s="1"/>
  <c r="BF41" i="20" s="1"/>
  <c r="AH63" i="16"/>
  <c r="AH41" i="20" s="1"/>
  <c r="CR41" i="20" s="1"/>
  <c r="AM22" i="20"/>
  <c r="W22" i="20"/>
  <c r="AL22" i="20"/>
  <c r="V22" i="20"/>
  <c r="AF22" i="20"/>
  <c r="AK22" i="20"/>
  <c r="U22" i="20"/>
  <c r="CY34" i="20"/>
  <c r="CY39" i="20"/>
  <c r="BP46" i="27"/>
  <c r="CY20" i="20"/>
  <c r="AZ25" i="20"/>
  <c r="CL25" i="20"/>
  <c r="CD25" i="20"/>
  <c r="CK25" i="20"/>
  <c r="BP25" i="20"/>
  <c r="CJ25" i="20"/>
  <c r="AX25" i="20"/>
  <c r="CW25" i="20"/>
  <c r="BX25" i="20"/>
  <c r="CS25" i="20"/>
  <c r="CB25" i="20"/>
  <c r="BS25" i="20"/>
  <c r="AT25" i="20"/>
  <c r="BR25" i="20"/>
  <c r="AS25" i="20"/>
  <c r="CM25" i="20"/>
  <c r="BQ25" i="20"/>
  <c r="CC25" i="20"/>
  <c r="CO25" i="20"/>
  <c r="BO25" i="20"/>
  <c r="CF25" i="20"/>
  <c r="CE25" i="20"/>
  <c r="BI25" i="20"/>
  <c r="BA25" i="20"/>
  <c r="CR25" i="20"/>
  <c r="CA25" i="20"/>
  <c r="BD25" i="20"/>
  <c r="BT25" i="20"/>
  <c r="BC25" i="20"/>
  <c r="CT25" i="20"/>
  <c r="BF25" i="20"/>
  <c r="BW25" i="20"/>
  <c r="BK25" i="20"/>
  <c r="BH25" i="20"/>
  <c r="BN25" i="20"/>
  <c r="AW25" i="20"/>
  <c r="BM25" i="20"/>
  <c r="AV25" i="20"/>
  <c r="AR25" i="20"/>
  <c r="CP25" i="20"/>
  <c r="BY25" i="20"/>
  <c r="BG25" i="20"/>
  <c r="CQ25" i="20"/>
  <c r="BZ25" i="20"/>
  <c r="AU25" i="20"/>
  <c r="CU25" i="20"/>
  <c r="BE25" i="20"/>
  <c r="AY25" i="20"/>
  <c r="BV25" i="20"/>
  <c r="CI25" i="20"/>
  <c r="BL25" i="20"/>
  <c r="BB25" i="20"/>
  <c r="CV25" i="20"/>
  <c r="CG25" i="20"/>
  <c r="CH25" i="20"/>
  <c r="CX25" i="20"/>
  <c r="BJ25" i="20"/>
  <c r="CN25" i="20"/>
  <c r="BG27" i="20"/>
  <c r="CK27" i="20"/>
  <c r="CL27" i="20"/>
  <c r="CS27" i="20"/>
  <c r="CB27" i="20"/>
  <c r="CJ27" i="20"/>
  <c r="CO27" i="20"/>
  <c r="BX27" i="20"/>
  <c r="CU27" i="20"/>
  <c r="BF27" i="20"/>
  <c r="BK27" i="20"/>
  <c r="AT27" i="20"/>
  <c r="BR27" i="20"/>
  <c r="BW27" i="20"/>
  <c r="AZ27" i="20"/>
  <c r="AY27" i="20"/>
  <c r="AX27" i="20"/>
  <c r="CW27" i="20"/>
  <c r="CF27" i="20"/>
  <c r="CE27" i="20"/>
  <c r="CV27" i="20"/>
  <c r="AS27" i="20"/>
  <c r="AR27" i="20"/>
  <c r="BB27" i="20"/>
  <c r="BA27" i="20"/>
  <c r="BV27" i="20"/>
  <c r="CR27" i="20"/>
  <c r="CA27" i="20"/>
  <c r="BD27" i="20"/>
  <c r="BT27" i="20"/>
  <c r="BC27" i="20"/>
  <c r="CC27" i="20"/>
  <c r="CT27" i="20"/>
  <c r="BN27" i="20"/>
  <c r="AW27" i="20"/>
  <c r="CQ27" i="20"/>
  <c r="BZ27" i="20"/>
  <c r="CP27" i="20"/>
  <c r="BY27" i="20"/>
  <c r="BP27" i="20"/>
  <c r="CI27" i="20"/>
  <c r="BM27" i="20"/>
  <c r="BL27" i="20"/>
  <c r="AU27" i="20"/>
  <c r="BS27" i="20"/>
  <c r="BI27" i="20"/>
  <c r="BO27" i="20"/>
  <c r="CM27" i="20"/>
  <c r="BQ27" i="20"/>
  <c r="AV27" i="20"/>
  <c r="BH27" i="20"/>
  <c r="CD27" i="20"/>
  <c r="BE27" i="20"/>
  <c r="CH27" i="20"/>
  <c r="CG27" i="20"/>
  <c r="CX27" i="20"/>
  <c r="BJ27" i="20"/>
  <c r="CN27" i="20"/>
  <c r="AV29" i="20"/>
  <c r="BH29" i="20"/>
  <c r="CU29" i="20"/>
  <c r="CL29" i="20"/>
  <c r="BT29" i="20"/>
  <c r="BZ29" i="20"/>
  <c r="CK29" i="20"/>
  <c r="CJ29" i="20"/>
  <c r="CB29" i="20"/>
  <c r="CS29" i="20"/>
  <c r="CH29" i="20"/>
  <c r="CT29" i="20"/>
  <c r="BO29" i="20"/>
  <c r="BS29" i="20"/>
  <c r="BB29" i="20"/>
  <c r="BF29" i="20"/>
  <c r="CW29" i="20"/>
  <c r="CF29" i="20"/>
  <c r="BI29" i="20"/>
  <c r="CV29" i="20"/>
  <c r="BW29" i="20"/>
  <c r="CD29" i="20"/>
  <c r="CO29" i="20"/>
  <c r="AT29" i="20"/>
  <c r="BR29" i="20"/>
  <c r="AS29" i="20"/>
  <c r="BV29" i="20"/>
  <c r="AX29" i="20"/>
  <c r="BK29" i="20"/>
  <c r="AR29" i="20"/>
  <c r="AY29" i="20"/>
  <c r="CI29" i="20"/>
  <c r="BC29" i="20"/>
  <c r="BX29" i="20"/>
  <c r="CM29" i="20"/>
  <c r="BP29" i="20"/>
  <c r="BE29" i="20"/>
  <c r="BG29" i="20"/>
  <c r="CQ29" i="20"/>
  <c r="CP29" i="20"/>
  <c r="AU29" i="20"/>
  <c r="BD29" i="20"/>
  <c r="CR29" i="20"/>
  <c r="BL29" i="20"/>
  <c r="AZ29" i="20"/>
  <c r="CC29" i="20"/>
  <c r="AW29" i="20"/>
  <c r="CE29" i="20"/>
  <c r="CA29" i="20"/>
  <c r="BM29" i="20"/>
  <c r="BY29" i="20"/>
  <c r="BA29" i="20"/>
  <c r="BQ29" i="20"/>
  <c r="BN29" i="20"/>
  <c r="CG29" i="20"/>
  <c r="CX29" i="20"/>
  <c r="BJ29" i="20"/>
  <c r="CN29" i="20"/>
  <c r="BD31" i="20"/>
  <c r="BP31" i="20"/>
  <c r="BZ31" i="20"/>
  <c r="CK31" i="20"/>
  <c r="CG31" i="20"/>
  <c r="CH31" i="20"/>
  <c r="CT31" i="20"/>
  <c r="CS31" i="20"/>
  <c r="CB31" i="20"/>
  <c r="CJ31" i="20"/>
  <c r="CO31" i="20"/>
  <c r="BX31" i="20"/>
  <c r="BO31" i="20"/>
  <c r="BK31" i="20"/>
  <c r="AT31" i="20"/>
  <c r="AS31" i="20"/>
  <c r="CM31" i="20"/>
  <c r="BQ31" i="20"/>
  <c r="AZ31" i="20"/>
  <c r="BF31" i="20"/>
  <c r="BS31" i="20"/>
  <c r="CF31" i="20"/>
  <c r="CV31" i="20"/>
  <c r="BI31" i="20"/>
  <c r="CL31" i="20"/>
  <c r="BV31" i="20"/>
  <c r="BY31" i="20"/>
  <c r="CW31" i="20"/>
  <c r="AR31" i="20"/>
  <c r="AY31" i="20"/>
  <c r="CR31" i="20"/>
  <c r="AW31" i="20"/>
  <c r="BC31" i="20"/>
  <c r="BM31" i="20"/>
  <c r="BL31" i="20"/>
  <c r="AU31" i="20"/>
  <c r="BB31" i="20"/>
  <c r="CU31" i="20"/>
  <c r="BN31" i="20"/>
  <c r="CA31" i="20"/>
  <c r="CX31" i="20"/>
  <c r="BH31" i="20"/>
  <c r="BG31" i="20"/>
  <c r="BE31" i="20"/>
  <c r="AX31" i="20"/>
  <c r="BA31" i="20"/>
  <c r="CC31" i="20"/>
  <c r="CI31" i="20"/>
  <c r="BR31" i="20"/>
  <c r="CE31" i="20"/>
  <c r="AV31" i="20"/>
  <c r="BT31" i="20"/>
  <c r="BW31" i="20"/>
  <c r="CD31" i="20"/>
  <c r="CQ31" i="20"/>
  <c r="CP31" i="20"/>
  <c r="BJ31" i="20"/>
  <c r="CN31" i="20"/>
  <c r="BH36" i="20"/>
  <c r="BN36" i="20"/>
  <c r="CR36" i="20"/>
  <c r="BQ36" i="20"/>
  <c r="AY36" i="20"/>
  <c r="CX36" i="20"/>
  <c r="CU36" i="20"/>
  <c r="CC36" i="20"/>
  <c r="CL36" i="20"/>
  <c r="CV36" i="20"/>
  <c r="BL36" i="20"/>
  <c r="CO36" i="20"/>
  <c r="BX36" i="20"/>
  <c r="CW36" i="20"/>
  <c r="CF36" i="20"/>
  <c r="BS36" i="20"/>
  <c r="CG36" i="20"/>
  <c r="CS36" i="20"/>
  <c r="AX36" i="20"/>
  <c r="CM36" i="20"/>
  <c r="BK36" i="20"/>
  <c r="BC36" i="20"/>
  <c r="BO36" i="20"/>
  <c r="CB36" i="20"/>
  <c r="BD36" i="20"/>
  <c r="CQ36" i="20"/>
  <c r="BB36" i="20"/>
  <c r="CJ36" i="20"/>
  <c r="BY36" i="20"/>
  <c r="BE36" i="20"/>
  <c r="BZ36" i="20"/>
  <c r="CI36" i="20"/>
  <c r="BW36" i="20"/>
  <c r="AR36" i="20"/>
  <c r="BG36" i="20"/>
  <c r="BI36" i="20"/>
  <c r="AU36" i="20"/>
  <c r="BT36" i="20"/>
  <c r="CH36" i="20"/>
  <c r="BR36" i="20"/>
  <c r="AS36" i="20"/>
  <c r="BM36" i="20"/>
  <c r="CD36" i="20"/>
  <c r="CT36" i="20"/>
  <c r="AV36" i="20"/>
  <c r="CE36" i="20"/>
  <c r="AZ36" i="20"/>
  <c r="BP36" i="20"/>
  <c r="AW36" i="20"/>
  <c r="BV36" i="20"/>
  <c r="BF36" i="20"/>
  <c r="CA36" i="20"/>
  <c r="CP36" i="20"/>
  <c r="AT36" i="20"/>
  <c r="BA36" i="20"/>
  <c r="CK36" i="20"/>
  <c r="CN36" i="20"/>
  <c r="BJ36" i="20"/>
  <c r="BI37" i="20"/>
  <c r="BM37" i="20"/>
  <c r="BQ37" i="20"/>
  <c r="BD37" i="20"/>
  <c r="CU37" i="20"/>
  <c r="CD37" i="20"/>
  <c r="CQ37" i="20"/>
  <c r="CM37" i="20"/>
  <c r="CT37" i="20"/>
  <c r="CJ37" i="20"/>
  <c r="CH37" i="20"/>
  <c r="CB37" i="20"/>
  <c r="CR37" i="20"/>
  <c r="CS37" i="20"/>
  <c r="CA37" i="20"/>
  <c r="CF37" i="20"/>
  <c r="CC37" i="20"/>
  <c r="CL37" i="20"/>
  <c r="BB37" i="20"/>
  <c r="AY37" i="20"/>
  <c r="BA37" i="20"/>
  <c r="BW37" i="20"/>
  <c r="BP37" i="20"/>
  <c r="BO37" i="20"/>
  <c r="CK37" i="20"/>
  <c r="BX37" i="20"/>
  <c r="CW37" i="20"/>
  <c r="CV37" i="20"/>
  <c r="AS37" i="20"/>
  <c r="BV37" i="20"/>
  <c r="BN37" i="20"/>
  <c r="BG37" i="20"/>
  <c r="CO37" i="20"/>
  <c r="AR37" i="20"/>
  <c r="AZ37" i="20"/>
  <c r="CI37" i="20"/>
  <c r="AW37" i="20"/>
  <c r="AV37" i="20"/>
  <c r="CP37" i="20"/>
  <c r="AU37" i="20"/>
  <c r="BZ37" i="20"/>
  <c r="AT37" i="20"/>
  <c r="BS37" i="20"/>
  <c r="BK37" i="20"/>
  <c r="BE37" i="20"/>
  <c r="CX37" i="20"/>
  <c r="BC37" i="20"/>
  <c r="BT37" i="20"/>
  <c r="BF37" i="20"/>
  <c r="AX37" i="20"/>
  <c r="BR37" i="20"/>
  <c r="CG37" i="20"/>
  <c r="CE37" i="20"/>
  <c r="BH37" i="20"/>
  <c r="BL37" i="20"/>
  <c r="BY37" i="20"/>
  <c r="BJ37" i="20"/>
  <c r="CN37" i="20"/>
  <c r="BL43" i="20"/>
  <c r="AR43" i="20"/>
  <c r="BN43" i="20"/>
  <c r="AU43" i="20"/>
  <c r="BQ43" i="20"/>
  <c r="BE43" i="20"/>
  <c r="CP43" i="20"/>
  <c r="CI43" i="20"/>
  <c r="CL43" i="20"/>
  <c r="CE43" i="20"/>
  <c r="CD43" i="20"/>
  <c r="CC43" i="20"/>
  <c r="CR43" i="20"/>
  <c r="CU43" i="20"/>
  <c r="BY43" i="20"/>
  <c r="CB43" i="20"/>
  <c r="CX43" i="20"/>
  <c r="CS43" i="20"/>
  <c r="CV43" i="20"/>
  <c r="CG43" i="20"/>
  <c r="AY43" i="20"/>
  <c r="CT43" i="20"/>
  <c r="BP43" i="20"/>
  <c r="CF43" i="20"/>
  <c r="CM43" i="20"/>
  <c r="BO43" i="20"/>
  <c r="BF43" i="20"/>
  <c r="CK43" i="20"/>
  <c r="CO43" i="20"/>
  <c r="BB43" i="20"/>
  <c r="BI43" i="20"/>
  <c r="BC43" i="20"/>
  <c r="CA43" i="20"/>
  <c r="CW43" i="20"/>
  <c r="AZ43" i="20"/>
  <c r="BD43" i="20"/>
  <c r="AW43" i="20"/>
  <c r="BG43" i="20"/>
  <c r="BS43" i="20"/>
  <c r="CQ43" i="20"/>
  <c r="BZ43" i="20"/>
  <c r="BT43" i="20"/>
  <c r="BM43" i="20"/>
  <c r="CJ43" i="20"/>
  <c r="AX43" i="20"/>
  <c r="BV43" i="20"/>
  <c r="BK43" i="20"/>
  <c r="BX43" i="20"/>
  <c r="BW43" i="20"/>
  <c r="AV43" i="20"/>
  <c r="BA43" i="20"/>
  <c r="BR43" i="20"/>
  <c r="AT43" i="20"/>
  <c r="AS43" i="20"/>
  <c r="CH43" i="20"/>
  <c r="BH43" i="20"/>
  <c r="CN43" i="20"/>
  <c r="BJ43" i="20"/>
  <c r="CB17" i="20"/>
  <c r="CM17" i="20"/>
  <c r="CJ17" i="20"/>
  <c r="AZ17" i="20"/>
  <c r="BI17" i="20"/>
  <c r="BF17" i="20"/>
  <c r="CG17" i="20"/>
  <c r="CS17" i="20"/>
  <c r="CL17" i="20"/>
  <c r="BB17" i="20"/>
  <c r="BZ17" i="20"/>
  <c r="BP17" i="20"/>
  <c r="CA17" i="20"/>
  <c r="BA17" i="20"/>
  <c r="CR17" i="20"/>
  <c r="AP17" i="20"/>
  <c r="AX17" i="20"/>
  <c r="AY17" i="20"/>
  <c r="CO17" i="20"/>
  <c r="BV17" i="20"/>
  <c r="CC17" i="20"/>
  <c r="BK17" i="20"/>
  <c r="BW17" i="20"/>
  <c r="CT17" i="20"/>
  <c r="CE17" i="20"/>
  <c r="CD17" i="20"/>
  <c r="BL17" i="20"/>
  <c r="BR17" i="20"/>
  <c r="BN17" i="20"/>
  <c r="BQ17" i="20"/>
  <c r="CI17" i="20"/>
  <c r="CW17" i="20"/>
  <c r="BY17" i="20"/>
  <c r="CV17" i="20"/>
  <c r="BS17" i="20"/>
  <c r="AU17" i="20"/>
  <c r="AV17" i="20"/>
  <c r="CQ17" i="20"/>
  <c r="BD17" i="20"/>
  <c r="BC17" i="20"/>
  <c r="AR17" i="20"/>
  <c r="AW17" i="20"/>
  <c r="BJ17" i="20"/>
  <c r="BH17" i="20"/>
  <c r="BE17" i="20"/>
  <c r="CX17" i="20"/>
  <c r="BG17" i="20"/>
  <c r="BX17" i="20"/>
  <c r="BT17" i="20"/>
  <c r="CK17" i="20"/>
  <c r="CF17" i="20"/>
  <c r="CP17" i="20"/>
  <c r="CU17" i="20"/>
  <c r="AT17" i="20"/>
  <c r="AS17" i="20"/>
  <c r="BO17" i="20"/>
  <c r="BM17" i="20"/>
  <c r="CH17" i="20"/>
  <c r="CN17" i="20"/>
  <c r="BV21" i="20"/>
  <c r="CF21" i="20"/>
  <c r="AW21" i="20"/>
  <c r="CS21" i="20"/>
  <c r="BP21" i="20"/>
  <c r="BM21" i="20"/>
  <c r="BI21" i="20"/>
  <c r="CB21" i="20"/>
  <c r="BG21" i="20"/>
  <c r="AS21" i="20"/>
  <c r="BO21" i="20"/>
  <c r="CD21" i="20"/>
  <c r="BL21" i="20"/>
  <c r="BY21" i="20"/>
  <c r="AP21" i="20"/>
  <c r="BE21" i="20"/>
  <c r="CT21" i="20"/>
  <c r="CQ21" i="20"/>
  <c r="BD21" i="20"/>
  <c r="BZ21" i="20"/>
  <c r="BK21" i="20"/>
  <c r="CV21" i="20"/>
  <c r="AY21" i="20"/>
  <c r="BR21" i="20"/>
  <c r="CA21" i="20"/>
  <c r="CM21" i="20"/>
  <c r="AV21" i="20"/>
  <c r="CE21" i="20"/>
  <c r="BA21" i="20"/>
  <c r="BS21" i="20"/>
  <c r="CI21" i="20"/>
  <c r="CO21" i="20"/>
  <c r="CU21" i="20"/>
  <c r="BJ21" i="20"/>
  <c r="AT21" i="20"/>
  <c r="BF21" i="20"/>
  <c r="CK21" i="20"/>
  <c r="AU21" i="20"/>
  <c r="BQ21" i="20"/>
  <c r="CH21" i="20"/>
  <c r="CC21" i="20"/>
  <c r="BC21" i="20"/>
  <c r="CP21" i="20"/>
  <c r="CR21" i="20"/>
  <c r="AX21" i="20"/>
  <c r="BX21" i="20"/>
  <c r="CJ21" i="20"/>
  <c r="CL21" i="20"/>
  <c r="CX21" i="20"/>
  <c r="AR21" i="20"/>
  <c r="BB21" i="20"/>
  <c r="BW21" i="20"/>
  <c r="BN21" i="20"/>
  <c r="BH21" i="20"/>
  <c r="CN21" i="20"/>
  <c r="BT21" i="20"/>
  <c r="CW21" i="20"/>
  <c r="CG21" i="20"/>
  <c r="AZ21" i="20"/>
  <c r="J54" i="16"/>
  <c r="J32" i="20"/>
  <c r="BW24" i="20"/>
  <c r="BH24" i="20"/>
  <c r="BX24" i="20"/>
  <c r="BQ24" i="20"/>
  <c r="AZ24" i="20"/>
  <c r="CL24" i="20"/>
  <c r="CD24" i="20"/>
  <c r="AT24" i="20"/>
  <c r="CX24" i="20"/>
  <c r="CW24" i="20"/>
  <c r="CU24" i="20"/>
  <c r="CO24" i="20"/>
  <c r="AS24" i="20"/>
  <c r="BB24" i="20"/>
  <c r="BS24" i="20"/>
  <c r="CJ24" i="20"/>
  <c r="BF24" i="20"/>
  <c r="BE24" i="20"/>
  <c r="BD24" i="20"/>
  <c r="BK24" i="20"/>
  <c r="CS24" i="20"/>
  <c r="CB24" i="20"/>
  <c r="CR24" i="20"/>
  <c r="CA24" i="20"/>
  <c r="CQ24" i="20"/>
  <c r="BZ24" i="20"/>
  <c r="BO24" i="20"/>
  <c r="AW24" i="20"/>
  <c r="BM24" i="20"/>
  <c r="BL24" i="20"/>
  <c r="AU24" i="20"/>
  <c r="BI24" i="20"/>
  <c r="AR24" i="20"/>
  <c r="CT24" i="20"/>
  <c r="BT24" i="20"/>
  <c r="AX24" i="20"/>
  <c r="CH24" i="20"/>
  <c r="CG24" i="20"/>
  <c r="CM24" i="20"/>
  <c r="CK24" i="20"/>
  <c r="AV24" i="20"/>
  <c r="BC24" i="20"/>
  <c r="BR24" i="20"/>
  <c r="BA24" i="20"/>
  <c r="AY24" i="20"/>
  <c r="BG24" i="20"/>
  <c r="CI24" i="20"/>
  <c r="BY24" i="20"/>
  <c r="CE24" i="20"/>
  <c r="CC24" i="20"/>
  <c r="CF24" i="20"/>
  <c r="BN24" i="20"/>
  <c r="CP24" i="20"/>
  <c r="CV24" i="20"/>
  <c r="BP24" i="20"/>
  <c r="BV24" i="20"/>
  <c r="CN24" i="20"/>
  <c r="BJ24" i="20"/>
  <c r="BG26" i="20"/>
  <c r="BH26" i="20"/>
  <c r="BZ26" i="20"/>
  <c r="BT26" i="20"/>
  <c r="AY26" i="20"/>
  <c r="CU26" i="20"/>
  <c r="CL26" i="20"/>
  <c r="CK26" i="20"/>
  <c r="AV26" i="20"/>
  <c r="CC26" i="20"/>
  <c r="CX26" i="20"/>
  <c r="AS26" i="20"/>
  <c r="CO26" i="20"/>
  <c r="BX26" i="20"/>
  <c r="CT26" i="20"/>
  <c r="BS26" i="20"/>
  <c r="AT26" i="20"/>
  <c r="CJ26" i="20"/>
  <c r="AU26" i="20"/>
  <c r="BK26" i="20"/>
  <c r="BF26" i="20"/>
  <c r="BN26" i="20"/>
  <c r="CQ26" i="20"/>
  <c r="CD26" i="20"/>
  <c r="CF26" i="20"/>
  <c r="CS26" i="20"/>
  <c r="CB26" i="20"/>
  <c r="CA26" i="20"/>
  <c r="CH26" i="20"/>
  <c r="BB26" i="20"/>
  <c r="CI26" i="20"/>
  <c r="AZ26" i="20"/>
  <c r="CP26" i="20"/>
  <c r="CM26" i="20"/>
  <c r="BV26" i="20"/>
  <c r="BQ26" i="20"/>
  <c r="BW26" i="20"/>
  <c r="BO26" i="20"/>
  <c r="CR26" i="20"/>
  <c r="BE26" i="20"/>
  <c r="BM26" i="20"/>
  <c r="CG26" i="20"/>
  <c r="BI26" i="20"/>
  <c r="BD26" i="20"/>
  <c r="CE26" i="20"/>
  <c r="BY26" i="20"/>
  <c r="BL26" i="20"/>
  <c r="BA26" i="20"/>
  <c r="AX26" i="20"/>
  <c r="AW26" i="20"/>
  <c r="BC26" i="20"/>
  <c r="BR26" i="20"/>
  <c r="CW26" i="20"/>
  <c r="CV26" i="20"/>
  <c r="BP26" i="20"/>
  <c r="AR26" i="20"/>
  <c r="CN26" i="20"/>
  <c r="BJ26" i="20"/>
  <c r="AV28" i="20"/>
  <c r="AY28" i="20"/>
  <c r="BP28" i="20"/>
  <c r="CG28" i="20"/>
  <c r="BQ28" i="20"/>
  <c r="CU28" i="20"/>
  <c r="BZ28" i="20"/>
  <c r="CK28" i="20"/>
  <c r="AU28" i="20"/>
  <c r="CO28" i="20"/>
  <c r="BC28" i="20"/>
  <c r="CW28" i="20"/>
  <c r="CF28" i="20"/>
  <c r="BB28" i="20"/>
  <c r="CS28" i="20"/>
  <c r="CB28" i="20"/>
  <c r="CT28" i="20"/>
  <c r="BX28" i="20"/>
  <c r="BO28" i="20"/>
  <c r="AX28" i="20"/>
  <c r="AW28" i="20"/>
  <c r="BM28" i="20"/>
  <c r="BY28" i="20"/>
  <c r="CC28" i="20"/>
  <c r="BS28" i="20"/>
  <c r="AT28" i="20"/>
  <c r="CJ28" i="20"/>
  <c r="CR28" i="20"/>
  <c r="CH28" i="20"/>
  <c r="CI28" i="20"/>
  <c r="BL28" i="20"/>
  <c r="CV28" i="20"/>
  <c r="CE28" i="20"/>
  <c r="BH28" i="20"/>
  <c r="BV28" i="20"/>
  <c r="BK28" i="20"/>
  <c r="BE28" i="20"/>
  <c r="CQ28" i="20"/>
  <c r="CX28" i="20"/>
  <c r="BR28" i="20"/>
  <c r="BA28" i="20"/>
  <c r="CD28" i="20"/>
  <c r="BT28" i="20"/>
  <c r="CM28" i="20"/>
  <c r="BW28" i="20"/>
  <c r="AZ28" i="20"/>
  <c r="CA28" i="20"/>
  <c r="AS28" i="20"/>
  <c r="CL28" i="20"/>
  <c r="BF28" i="20"/>
  <c r="BN28" i="20"/>
  <c r="BD28" i="20"/>
  <c r="CP28" i="20"/>
  <c r="BI28" i="20"/>
  <c r="AR28" i="20"/>
  <c r="BG28" i="20"/>
  <c r="CN28" i="20"/>
  <c r="BJ28" i="20"/>
  <c r="BP30" i="20"/>
  <c r="BQ30" i="20"/>
  <c r="AU30" i="20"/>
  <c r="AV30" i="20"/>
  <c r="BY30" i="20"/>
  <c r="CU30" i="20"/>
  <c r="CO30" i="20"/>
  <c r="BX30" i="20"/>
  <c r="BZ30" i="20"/>
  <c r="CT30" i="20"/>
  <c r="CW30" i="20"/>
  <c r="CF30" i="20"/>
  <c r="BS30" i="20"/>
  <c r="CJ30" i="20"/>
  <c r="BK30" i="20"/>
  <c r="BF30" i="20"/>
  <c r="CR30" i="20"/>
  <c r="BM30" i="20"/>
  <c r="BB30" i="20"/>
  <c r="CS30" i="20"/>
  <c r="CB30" i="20"/>
  <c r="AW30" i="20"/>
  <c r="BN30" i="20"/>
  <c r="CH30" i="20"/>
  <c r="AT30" i="20"/>
  <c r="CA30" i="20"/>
  <c r="CI30" i="20"/>
  <c r="BL30" i="20"/>
  <c r="CM30" i="20"/>
  <c r="BW30" i="20"/>
  <c r="AR30" i="20"/>
  <c r="AY30" i="20"/>
  <c r="BV30" i="20"/>
  <c r="AZ30" i="20"/>
  <c r="BE30" i="20"/>
  <c r="CQ30" i="20"/>
  <c r="CX30" i="20"/>
  <c r="CG30" i="20"/>
  <c r="BI30" i="20"/>
  <c r="AS30" i="20"/>
  <c r="CD30" i="20"/>
  <c r="CL30" i="20"/>
  <c r="CK30" i="20"/>
  <c r="BD30" i="20"/>
  <c r="BT30" i="20"/>
  <c r="CE30" i="20"/>
  <c r="BH30" i="20"/>
  <c r="BG30" i="20"/>
  <c r="BA30" i="20"/>
  <c r="BO30" i="20"/>
  <c r="BC30" i="20"/>
  <c r="CV30" i="20"/>
  <c r="AX30" i="20"/>
  <c r="CP30" i="20"/>
  <c r="BR30" i="20"/>
  <c r="CC30" i="20"/>
  <c r="CN30" i="20"/>
  <c r="BJ30" i="20"/>
  <c r="BT33" i="20"/>
  <c r="BV33" i="20"/>
  <c r="AU33" i="20"/>
  <c r="BD33" i="20"/>
  <c r="CQ33" i="20"/>
  <c r="CX33" i="20"/>
  <c r="CH33" i="20"/>
  <c r="CG33" i="20"/>
  <c r="CJ33" i="20"/>
  <c r="CS33" i="20"/>
  <c r="AX33" i="20"/>
  <c r="CB33" i="20"/>
  <c r="CW33" i="20"/>
  <c r="CF33" i="20"/>
  <c r="AR33" i="20"/>
  <c r="BY33" i="20"/>
  <c r="BS33" i="20"/>
  <c r="BB33" i="20"/>
  <c r="BR33" i="20"/>
  <c r="CM33" i="20"/>
  <c r="BH33" i="20"/>
  <c r="CO33" i="20"/>
  <c r="BX33" i="20"/>
  <c r="BW33" i="20"/>
  <c r="BF33" i="20"/>
  <c r="BI33" i="20"/>
  <c r="CU33" i="20"/>
  <c r="CD33" i="20"/>
  <c r="BC33" i="20"/>
  <c r="AS33" i="20"/>
  <c r="CE33" i="20"/>
  <c r="AZ33" i="20"/>
  <c r="BP33" i="20"/>
  <c r="CC33" i="20"/>
  <c r="CR33" i="20"/>
  <c r="CA33" i="20"/>
  <c r="AV33" i="20"/>
  <c r="BL33" i="20"/>
  <c r="BZ33" i="20"/>
  <c r="BO33" i="20"/>
  <c r="BK33" i="20"/>
  <c r="BA33" i="20"/>
  <c r="BG33" i="20"/>
  <c r="BN33" i="20"/>
  <c r="AW33" i="20"/>
  <c r="CK33" i="20"/>
  <c r="CI33" i="20"/>
  <c r="CV33" i="20"/>
  <c r="CL33" i="20"/>
  <c r="CT33" i="20"/>
  <c r="AT33" i="20"/>
  <c r="BQ33" i="20"/>
  <c r="AY33" i="20"/>
  <c r="BE33" i="20"/>
  <c r="BM33" i="20"/>
  <c r="CP33" i="20"/>
  <c r="BJ33" i="20"/>
  <c r="CN33" i="20"/>
  <c r="BV35" i="20"/>
  <c r="BL35" i="20"/>
  <c r="BM35" i="20"/>
  <c r="BT35" i="20"/>
  <c r="CQ35" i="20"/>
  <c r="CH35" i="20"/>
  <c r="CF35" i="20"/>
  <c r="CT35" i="20"/>
  <c r="CP35" i="20"/>
  <c r="BF35" i="20"/>
  <c r="AR35" i="20"/>
  <c r="BP35" i="20"/>
  <c r="CS35" i="20"/>
  <c r="CB35" i="20"/>
  <c r="CX35" i="20"/>
  <c r="BX35" i="20"/>
  <c r="BO35" i="20"/>
  <c r="CO35" i="20"/>
  <c r="CC35" i="20"/>
  <c r="CJ35" i="20"/>
  <c r="BK35" i="20"/>
  <c r="AY35" i="20"/>
  <c r="BR35" i="20"/>
  <c r="BB35" i="20"/>
  <c r="CK35" i="20"/>
  <c r="CM35" i="20"/>
  <c r="BQ35" i="20"/>
  <c r="AZ35" i="20"/>
  <c r="AX35" i="20"/>
  <c r="CW35" i="20"/>
  <c r="CE35" i="20"/>
  <c r="BG35" i="20"/>
  <c r="BI35" i="20"/>
  <c r="BH35" i="20"/>
  <c r="CD35" i="20"/>
  <c r="BW35" i="20"/>
  <c r="AT35" i="20"/>
  <c r="CL35" i="20"/>
  <c r="CI35" i="20"/>
  <c r="AU35" i="20"/>
  <c r="CV35" i="20"/>
  <c r="AS35" i="20"/>
  <c r="BE35" i="20"/>
  <c r="BZ35" i="20"/>
  <c r="CG35" i="20"/>
  <c r="BD35" i="20"/>
  <c r="CR35" i="20"/>
  <c r="BN35" i="20"/>
  <c r="BA35" i="20"/>
  <c r="CA35" i="20"/>
  <c r="AV35" i="20"/>
  <c r="BC35" i="20"/>
  <c r="BS35" i="20"/>
  <c r="CU35" i="20"/>
  <c r="AW35" i="20"/>
  <c r="BY35" i="20"/>
  <c r="BJ35" i="20"/>
  <c r="CN35" i="20"/>
  <c r="BA42" i="20"/>
  <c r="BN42" i="20"/>
  <c r="BG42" i="20"/>
  <c r="BI42" i="20"/>
  <c r="BM42" i="20"/>
  <c r="CH42" i="20"/>
  <c r="CT42" i="20"/>
  <c r="BZ42" i="20"/>
  <c r="CK42" i="20"/>
  <c r="CW42" i="20"/>
  <c r="CM42" i="20"/>
  <c r="BY42" i="20"/>
  <c r="CE42" i="20"/>
  <c r="BT42" i="20"/>
  <c r="BX42" i="20"/>
  <c r="CQ42" i="20"/>
  <c r="CF42" i="20"/>
  <c r="CV42" i="20"/>
  <c r="BW42" i="20"/>
  <c r="AU42" i="20"/>
  <c r="CO42" i="20"/>
  <c r="CR42" i="20"/>
  <c r="BK42" i="20"/>
  <c r="CG42" i="20"/>
  <c r="BB42" i="20"/>
  <c r="CJ42" i="20"/>
  <c r="CC42" i="20"/>
  <c r="CA42" i="20"/>
  <c r="CX42" i="20"/>
  <c r="AT42" i="20"/>
  <c r="BC42" i="20"/>
  <c r="BF42" i="20"/>
  <c r="AW42" i="20"/>
  <c r="CS42" i="20"/>
  <c r="BS42" i="20"/>
  <c r="BL42" i="20"/>
  <c r="CI42" i="20"/>
  <c r="BO42" i="20"/>
  <c r="CB42" i="20"/>
  <c r="BQ42" i="20"/>
  <c r="AZ42" i="20"/>
  <c r="CU42" i="20"/>
  <c r="AX42" i="20"/>
  <c r="BR42" i="20"/>
  <c r="CL42" i="20"/>
  <c r="AR42" i="20"/>
  <c r="BD42" i="20"/>
  <c r="BH42" i="20"/>
  <c r="BV42" i="20"/>
  <c r="BP42" i="20"/>
  <c r="CD42" i="20"/>
  <c r="CP42" i="20"/>
  <c r="BE42" i="20"/>
  <c r="AY42" i="20"/>
  <c r="AV42" i="20"/>
  <c r="AS42" i="20"/>
  <c r="CN42" i="20"/>
  <c r="BJ42" i="20"/>
  <c r="AV38" i="20"/>
  <c r="AZ38" i="20"/>
  <c r="BH38" i="20"/>
  <c r="CT38" i="20"/>
  <c r="AT38" i="20"/>
  <c r="BM38" i="20"/>
  <c r="CQ38" i="20"/>
  <c r="CL38" i="20"/>
  <c r="CW38" i="20"/>
  <c r="CV38" i="20"/>
  <c r="CX38" i="20"/>
  <c r="BZ38" i="20"/>
  <c r="CJ38" i="20"/>
  <c r="CM38" i="20"/>
  <c r="BT38" i="20"/>
  <c r="CF38" i="20"/>
  <c r="CU38" i="20"/>
  <c r="BG38" i="20"/>
  <c r="AU38" i="20"/>
  <c r="CO38" i="20"/>
  <c r="CD38" i="20"/>
  <c r="BK38" i="20"/>
  <c r="BS38" i="20"/>
  <c r="CP38" i="20"/>
  <c r="CS38" i="20"/>
  <c r="BY38" i="20"/>
  <c r="BB38" i="20"/>
  <c r="BL38" i="20"/>
  <c r="BO38" i="20"/>
  <c r="BE38" i="20"/>
  <c r="CB38" i="20"/>
  <c r="BN38" i="20"/>
  <c r="BD38" i="20"/>
  <c r="BI38" i="20"/>
  <c r="BF38" i="20"/>
  <c r="CG38" i="20"/>
  <c r="AX38" i="20"/>
  <c r="CR38" i="20"/>
  <c r="BC38" i="20"/>
  <c r="CA38" i="20"/>
  <c r="AY38" i="20"/>
  <c r="CI38" i="20"/>
  <c r="AW38" i="20"/>
  <c r="BR38" i="20"/>
  <c r="BV38" i="20"/>
  <c r="CK38" i="20"/>
  <c r="AS38" i="20"/>
  <c r="AR38" i="20"/>
  <c r="CH38" i="20"/>
  <c r="BA38" i="20"/>
  <c r="BW38" i="20"/>
  <c r="CE38" i="20"/>
  <c r="BP38" i="20"/>
  <c r="BX38" i="20"/>
  <c r="BQ38" i="20"/>
  <c r="CC38" i="20"/>
  <c r="CN38" i="20"/>
  <c r="BJ38" i="20"/>
  <c r="CB15" i="20"/>
  <c r="CV15" i="20"/>
  <c r="BQ15" i="20"/>
  <c r="CE15" i="20"/>
  <c r="BZ15" i="20"/>
  <c r="BR15" i="20"/>
  <c r="AT15" i="20"/>
  <c r="CF15" i="20"/>
  <c r="BL15" i="20"/>
  <c r="CN15" i="20"/>
  <c r="CU15" i="20"/>
  <c r="BB15" i="20"/>
  <c r="BG15" i="20"/>
  <c r="CH15" i="20"/>
  <c r="CY15" i="20"/>
  <c r="AP15" i="20"/>
  <c r="AX15" i="20"/>
  <c r="BN15" i="20"/>
  <c r="AZ15" i="20"/>
  <c r="CS15" i="20"/>
  <c r="BI15" i="20"/>
  <c r="CD15" i="20"/>
  <c r="BO15" i="20"/>
  <c r="CK15" i="20"/>
  <c r="BV15" i="20"/>
  <c r="BT15" i="20"/>
  <c r="CG15" i="20"/>
  <c r="BS15" i="20"/>
  <c r="AS15" i="20"/>
  <c r="CA15" i="20"/>
  <c r="CI15" i="20"/>
  <c r="BJ15" i="20"/>
  <c r="CJ15" i="20"/>
  <c r="CW15" i="20"/>
  <c r="BH15" i="20"/>
  <c r="AR15" i="20"/>
  <c r="CR15" i="20"/>
  <c r="BC15" i="20"/>
  <c r="CM15" i="20"/>
  <c r="BP15" i="20"/>
  <c r="CP15" i="20"/>
  <c r="BW15" i="20"/>
  <c r="BY15" i="20"/>
  <c r="CO15" i="20"/>
  <c r="BK15" i="20"/>
  <c r="BE15" i="20"/>
  <c r="CQ15" i="20"/>
  <c r="BX15" i="20"/>
  <c r="AU15" i="20"/>
  <c r="BD15" i="20"/>
  <c r="BM15" i="20"/>
  <c r="BF15" i="20"/>
  <c r="CC15" i="20"/>
  <c r="AW15" i="20"/>
  <c r="AV15" i="20"/>
  <c r="CT15" i="20"/>
  <c r="AY15" i="20"/>
  <c r="BA15" i="20"/>
  <c r="CL15" i="20"/>
  <c r="CX15" i="20"/>
  <c r="CY44" i="20"/>
  <c r="AX16" i="20"/>
  <c r="AZ16" i="20"/>
  <c r="CT16" i="20"/>
  <c r="CU16" i="20"/>
  <c r="BW16" i="20"/>
  <c r="BR16" i="20"/>
  <c r="CX16" i="20"/>
  <c r="BX16" i="20"/>
  <c r="BP16" i="20"/>
  <c r="BT16" i="20"/>
  <c r="BQ16" i="20"/>
  <c r="AU16" i="20"/>
  <c r="CP16" i="20"/>
  <c r="BY16" i="20"/>
  <c r="CB16" i="20"/>
  <c r="BC16" i="20"/>
  <c r="CN16" i="20"/>
  <c r="BK16" i="20"/>
  <c r="BO16" i="20"/>
  <c r="BD16" i="20"/>
  <c r="CR16" i="20"/>
  <c r="BB16" i="20"/>
  <c r="BS16" i="20"/>
  <c r="CK16" i="20"/>
  <c r="CO16" i="20"/>
  <c r="CS16" i="20"/>
  <c r="BL16" i="20"/>
  <c r="BV16" i="20"/>
  <c r="CF16" i="20"/>
  <c r="BE16" i="20"/>
  <c r="AS16" i="20"/>
  <c r="AT16" i="20"/>
  <c r="AV16" i="20"/>
  <c r="CL16" i="20"/>
  <c r="CD16" i="20"/>
  <c r="BF16" i="20"/>
  <c r="BI16" i="20"/>
  <c r="CV16" i="20"/>
  <c r="CJ16" i="20"/>
  <c r="BZ16" i="20"/>
  <c r="BH16" i="20"/>
  <c r="CA16" i="20"/>
  <c r="AW16" i="20"/>
  <c r="CM16" i="20"/>
  <c r="CI16" i="20"/>
  <c r="CH16" i="20"/>
  <c r="CW16" i="20"/>
  <c r="CE16" i="20"/>
  <c r="CG16" i="20"/>
  <c r="BJ16" i="20"/>
  <c r="CQ16" i="20"/>
  <c r="AR16" i="20"/>
  <c r="BN16" i="20"/>
  <c r="BM16" i="20"/>
  <c r="BA16" i="20"/>
  <c r="BG16" i="20"/>
  <c r="CC16" i="20"/>
  <c r="AY16" i="20"/>
  <c r="AP16" i="20"/>
  <c r="BI45" i="20"/>
  <c r="AR45" i="20"/>
  <c r="BN45" i="20"/>
  <c r="BY45" i="20"/>
  <c r="AZ45" i="20"/>
  <c r="BT45" i="20"/>
  <c r="BC45" i="20"/>
  <c r="CU45" i="20"/>
  <c r="CX45" i="20"/>
  <c r="CR45" i="20"/>
  <c r="BW45" i="20"/>
  <c r="CL45" i="20"/>
  <c r="CP45" i="20"/>
  <c r="CM45" i="20"/>
  <c r="AU45" i="20"/>
  <c r="CB45" i="20"/>
  <c r="CA45" i="20"/>
  <c r="CJ45" i="20"/>
  <c r="BV45" i="20"/>
  <c r="CK45" i="20"/>
  <c r="CC45" i="20"/>
  <c r="CV45" i="20"/>
  <c r="CD45" i="20"/>
  <c r="AX45" i="20"/>
  <c r="AY45" i="20"/>
  <c r="BR45" i="20"/>
  <c r="CW45" i="20"/>
  <c r="AT45" i="20"/>
  <c r="CG45" i="20"/>
  <c r="CS45" i="20"/>
  <c r="CI45" i="20"/>
  <c r="BG45" i="20"/>
  <c r="CT45" i="20"/>
  <c r="AS45" i="20"/>
  <c r="CO45" i="20"/>
  <c r="CE45" i="20"/>
  <c r="BS45" i="20"/>
  <c r="BX45" i="20"/>
  <c r="BP45" i="20"/>
  <c r="CF45" i="20"/>
  <c r="BH45" i="20"/>
  <c r="BM45" i="20"/>
  <c r="AV45" i="20"/>
  <c r="BE45" i="20"/>
  <c r="BK45" i="20"/>
  <c r="BA45" i="20"/>
  <c r="BB45" i="20"/>
  <c r="BL45" i="20"/>
  <c r="AW45" i="20"/>
  <c r="CH45" i="20"/>
  <c r="BO45" i="20"/>
  <c r="BD45" i="20"/>
  <c r="CQ45" i="20"/>
  <c r="BF45" i="20"/>
  <c r="BZ45" i="20"/>
  <c r="BQ45" i="20"/>
  <c r="BJ45" i="20"/>
  <c r="CN45" i="20"/>
  <c r="AP45" i="20"/>
  <c r="BE19" i="20"/>
  <c r="BT19" i="20"/>
  <c r="BI19" i="20"/>
  <c r="BY19" i="20"/>
  <c r="BC19" i="20"/>
  <c r="BH19" i="20"/>
  <c r="CR19" i="20"/>
  <c r="BP19" i="20"/>
  <c r="BL19" i="20"/>
  <c r="BN19" i="20"/>
  <c r="CD19" i="20"/>
  <c r="BB19" i="20"/>
  <c r="BV19" i="20"/>
  <c r="BR19" i="20"/>
  <c r="CQ19" i="20"/>
  <c r="BW19" i="20"/>
  <c r="CS19" i="20"/>
  <c r="AY19" i="20"/>
  <c r="AZ19" i="20"/>
  <c r="CN19" i="20"/>
  <c r="CX19" i="20"/>
  <c r="CO19" i="20"/>
  <c r="AT19" i="20"/>
  <c r="CM19" i="20"/>
  <c r="BZ19" i="20"/>
  <c r="CW19" i="20"/>
  <c r="BG19" i="20"/>
  <c r="BM19" i="20"/>
  <c r="AW19" i="20"/>
  <c r="CU19" i="20"/>
  <c r="BD19" i="20"/>
  <c r="CB19" i="20"/>
  <c r="BS19" i="20"/>
  <c r="AS19" i="20"/>
  <c r="BO19" i="20"/>
  <c r="CF19" i="20"/>
  <c r="CA19" i="20"/>
  <c r="CC19" i="20"/>
  <c r="AU19" i="20"/>
  <c r="CJ19" i="20"/>
  <c r="BJ19" i="20"/>
  <c r="CT19" i="20"/>
  <c r="AR19" i="20"/>
  <c r="CI19" i="20"/>
  <c r="CL19" i="20"/>
  <c r="CP19" i="20"/>
  <c r="AV19" i="20"/>
  <c r="BF19" i="20"/>
  <c r="BQ19" i="20"/>
  <c r="CH19" i="20"/>
  <c r="CK19" i="20"/>
  <c r="CE19" i="20"/>
  <c r="AX19" i="20"/>
  <c r="BK19" i="20"/>
  <c r="CG19" i="20"/>
  <c r="CV19" i="20"/>
  <c r="BA19" i="20"/>
  <c r="BX19" i="20"/>
  <c r="AP19" i="20"/>
  <c r="CF25" i="17"/>
  <c r="CU25" i="17"/>
  <c r="BA25" i="17"/>
  <c r="BI25" i="17"/>
  <c r="BR25" i="17"/>
  <c r="BX25" i="17"/>
  <c r="CL25" i="17"/>
  <c r="AR25" i="17"/>
  <c r="BB25" i="17"/>
  <c r="BJ25" i="17"/>
  <c r="BS25" i="17"/>
  <c r="CC25" i="17"/>
  <c r="CN25" i="17"/>
  <c r="BV25" i="17"/>
  <c r="AT25" i="17"/>
  <c r="BC25" i="17"/>
  <c r="BO25" i="17"/>
  <c r="CD25" i="17"/>
  <c r="CT25" i="17"/>
  <c r="AZ25" i="17"/>
  <c r="BH25" i="17"/>
  <c r="BQ25" i="17"/>
  <c r="BP25" i="17"/>
  <c r="AY25" i="17"/>
  <c r="CW25" i="17"/>
  <c r="BN25" i="17"/>
  <c r="BZ25" i="17"/>
  <c r="CP25" i="17"/>
  <c r="BY25" i="17"/>
  <c r="CS25" i="17"/>
  <c r="CM25" i="17"/>
  <c r="CY25" i="17"/>
  <c r="AV25" i="17"/>
  <c r="CK25" i="17"/>
  <c r="CJ25" i="17"/>
  <c r="CE25" i="17"/>
  <c r="CX25" i="17"/>
  <c r="CG25" i="17"/>
  <c r="CB25" i="17"/>
  <c r="CV25" i="17"/>
  <c r="BW25" i="17"/>
  <c r="BD25" i="17"/>
  <c r="BM25" i="17"/>
  <c r="AW25" i="17"/>
  <c r="BF25" i="17"/>
  <c r="CR25" i="17"/>
  <c r="AU25" i="17"/>
  <c r="CA25" i="17"/>
  <c r="AS25" i="17"/>
  <c r="BL25" i="17"/>
  <c r="AX25" i="17"/>
  <c r="CI25" i="17"/>
  <c r="CH25" i="17"/>
  <c r="BT25" i="17"/>
  <c r="CQ25" i="17"/>
  <c r="BE25" i="17"/>
  <c r="BG25" i="17"/>
  <c r="CO25" i="17"/>
  <c r="BK25" i="17"/>
  <c r="CJ30" i="17"/>
  <c r="AW30" i="17"/>
  <c r="BE30" i="17"/>
  <c r="BO30" i="17"/>
  <c r="CM30" i="17"/>
  <c r="AX30" i="17"/>
  <c r="BF30" i="17"/>
  <c r="BP30" i="17"/>
  <c r="BW30" i="17"/>
  <c r="CS30" i="17"/>
  <c r="AY30" i="17"/>
  <c r="BG30" i="17"/>
  <c r="BS30" i="17"/>
  <c r="CE30" i="17"/>
  <c r="CV30" i="17"/>
  <c r="BD30" i="17"/>
  <c r="BN30" i="17"/>
  <c r="CN30" i="17"/>
  <c r="BI30" i="17"/>
  <c r="AS30" i="17"/>
  <c r="CY30" i="17"/>
  <c r="BZ30" i="17"/>
  <c r="BT30" i="17"/>
  <c r="AU30" i="17"/>
  <c r="CU30" i="17"/>
  <c r="BV30" i="17"/>
  <c r="CF30" i="17"/>
  <c r="CI30" i="17"/>
  <c r="CQ30" i="17"/>
  <c r="CT30" i="17"/>
  <c r="CX30" i="17"/>
  <c r="AZ30" i="17"/>
  <c r="CB30" i="17"/>
  <c r="BR30" i="17"/>
  <c r="BA30" i="17"/>
  <c r="BH30" i="17"/>
  <c r="CK30" i="17"/>
  <c r="BY30" i="17"/>
  <c r="CD30" i="17"/>
  <c r="CW30" i="17"/>
  <c r="AT30" i="17"/>
  <c r="CR30" i="17"/>
  <c r="CA30" i="17"/>
  <c r="CH30" i="17"/>
  <c r="CC30" i="17"/>
  <c r="BQ30" i="17"/>
  <c r="AR30" i="17"/>
  <c r="BC30" i="17"/>
  <c r="CP30" i="17"/>
  <c r="BX30" i="17"/>
  <c r="BM30" i="17"/>
  <c r="CG30" i="17"/>
  <c r="BL30" i="17"/>
  <c r="BB30" i="17"/>
  <c r="BJ30" i="17"/>
  <c r="AV30" i="17"/>
  <c r="CL30" i="17"/>
  <c r="BK30" i="17"/>
  <c r="CO30" i="17"/>
  <c r="CY29" i="17"/>
  <c r="CG29" i="17"/>
  <c r="CS29" i="17"/>
  <c r="AS29" i="17"/>
  <c r="BB29" i="17"/>
  <c r="BO29" i="17"/>
  <c r="CJ29" i="17"/>
  <c r="CX29" i="17"/>
  <c r="AT29" i="17"/>
  <c r="BC29" i="17"/>
  <c r="BR29" i="17"/>
  <c r="BY29" i="17"/>
  <c r="CM29" i="17"/>
  <c r="AU29" i="17"/>
  <c r="BF29" i="17"/>
  <c r="BS29" i="17"/>
  <c r="BZ29" i="17"/>
  <c r="CP29" i="17"/>
  <c r="AX29" i="17"/>
  <c r="BL29" i="17"/>
  <c r="BT29" i="17"/>
  <c r="CB29" i="17"/>
  <c r="AW29" i="17"/>
  <c r="BD29" i="17"/>
  <c r="CI29" i="17"/>
  <c r="CW29" i="17"/>
  <c r="BX29" i="17"/>
  <c r="CV29" i="17"/>
  <c r="BW29" i="17"/>
  <c r="CU29" i="17"/>
  <c r="CD29" i="17"/>
  <c r="CR29" i="17"/>
  <c r="CN29" i="17"/>
  <c r="BI29" i="17"/>
  <c r="CQ29" i="17"/>
  <c r="AV29" i="17"/>
  <c r="CC29" i="17"/>
  <c r="BN29" i="17"/>
  <c r="CF29" i="17"/>
  <c r="CE29" i="17"/>
  <c r="CL29" i="17"/>
  <c r="BV29" i="17"/>
  <c r="AY29" i="17"/>
  <c r="BE29" i="17"/>
  <c r="BH29" i="17"/>
  <c r="BP29" i="17"/>
  <c r="BJ29" i="17"/>
  <c r="BG29" i="17"/>
  <c r="BQ29" i="17"/>
  <c r="CA29" i="17"/>
  <c r="BA29" i="17"/>
  <c r="CT29" i="17"/>
  <c r="AR29" i="17"/>
  <c r="CK29" i="17"/>
  <c r="AZ29" i="17"/>
  <c r="CH29" i="17"/>
  <c r="BM29" i="17"/>
  <c r="BK29" i="17"/>
  <c r="CO29" i="17"/>
  <c r="CK49" i="17"/>
  <c r="CU49" i="17"/>
  <c r="BV49" i="17"/>
  <c r="CB49" i="17"/>
  <c r="CL49" i="17"/>
  <c r="CC49" i="17"/>
  <c r="CM49" i="17"/>
  <c r="CD49" i="17"/>
  <c r="CT49" i="17"/>
  <c r="AZ49" i="17"/>
  <c r="BJ49" i="17"/>
  <c r="AR49" i="17"/>
  <c r="BB49" i="17"/>
  <c r="BQ49" i="17"/>
  <c r="AT49" i="17"/>
  <c r="BH49" i="17"/>
  <c r="BS49" i="17"/>
  <c r="AX49" i="17"/>
  <c r="BI49" i="17"/>
  <c r="CP49" i="17"/>
  <c r="BY49" i="17"/>
  <c r="CF49" i="17"/>
  <c r="AS49" i="17"/>
  <c r="CY49" i="17"/>
  <c r="BM49" i="17"/>
  <c r="CX49" i="17"/>
  <c r="BD49" i="17"/>
  <c r="BG49" i="17"/>
  <c r="CS49" i="17"/>
  <c r="BX49" i="17"/>
  <c r="CV49" i="17"/>
  <c r="AV49" i="17"/>
  <c r="CW49" i="17"/>
  <c r="CG49" i="17"/>
  <c r="CN49" i="17"/>
  <c r="CE49" i="17"/>
  <c r="BZ49" i="17"/>
  <c r="BP49" i="17"/>
  <c r="AY49" i="17"/>
  <c r="CJ49" i="17"/>
  <c r="BW49" i="17"/>
  <c r="BF49" i="17"/>
  <c r="BE49" i="17"/>
  <c r="BR49" i="17"/>
  <c r="CH49" i="17"/>
  <c r="CI49" i="17"/>
  <c r="BC49" i="17"/>
  <c r="BT49" i="17"/>
  <c r="BO49" i="17"/>
  <c r="CQ49" i="17"/>
  <c r="BN49" i="17"/>
  <c r="AW49" i="17"/>
  <c r="BL49" i="17"/>
  <c r="BA49" i="17"/>
  <c r="AU49" i="17"/>
  <c r="CR49" i="17"/>
  <c r="CA49" i="17"/>
  <c r="BK49" i="17"/>
  <c r="CO49" i="17"/>
  <c r="BK46" i="24"/>
  <c r="BP46" i="24" s="1"/>
  <c r="BD46" i="24"/>
  <c r="BA46" i="24"/>
  <c r="BB46" i="24"/>
  <c r="BC46" i="24"/>
  <c r="BM46" i="24"/>
  <c r="AS46" i="24"/>
  <c r="BO46" i="24"/>
  <c r="AQ46" i="24"/>
  <c r="BL46" i="24"/>
  <c r="BN46" i="24"/>
  <c r="AP46" i="24"/>
  <c r="AR46" i="24"/>
  <c r="J29" i="27"/>
  <c r="BP29" i="27" s="1"/>
  <c r="BD29" i="27"/>
  <c r="BE29" i="27"/>
  <c r="BA29" i="27"/>
  <c r="BB29" i="27"/>
  <c r="AS29" i="27"/>
  <c r="BC29" i="27"/>
  <c r="AP29" i="27"/>
  <c r="AT29" i="27"/>
  <c r="G29" i="27"/>
  <c r="BM29" i="27" s="1"/>
  <c r="AR29" i="27"/>
  <c r="AQ29" i="27"/>
  <c r="I29" i="27"/>
  <c r="BO29" i="27" s="1"/>
  <c r="H29" i="27"/>
  <c r="BN29" i="27" s="1"/>
  <c r="BL29" i="27"/>
  <c r="J50" i="27"/>
  <c r="BB50" i="27"/>
  <c r="BC50" i="27"/>
  <c r="BD50" i="27"/>
  <c r="AP50" i="27"/>
  <c r="H50" i="27"/>
  <c r="BN50" i="27" s="1"/>
  <c r="BK50" i="27"/>
  <c r="AR50" i="27"/>
  <c r="AQ50" i="27"/>
  <c r="G50" i="27"/>
  <c r="BM50" i="27" s="1"/>
  <c r="BA50" i="27"/>
  <c r="AS50" i="27"/>
  <c r="BL50" i="27"/>
  <c r="I50" i="27"/>
  <c r="BO50" i="27" s="1"/>
  <c r="BD22" i="24"/>
  <c r="BA22" i="24"/>
  <c r="BE22" i="24"/>
  <c r="BB22" i="24"/>
  <c r="BC22" i="24"/>
  <c r="AT22" i="24"/>
  <c r="BP22" i="24"/>
  <c r="AS22" i="24"/>
  <c r="BM22" i="24"/>
  <c r="AQ22" i="24"/>
  <c r="BN22" i="24"/>
  <c r="BO22" i="24"/>
  <c r="BL22" i="24"/>
  <c r="AP22" i="24"/>
  <c r="AR22" i="24"/>
  <c r="BD18" i="24"/>
  <c r="I49" i="24"/>
  <c r="J49" i="24"/>
  <c r="G49" i="24"/>
  <c r="H49" i="24"/>
  <c r="BE28" i="27"/>
  <c r="BD28" i="27"/>
  <c r="BA28" i="27"/>
  <c r="BB28" i="27"/>
  <c r="BC28" i="27"/>
  <c r="AR28" i="27"/>
  <c r="AT28" i="27"/>
  <c r="AP28" i="27"/>
  <c r="AQ28" i="27"/>
  <c r="AS28" i="27"/>
  <c r="G28" i="27"/>
  <c r="BM28" i="27" s="1"/>
  <c r="H28" i="27"/>
  <c r="BN28" i="27" s="1"/>
  <c r="I28" i="27"/>
  <c r="BO28" i="27" s="1"/>
  <c r="BL28" i="27"/>
  <c r="J28" i="27"/>
  <c r="BP28" i="27" s="1"/>
  <c r="J26" i="24"/>
  <c r="I26" i="24"/>
  <c r="G26" i="24"/>
  <c r="H26" i="24"/>
  <c r="G27" i="27"/>
  <c r="BM27" i="27" s="1"/>
  <c r="BL27" i="27"/>
  <c r="BD27" i="27"/>
  <c r="BA27" i="27"/>
  <c r="BE27" i="27"/>
  <c r="AS27" i="27"/>
  <c r="AR27" i="27"/>
  <c r="AT27" i="27"/>
  <c r="AP27" i="27"/>
  <c r="H27" i="27"/>
  <c r="BN27" i="27" s="1"/>
  <c r="BB27" i="27"/>
  <c r="AQ27" i="27"/>
  <c r="BC27" i="27"/>
  <c r="I27" i="27"/>
  <c r="BO27" i="27" s="1"/>
  <c r="J27" i="27"/>
  <c r="BP27" i="27" s="1"/>
  <c r="BC51" i="24"/>
  <c r="BJ51" i="24"/>
  <c r="BO51" i="24" s="1"/>
  <c r="BB51" i="24"/>
  <c r="BI51" i="24"/>
  <c r="BN51" i="24" s="1"/>
  <c r="BK51" i="24"/>
  <c r="BP51" i="24" s="1"/>
  <c r="BA51" i="24"/>
  <c r="BG51" i="24"/>
  <c r="BL51" i="24" s="1"/>
  <c r="BD51" i="24"/>
  <c r="AQ51" i="24"/>
  <c r="AS51" i="24"/>
  <c r="BM51" i="24"/>
  <c r="AP51" i="24"/>
  <c r="AR51" i="24"/>
  <c r="BE24" i="27"/>
  <c r="BD24" i="27"/>
  <c r="BA24" i="27"/>
  <c r="BB24" i="27"/>
  <c r="AP24" i="27"/>
  <c r="BC24" i="27"/>
  <c r="AR24" i="27"/>
  <c r="AS24" i="27"/>
  <c r="AQ24" i="27"/>
  <c r="AT24" i="27"/>
  <c r="H24" i="27"/>
  <c r="BN24" i="27" s="1"/>
  <c r="J24" i="27"/>
  <c r="BP24" i="27" s="1"/>
  <c r="G24" i="27"/>
  <c r="BM24" i="27" s="1"/>
  <c r="BL24" i="27"/>
  <c r="I24" i="27"/>
  <c r="BO24" i="27" s="1"/>
  <c r="BY31" i="17"/>
  <c r="AT31" i="17"/>
  <c r="BH31" i="17"/>
  <c r="BQ31" i="17"/>
  <c r="CY31" i="17"/>
  <c r="CI31" i="17"/>
  <c r="AZ31" i="17"/>
  <c r="BI31" i="17"/>
  <c r="BR31" i="17"/>
  <c r="CU31" i="17"/>
  <c r="BA31" i="17"/>
  <c r="BJ31" i="17"/>
  <c r="BS31" i="17"/>
  <c r="AS31" i="17"/>
  <c r="BB31" i="17"/>
  <c r="BL31" i="17"/>
  <c r="BT31" i="17"/>
  <c r="BE31" i="17"/>
  <c r="CQ31" i="17"/>
  <c r="BZ31" i="17"/>
  <c r="CP31" i="17"/>
  <c r="CJ31" i="17"/>
  <c r="CE31" i="17"/>
  <c r="CL31" i="17"/>
  <c r="BV31" i="17"/>
  <c r="BG31" i="17"/>
  <c r="CW31" i="17"/>
  <c r="CF31" i="17"/>
  <c r="CV31" i="17"/>
  <c r="BW31" i="17"/>
  <c r="CH31" i="17"/>
  <c r="CG31" i="17"/>
  <c r="CS31" i="17"/>
  <c r="CB31" i="17"/>
  <c r="CM31" i="17"/>
  <c r="CD31" i="17"/>
  <c r="CX31" i="17"/>
  <c r="AU31" i="17"/>
  <c r="CN31" i="17"/>
  <c r="BX31" i="17"/>
  <c r="BP31" i="17"/>
  <c r="AR31" i="17"/>
  <c r="BM31" i="17"/>
  <c r="AV31" i="17"/>
  <c r="AX31" i="17"/>
  <c r="CR31" i="17"/>
  <c r="CK31" i="17"/>
  <c r="CA31" i="17"/>
  <c r="BO31" i="17"/>
  <c r="CT31" i="17"/>
  <c r="BD31" i="17"/>
  <c r="BN31" i="17"/>
  <c r="BF31" i="17"/>
  <c r="AW31" i="17"/>
  <c r="CC31" i="17"/>
  <c r="AY31" i="17"/>
  <c r="BC31" i="17"/>
  <c r="CO31" i="17"/>
  <c r="BK31" i="17"/>
  <c r="G47" i="24"/>
  <c r="I47" i="24"/>
  <c r="J47" i="24"/>
  <c r="H47" i="24"/>
  <c r="CG50" i="17"/>
  <c r="CR50" i="17"/>
  <c r="BY50" i="17"/>
  <c r="CI50" i="17"/>
  <c r="CX50" i="17"/>
  <c r="BZ50" i="17"/>
  <c r="CM50" i="17"/>
  <c r="CA50" i="17"/>
  <c r="CP50" i="17"/>
  <c r="BV50" i="17"/>
  <c r="AV50" i="17"/>
  <c r="BJ50" i="17"/>
  <c r="AW50" i="17"/>
  <c r="BN50" i="17"/>
  <c r="BB50" i="17"/>
  <c r="BS50" i="17"/>
  <c r="AT50" i="17"/>
  <c r="BE50" i="17"/>
  <c r="CY50" i="17"/>
  <c r="CK50" i="17"/>
  <c r="CC50" i="17"/>
  <c r="CN50" i="17"/>
  <c r="BX50" i="17"/>
  <c r="AU50" i="17"/>
  <c r="BA50" i="17"/>
  <c r="AR50" i="17"/>
  <c r="CQ50" i="17"/>
  <c r="CJ50" i="17"/>
  <c r="AS50" i="17"/>
  <c r="BP50" i="17"/>
  <c r="CH50" i="17"/>
  <c r="CW50" i="17"/>
  <c r="CF50" i="17"/>
  <c r="CT50" i="17"/>
  <c r="BR50" i="17"/>
  <c r="BG50" i="17"/>
  <c r="BF50" i="17"/>
  <c r="BD50" i="17"/>
  <c r="BT50" i="17"/>
  <c r="BL50" i="17"/>
  <c r="CS50" i="17"/>
  <c r="CB50" i="17"/>
  <c r="BC50" i="17"/>
  <c r="BI50" i="17"/>
  <c r="BO50" i="17"/>
  <c r="BM50" i="17"/>
  <c r="BQ50" i="17"/>
  <c r="AZ50" i="17"/>
  <c r="BW50" i="17"/>
  <c r="AX50" i="17"/>
  <c r="CU50" i="17"/>
  <c r="CD50" i="17"/>
  <c r="CE50" i="17"/>
  <c r="BH50" i="17"/>
  <c r="CV50" i="17"/>
  <c r="AY50" i="17"/>
  <c r="CL50" i="17"/>
  <c r="CO50" i="17"/>
  <c r="BK50" i="17"/>
  <c r="J48" i="24"/>
  <c r="I48" i="24"/>
  <c r="G48" i="24"/>
  <c r="H48" i="24"/>
  <c r="J49" i="27"/>
  <c r="BP49" i="27" s="1"/>
  <c r="BE49" i="27"/>
  <c r="BB49" i="27"/>
  <c r="BC49" i="27"/>
  <c r="AP49" i="27"/>
  <c r="BA49" i="27"/>
  <c r="AQ49" i="27"/>
  <c r="AT49" i="27"/>
  <c r="BD49" i="27"/>
  <c r="AR49" i="27"/>
  <c r="G49" i="27"/>
  <c r="BM49" i="27" s="1"/>
  <c r="AS49" i="27"/>
  <c r="H49" i="27"/>
  <c r="BN49" i="27" s="1"/>
  <c r="BL49" i="27"/>
  <c r="I49" i="27"/>
  <c r="BO49" i="27" s="1"/>
  <c r="BW28" i="17"/>
  <c r="CM28" i="17"/>
  <c r="BF28" i="17"/>
  <c r="CB28" i="17"/>
  <c r="CU28" i="17"/>
  <c r="BG28" i="17"/>
  <c r="CC28" i="17"/>
  <c r="AT28" i="17"/>
  <c r="BJ28" i="17"/>
  <c r="CL28" i="17"/>
  <c r="BB28" i="17"/>
  <c r="BO28" i="17"/>
  <c r="CY28" i="17"/>
  <c r="CH28" i="17"/>
  <c r="CP28" i="17"/>
  <c r="BY28" i="17"/>
  <c r="CN28" i="17"/>
  <c r="BX28" i="17"/>
  <c r="BR28" i="17"/>
  <c r="CE28" i="17"/>
  <c r="BQ28" i="17"/>
  <c r="CD28" i="17"/>
  <c r="CK28" i="17"/>
  <c r="CJ28" i="17"/>
  <c r="CR28" i="17"/>
  <c r="CA28" i="17"/>
  <c r="CQ28" i="17"/>
  <c r="AV28" i="17"/>
  <c r="CX28" i="17"/>
  <c r="CG28" i="17"/>
  <c r="CW28" i="17"/>
  <c r="CF28" i="17"/>
  <c r="BI28" i="17"/>
  <c r="AS28" i="17"/>
  <c r="BH28" i="17"/>
  <c r="AR28" i="17"/>
  <c r="CT28" i="17"/>
  <c r="AY28" i="17"/>
  <c r="CS28" i="17"/>
  <c r="AX28" i="17"/>
  <c r="CI28" i="17"/>
  <c r="BE28" i="17"/>
  <c r="BP28" i="17"/>
  <c r="BL28" i="17"/>
  <c r="BV28" i="17"/>
  <c r="CV28" i="17"/>
  <c r="AZ28" i="17"/>
  <c r="AU28" i="17"/>
  <c r="BD28" i="17"/>
  <c r="BZ28" i="17"/>
  <c r="BN28" i="17"/>
  <c r="AW28" i="17"/>
  <c r="BM28" i="17"/>
  <c r="BC28" i="17"/>
  <c r="BS28" i="17"/>
  <c r="BT28" i="17"/>
  <c r="BA28" i="17"/>
  <c r="BK28" i="17"/>
  <c r="CO28" i="17"/>
  <c r="BP51" i="27"/>
  <c r="BK54" i="27"/>
  <c r="BE26" i="27"/>
  <c r="BD26" i="27"/>
  <c r="BA26" i="27"/>
  <c r="BB26" i="27"/>
  <c r="BC26" i="27"/>
  <c r="AP26" i="27"/>
  <c r="AT26" i="27"/>
  <c r="AS26" i="27"/>
  <c r="AR26" i="27"/>
  <c r="AQ26" i="27"/>
  <c r="BL26" i="27"/>
  <c r="G26" i="27"/>
  <c r="BM26" i="27" s="1"/>
  <c r="J26" i="27"/>
  <c r="BP26" i="27" s="1"/>
  <c r="I26" i="27"/>
  <c r="BO26" i="27" s="1"/>
  <c r="H26" i="27"/>
  <c r="BN26" i="27" s="1"/>
  <c r="BA37" i="24"/>
  <c r="BE37" i="24"/>
  <c r="BK37" i="24"/>
  <c r="BB37" i="24"/>
  <c r="BG37" i="24"/>
  <c r="BL37" i="24" s="1"/>
  <c r="BC37" i="24"/>
  <c r="BD37" i="24"/>
  <c r="AQ37" i="24"/>
  <c r="BM37" i="24"/>
  <c r="BN37" i="24"/>
  <c r="AS37" i="24"/>
  <c r="BO37" i="24"/>
  <c r="AT37" i="24"/>
  <c r="AR37" i="24"/>
  <c r="AP37" i="24"/>
  <c r="CF24" i="17"/>
  <c r="CU24" i="17"/>
  <c r="AV24" i="17"/>
  <c r="BB24" i="17"/>
  <c r="BG24" i="17"/>
  <c r="BS24" i="17"/>
  <c r="CH24" i="17"/>
  <c r="AW24" i="17"/>
  <c r="BD24" i="17"/>
  <c r="BM24" i="17"/>
  <c r="CQ24" i="17"/>
  <c r="AX24" i="17"/>
  <c r="BE24" i="17"/>
  <c r="BN24" i="17"/>
  <c r="BZ24" i="17"/>
  <c r="CR24" i="17"/>
  <c r="AT24" i="17"/>
  <c r="AY24" i="17"/>
  <c r="BF24" i="17"/>
  <c r="BP24" i="17"/>
  <c r="AR24" i="17"/>
  <c r="CT24" i="17"/>
  <c r="CW24" i="17"/>
  <c r="CB24" i="17"/>
  <c r="BW24" i="17"/>
  <c r="BH24" i="17"/>
  <c r="CK24" i="17"/>
  <c r="CS24" i="17"/>
  <c r="BX24" i="17"/>
  <c r="AS24" i="17"/>
  <c r="CL24" i="17"/>
  <c r="CY24" i="17"/>
  <c r="BC24" i="17"/>
  <c r="CN24" i="17"/>
  <c r="CI24" i="17"/>
  <c r="CM24" i="17"/>
  <c r="BQ24" i="17"/>
  <c r="CC24" i="17"/>
  <c r="CJ24" i="17"/>
  <c r="CA24" i="17"/>
  <c r="BI24" i="17"/>
  <c r="CP24" i="17"/>
  <c r="BJ24" i="17"/>
  <c r="CE24" i="17"/>
  <c r="BL24" i="17"/>
  <c r="CV24" i="17"/>
  <c r="AZ24" i="17"/>
  <c r="CG24" i="17"/>
  <c r="BA24" i="17"/>
  <c r="CX24" i="17"/>
  <c r="BY24" i="17"/>
  <c r="BR24" i="17"/>
  <c r="CD24" i="17"/>
  <c r="BV24" i="17"/>
  <c r="BO24" i="17"/>
  <c r="BT24" i="17"/>
  <c r="AU24" i="17"/>
  <c r="CO24" i="17"/>
  <c r="BK24" i="17"/>
  <c r="J47" i="27"/>
  <c r="BL47" i="27"/>
  <c r="BK47" i="27"/>
  <c r="BB47" i="27"/>
  <c r="BC47" i="27"/>
  <c r="AR47" i="27"/>
  <c r="BA47" i="27"/>
  <c r="AS47" i="27"/>
  <c r="G47" i="27"/>
  <c r="BM47" i="27" s="1"/>
  <c r="BD47" i="27"/>
  <c r="AP47" i="27"/>
  <c r="AQ47" i="27"/>
  <c r="H47" i="27"/>
  <c r="BN47" i="27" s="1"/>
  <c r="I47" i="27"/>
  <c r="BO47" i="27" s="1"/>
  <c r="I23" i="24"/>
  <c r="J23" i="24"/>
  <c r="H23" i="24"/>
  <c r="G23" i="24"/>
  <c r="G48" i="27"/>
  <c r="BM48" i="27" s="1"/>
  <c r="BK48" i="27"/>
  <c r="BB48" i="27"/>
  <c r="BC48" i="27"/>
  <c r="BD48" i="27"/>
  <c r="AQ48" i="27"/>
  <c r="AR48" i="27"/>
  <c r="I48" i="27"/>
  <c r="BO48" i="27" s="1"/>
  <c r="BA48" i="27"/>
  <c r="AP48" i="27"/>
  <c r="AS48" i="27"/>
  <c r="H48" i="27"/>
  <c r="BN48" i="27" s="1"/>
  <c r="BL48" i="27"/>
  <c r="J48" i="27"/>
  <c r="I30" i="24"/>
  <c r="J30" i="24"/>
  <c r="G30" i="24"/>
  <c r="H30" i="24"/>
  <c r="BN51" i="27"/>
  <c r="CN26" i="17"/>
  <c r="BB26" i="17"/>
  <c r="BN26" i="17"/>
  <c r="BX26" i="17"/>
  <c r="CR26" i="17"/>
  <c r="BV26" i="17"/>
  <c r="BE26" i="17"/>
  <c r="BO26" i="17"/>
  <c r="CA26" i="17"/>
  <c r="AT26" i="17"/>
  <c r="BJ26" i="17"/>
  <c r="BS26" i="17"/>
  <c r="CF26" i="17"/>
  <c r="AW26" i="17"/>
  <c r="BM26" i="17"/>
  <c r="CS26" i="17"/>
  <c r="CH26" i="17"/>
  <c r="CP26" i="17"/>
  <c r="BY26" i="17"/>
  <c r="CJ26" i="17"/>
  <c r="BZ26" i="17"/>
  <c r="CK26" i="17"/>
  <c r="AX26" i="17"/>
  <c r="CB26" i="17"/>
  <c r="CY26" i="17"/>
  <c r="AR26" i="17"/>
  <c r="CX26" i="17"/>
  <c r="CG26" i="17"/>
  <c r="CC26" i="17"/>
  <c r="CW26" i="17"/>
  <c r="CI26" i="17"/>
  <c r="CQ26" i="17"/>
  <c r="CT26" i="17"/>
  <c r="AY26" i="17"/>
  <c r="BG26" i="17"/>
  <c r="CM26" i="17"/>
  <c r="BW26" i="17"/>
  <c r="BF26" i="17"/>
  <c r="CU26" i="17"/>
  <c r="CD26" i="17"/>
  <c r="BL26" i="17"/>
  <c r="AV26" i="17"/>
  <c r="BI26" i="17"/>
  <c r="AS26" i="17"/>
  <c r="BQ26" i="17"/>
  <c r="AZ26" i="17"/>
  <c r="BC26" i="17"/>
  <c r="BP26" i="17"/>
  <c r="AU26" i="17"/>
  <c r="CV26" i="17"/>
  <c r="CE26" i="17"/>
  <c r="CL26" i="17"/>
  <c r="BR26" i="17"/>
  <c r="BA26" i="17"/>
  <c r="BH26" i="17"/>
  <c r="BD26" i="17"/>
  <c r="BT26" i="17"/>
  <c r="BK26" i="17"/>
  <c r="CO26" i="17"/>
  <c r="I25" i="24"/>
  <c r="H25" i="24"/>
  <c r="J25" i="24"/>
  <c r="G25" i="24"/>
  <c r="H31" i="24"/>
  <c r="I31" i="24"/>
  <c r="G31" i="24"/>
  <c r="J31" i="24"/>
  <c r="CY47" i="17"/>
  <c r="CK47" i="17"/>
  <c r="CL47" i="17"/>
  <c r="AS47" i="17"/>
  <c r="BB47" i="17"/>
  <c r="BL47" i="17"/>
  <c r="BT47" i="17"/>
  <c r="AT47" i="17"/>
  <c r="BH47" i="17"/>
  <c r="BQ47" i="17"/>
  <c r="AZ47" i="17"/>
  <c r="BI47" i="17"/>
  <c r="BR47" i="17"/>
  <c r="BA47" i="17"/>
  <c r="BJ47" i="17"/>
  <c r="BS47" i="17"/>
  <c r="CM47" i="17"/>
  <c r="CH47" i="17"/>
  <c r="BG47" i="17"/>
  <c r="CW47" i="17"/>
  <c r="CF47" i="17"/>
  <c r="CE47" i="17"/>
  <c r="CD47" i="17"/>
  <c r="CX47" i="17"/>
  <c r="BC47" i="17"/>
  <c r="CS47" i="17"/>
  <c r="CB47" i="17"/>
  <c r="AX47" i="17"/>
  <c r="AW47" i="17"/>
  <c r="CU47" i="17"/>
  <c r="BZ47" i="17"/>
  <c r="BP47" i="17"/>
  <c r="BY47" i="17"/>
  <c r="CN47" i="17"/>
  <c r="BX47" i="17"/>
  <c r="CR47" i="17"/>
  <c r="CV47" i="17"/>
  <c r="BW47" i="17"/>
  <c r="CQ47" i="17"/>
  <c r="BV47" i="17"/>
  <c r="CP47" i="17"/>
  <c r="BF47" i="17"/>
  <c r="BN47" i="17"/>
  <c r="CJ47" i="17"/>
  <c r="CG47" i="17"/>
  <c r="CI47" i="17"/>
  <c r="CC47" i="17"/>
  <c r="AU47" i="17"/>
  <c r="BO47" i="17"/>
  <c r="CT47" i="17"/>
  <c r="AY47" i="17"/>
  <c r="AR47" i="17"/>
  <c r="BM47" i="17"/>
  <c r="CA47" i="17"/>
  <c r="BD47" i="17"/>
  <c r="BE47" i="17"/>
  <c r="AV47" i="17"/>
  <c r="CO47" i="17"/>
  <c r="BK47" i="17"/>
  <c r="G29" i="24"/>
  <c r="H29" i="24"/>
  <c r="I29" i="24"/>
  <c r="J29" i="24"/>
  <c r="G23" i="27"/>
  <c r="BM23" i="27" s="1"/>
  <c r="BL23" i="27"/>
  <c r="BD23" i="27"/>
  <c r="BA23" i="27"/>
  <c r="AQ23" i="27"/>
  <c r="BC23" i="27"/>
  <c r="AR23" i="27"/>
  <c r="H23" i="27"/>
  <c r="BN23" i="27" s="1"/>
  <c r="AT23" i="27"/>
  <c r="I23" i="27"/>
  <c r="BO23" i="27" s="1"/>
  <c r="BE23" i="27"/>
  <c r="BB23" i="27"/>
  <c r="AP23" i="27"/>
  <c r="AS23" i="27"/>
  <c r="J23" i="27"/>
  <c r="BP23" i="27" s="1"/>
  <c r="H50" i="24"/>
  <c r="I50" i="24"/>
  <c r="G50" i="24"/>
  <c r="J50" i="24"/>
  <c r="BZ48" i="17"/>
  <c r="CN48" i="17"/>
  <c r="CW48" i="17"/>
  <c r="CC48" i="17"/>
  <c r="CP48" i="17"/>
  <c r="BV48" i="17"/>
  <c r="CH48" i="17"/>
  <c r="CQ48" i="17"/>
  <c r="CK48" i="17"/>
  <c r="CT48" i="17"/>
  <c r="AY48" i="17"/>
  <c r="BJ48" i="17"/>
  <c r="BS48" i="17"/>
  <c r="AV48" i="17"/>
  <c r="BD48" i="17"/>
  <c r="BM48" i="17"/>
  <c r="AW48" i="17"/>
  <c r="BE48" i="17"/>
  <c r="BN48" i="17"/>
  <c r="AX48" i="17"/>
  <c r="BG48" i="17"/>
  <c r="BP48" i="17"/>
  <c r="BC48" i="17"/>
  <c r="CS48" i="17"/>
  <c r="BX48" i="17"/>
  <c r="BI48" i="17"/>
  <c r="BH48" i="17"/>
  <c r="CY48" i="17"/>
  <c r="AU48" i="17"/>
  <c r="CJ48" i="17"/>
  <c r="CI48" i="17"/>
  <c r="CL48" i="17"/>
  <c r="AR48" i="17"/>
  <c r="BT48" i="17"/>
  <c r="CF48" i="17"/>
  <c r="BR48" i="17"/>
  <c r="BA48" i="17"/>
  <c r="BW48" i="17"/>
  <c r="BL48" i="17"/>
  <c r="CB48" i="17"/>
  <c r="CR48" i="17"/>
  <c r="CA48" i="17"/>
  <c r="AS48" i="17"/>
  <c r="AT48" i="17"/>
  <c r="CX48" i="17"/>
  <c r="CU48" i="17"/>
  <c r="CG48" i="17"/>
  <c r="BB48" i="17"/>
  <c r="CE48" i="17"/>
  <c r="AZ48" i="17"/>
  <c r="CM48" i="17"/>
  <c r="CD48" i="17"/>
  <c r="BY48" i="17"/>
  <c r="BF48" i="17"/>
  <c r="BQ48" i="17"/>
  <c r="CV48" i="17"/>
  <c r="BO48" i="17"/>
  <c r="BK48" i="17"/>
  <c r="CO48" i="17"/>
  <c r="BB36" i="24"/>
  <c r="BC36" i="24"/>
  <c r="BD36" i="24"/>
  <c r="BK36" i="24"/>
  <c r="BP36" i="24" s="1"/>
  <c r="BA36" i="24"/>
  <c r="BE36" i="24"/>
  <c r="AQ36" i="24"/>
  <c r="BL36" i="24"/>
  <c r="BM36" i="24"/>
  <c r="BO36" i="24"/>
  <c r="AS36" i="24"/>
  <c r="BN36" i="24"/>
  <c r="AP36" i="24"/>
  <c r="AT36" i="24"/>
  <c r="AR36" i="24"/>
  <c r="BJ42" i="24"/>
  <c r="BD42" i="24"/>
  <c r="BI42" i="24"/>
  <c r="BA42" i="24"/>
  <c r="BE42" i="24"/>
  <c r="BG42" i="24"/>
  <c r="BB42" i="24"/>
  <c r="BC42" i="24"/>
  <c r="BM42" i="24"/>
  <c r="AS42" i="24"/>
  <c r="AQ42" i="24"/>
  <c r="BP42" i="24"/>
  <c r="AP42" i="24"/>
  <c r="AR42" i="24"/>
  <c r="AT42" i="24"/>
  <c r="H28" i="24"/>
  <c r="I28" i="24"/>
  <c r="G28" i="24"/>
  <c r="J28" i="24"/>
  <c r="H30" i="27"/>
  <c r="BN30" i="27" s="1"/>
  <c r="BE30" i="27"/>
  <c r="BD30" i="27"/>
  <c r="BA30" i="27"/>
  <c r="BB30" i="27"/>
  <c r="BC30" i="27"/>
  <c r="AR30" i="27"/>
  <c r="AS30" i="27"/>
  <c r="J30" i="27"/>
  <c r="BP30" i="27" s="1"/>
  <c r="G30" i="27"/>
  <c r="BM30" i="27" s="1"/>
  <c r="AP30" i="27"/>
  <c r="AT30" i="27"/>
  <c r="I30" i="27"/>
  <c r="BO30" i="27" s="1"/>
  <c r="AQ30" i="27"/>
  <c r="BL30" i="27"/>
  <c r="BD38" i="24"/>
  <c r="BA38" i="24"/>
  <c r="BE38" i="24"/>
  <c r="BB38" i="24"/>
  <c r="BC38" i="24"/>
  <c r="AQ38" i="24"/>
  <c r="BP38" i="24"/>
  <c r="AR38" i="24"/>
  <c r="BM38" i="24"/>
  <c r="AT38" i="24"/>
  <c r="BN38" i="24"/>
  <c r="BL38" i="24"/>
  <c r="AP38" i="24"/>
  <c r="AS38" i="24"/>
  <c r="BO38" i="24"/>
  <c r="I27" i="24"/>
  <c r="J27" i="24"/>
  <c r="G27" i="24"/>
  <c r="H27" i="24"/>
  <c r="G25" i="27"/>
  <c r="BM25" i="27" s="1"/>
  <c r="BD25" i="27"/>
  <c r="BE25" i="27"/>
  <c r="BA25" i="27"/>
  <c r="AQ25" i="27"/>
  <c r="BB25" i="27"/>
  <c r="AS25" i="27"/>
  <c r="BC25" i="27"/>
  <c r="AT25" i="27"/>
  <c r="H25" i="27"/>
  <c r="BN25" i="27" s="1"/>
  <c r="AP25" i="27"/>
  <c r="AR25" i="27"/>
  <c r="I25" i="27"/>
  <c r="BO25" i="27" s="1"/>
  <c r="BL25" i="27"/>
  <c r="J25" i="27"/>
  <c r="BP25" i="27" s="1"/>
  <c r="I24" i="24"/>
  <c r="J24" i="24"/>
  <c r="G24" i="24"/>
  <c r="H24" i="24"/>
  <c r="J31" i="27"/>
  <c r="BP31" i="27" s="1"/>
  <c r="BL31" i="27"/>
  <c r="BD31" i="27"/>
  <c r="BA31" i="27"/>
  <c r="BE31" i="27"/>
  <c r="H31" i="27"/>
  <c r="BN31" i="27" s="1"/>
  <c r="AQ31" i="27"/>
  <c r="AR31" i="27"/>
  <c r="G31" i="27"/>
  <c r="BM31" i="27" s="1"/>
  <c r="BC31" i="27"/>
  <c r="AP31" i="27"/>
  <c r="BB31" i="27"/>
  <c r="AS31" i="27"/>
  <c r="AT31" i="27"/>
  <c r="I31" i="27"/>
  <c r="BO31" i="27" s="1"/>
  <c r="CI23" i="17"/>
  <c r="CL23" i="17"/>
  <c r="BH23" i="17"/>
  <c r="BE23" i="17"/>
  <c r="CM23" i="17"/>
  <c r="BI23" i="17"/>
  <c r="CN23" i="17"/>
  <c r="CS23" i="17"/>
  <c r="CF23" i="17"/>
  <c r="BT23" i="17"/>
  <c r="CW23" i="17"/>
  <c r="AT23" i="17"/>
  <c r="BN23" i="17"/>
  <c r="BL23" i="17"/>
  <c r="AZ23" i="17"/>
  <c r="CQ23" i="17"/>
  <c r="CA23" i="17"/>
  <c r="CV23" i="17"/>
  <c r="CT23" i="17"/>
  <c r="CB23" i="17"/>
  <c r="AW23" i="17"/>
  <c r="CX23" i="17"/>
  <c r="CC23" i="17"/>
  <c r="BO23" i="17"/>
  <c r="BX23" i="17"/>
  <c r="CR23" i="17"/>
  <c r="CP23" i="17"/>
  <c r="AY23" i="17"/>
  <c r="CH23" i="17"/>
  <c r="CK23" i="17"/>
  <c r="CJ23" i="17"/>
  <c r="BR23" i="17"/>
  <c r="BC23" i="17"/>
  <c r="BK23" i="17"/>
  <c r="AS23" i="17"/>
  <c r="BJ23" i="17"/>
  <c r="BP23" i="17"/>
  <c r="BB23" i="17"/>
  <c r="AX23" i="17"/>
  <c r="BS23" i="17"/>
  <c r="CU23" i="17"/>
  <c r="BD23" i="17"/>
  <c r="BG23" i="17"/>
  <c r="BF23" i="17"/>
  <c r="BY23" i="17"/>
  <c r="CE23" i="17"/>
  <c r="CD23" i="17"/>
  <c r="BQ23" i="17"/>
  <c r="AR23" i="17"/>
  <c r="BZ23" i="17"/>
  <c r="CG23" i="17"/>
  <c r="CY23" i="17"/>
  <c r="AU23" i="17"/>
  <c r="BA23" i="17"/>
  <c r="CO23" i="17"/>
  <c r="BV23" i="17"/>
  <c r="AV23" i="17"/>
  <c r="BW23" i="17"/>
  <c r="BM23" i="17"/>
  <c r="BE23" i="20"/>
  <c r="CI23" i="20"/>
  <c r="CX23" i="20"/>
  <c r="CD23" i="20"/>
  <c r="BC23" i="20"/>
  <c r="CV23" i="20"/>
  <c r="BJ23" i="20"/>
  <c r="BV23" i="20"/>
  <c r="CT23" i="20"/>
  <c r="BB23" i="20"/>
  <c r="AX23" i="20"/>
  <c r="AT23" i="20"/>
  <c r="BD23" i="20"/>
  <c r="BT23" i="20"/>
  <c r="AZ23" i="20"/>
  <c r="CG23" i="20"/>
  <c r="BR23" i="20"/>
  <c r="CN23" i="20"/>
  <c r="BY23" i="20"/>
  <c r="CO23" i="20"/>
  <c r="BW23" i="20"/>
  <c r="CS23" i="20"/>
  <c r="CR23" i="20"/>
  <c r="CP23" i="20"/>
  <c r="CW23" i="20"/>
  <c r="CQ23" i="20"/>
  <c r="BQ23" i="20"/>
  <c r="CL23" i="20"/>
  <c r="BF23" i="20"/>
  <c r="CC23" i="20"/>
  <c r="AW23" i="20"/>
  <c r="AU23" i="20"/>
  <c r="BK23" i="20"/>
  <c r="AR23" i="20"/>
  <c r="BP23" i="20"/>
  <c r="AS23" i="20"/>
  <c r="BO23" i="20"/>
  <c r="BN23" i="20"/>
  <c r="BL23" i="20"/>
  <c r="BS23" i="20"/>
  <c r="BM23" i="20"/>
  <c r="CU23" i="20"/>
  <c r="BH23" i="20"/>
  <c r="CF23" i="20"/>
  <c r="CB23" i="20"/>
  <c r="CJ23" i="20"/>
  <c r="BX23" i="20"/>
  <c r="CH23" i="20"/>
  <c r="CM23" i="20"/>
  <c r="CE23" i="20"/>
  <c r="CK23" i="20"/>
  <c r="BZ23" i="20"/>
  <c r="BI23" i="20"/>
  <c r="CA23" i="20"/>
  <c r="BA23" i="20"/>
  <c r="AV23" i="20"/>
  <c r="BG23" i="20"/>
  <c r="AY23" i="20"/>
  <c r="CI18" i="20"/>
  <c r="BE18" i="20"/>
  <c r="BM18" i="20"/>
  <c r="CG18" i="20"/>
  <c r="CV18" i="20"/>
  <c r="CC18" i="20"/>
  <c r="CJ18" i="20"/>
  <c r="CF18" i="20"/>
  <c r="CD18" i="20"/>
  <c r="CN18" i="20"/>
  <c r="AW18" i="20"/>
  <c r="CH18" i="20"/>
  <c r="CE18" i="20"/>
  <c r="BQ18" i="20"/>
  <c r="CQ18" i="20"/>
  <c r="BC18" i="20"/>
  <c r="BR18" i="20"/>
  <c r="AY18" i="20"/>
  <c r="BF18" i="20"/>
  <c r="BB18" i="20"/>
  <c r="AZ18" i="20"/>
  <c r="BJ18" i="20"/>
  <c r="BY18" i="20"/>
  <c r="CR18" i="20"/>
  <c r="AR18" i="20"/>
  <c r="BZ18" i="20"/>
  <c r="BT18" i="20"/>
  <c r="CO18" i="20"/>
  <c r="AS18" i="20"/>
  <c r="CL18" i="20"/>
  <c r="CP18" i="20"/>
  <c r="BX18" i="20"/>
  <c r="CM18" i="20"/>
  <c r="CA18" i="20"/>
  <c r="BD18" i="20"/>
  <c r="AU18" i="20"/>
  <c r="BN18" i="20"/>
  <c r="BA18" i="20"/>
  <c r="BV18" i="20"/>
  <c r="AV18" i="20"/>
  <c r="CX18" i="20"/>
  <c r="BK18" i="20"/>
  <c r="BW18" i="20"/>
  <c r="CU18" i="20"/>
  <c r="CS18" i="20"/>
  <c r="CT18" i="20"/>
  <c r="BG18" i="20"/>
  <c r="CW18" i="20"/>
  <c r="BH18" i="20"/>
  <c r="BP18" i="20"/>
  <c r="BL18" i="20"/>
  <c r="AT18" i="20"/>
  <c r="CK18" i="20"/>
  <c r="BO18" i="20"/>
  <c r="BS18" i="20"/>
  <c r="BI18" i="20"/>
  <c r="AX18" i="20"/>
  <c r="CB18" i="20"/>
  <c r="AP23" i="17"/>
  <c r="AP38" i="17"/>
  <c r="AP35" i="17"/>
  <c r="J21" i="16"/>
  <c r="AP21" i="16" s="1"/>
  <c r="AP18" i="17"/>
  <c r="AP18" i="20"/>
  <c r="AP46" i="17"/>
  <c r="AP43" i="17"/>
  <c r="AP43" i="20"/>
  <c r="AP38" i="20"/>
  <c r="AP37" i="17"/>
  <c r="AP37" i="20"/>
  <c r="AP42" i="20"/>
  <c r="AP42" i="17"/>
  <c r="AP41" i="17"/>
  <c r="AP40" i="17"/>
  <c r="AP36" i="20"/>
  <c r="AP36" i="17"/>
  <c r="AP35" i="20"/>
  <c r="AP33" i="17"/>
  <c r="AP33" i="20"/>
  <c r="AP31" i="20"/>
  <c r="AP30" i="20"/>
  <c r="AP29" i="20"/>
  <c r="AP28" i="17"/>
  <c r="AP28" i="20"/>
  <c r="AP27" i="20"/>
  <c r="AP27" i="17"/>
  <c r="AP26" i="20"/>
  <c r="AP26" i="17"/>
  <c r="AP25" i="20"/>
  <c r="AP24" i="17"/>
  <c r="AP24" i="20"/>
  <c r="AP23" i="20"/>
  <c r="AP21" i="24" l="1"/>
  <c r="AR18" i="24"/>
  <c r="BG18" i="24"/>
  <c r="BL18" i="24" s="1"/>
  <c r="AT18" i="24"/>
  <c r="BA18" i="24"/>
  <c r="BH18" i="24"/>
  <c r="BM18" i="24" s="1"/>
  <c r="BD43" i="24"/>
  <c r="AQ18" i="24"/>
  <c r="BC18" i="24"/>
  <c r="BJ18" i="24"/>
  <c r="BO18" i="24" s="1"/>
  <c r="BE18" i="24"/>
  <c r="BL40" i="24"/>
  <c r="BK18" i="24"/>
  <c r="BP18" i="24" s="1"/>
  <c r="BB18" i="24"/>
  <c r="AS18" i="24"/>
  <c r="AP18" i="24"/>
  <c r="J52" i="24"/>
  <c r="AQ40" i="24"/>
  <c r="H52" i="24"/>
  <c r="BJ16" i="24"/>
  <c r="BO16" i="24" s="1"/>
  <c r="AP43" i="24"/>
  <c r="BM43" i="24"/>
  <c r="AR43" i="24"/>
  <c r="AQ43" i="24"/>
  <c r="BG43" i="24"/>
  <c r="BL43" i="24" s="1"/>
  <c r="AT43" i="24"/>
  <c r="I52" i="24"/>
  <c r="BO43" i="24"/>
  <c r="BA43" i="24"/>
  <c r="BV32" i="17"/>
  <c r="AT40" i="24"/>
  <c r="BC40" i="24"/>
  <c r="BK21" i="24"/>
  <c r="BP21" i="24" s="1"/>
  <c r="BD40" i="24"/>
  <c r="AS21" i="24"/>
  <c r="BC32" i="17"/>
  <c r="BO40" i="24"/>
  <c r="BB40" i="24"/>
  <c r="BD21" i="24"/>
  <c r="CB32" i="17"/>
  <c r="BJ32" i="17"/>
  <c r="AS40" i="24"/>
  <c r="BE21" i="24"/>
  <c r="BD15" i="24"/>
  <c r="BN40" i="24"/>
  <c r="AQ41" i="24"/>
  <c r="BC21" i="24"/>
  <c r="AV32" i="17"/>
  <c r="AR40" i="24"/>
  <c r="BC32" i="27"/>
  <c r="BC2" i="27" s="1"/>
  <c r="BP40" i="20"/>
  <c r="CK32" i="17"/>
  <c r="BO32" i="17"/>
  <c r="BZ32" i="17"/>
  <c r="BP40" i="24"/>
  <c r="AT21" i="24"/>
  <c r="BA21" i="24"/>
  <c r="AP15" i="24"/>
  <c r="BN43" i="24"/>
  <c r="BC43" i="24"/>
  <c r="BP32" i="17"/>
  <c r="BN41" i="24"/>
  <c r="AS32" i="17"/>
  <c r="AX32" i="17"/>
  <c r="BM40" i="24"/>
  <c r="BE40" i="24"/>
  <c r="BD41" i="24"/>
  <c r="BH21" i="24"/>
  <c r="BM21" i="24" s="1"/>
  <c r="BA15" i="24"/>
  <c r="BP43" i="24"/>
  <c r="BB43" i="24"/>
  <c r="CP32" i="17"/>
  <c r="AQ15" i="24"/>
  <c r="AT32" i="17"/>
  <c r="BM32" i="17"/>
  <c r="AP40" i="24"/>
  <c r="BI21" i="24"/>
  <c r="BN21" i="24" s="1"/>
  <c r="BG15" i="24"/>
  <c r="BL15" i="24" s="1"/>
  <c r="AS43" i="24"/>
  <c r="CD32" i="17"/>
  <c r="CS32" i="17"/>
  <c r="BG32" i="17"/>
  <c r="AR16" i="24"/>
  <c r="BA41" i="24"/>
  <c r="AR15" i="24"/>
  <c r="CO32" i="17"/>
  <c r="BA32" i="17"/>
  <c r="CY32" i="17"/>
  <c r="CG32" i="17"/>
  <c r="AP16" i="24"/>
  <c r="AS15" i="24"/>
  <c r="BA33" i="24"/>
  <c r="J32" i="24"/>
  <c r="AZ32" i="17"/>
  <c r="CQ32" i="17"/>
  <c r="CW32" i="17"/>
  <c r="CR32" i="17"/>
  <c r="BC15" i="24"/>
  <c r="BW32" i="17"/>
  <c r="CE32" i="17"/>
  <c r="CT32" i="17"/>
  <c r="CF32" i="17"/>
  <c r="AP41" i="24"/>
  <c r="AS16" i="24"/>
  <c r="BG16" i="24"/>
  <c r="BL16" i="24" s="1"/>
  <c r="BG35" i="24"/>
  <c r="BL35" i="24" s="1"/>
  <c r="BN35" i="24"/>
  <c r="AR41" i="24"/>
  <c r="AS41" i="24"/>
  <c r="BB45" i="24"/>
  <c r="BY32" i="17"/>
  <c r="CU32" i="17"/>
  <c r="CN32" i="17"/>
  <c r="AR32" i="17"/>
  <c r="BS32" i="17"/>
  <c r="CX32" i="17"/>
  <c r="BD32" i="17"/>
  <c r="AT16" i="24"/>
  <c r="BM35" i="24"/>
  <c r="AT41" i="24"/>
  <c r="BL41" i="24"/>
  <c r="BG21" i="24"/>
  <c r="BL21" i="24" s="1"/>
  <c r="BB21" i="24"/>
  <c r="CF40" i="20"/>
  <c r="AR35" i="24"/>
  <c r="BO35" i="24"/>
  <c r="I54" i="24"/>
  <c r="BL32" i="17"/>
  <c r="CJ32" i="17"/>
  <c r="CL32" i="17"/>
  <c r="AY32" i="17"/>
  <c r="CI32" i="17"/>
  <c r="BB35" i="24"/>
  <c r="BC41" i="24"/>
  <c r="CV32" i="17"/>
  <c r="BF32" i="17"/>
  <c r="CC32" i="17"/>
  <c r="BH32" i="17"/>
  <c r="CM32" i="17"/>
  <c r="CH32" i="17"/>
  <c r="BE32" i="17"/>
  <c r="CA32" i="17"/>
  <c r="BC16" i="24"/>
  <c r="BE35" i="24"/>
  <c r="BO41" i="24"/>
  <c r="BB41" i="24"/>
  <c r="BJ21" i="24"/>
  <c r="BO21" i="24" s="1"/>
  <c r="H32" i="24"/>
  <c r="BK32" i="17"/>
  <c r="BQ32" i="17"/>
  <c r="BN32" i="17"/>
  <c r="BP41" i="24"/>
  <c r="AU32" i="17"/>
  <c r="BR32" i="17"/>
  <c r="BT32" i="17"/>
  <c r="BI32" i="17"/>
  <c r="BB32" i="17"/>
  <c r="BX32" i="17"/>
  <c r="BB16" i="24"/>
  <c r="BK35" i="24"/>
  <c r="BP35" i="24" s="1"/>
  <c r="BM41" i="24"/>
  <c r="AP33" i="24"/>
  <c r="AR21" i="24"/>
  <c r="G32" i="24"/>
  <c r="BE32" i="24" s="1"/>
  <c r="AT19" i="24"/>
  <c r="BK16" i="24"/>
  <c r="BP16" i="24" s="1"/>
  <c r="AQ35" i="24"/>
  <c r="AQ19" i="24"/>
  <c r="BK19" i="24"/>
  <c r="BP19" i="24" s="1"/>
  <c r="BH16" i="24"/>
  <c r="BM16" i="24" s="1"/>
  <c r="BE16" i="24"/>
  <c r="AS35" i="24"/>
  <c r="BA35" i="24"/>
  <c r="H54" i="27"/>
  <c r="AT17" i="24"/>
  <c r="AP19" i="24"/>
  <c r="BX41" i="20"/>
  <c r="BH19" i="24"/>
  <c r="BM19" i="24" s="1"/>
  <c r="AP17" i="24"/>
  <c r="AQ16" i="24"/>
  <c r="BA16" i="24"/>
  <c r="AP35" i="24"/>
  <c r="BD35" i="24"/>
  <c r="J54" i="27"/>
  <c r="AQ17" i="24"/>
  <c r="BG19" i="24"/>
  <c r="BL19" i="24" s="1"/>
  <c r="BI16" i="24"/>
  <c r="BN16" i="24" s="1"/>
  <c r="AT35" i="24"/>
  <c r="BB17" i="24"/>
  <c r="BD19" i="24"/>
  <c r="BB32" i="27"/>
  <c r="BB2" i="27" s="1"/>
  <c r="BE17" i="24"/>
  <c r="BJ19" i="24"/>
  <c r="BO19" i="24" s="1"/>
  <c r="BC19" i="24"/>
  <c r="BG17" i="24"/>
  <c r="BL17" i="24" s="1"/>
  <c r="BI19" i="24"/>
  <c r="BN19" i="24" s="1"/>
  <c r="BB19" i="24"/>
  <c r="CN40" i="20"/>
  <c r="AS17" i="24"/>
  <c r="AR19" i="24"/>
  <c r="BE19" i="24"/>
  <c r="BG40" i="20"/>
  <c r="BP45" i="27"/>
  <c r="J52" i="27"/>
  <c r="BD17" i="24"/>
  <c r="AS19" i="24"/>
  <c r="BN45" i="24"/>
  <c r="BL33" i="24"/>
  <c r="BD33" i="24"/>
  <c r="BM45" i="24"/>
  <c r="AQ33" i="24"/>
  <c r="BC33" i="24"/>
  <c r="H52" i="27"/>
  <c r="BI17" i="24"/>
  <c r="BN17" i="24" s="1"/>
  <c r="BJ17" i="24"/>
  <c r="BO17" i="24" s="1"/>
  <c r="AQ45" i="24"/>
  <c r="BO33" i="24"/>
  <c r="BB33" i="24"/>
  <c r="BD45" i="24"/>
  <c r="G52" i="24"/>
  <c r="AS33" i="24"/>
  <c r="BE33" i="24"/>
  <c r="BK17" i="24"/>
  <c r="BP17" i="24" s="1"/>
  <c r="BC17" i="24"/>
  <c r="BJ45" i="24"/>
  <c r="BO45" i="24" s="1"/>
  <c r="G52" i="27"/>
  <c r="BN33" i="24"/>
  <c r="BH17" i="24"/>
  <c r="BM17" i="24" s="1"/>
  <c r="BA17" i="24"/>
  <c r="G54" i="27"/>
  <c r="BM33" i="24"/>
  <c r="AT33" i="24"/>
  <c r="G54" i="24"/>
  <c r="AR33" i="24"/>
  <c r="I32" i="27"/>
  <c r="BO32" i="27" s="1"/>
  <c r="AP45" i="24"/>
  <c r="BA45" i="24"/>
  <c r="AR32" i="27"/>
  <c r="AR2" i="27" s="1"/>
  <c r="BK45" i="24"/>
  <c r="BP45" i="24" s="1"/>
  <c r="I52" i="27"/>
  <c r="BA32" i="27"/>
  <c r="BA2" i="27" s="1"/>
  <c r="AS45" i="24"/>
  <c r="BG45" i="24"/>
  <c r="BL45" i="24" s="1"/>
  <c r="I54" i="27"/>
  <c r="AR45" i="24"/>
  <c r="BL32" i="27"/>
  <c r="H54" i="24"/>
  <c r="AQ32" i="27"/>
  <c r="AQ2" i="27" s="1"/>
  <c r="BE32" i="27"/>
  <c r="BE2" i="27" s="1"/>
  <c r="BI40" i="20"/>
  <c r="L402" i="16"/>
  <c r="BD32" i="27"/>
  <c r="BD2" i="27" s="1"/>
  <c r="BE40" i="20"/>
  <c r="AT32" i="27"/>
  <c r="AT2" i="27" s="1"/>
  <c r="J32" i="27"/>
  <c r="BP32" i="27" s="1"/>
  <c r="G32" i="27"/>
  <c r="BM32" i="27" s="1"/>
  <c r="L399" i="16"/>
  <c r="AP32" i="27"/>
  <c r="AP2" i="27" s="1"/>
  <c r="CE40" i="20"/>
  <c r="AP54" i="16"/>
  <c r="J402" i="16"/>
  <c r="H32" i="27"/>
  <c r="BN32" i="27" s="1"/>
  <c r="BV40" i="20"/>
  <c r="BL40" i="20"/>
  <c r="BC40" i="20"/>
  <c r="BM40" i="20"/>
  <c r="CY50" i="20"/>
  <c r="CY47" i="20"/>
  <c r="AA400" i="34"/>
  <c r="V400" i="34"/>
  <c r="AJ400" i="34"/>
  <c r="R400" i="34"/>
  <c r="Y400" i="34"/>
  <c r="AB400" i="34"/>
  <c r="P400" i="34"/>
  <c r="O400" i="34"/>
  <c r="X400" i="34"/>
  <c r="AF400" i="34"/>
  <c r="AQ399" i="34"/>
  <c r="Z400" i="34"/>
  <c r="Q400" i="34"/>
  <c r="AK400" i="34"/>
  <c r="AN400" i="34"/>
  <c r="AC400" i="34"/>
  <c r="AI400" i="34"/>
  <c r="T400" i="34"/>
  <c r="L400" i="34"/>
  <c r="AH400" i="34"/>
  <c r="AD400" i="34"/>
  <c r="U400" i="34"/>
  <c r="W400" i="34"/>
  <c r="N400" i="34"/>
  <c r="AL400" i="34"/>
  <c r="AE400" i="34"/>
  <c r="AM400" i="34"/>
  <c r="AO400" i="34"/>
  <c r="M400" i="34"/>
  <c r="S400" i="34"/>
  <c r="AG400" i="34"/>
  <c r="CY49" i="20"/>
  <c r="AZ40" i="20"/>
  <c r="BW41" i="20"/>
  <c r="M399" i="16"/>
  <c r="BV41" i="20"/>
  <c r="CW41" i="20"/>
  <c r="CY48" i="20"/>
  <c r="CS40" i="20"/>
  <c r="BY40" i="20"/>
  <c r="CG41" i="20"/>
  <c r="CF41" i="20"/>
  <c r="CJ41" i="20"/>
  <c r="CV41" i="20"/>
  <c r="BF40" i="20"/>
  <c r="CQ41" i="20"/>
  <c r="CH41" i="20"/>
  <c r="CK41" i="20"/>
  <c r="CW40" i="20"/>
  <c r="CX41" i="20"/>
  <c r="N399" i="16"/>
  <c r="BT40" i="20"/>
  <c r="CR40" i="20"/>
  <c r="CO40" i="20"/>
  <c r="BA41" i="20"/>
  <c r="AX40" i="20"/>
  <c r="BJ41" i="20"/>
  <c r="BN41" i="20"/>
  <c r="BQ41" i="20"/>
  <c r="CU40" i="20"/>
  <c r="AZ41" i="20"/>
  <c r="BI41" i="20"/>
  <c r="P399" i="16"/>
  <c r="BZ41" i="20"/>
  <c r="CT41" i="20"/>
  <c r="CB41" i="20"/>
  <c r="AV40" i="20"/>
  <c r="CH40" i="20"/>
  <c r="P402" i="16"/>
  <c r="BL41" i="20"/>
  <c r="AM399" i="16"/>
  <c r="BK41" i="20"/>
  <c r="CL41" i="20"/>
  <c r="AL399" i="16"/>
  <c r="CL40" i="20"/>
  <c r="CC40" i="20"/>
  <c r="BR40" i="20"/>
  <c r="AY41" i="20"/>
  <c r="BE41" i="20"/>
  <c r="AF399" i="16"/>
  <c r="CS41" i="20"/>
  <c r="O399" i="16"/>
  <c r="AU41" i="20"/>
  <c r="Q402" i="16"/>
  <c r="AK402" i="16"/>
  <c r="W402" i="16"/>
  <c r="M402" i="16"/>
  <c r="M40" i="20"/>
  <c r="AA402" i="16"/>
  <c r="AD402" i="16"/>
  <c r="R402" i="16"/>
  <c r="BP47" i="27"/>
  <c r="BP50" i="27"/>
  <c r="V399" i="16"/>
  <c r="W399" i="16"/>
  <c r="Y399" i="16"/>
  <c r="AF402" i="16"/>
  <c r="AM402" i="16"/>
  <c r="AN402" i="16"/>
  <c r="AB402" i="16"/>
  <c r="O402" i="16"/>
  <c r="AH402" i="16"/>
  <c r="V402" i="16"/>
  <c r="N402" i="16"/>
  <c r="N40" i="20"/>
  <c r="Z402" i="16"/>
  <c r="AC402" i="16"/>
  <c r="AE402" i="16"/>
  <c r="AG402" i="16"/>
  <c r="S402" i="16"/>
  <c r="U402" i="16"/>
  <c r="AL402" i="16"/>
  <c r="Y402" i="16"/>
  <c r="T402" i="16"/>
  <c r="AJ402" i="16"/>
  <c r="X402" i="16"/>
  <c r="AI402" i="16"/>
  <c r="AK399" i="16"/>
  <c r="BA22" i="20"/>
  <c r="CE22" i="20"/>
  <c r="BR22" i="20"/>
  <c r="CV22" i="20"/>
  <c r="AO22" i="20"/>
  <c r="AP22" i="20" s="1"/>
  <c r="BV22" i="20"/>
  <c r="AR22" i="20"/>
  <c r="AN399" i="16"/>
  <c r="CJ22" i="20"/>
  <c r="BF22" i="20"/>
  <c r="AB399" i="16"/>
  <c r="AS22" i="20"/>
  <c r="BW22" i="20"/>
  <c r="BJ22" i="20"/>
  <c r="CN22" i="20"/>
  <c r="AJ399" i="16"/>
  <c r="AW22" i="20"/>
  <c r="CA22" i="20"/>
  <c r="R399" i="16"/>
  <c r="BN22" i="20"/>
  <c r="CR22" i="20"/>
  <c r="CF22" i="20"/>
  <c r="BB22" i="20"/>
  <c r="BT22" i="20"/>
  <c r="CX22" i="20"/>
  <c r="AA399" i="16"/>
  <c r="CL22" i="20"/>
  <c r="BH22" i="20"/>
  <c r="BX22" i="20"/>
  <c r="AT22" i="20"/>
  <c r="AE399" i="16"/>
  <c r="CT22" i="20"/>
  <c r="BP22" i="20"/>
  <c r="X399" i="16"/>
  <c r="AX22" i="20"/>
  <c r="CB22" i="20"/>
  <c r="AI399" i="16"/>
  <c r="CP22" i="20"/>
  <c r="BL22" i="20"/>
  <c r="BS22" i="20"/>
  <c r="CW22" i="20"/>
  <c r="BE22" i="20"/>
  <c r="CI22" i="20"/>
  <c r="AP44" i="16"/>
  <c r="T399" i="16"/>
  <c r="CK22" i="20"/>
  <c r="BG22" i="20"/>
  <c r="AC399" i="16"/>
  <c r="AV22" i="20"/>
  <c r="BZ22" i="20"/>
  <c r="BK22" i="20"/>
  <c r="CO22" i="20"/>
  <c r="AG399" i="16"/>
  <c r="CH22" i="20"/>
  <c r="BD22" i="20"/>
  <c r="S399" i="16"/>
  <c r="BO22" i="20"/>
  <c r="CS22" i="20"/>
  <c r="U399" i="16"/>
  <c r="BQ22" i="20"/>
  <c r="CU22" i="20"/>
  <c r="CG22" i="20"/>
  <c r="BC22" i="20"/>
  <c r="AO63" i="16"/>
  <c r="AP63" i="16" s="1"/>
  <c r="Q41" i="20"/>
  <c r="Z399" i="16"/>
  <c r="AZ22" i="20"/>
  <c r="CD22" i="20"/>
  <c r="CM22" i="20"/>
  <c r="BI22" i="20"/>
  <c r="AD399" i="16"/>
  <c r="AU22" i="20"/>
  <c r="BY22" i="20"/>
  <c r="AO62" i="16"/>
  <c r="Q40" i="20"/>
  <c r="Q399" i="16"/>
  <c r="CQ22" i="20"/>
  <c r="BM22" i="20"/>
  <c r="AH399" i="16"/>
  <c r="AY22" i="20"/>
  <c r="CC22" i="20"/>
  <c r="CY45" i="20"/>
  <c r="CY38" i="20"/>
  <c r="CY28" i="20"/>
  <c r="CY24" i="20"/>
  <c r="CY37" i="20"/>
  <c r="CY29" i="20"/>
  <c r="CY27" i="20"/>
  <c r="BE3" i="27"/>
  <c r="AR3" i="27"/>
  <c r="AS2" i="27"/>
  <c r="BC3" i="27"/>
  <c r="AP3" i="27"/>
  <c r="AT3" i="27"/>
  <c r="CY33" i="20"/>
  <c r="CY43" i="20"/>
  <c r="CY25" i="20"/>
  <c r="CY35" i="20"/>
  <c r="CC32" i="20"/>
  <c r="BD32" i="20"/>
  <c r="CK32" i="20"/>
  <c r="BM32" i="20"/>
  <c r="BV32" i="20"/>
  <c r="CH32" i="20"/>
  <c r="BG32" i="20"/>
  <c r="BZ32" i="20"/>
  <c r="AY32" i="20"/>
  <c r="BA32" i="20"/>
  <c r="CR32" i="20"/>
  <c r="BS32" i="20"/>
  <c r="BB32" i="20"/>
  <c r="CQ32" i="20"/>
  <c r="CT32" i="20"/>
  <c r="CO32" i="20"/>
  <c r="BX32" i="20"/>
  <c r="BN32" i="20"/>
  <c r="AT32" i="20"/>
  <c r="CS32" i="20"/>
  <c r="CB32" i="20"/>
  <c r="CW32" i="20"/>
  <c r="BO32" i="20"/>
  <c r="AX32" i="20"/>
  <c r="BE32" i="20"/>
  <c r="AR32" i="20"/>
  <c r="BY32" i="20"/>
  <c r="BK32" i="20"/>
  <c r="AW32" i="20"/>
  <c r="CJ32" i="20"/>
  <c r="BL32" i="20"/>
  <c r="CM32" i="20"/>
  <c r="BH32" i="20"/>
  <c r="BP32" i="20"/>
  <c r="CP32" i="20"/>
  <c r="AV32" i="20"/>
  <c r="CI32" i="20"/>
  <c r="CX32" i="20"/>
  <c r="CG32" i="20"/>
  <c r="BI32" i="20"/>
  <c r="CU32" i="20"/>
  <c r="CD32" i="20"/>
  <c r="AU32" i="20"/>
  <c r="CE32" i="20"/>
  <c r="BC32" i="20"/>
  <c r="AS32" i="20"/>
  <c r="AZ32" i="20"/>
  <c r="CA32" i="20"/>
  <c r="BF32" i="20"/>
  <c r="BR32" i="20"/>
  <c r="CL32" i="20"/>
  <c r="CF32" i="20"/>
  <c r="BT32" i="20"/>
  <c r="CV32" i="20"/>
  <c r="BQ32" i="20"/>
  <c r="BW32" i="20"/>
  <c r="CN32" i="20"/>
  <c r="BJ32" i="20"/>
  <c r="AP32" i="20"/>
  <c r="CY21" i="20"/>
  <c r="CY36" i="20"/>
  <c r="CY19" i="20"/>
  <c r="CY42" i="20"/>
  <c r="CY30" i="20"/>
  <c r="CY26" i="20"/>
  <c r="CY17" i="20"/>
  <c r="CY31" i="20"/>
  <c r="BB24" i="24"/>
  <c r="BC24" i="24"/>
  <c r="BD24" i="24"/>
  <c r="BI25" i="24"/>
  <c r="BN25" i="24" s="1"/>
  <c r="BA24" i="24"/>
  <c r="BE24" i="24"/>
  <c r="BM24" i="24"/>
  <c r="BL24" i="24"/>
  <c r="AP24" i="24"/>
  <c r="AS24" i="24"/>
  <c r="BN24" i="24"/>
  <c r="AT24" i="24"/>
  <c r="AQ24" i="24"/>
  <c r="BO24" i="24"/>
  <c r="BP24" i="24"/>
  <c r="AR24" i="24"/>
  <c r="BO42" i="24"/>
  <c r="BJ52" i="24"/>
  <c r="BJ54" i="24"/>
  <c r="BA3" i="27"/>
  <c r="BC23" i="24"/>
  <c r="BD23" i="24"/>
  <c r="BA23" i="24"/>
  <c r="BE23" i="24"/>
  <c r="BB23" i="24"/>
  <c r="BM23" i="24"/>
  <c r="AS23" i="24"/>
  <c r="BN23" i="24"/>
  <c r="BL23" i="24"/>
  <c r="AR23" i="24"/>
  <c r="AQ23" i="24"/>
  <c r="BO23" i="24"/>
  <c r="BP23" i="24"/>
  <c r="AT23" i="24"/>
  <c r="AP23" i="24"/>
  <c r="BB3" i="27"/>
  <c r="BP37" i="24"/>
  <c r="BK54" i="24"/>
  <c r="AQ3" i="27"/>
  <c r="BA49" i="24"/>
  <c r="BE49" i="24"/>
  <c r="BB49" i="24"/>
  <c r="BC49" i="24"/>
  <c r="BD49" i="24"/>
  <c r="BL49" i="24"/>
  <c r="AQ49" i="24"/>
  <c r="BN49" i="24"/>
  <c r="BP49" i="24"/>
  <c r="BO49" i="24"/>
  <c r="AS49" i="24"/>
  <c r="BM49" i="24"/>
  <c r="AP49" i="24"/>
  <c r="AT49" i="24"/>
  <c r="AR49" i="24"/>
  <c r="BB28" i="24"/>
  <c r="BC28" i="24"/>
  <c r="BD28" i="24"/>
  <c r="BA28" i="24"/>
  <c r="BE28" i="24"/>
  <c r="AS28" i="24"/>
  <c r="BM28" i="24"/>
  <c r="BN28" i="24"/>
  <c r="BL28" i="24"/>
  <c r="BO28" i="24"/>
  <c r="AQ28" i="24"/>
  <c r="BP28" i="24"/>
  <c r="AP28" i="24"/>
  <c r="AT28" i="24"/>
  <c r="AR28" i="24"/>
  <c r="BJ50" i="24"/>
  <c r="BO50" i="24" s="1"/>
  <c r="BD50" i="24"/>
  <c r="BI50" i="24"/>
  <c r="BN50" i="24" s="1"/>
  <c r="BA50" i="24"/>
  <c r="BB50" i="24"/>
  <c r="BK50" i="24"/>
  <c r="BP50" i="24" s="1"/>
  <c r="BC50" i="24"/>
  <c r="BL50" i="24"/>
  <c r="AS50" i="24"/>
  <c r="AQ50" i="24"/>
  <c r="BM50" i="24"/>
  <c r="AP50" i="24"/>
  <c r="AR50" i="24"/>
  <c r="BA25" i="24"/>
  <c r="BE25" i="24"/>
  <c r="BB25" i="24"/>
  <c r="BC25" i="24"/>
  <c r="BD25" i="24"/>
  <c r="BO25" i="24"/>
  <c r="AR25" i="24"/>
  <c r="AS25" i="24"/>
  <c r="BP25" i="24"/>
  <c r="BL25" i="24"/>
  <c r="AT25" i="24"/>
  <c r="AQ25" i="24"/>
  <c r="BM25" i="24"/>
  <c r="AP25" i="24"/>
  <c r="BI30" i="24"/>
  <c r="BN30" i="24" s="1"/>
  <c r="BD30" i="24"/>
  <c r="BA30" i="24"/>
  <c r="BE30" i="24"/>
  <c r="BB30" i="24"/>
  <c r="BC30" i="24"/>
  <c r="AQ30" i="24"/>
  <c r="BO30" i="24"/>
  <c r="AR30" i="24"/>
  <c r="BP30" i="24"/>
  <c r="AP30" i="24"/>
  <c r="BM30" i="24"/>
  <c r="AT30" i="24"/>
  <c r="AS30" i="24"/>
  <c r="BL30" i="24"/>
  <c r="AS3" i="27"/>
  <c r="BK1" i="27"/>
  <c r="BD3" i="27"/>
  <c r="BC27" i="24"/>
  <c r="BI27" i="24"/>
  <c r="BN27" i="24" s="1"/>
  <c r="BD27" i="24"/>
  <c r="BA27" i="24"/>
  <c r="BE27" i="24"/>
  <c r="BB27" i="24"/>
  <c r="BM27" i="24"/>
  <c r="AR27" i="24"/>
  <c r="AS27" i="24"/>
  <c r="AQ27" i="24"/>
  <c r="BO27" i="24"/>
  <c r="BL27" i="24"/>
  <c r="AT27" i="24"/>
  <c r="BP27" i="24"/>
  <c r="AP27" i="24"/>
  <c r="BN42" i="24"/>
  <c r="BI54" i="24"/>
  <c r="BI52" i="24"/>
  <c r="BA29" i="24"/>
  <c r="BE29" i="24"/>
  <c r="BB29" i="24"/>
  <c r="BC29" i="24"/>
  <c r="BD29" i="24"/>
  <c r="AS29" i="24"/>
  <c r="BO29" i="24"/>
  <c r="AQ29" i="24"/>
  <c r="BP29" i="24"/>
  <c r="AT29" i="24"/>
  <c r="BM29" i="24"/>
  <c r="AR29" i="24"/>
  <c r="BN29" i="24"/>
  <c r="BL29" i="24"/>
  <c r="AP29" i="24"/>
  <c r="BB48" i="24"/>
  <c r="BC48" i="24"/>
  <c r="BI48" i="24"/>
  <c r="BN48" i="24" s="1"/>
  <c r="BK48" i="24"/>
  <c r="BP48" i="24" s="1"/>
  <c r="BD48" i="24"/>
  <c r="BG48" i="24"/>
  <c r="BL48" i="24" s="1"/>
  <c r="BA48" i="24"/>
  <c r="BM48" i="24"/>
  <c r="AQ48" i="24"/>
  <c r="BO48" i="24"/>
  <c r="AS48" i="24"/>
  <c r="AP48" i="24"/>
  <c r="AR48" i="24"/>
  <c r="BJ47" i="24"/>
  <c r="BO47" i="24" s="1"/>
  <c r="BC47" i="24"/>
  <c r="BI47" i="24"/>
  <c r="BN47" i="24" s="1"/>
  <c r="BK47" i="24"/>
  <c r="BP47" i="24" s="1"/>
  <c r="BD47" i="24"/>
  <c r="BA47" i="24"/>
  <c r="BB47" i="24"/>
  <c r="BL47" i="24"/>
  <c r="AP47" i="24"/>
  <c r="AR47" i="24"/>
  <c r="AS47" i="24"/>
  <c r="BM47" i="24"/>
  <c r="AQ47" i="24"/>
  <c r="BL42" i="24"/>
  <c r="BG52" i="24"/>
  <c r="BG54" i="24"/>
  <c r="BC31" i="24"/>
  <c r="BD31" i="24"/>
  <c r="BA31" i="24"/>
  <c r="BE31" i="24"/>
  <c r="BI31" i="24"/>
  <c r="BN31" i="24" s="1"/>
  <c r="BB31" i="24"/>
  <c r="AQ31" i="24"/>
  <c r="BM31" i="24"/>
  <c r="BL31" i="24"/>
  <c r="BO31" i="24"/>
  <c r="AS31" i="24"/>
  <c r="BP31" i="24"/>
  <c r="AT31" i="24"/>
  <c r="AR31" i="24"/>
  <c r="AP31" i="24"/>
  <c r="BP48" i="27"/>
  <c r="BL26" i="24"/>
  <c r="BD26" i="24"/>
  <c r="BA26" i="24"/>
  <c r="BE26" i="24"/>
  <c r="BI26" i="24"/>
  <c r="BN26" i="24" s="1"/>
  <c r="BB26" i="24"/>
  <c r="BC26" i="24"/>
  <c r="BO26" i="24"/>
  <c r="AS26" i="24"/>
  <c r="BP26" i="24"/>
  <c r="AQ26" i="24"/>
  <c r="BM26" i="24"/>
  <c r="AR26" i="24"/>
  <c r="AT26" i="24"/>
  <c r="AP26" i="24"/>
  <c r="CY18" i="20"/>
  <c r="CY23" i="20"/>
  <c r="AP25" i="17"/>
  <c r="AP29" i="17"/>
  <c r="J399" i="16"/>
  <c r="AP49" i="17"/>
  <c r="AP31" i="17"/>
  <c r="AP30" i="17"/>
  <c r="BA32" i="24" l="1"/>
  <c r="BA2" i="24" s="1"/>
  <c r="AT32" i="24"/>
  <c r="AT2" i="24" s="1"/>
  <c r="AQ32" i="24"/>
  <c r="AQ2" i="24" s="1"/>
  <c r="AP32" i="24"/>
  <c r="AP2" i="24" s="1"/>
  <c r="BD32" i="24"/>
  <c r="BD2" i="24" s="1"/>
  <c r="BO32" i="24"/>
  <c r="BC32" i="24"/>
  <c r="BC2" i="24" s="1"/>
  <c r="AS32" i="24"/>
  <c r="AS2" i="24" s="1"/>
  <c r="BB32" i="24"/>
  <c r="BB2" i="24" s="1"/>
  <c r="BL32" i="24"/>
  <c r="BN32" i="24"/>
  <c r="BP32" i="24"/>
  <c r="BH15" i="24"/>
  <c r="BI15" i="24" s="1"/>
  <c r="BM32" i="24"/>
  <c r="AR32" i="24"/>
  <c r="AR2" i="24" s="1"/>
  <c r="AS40" i="20"/>
  <c r="BW40" i="20"/>
  <c r="AT40" i="20"/>
  <c r="BX40" i="20"/>
  <c r="AP62" i="16"/>
  <c r="AO402" i="16"/>
  <c r="AI403" i="16" s="1"/>
  <c r="C17" i="23" s="1"/>
  <c r="AO399" i="16"/>
  <c r="AP399" i="16" s="1"/>
  <c r="AQ3" i="24"/>
  <c r="BC3" i="24"/>
  <c r="BA3" i="24"/>
  <c r="BG1" i="24"/>
  <c r="AO40" i="20"/>
  <c r="AP40" i="20" s="1"/>
  <c r="CA40" i="20"/>
  <c r="AW40" i="20"/>
  <c r="AO41" i="20"/>
  <c r="AP41" i="20" s="1"/>
  <c r="CA41" i="20"/>
  <c r="CY41" i="20" s="1"/>
  <c r="AW41" i="20"/>
  <c r="CY22" i="20"/>
  <c r="AJ400" i="16"/>
  <c r="AS3" i="24"/>
  <c r="AT3" i="24"/>
  <c r="BD3" i="24"/>
  <c r="BB3" i="24"/>
  <c r="AR3" i="24"/>
  <c r="BE2" i="24"/>
  <c r="CY32" i="20"/>
  <c r="BE3" i="24"/>
  <c r="AP3" i="24"/>
  <c r="AL400" i="16"/>
  <c r="AM400" i="16"/>
  <c r="AB400" i="16"/>
  <c r="AF400" i="16"/>
  <c r="Y400" i="16"/>
  <c r="AK400" i="16"/>
  <c r="R400" i="16"/>
  <c r="O400" i="16"/>
  <c r="U400" i="16"/>
  <c r="AA400" i="16"/>
  <c r="Q400" i="16"/>
  <c r="AG400" i="16"/>
  <c r="AI400" i="16"/>
  <c r="Z400" i="16"/>
  <c r="S400" i="16"/>
  <c r="M400" i="16"/>
  <c r="T400" i="16"/>
  <c r="L400" i="16"/>
  <c r="AE400" i="16"/>
  <c r="AD400" i="16"/>
  <c r="AN400" i="16"/>
  <c r="V400" i="16"/>
  <c r="W400" i="16"/>
  <c r="P400" i="16"/>
  <c r="AH400" i="16"/>
  <c r="N400" i="16"/>
  <c r="AC400" i="16"/>
  <c r="X400" i="16"/>
  <c r="BM15" i="24" l="1"/>
  <c r="BH1" i="24"/>
  <c r="J403" i="16"/>
  <c r="CY40" i="20"/>
  <c r="AO403" i="16"/>
  <c r="AG403" i="16"/>
  <c r="C28" i="23" s="1"/>
  <c r="AJ403" i="16"/>
  <c r="C16" i="23" s="1"/>
  <c r="AE403" i="16"/>
  <c r="C8" i="23" s="1"/>
  <c r="AA403" i="16"/>
  <c r="C23" i="23" s="1"/>
  <c r="S403" i="16"/>
  <c r="C30" i="23" s="1"/>
  <c r="R403" i="16"/>
  <c r="C10" i="23" s="1"/>
  <c r="AN403" i="16"/>
  <c r="C29" i="23" s="1"/>
  <c r="E29" i="23" s="1"/>
  <c r="AD403" i="16"/>
  <c r="C20" i="23" s="1"/>
  <c r="X403" i="16"/>
  <c r="C9" i="23" s="1"/>
  <c r="Z403" i="16"/>
  <c r="C12" i="23" s="1"/>
  <c r="AB403" i="16"/>
  <c r="C18" i="23" s="1"/>
  <c r="AH403" i="16"/>
  <c r="C32" i="23" s="1"/>
  <c r="L4" i="23" s="1"/>
  <c r="Q403" i="16"/>
  <c r="C13" i="23" s="1"/>
  <c r="K403" i="16"/>
  <c r="O403" i="16"/>
  <c r="C21" i="23" s="1"/>
  <c r="E21" i="23" s="1"/>
  <c r="AL403" i="16"/>
  <c r="C6" i="23" s="1"/>
  <c r="M403" i="16"/>
  <c r="C11" i="23" s="1"/>
  <c r="W403" i="16"/>
  <c r="C7" i="23" s="1"/>
  <c r="E7" i="23" s="1"/>
  <c r="T403" i="16"/>
  <c r="C27" i="23" s="1"/>
  <c r="AC403" i="16"/>
  <c r="C14" i="23" s="1"/>
  <c r="U403" i="16"/>
  <c r="C26" i="23" s="1"/>
  <c r="N403" i="16"/>
  <c r="C24" i="23" s="1"/>
  <c r="P403" i="16"/>
  <c r="C31" i="23" s="1"/>
  <c r="AK403" i="16"/>
  <c r="C5" i="23" s="1"/>
  <c r="V403" i="16"/>
  <c r="C15" i="23" s="1"/>
  <c r="L403" i="16"/>
  <c r="AF403" i="16"/>
  <c r="C25" i="23" s="1"/>
  <c r="Y403" i="16"/>
  <c r="C4" i="23" s="1"/>
  <c r="AM403" i="16"/>
  <c r="C19" i="23" s="1"/>
  <c r="BJ15" i="24"/>
  <c r="BI1" i="24"/>
  <c r="BN15" i="24"/>
  <c r="AP404" i="16" l="1"/>
  <c r="C22" i="23"/>
  <c r="C34" i="23" s="1"/>
  <c r="E4" i="23"/>
  <c r="K4" i="23"/>
  <c r="M4" i="23" s="1"/>
  <c r="N4" i="23" s="1"/>
  <c r="BK15" i="24"/>
  <c r="BJ1" i="24"/>
  <c r="BO15" i="24"/>
  <c r="G4" i="23" l="1"/>
  <c r="G7" i="23" s="1"/>
  <c r="G21" i="23" s="1"/>
  <c r="G29" i="23" s="1"/>
  <c r="BP15" i="24"/>
  <c r="BK1" i="24"/>
</calcChain>
</file>

<file path=xl/comments1.xml><?xml version="1.0" encoding="utf-8"?>
<comments xmlns="http://schemas.openxmlformats.org/spreadsheetml/2006/main">
  <authors>
    <author>Автор</author>
  </authors>
  <commentList>
    <comment ref="R289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 прейскурантом сверено</t>
        </r>
      </text>
    </comment>
  </commentList>
</comments>
</file>

<file path=xl/sharedStrings.xml><?xml version="1.0" encoding="utf-8"?>
<sst xmlns="http://schemas.openxmlformats.org/spreadsheetml/2006/main" count="6670" uniqueCount="660">
  <si>
    <t>Единица измерения</t>
  </si>
  <si>
    <t>Проверка герметичности внутридомового газопровода и технологических устройств на нем при количестве приборов на одном стояке (за один стояк) &lt;1&gt;:</t>
  </si>
  <si>
    <t xml:space="preserve">    до 5</t>
  </si>
  <si>
    <t>шт.</t>
  </si>
  <si>
    <t xml:space="preserve">    6 - 10</t>
  </si>
  <si>
    <t xml:space="preserve">    11 - 15</t>
  </si>
  <si>
    <t xml:space="preserve">    свыше 15</t>
  </si>
  <si>
    <t>Проверка на герметичность фланцевых, резьбовых соединений и сварных стыков на газопроводе в подъезде здания при диаметре &lt;2&gt;:</t>
  </si>
  <si>
    <t>-"-</t>
  </si>
  <si>
    <t xml:space="preserve">    до 32 мм</t>
  </si>
  <si>
    <t>10 шт.</t>
  </si>
  <si>
    <t xml:space="preserve">    33 - 40 мм</t>
  </si>
  <si>
    <t xml:space="preserve">    41 - 50 мм</t>
  </si>
  <si>
    <t>Проверка герметичности фасадного газопровода</t>
  </si>
  <si>
    <t>м</t>
  </si>
  <si>
    <t>Техническое обслуживание внутриквартирной газовой разводки</t>
  </si>
  <si>
    <t>Техническое обслуживание внутридомового газопровода в домовладении</t>
  </si>
  <si>
    <t>км</t>
  </si>
  <si>
    <t>Обследование состояния изоляционного покрытия стального подземного газопровода приборным методом без вскрытия грунта</t>
  </si>
  <si>
    <t>Проверка герметичности подземного газопровода (стального или полиэтиленового) приборным методом без вскрытия грунта</t>
  </si>
  <si>
    <t>Коррозионное обследование стального подземного газопровода</t>
  </si>
  <si>
    <t>Монтер по защите подземных трубопроводов от коррозии 6 разряда</t>
  </si>
  <si>
    <t>Водитель автомобиля (грузового, грузоподъемностью от 0,51 до 1,5 тн)</t>
  </si>
  <si>
    <t>Техник 2 категории</t>
  </si>
  <si>
    <t>Инженер по электрохимической защите 2 категории</t>
  </si>
  <si>
    <t>Техническое обслуживание внутридомового газопровода</t>
  </si>
  <si>
    <t>1 погонный метр</t>
  </si>
  <si>
    <t>Техническое обслуживание бытового газоиспользующего оборудования</t>
  </si>
  <si>
    <t>Техническое обслуживание индивидуальной газобаллонной установки (без газовой плиты)</t>
  </si>
  <si>
    <t xml:space="preserve">Техническое обслуживание индивидуальной газобаллонной установки (ГБУ) на кухне с плитой газовой </t>
  </si>
  <si>
    <t xml:space="preserve">Техническое обслуживание газобаллонной установки, установленной в шкафу, с плитой </t>
  </si>
  <si>
    <t>Техническое обслуживание сигнализатора загазованности (кроме проверки контрольными смесями)</t>
  </si>
  <si>
    <t>Техническое обслуживание бытового газового счетчика</t>
  </si>
  <si>
    <t>Включение отопительного аппарата на зимний период &lt;3&gt;</t>
  </si>
  <si>
    <t>Сезонное отключение отопительного аппарата &lt;3&gt;</t>
  </si>
  <si>
    <t>Котел с атмосферной горелкой мощностью до 30 кВт (с бойлером и без бойлера). (Котел с электронным управлением)</t>
  </si>
  <si>
    <t>Котел с атмосферной горелкой мощностью от 31 до 60 кВт (с бойлером и без бойлера). (Котел с электронным управлением)</t>
  </si>
  <si>
    <t>Котел с атмосферной горелкой мощностью от 61 до 140 кВт (с бойлером и без бойлера). (Котел с электронным управлением)</t>
  </si>
  <si>
    <t>Котел с атмосферной горелкой мощностью от 141 до 510 кВтт. (Котел с электронным управлением)</t>
  </si>
  <si>
    <t>Котел с атмосферной горелкой мощностью от 511 кВт и выше. (Котел с электронным управлением)</t>
  </si>
  <si>
    <t>Котел с вентиляторной горелкой мощностью до 30 кВт (с бойлером и без бойлера). (Котел с электронным управлением)</t>
  </si>
  <si>
    <t>Котел с вентиляторной горелкой мощностью от 31 до 60 кВт (с бойлером и без бойлера). (Котел с электронным управлением)</t>
  </si>
  <si>
    <t>Котел с вентиляторной горелкой мощностью от 61 до 140 кВт (с бойлером и без бойлера). (Котел с электронным управлением)</t>
  </si>
  <si>
    <t>Котел с вентиляторной горелкой мощностью от 141 до 510 кВт (с бойлером и без бойлера). (Котел с электронным управлением)</t>
  </si>
  <si>
    <t>Котел с вентиляторной горелкой мощностью от 511 и выше кВт (с бойлером и без бойлера). (Котел с электронным управлением)</t>
  </si>
  <si>
    <t>Настройка блока управления группы котлов. (Котел с электронным управлением)</t>
  </si>
  <si>
    <t>Техническое обслуживание  проточного автоматического водонагревателя (с электронным управлением)</t>
  </si>
  <si>
    <t xml:space="preserve">Техническое обслуживание  проточного полуавтоматического водонагревателя </t>
  </si>
  <si>
    <t>То же, типа АОГВ-11, АОГВ-15,  АОГВ-20</t>
  </si>
  <si>
    <t>То же, типа АОГВ-17,5,  АОГВ-23, АОГВ-29</t>
  </si>
  <si>
    <t>То же, типа ДОН-16, ДОН-31,5; Хопер, "Burnham"</t>
  </si>
  <si>
    <t>То же, типа КЧМ, БЭМ</t>
  </si>
  <si>
    <t>Техническое обслуживание варочной панели</t>
  </si>
  <si>
    <t>Техническое обслуживание духового шкафа</t>
  </si>
  <si>
    <t>Техническое обслуживание домового регуляторного пункта</t>
  </si>
  <si>
    <t>Техническое обслуживание конвектора (с электронным управлением)</t>
  </si>
  <si>
    <t>Техническое обслуживание газового оборудования индивидуальной бани (теплицы, гаража, печи)</t>
  </si>
  <si>
    <t>Техническое обслуживание газогорелочных устройств отопительных печей (без автоматики)</t>
  </si>
  <si>
    <t>Техническое обслуживание газогорелочных устройств отопительных печей (с автоматикой)</t>
  </si>
  <si>
    <t>Техническое обслуживание калорифера газового (с электронным управлением)</t>
  </si>
  <si>
    <t>&lt;1&gt; - При работе с приставной лестницей с перестановкой рекомендуется применять коэффициент 1,2;</t>
  </si>
  <si>
    <t>- при наличии коллекторов в разводке газопроводов в лестничных клетках или коридорах рекомендуется применять коэффициент 1,5.</t>
  </si>
  <si>
    <t>&lt;2&gt; При работе с приставной лестницей рекомендуется применять коэффициент 1,2.</t>
  </si>
  <si>
    <t>&lt;3&gt; На каждый последующий аппарат рекомендуется применять коэффициент 0,85.</t>
  </si>
  <si>
    <t>Вызов слесаря для выполнения ремонта</t>
  </si>
  <si>
    <t>Плита газовая и газобаллонная установка</t>
  </si>
  <si>
    <t>Замена газовой плиты, перестановка с использованием новой подводки, с пуском газа без сварки, с регулировкой горелки</t>
  </si>
  <si>
    <t>Замена газовой плиты, перестановка, с пуском газа, с применением сварки, с регулировкой горелки</t>
  </si>
  <si>
    <t>Демонтаж газовой плиты с установкой заглушки</t>
  </si>
  <si>
    <t>Замена стола плиты</t>
  </si>
  <si>
    <t>Замена рампы плиты</t>
  </si>
  <si>
    <t>Замена верхней горелки плиты</t>
  </si>
  <si>
    <t>Замена горелки духового шкафа</t>
  </si>
  <si>
    <t>Замена сопла горелки</t>
  </si>
  <si>
    <t>Замена смесителя горелки</t>
  </si>
  <si>
    <t>Замена газоподводящей трубки верхней горелки</t>
  </si>
  <si>
    <t>Замена прокладки газоподводящей трубки</t>
  </si>
  <si>
    <t>Замена регулятора подачи воздуха</t>
  </si>
  <si>
    <t>Замена (или ремонт) дверки духового шкафа</t>
  </si>
  <si>
    <t>Замена балансира дверки духового шкафа</t>
  </si>
  <si>
    <t>Замена пружины дверки духового шкафа</t>
  </si>
  <si>
    <t>Замена стекла дверки духового шкафа</t>
  </si>
  <si>
    <t>Замена оси дверки духового шкафа</t>
  </si>
  <si>
    <t>Замена подсветки духового шкафа</t>
  </si>
  <si>
    <t>Замена ручки дверки духового шкафа</t>
  </si>
  <si>
    <t>Замена привода вертела духового шкафа</t>
  </si>
  <si>
    <t>Замена терморегулятора (указателя температуры) духового шкафа</t>
  </si>
  <si>
    <t>Замена крана плиты</t>
  </si>
  <si>
    <t>Замена штока крана плиты</t>
  </si>
  <si>
    <t>Замена пружины штока крана плиты</t>
  </si>
  <si>
    <t>Замена электророзжига при гибкой прицепке (с электронным управлением)</t>
  </si>
  <si>
    <t>Снятие электророзжига при гибкой прицепке (с электронным управлением)</t>
  </si>
  <si>
    <t>Установка электророзжига при гибкой прицепке (с электронным управлением)</t>
  </si>
  <si>
    <t>Замена электророзжига при жесткой прицепке (с электронным управлением)</t>
  </si>
  <si>
    <t>Снятие электророзжига при жесткой прицепке (с электронным управлением)</t>
  </si>
  <si>
    <t>Установка электророзжига при жесткой прицепке (с электронным управлением)</t>
  </si>
  <si>
    <t>Замена разрядника блока пьезорозжига</t>
  </si>
  <si>
    <t>Замена терморегулятора (указателя температуры) плиты</t>
  </si>
  <si>
    <t>Установка гибкого шланга</t>
  </si>
  <si>
    <t>Регулировка горения газа с калибровкой отверстия форсунки плиты</t>
  </si>
  <si>
    <t>Регулировка горения горелки духового шкафа плиты</t>
  </si>
  <si>
    <t>Прочистка, калибровка сопла горелки плиты</t>
  </si>
  <si>
    <t>Настройка терморегулятора (указателя температуры)</t>
  </si>
  <si>
    <t>Настройка электромагнитного клапана (ЭМК) плиты</t>
  </si>
  <si>
    <t>Чистка форсунки</t>
  </si>
  <si>
    <t>Чистка подводящих трубок к горелкам</t>
  </si>
  <si>
    <t>Чистка горелки духового шкафа</t>
  </si>
  <si>
    <t>Чистка регулятора подачи воздуха</t>
  </si>
  <si>
    <t>Ремонт крана плиты или крана на опуске с притиркой</t>
  </si>
  <si>
    <t>Ремонт двухконфорочной портативной плиты</t>
  </si>
  <si>
    <t>Ремонт и настройка регулятора давления газа РДГ, РДК и др.</t>
  </si>
  <si>
    <t>Замена регулятора давления газа</t>
  </si>
  <si>
    <t>Замена мембраны регулятора давления газа</t>
  </si>
  <si>
    <t>Замена шланга и прокладки регулятора давления газа</t>
  </si>
  <si>
    <t>Замена прокладки уплотнительного клапана РДГ, РДК и др.</t>
  </si>
  <si>
    <t>Водонагреватель проточный газовый (ВПГ)</t>
  </si>
  <si>
    <t>Замена водонагревателя проточного без изменения подводки с пуском газа и регулировкой работы прибора</t>
  </si>
  <si>
    <t>Замена проточного водонагревателя с новой подводкой газопровода, водопровода и пуском газа</t>
  </si>
  <si>
    <t>Подключение газопровода при замене водонагревателя проточного со снятием заглушки, пуском газа и регулировкой работы прибора (позиция применяется после установки прибора и его подключения к водопроводу и дымоходу сторонней организацией)</t>
  </si>
  <si>
    <t>Подключение газопровода при замене водонагревателя проточного со снятием заглушки, пуском газа до прибора без розжига и проведения пуско-наладочных работ (позиция применяется после установки прибора и его подключения к водопроводу и дымоходу сторонней организацией, работы выполняются только в присутствии представителя сервисной организации)</t>
  </si>
  <si>
    <t>Демонтаж проточного водонагревателя с установкой заглушки</t>
  </si>
  <si>
    <t>Замена горелки проточного водонагревателя</t>
  </si>
  <si>
    <t>Замена блок-крана ВПГ</t>
  </si>
  <si>
    <t>Снятие блок-крана ВПГ</t>
  </si>
  <si>
    <t>Установка блок-крана ВПГ</t>
  </si>
  <si>
    <t>Замена газовой части блок-крана ВПГ</t>
  </si>
  <si>
    <t>Снятие газовой части блок-крана ВПГ</t>
  </si>
  <si>
    <t>Установка газовой части блок-крана ВПГ</t>
  </si>
  <si>
    <t>Замена водяной части блок-крана</t>
  </si>
  <si>
    <t>Снятие водяной части блок-крана</t>
  </si>
  <si>
    <t>Установка водяной части блок-крана</t>
  </si>
  <si>
    <t>Набивка сальника газовой части блок-крана</t>
  </si>
  <si>
    <t>Набивка сальника водяной части блок-крана</t>
  </si>
  <si>
    <t>Замена штока газовой части блок-крана</t>
  </si>
  <si>
    <t>Замена штока водяной части блок-крана</t>
  </si>
  <si>
    <t>Замена пружины блок-крана</t>
  </si>
  <si>
    <t>Замена мембраны водяной части блок-крана</t>
  </si>
  <si>
    <t>Замена запальника</t>
  </si>
  <si>
    <t>Замена направляющей планки запальника ВПГ</t>
  </si>
  <si>
    <t>Замена биметаллической пластинки</t>
  </si>
  <si>
    <t>Замена крышки водяной части ВПГ</t>
  </si>
  <si>
    <t>Снятие крышки водяной части ВПГ</t>
  </si>
  <si>
    <t>Установка крышки водяной части ВПГ</t>
  </si>
  <si>
    <t>Замена теплообменника ВПГ</t>
  </si>
  <si>
    <t>Снятие теплообменника ВПГ</t>
  </si>
  <si>
    <t>Установка теплообменника ВПГ</t>
  </si>
  <si>
    <t>Замена сопла основной горелки</t>
  </si>
  <si>
    <t>Замена подводящей трубки холодной воды</t>
  </si>
  <si>
    <t>Замена отводящей трубки горячей воды</t>
  </si>
  <si>
    <t>Замена трубки запальника</t>
  </si>
  <si>
    <t>Замена электромагнитного клапана ВПГ</t>
  </si>
  <si>
    <t>Замена датчика тяги</t>
  </si>
  <si>
    <t>Замена прокладки водорегулятора</t>
  </si>
  <si>
    <t>Замена прокладки к газоподводящей трубке</t>
  </si>
  <si>
    <t>Замена прокладки газового узла или смесителя</t>
  </si>
  <si>
    <t>Замена термопары</t>
  </si>
  <si>
    <t>Замена ручки ВПГ</t>
  </si>
  <si>
    <t>Ремонт автоматики горелки ВПГ</t>
  </si>
  <si>
    <t>Прочистка штуцера водяной части</t>
  </si>
  <si>
    <t>Прочистка сопла запальника</t>
  </si>
  <si>
    <t>Прочистка, калибровка сопла горелки</t>
  </si>
  <si>
    <t>Прочистка сопла водяного узла</t>
  </si>
  <si>
    <t>Прочистка сетки фильтра водяного редуктора с заменой прокладки</t>
  </si>
  <si>
    <t>Чистка трубки, настройка датчика тяги</t>
  </si>
  <si>
    <t>Чеканка форсунок ВПГ</t>
  </si>
  <si>
    <t>Чистка горелки</t>
  </si>
  <si>
    <t>Высечка штуцера водяной части с корректировкой резьбы</t>
  </si>
  <si>
    <t>Снятие и прочистка подводящей трубки холодной воды с корректировкой резьбы</t>
  </si>
  <si>
    <t>Установка подводящей трубки холодной воды</t>
  </si>
  <si>
    <t>Снятие и прочистка отводящей трубки горячей воды с корректировкой резьбы</t>
  </si>
  <si>
    <t>Установка отводящей трубки горячей воды</t>
  </si>
  <si>
    <t>Развальцовка подводящей трубки холодной воды с заменой гайки или штуцера</t>
  </si>
  <si>
    <t>Смазка пробки блок-крана</t>
  </si>
  <si>
    <t>Смазка штока газового узла</t>
  </si>
  <si>
    <t>Регулировка штока газового узла</t>
  </si>
  <si>
    <t>Устранение течи воды в резьбовом соединении</t>
  </si>
  <si>
    <t>Ремонт запальника горелки</t>
  </si>
  <si>
    <t>Очистка радиатора (теплообменника) от сажи</t>
  </si>
  <si>
    <t>Промывка калорифера ВПГ</t>
  </si>
  <si>
    <t>Снятие огневой камеры</t>
  </si>
  <si>
    <t>Установка огневой камеры</t>
  </si>
  <si>
    <t>Крепление корпуса горелки ВПГ</t>
  </si>
  <si>
    <t>Закрепление водонагревателя</t>
  </si>
  <si>
    <t>Водонагреватель емкостный, отопительный (отопительно-варочный) котел</t>
  </si>
  <si>
    <t>Проверка и настройка котла (Котел с электронным управлением)</t>
  </si>
  <si>
    <t>Демонтаж котла с установкой заглушки (Котел с электронным управлением)</t>
  </si>
  <si>
    <t>Установка котла без проведения сварочных работ (Котел с электронным управлением)</t>
  </si>
  <si>
    <t>Замена котла без проведения сварочных работ (Замена емкостного водонагревателя (котла) без изменения подводки с пуском газа и регулировкой работы прибора (аппарата)) ( Котел с электронным управлением)</t>
  </si>
  <si>
    <t xml:space="preserve">Подключение газопровода при замене котла со снятием заглушки, пуском газа и регулировкой работы прибора (позиция применяется после установки прибора и его подключения к водопроводу и дымоходу сторонней организацией) </t>
  </si>
  <si>
    <t>Подключение газопровода при замене газового прибора со снятием заглушки, пуском газа до прибора без розжига и проведения пуско-наладочных работ (позиция применяется после установки прибора и его подключения к водопроводу и дымоходу сторонней организацией, работы выполняются только в присутствии представителя сервисной организации)</t>
  </si>
  <si>
    <t>Замена встроенного бойлера в котлах (Котел с электронным управлением)</t>
  </si>
  <si>
    <t>Замена атмосферной горелки напольного котла (Котел с электронным управлением)</t>
  </si>
  <si>
    <t>Установка вентиляторной горелки напольного котла до 125 кВт без ее регулировки (Котел с электронным управлением)</t>
  </si>
  <si>
    <t>Замена генератора без проведения сварочных работ (Котел с электронным управлением)</t>
  </si>
  <si>
    <t>Замена обезвоздушивателей (Котел с электронным управлением)</t>
  </si>
  <si>
    <t>Замена датчика температуры (Котел с электронным управлением)</t>
  </si>
  <si>
    <t>Замена маностата (Котел с электронным управлением)</t>
  </si>
  <si>
    <t>Замена аварийного рабочего термостата (Котел с электронным управлением)</t>
  </si>
  <si>
    <t>Замена накладного аварийного термостата (Котел с электронным управлением)</t>
  </si>
  <si>
    <t>Замена термометра или манометра (без слива воды из котла) (Котел с электронным управлением)</t>
  </si>
  <si>
    <t>Замена теплообменника котла (Котел с электронным управлением)</t>
  </si>
  <si>
    <t>Демонтаж теплообменника котла (Котел с электронным управлением)</t>
  </si>
  <si>
    <t>Установка теплообменника котла</t>
  </si>
  <si>
    <t>Очистка от сажи и грязи теплообменника котла с демонтажом (Котел с электронным управлением)</t>
  </si>
  <si>
    <t>Очистка от сажи и грязи теплообменника котла без демонтажа (Котел с электронным управлением)</t>
  </si>
  <si>
    <t>Замена трубки теплообменника котла (Котел с электронным управлением)</t>
  </si>
  <si>
    <t xml:space="preserve">Замена горелки котла </t>
  </si>
  <si>
    <t>Демонтаж горелки котла   (Котел с электронным управлением)</t>
  </si>
  <si>
    <t>Установка горелки котла (Котел с электронным управлением)</t>
  </si>
  <si>
    <t>Замена форсунки горелки (Котел с электронным управлением)</t>
  </si>
  <si>
    <t>Прочистка форсунки горелки (Котел с электронным управлением)</t>
  </si>
  <si>
    <t>Очистка горелки котла от загрязнений (Котел с электронным управлением)</t>
  </si>
  <si>
    <t>Замена вентилятора (Котел с электронным управлением)</t>
  </si>
  <si>
    <t>Замена прокладки соединительной трубки отопления (ГВС) (Котел с электронным управлением)</t>
  </si>
  <si>
    <t>Замена прокладки к газоподводящей трубе (Котел с электронным управлением)</t>
  </si>
  <si>
    <t>Прочистка сопла запальника (Котел с электронным управлением)</t>
  </si>
  <si>
    <t>Замена сопла запальника (Котел с электронным управлением)</t>
  </si>
  <si>
    <t>Демонтаж огневой камеры настенного котла (Котел с электронным управлением)</t>
  </si>
  <si>
    <t xml:space="preserve">Установка огневой камеры котла </t>
  </si>
  <si>
    <t>Замена термозонда котла (Котел с электронным управлением)</t>
  </si>
  <si>
    <t>Замена термозонда бойлера (Котел с электронным управлением)</t>
  </si>
  <si>
    <t>Монтаж трехходового клапана (Котел с электронным управлением)</t>
  </si>
  <si>
    <t>Подключение трехходового клапана</t>
  </si>
  <si>
    <t>Замена трехходового клапана (Котел с электронным управлением)</t>
  </si>
  <si>
    <t>Замена и регулировка комбинированной газовой арматуры (Котел с электронным управлением)</t>
  </si>
  <si>
    <t>Замена прокладки газовой комбинированной арматуры (Котел с электронным управлением)</t>
  </si>
  <si>
    <t>Замена прокладки водяной части котла (Котел с электронным управлением)</t>
  </si>
  <si>
    <t>Регулировка газовой комбинированной арматуры (Котел с электронным управлением)</t>
  </si>
  <si>
    <t xml:space="preserve">Регулировка давления газа в котле (Котел с электронным управлением) </t>
  </si>
  <si>
    <t>Устранение засора в подводке к запальнику (Котел с электронным управлением)</t>
  </si>
  <si>
    <t>Замена термопары котла (Котел с электронным управлением)</t>
  </si>
  <si>
    <t>Замена термопары АГВ (АОГВ)</t>
  </si>
  <si>
    <t>Замена термопары отопительного котла ВНИИСТО - МЧ</t>
  </si>
  <si>
    <t xml:space="preserve">Замена датчика контроля тяги </t>
  </si>
  <si>
    <t>Замена датчика перегрева котла (накладного) (Котел с электронным управлением)</t>
  </si>
  <si>
    <t>Замена датчика перегрева котла (погружного) (Котел с электронным управлением)</t>
  </si>
  <si>
    <t>Замена пьезорозжига котла (Котел с электронным управлением)</t>
  </si>
  <si>
    <t>Замена электронной платы (Котел с электронным управлением)</t>
  </si>
  <si>
    <t>Замена блока розжига и контроля (Котел с электронным управлением)</t>
  </si>
  <si>
    <t>Замена термостата контроля тяги (Котел с электронным управлением)</t>
  </si>
  <si>
    <t>Монтаж насоса системы отопления с электрическими соединениями</t>
  </si>
  <si>
    <t>Замена насоса (Котел с электронным управлением)</t>
  </si>
  <si>
    <t>Установка дополнительного насоса</t>
  </si>
  <si>
    <t>Демонтаж и чистка насоса (Котел с электронным управлением)</t>
  </si>
  <si>
    <t>Замена катушки соленоида (Котел с электронным управлением)</t>
  </si>
  <si>
    <t>Замена электропанели (Котел с электронным управлением)</t>
  </si>
  <si>
    <t>Замена проточного, напорного выключателя (Котел с электронным управлением)</t>
  </si>
  <si>
    <t>Замена расширительного бака (Котел с электронным управлением)</t>
  </si>
  <si>
    <t>Замена воздушного вентиля (Котел с электронным управлением)</t>
  </si>
  <si>
    <t>Замена магниевого электрода (Котел с электронным управлением)</t>
  </si>
  <si>
    <t>Контроль за состоянием магниевого электрода бойлера (Котел с электронным управлением)</t>
  </si>
  <si>
    <t>Замена отопительной трубки (Котел с электронным управлением)</t>
  </si>
  <si>
    <t>Замена сбросного предохранительного клапана (Котел с электронным управлением)</t>
  </si>
  <si>
    <t>Замена воздуховыводящего клапана (Котел с электронным управлением)</t>
  </si>
  <si>
    <t>Контроль и настройка давления азота в мембранном расширительном баке (Котел с электронным управлением)</t>
  </si>
  <si>
    <t>Прочистка сетки фильтра на обратной линии отопления (Котел с электронным управлением)</t>
  </si>
  <si>
    <t>Чистка сенсора протока (Котел с электронным управлением)</t>
  </si>
  <si>
    <t>Чистка водяного фильтра (Котел с электронным управлением)</t>
  </si>
  <si>
    <t>Замена электрода розжига и ионизации (Котел с электронным управлением)</t>
  </si>
  <si>
    <t>Замена платы розжига (Котел с электронным управлением)</t>
  </si>
  <si>
    <t>Регулировка положения электродов розжига и ионизации (Котел с электронным управлением)</t>
  </si>
  <si>
    <t>Замена крана (обратного клапана) системы отопления ГВС (Котел с электронным управлением)</t>
  </si>
  <si>
    <t>Слив системы отопления (Котел с электронным управлением)</t>
  </si>
  <si>
    <t>Заполнение системы отопления водой (из водопровода или насосом)</t>
  </si>
  <si>
    <t>Заполнение воздухом расширительного бака     (Котел с электронным управлением)</t>
  </si>
  <si>
    <t>Замена батарей в датчике температуры (Котел с электронным управлением)</t>
  </si>
  <si>
    <t>Замена запальника печной горелки</t>
  </si>
  <si>
    <t>Замена ЭМК печной горелки</t>
  </si>
  <si>
    <t>Замена пружины ЭМК печной горелки</t>
  </si>
  <si>
    <t>Замена мембраны ЭМК печной горелки</t>
  </si>
  <si>
    <t>Чистка сопел коллектора печной горелки</t>
  </si>
  <si>
    <t>Очистка от сажи отопительной печи</t>
  </si>
  <si>
    <t>Замена термопары автоматики безопасности печной горелки</t>
  </si>
  <si>
    <t>Замена газовой печной горелки (без изменения подводки)</t>
  </si>
  <si>
    <t>Замена крана горелки  АГВ-80, АОГВ-4 - АОГВ-20</t>
  </si>
  <si>
    <t>Замена крана горелки АГВ-120, АОГВ-17.5, АОГВ-23 и др.</t>
  </si>
  <si>
    <t>Замена крана горелки отопительного котла ВНИИСТО-МЧ или отопительной печи</t>
  </si>
  <si>
    <t>Замена запальника отопительного котла или АГВ (АОГВ)</t>
  </si>
  <si>
    <t>Замена терморегулятора (термобаллона) АГВ (АОГВ)</t>
  </si>
  <si>
    <t>Замена ЭМК емкостного водонагревателя</t>
  </si>
  <si>
    <t>Замена ЭМК отопительного котла ВНИИСТО-МЧ</t>
  </si>
  <si>
    <t>Замена пружины ЭМК отопительного котла или АГВ (АОГВ)</t>
  </si>
  <si>
    <t>Замена мембраны ЭМК отопительного котла или АГВ (АОГВ)</t>
  </si>
  <si>
    <t>Замена тройника ЭМК</t>
  </si>
  <si>
    <t>Замена тягоудлинителя</t>
  </si>
  <si>
    <t>Замена трубки газопровода запального устройства</t>
  </si>
  <si>
    <t>Замена блока автоматики</t>
  </si>
  <si>
    <t>Замена сильфона блока автоматики</t>
  </si>
  <si>
    <t>Замена фильтра на автоматике АГВ, АОГВ</t>
  </si>
  <si>
    <t>Замена обратного предохранительного клапана</t>
  </si>
  <si>
    <t>Замена "кармана" под термометр в отопительном аппарате</t>
  </si>
  <si>
    <t>Замена биметаллической пластины</t>
  </si>
  <si>
    <t>Замена прокладки на клапане</t>
  </si>
  <si>
    <t>Замена прокладки на запальнике</t>
  </si>
  <si>
    <t>Набивка сальника терморегулятора</t>
  </si>
  <si>
    <t>Настройка терморегулятора с регулированием температуры воды в котле</t>
  </si>
  <si>
    <t>Ремонт терморегулятора с заменой пружины (скобы или шурупа на регулировочном винте)</t>
  </si>
  <si>
    <t>Ремонт терморегулятора (замена прокладок)</t>
  </si>
  <si>
    <t>Ремонт автоматики горелок АГВ, АОГВ</t>
  </si>
  <si>
    <t>Прочистка отверстий горелки и удлинителя тяги</t>
  </si>
  <si>
    <t>Устранение засора в подводке к запальнику</t>
  </si>
  <si>
    <t>Чистка контактов ЭМК без пайки катушки</t>
  </si>
  <si>
    <t>Чистка контактов ЭМК с пайкой катушки</t>
  </si>
  <si>
    <t>Перепайка контактов ЭМК</t>
  </si>
  <si>
    <t>Перепайка датчика тяги к импульсной трубке</t>
  </si>
  <si>
    <t>Чистка форсунки запальника</t>
  </si>
  <si>
    <t>Чистка газового фильтра</t>
  </si>
  <si>
    <t>Регулировка клапана экономного расходования</t>
  </si>
  <si>
    <t>Ремонт автоматики горелки отопительного аппарата</t>
  </si>
  <si>
    <t>Очистка стабилизатора тяги от сажи</t>
  </si>
  <si>
    <t xml:space="preserve">Очистка от сажи отопительного котла  </t>
  </si>
  <si>
    <t>Очистка от накипи бака отопительного котла</t>
  </si>
  <si>
    <t>Проверка плотности бака после сварочных работ</t>
  </si>
  <si>
    <t xml:space="preserve">Ремонт бака отопительного котла </t>
  </si>
  <si>
    <t>Очистка рожков горелки от сажи</t>
  </si>
  <si>
    <t>Прочие работы</t>
  </si>
  <si>
    <t>Замена газового крана на газопроводе диаметром до 32 мм (включительно)</t>
  </si>
  <si>
    <t>Замена газового крана на газопроводе диаметром 40 - 50 мм</t>
  </si>
  <si>
    <t>Замена сгона внутреннего газопровода диаметром до 25 мм (включительно)</t>
  </si>
  <si>
    <t>Замена сгона внутреннего газопровода диаметром свыше 25 мм</t>
  </si>
  <si>
    <t>Продувка и пуск газа во внутренний газопровод административного, общественного здания непроизводственного назначения после отключения от газоснабжения</t>
  </si>
  <si>
    <t>Продувка и пуск дворового (подземного, надземного) газопровода к жилому дому после отключения от газоснабжения</t>
  </si>
  <si>
    <t>Подключение газового прибора со снятием заглушки</t>
  </si>
  <si>
    <t>Отключение и подключение газового прибора без отсоединения</t>
  </si>
  <si>
    <t>Притирка газового крана диаметром до 20 мм (включительно)</t>
  </si>
  <si>
    <t>Притирка газового крана диаметром 25 - 40 мм</t>
  </si>
  <si>
    <t>Притирка газового крана диаметром 50 мм</t>
  </si>
  <si>
    <t>Смазка газового крана диаметром до 20 мм (включительно)</t>
  </si>
  <si>
    <t>Смазка газового крана диаметром до 15 мм</t>
  </si>
  <si>
    <t>Смазка газового крана диаметром 25 - 40 мм</t>
  </si>
  <si>
    <t>Смазка газового крана диаметром 50 мм</t>
  </si>
  <si>
    <t>Обследование газового прибора на его пригодность к эксплуатации</t>
  </si>
  <si>
    <t>Оповещение жильцов и отключение жилых домов на период ремонтных работ</t>
  </si>
  <si>
    <t>Демонтаж бытового счетчика с установкой перемычки</t>
  </si>
  <si>
    <t>Установка бытового счетчика газа после ремонта или поверки</t>
  </si>
  <si>
    <t>Замена прибора учета газа (бытового счетчика)</t>
  </si>
  <si>
    <t>Замена элемента питания (литиевой батареи) в счетчике со смарт-картой</t>
  </si>
  <si>
    <t>Первичный инструктаж</t>
  </si>
  <si>
    <t>Первичный инструктаж по безопасному пользованию газом в быту специально уполномоченных лиц организаций, осуществляющих деятельность в общественных и  административных зданиях, а также лиц управляющих организаций многоквартирных домов, товариществ собственников жилья, жилищно-строительных или иных специализированных потребительских кооперативов</t>
  </si>
  <si>
    <t>чел.</t>
  </si>
  <si>
    <t>Первичный инструктаж по безопасному пользованию газом в быту специально уполномоченных лиц организаций, осуществляющих деятельность в общественных и административных зданиях, а также лиц управляющих организаций многоквартирных домов, товариществ собственников жилья, жилищно-строительных или иных специализированных потребительских кооперативов при обучении в группе (4 - 5 человек)</t>
  </si>
  <si>
    <t>Первичный инструктаж собственников/нанимателей квартир в многоквартирных домах, а также собственников жилых домов с выездом на место по правилам пользования:</t>
  </si>
  <si>
    <t xml:space="preserve"> - газовой плитой</t>
  </si>
  <si>
    <t xml:space="preserve">- газовой плитой и водонагревателем </t>
  </si>
  <si>
    <t>- газовой плитой, водонагревателем и отопительным газоиспользующим оборудованием</t>
  </si>
  <si>
    <t>- водонагревателем и отопительным газоиспользующим оборудованием</t>
  </si>
  <si>
    <t>- водонагревателем или отопительным газоиспользующим оборудованием</t>
  </si>
  <si>
    <t>- прибором учета газа</t>
  </si>
  <si>
    <t xml:space="preserve">Первичный инструктаж собственников/нанимателей квартир в многоквартирных домах, а также собственников жилых домов в техническом кабинете по правилам пользования: </t>
  </si>
  <si>
    <t>- газовой плитой и водонагревателем</t>
  </si>
  <si>
    <t xml:space="preserve">- водонагревателем и отопительным газоиспользующим </t>
  </si>
  <si>
    <t>оборудованием</t>
  </si>
  <si>
    <t>Чел.</t>
  </si>
  <si>
    <t>Повторный инструктаж по безопасному пользованию газом в  быту специально уполномоченных лиц организаций, осуществляющих деятельность в общественных и административных зданиях, а также лиц управляющих организаций многоквартирных домов, товариществ собственников жилья, жилищно-строительных или иных специализированных потребительских кооперативов</t>
  </si>
  <si>
    <t>Повторный инструктаж собственников/нанимателей квартир в многоквартирных домах и собственников жилых домов по правилам пользования:</t>
  </si>
  <si>
    <t>- газовой плитой</t>
  </si>
  <si>
    <t>Демонтаж горелки отопительного котла (печи) с установкой Заглушки (Котел с электронным управлением)</t>
  </si>
  <si>
    <t>Наименование работ и газового оборудования</t>
  </si>
  <si>
    <t>Состав исполнителей</t>
  </si>
  <si>
    <t>Трудозатраты на ед. изм., чел.ч.</t>
  </si>
  <si>
    <t>Часовой ФОТ, руб.</t>
  </si>
  <si>
    <t>Себестоимость, руб.</t>
  </si>
  <si>
    <t>I.Техническое обслуживание внутридомового газового оборудования домовладений и многоквартирных домов</t>
  </si>
  <si>
    <t>Пункт прейскуранта</t>
  </si>
  <si>
    <t>.</t>
  </si>
  <si>
    <t>II.Ремонт бытового газоиспользующего оборудования</t>
  </si>
  <si>
    <t>III. Инструктаж должностных лиц и потребителей природного газа</t>
  </si>
  <si>
    <t>к-нт для определения себестоимости для р.I</t>
  </si>
  <si>
    <t>к-нт для определения себестоимости для р.II</t>
  </si>
  <si>
    <t>Процент рентабельности для предприятий</t>
  </si>
  <si>
    <t>Процент рентабельности для населения</t>
  </si>
  <si>
    <t>к-нт для определения себестоимости для р.III</t>
  </si>
  <si>
    <t>Трудозатраты на 2 чел, Часовой ФОТ - на 2 чел</t>
  </si>
  <si>
    <t>Электрогазосварщик 4 разряда</t>
  </si>
  <si>
    <t>26.1</t>
  </si>
  <si>
    <t>26.2</t>
  </si>
  <si>
    <t>26.3</t>
  </si>
  <si>
    <t>Осмотр технического состояния (технический осмотр) надземного газопровода и проверка состояния охранных зон</t>
  </si>
  <si>
    <r>
      <t xml:space="preserve">Слесарь по эксплуатации и ремонту </t>
    </r>
    <r>
      <rPr>
        <sz val="12"/>
        <rFont val="Times New Roman"/>
        <family val="1"/>
        <charset val="204"/>
      </rPr>
      <t>газового оборудования</t>
    </r>
    <r>
      <rPr>
        <sz val="12"/>
        <color rgb="FFFF0000"/>
        <rFont val="Times New Roman"/>
        <family val="1"/>
        <charset val="204"/>
      </rPr>
      <t xml:space="preserve"> </t>
    </r>
    <r>
      <rPr>
        <sz val="12"/>
        <color theme="1"/>
        <rFont val="Times New Roman"/>
        <family val="1"/>
        <charset val="204"/>
      </rPr>
      <t>4 разряда</t>
    </r>
  </si>
  <si>
    <t>Слесарь по эксплуатации и ремонту газового оборудования 3 разряда</t>
  </si>
  <si>
    <r>
      <t xml:space="preserve">Слесарь по эксплуатации и ремонту </t>
    </r>
    <r>
      <rPr>
        <sz val="12"/>
        <rFont val="Times New Roman"/>
        <family val="1"/>
        <charset val="204"/>
      </rPr>
      <t>газового оборудования</t>
    </r>
    <r>
      <rPr>
        <sz val="12"/>
        <color rgb="FFFF0000"/>
        <rFont val="Times New Roman"/>
        <family val="1"/>
        <charset val="204"/>
      </rPr>
      <t xml:space="preserve"> </t>
    </r>
    <r>
      <rPr>
        <sz val="12"/>
        <color theme="1"/>
        <rFont val="Times New Roman"/>
        <family val="1"/>
        <charset val="204"/>
      </rPr>
      <t>5 разряда</t>
    </r>
  </si>
  <si>
    <t>Монтер по защите подземных трубопроводов от коррозии 5 разряда</t>
  </si>
  <si>
    <t>Слесарь по эксплуатации и ремонту газового оборудования 4 разряда</t>
  </si>
  <si>
    <t>Слесарь по эксплуатации и ремонту газового оборудования 5 разряда</t>
  </si>
  <si>
    <t>Мастер по эксплуатации и ремонту газового оборудования</t>
  </si>
  <si>
    <r>
      <t xml:space="preserve">Слесарь по эксплуатации и ремонту </t>
    </r>
    <r>
      <rPr>
        <sz val="12"/>
        <rFont val="Times New Roman"/>
        <family val="1"/>
        <charset val="204"/>
      </rPr>
      <t>газового оборудования</t>
    </r>
    <r>
      <rPr>
        <sz val="12"/>
        <color rgb="FFFF0000"/>
        <rFont val="Times New Roman"/>
        <family val="1"/>
        <charset val="204"/>
      </rPr>
      <t xml:space="preserve"> </t>
    </r>
    <r>
      <rPr>
        <sz val="12"/>
        <color theme="1"/>
        <rFont val="Times New Roman"/>
        <family val="1"/>
        <charset val="204"/>
      </rPr>
      <t>3 разряда</t>
    </r>
  </si>
  <si>
    <t>Слесарь по эксплуатации и ремонту подземных газопроводов 2 р. - 1 чел.
Слесарь по эксплуатации и ремонту подземных газопроводов 3 р. - 1 чел.</t>
  </si>
  <si>
    <t>Слесарь по эксплуатации и ремонту газового оборудования 5 разряда
Электрогазосварщик 4 разряда</t>
  </si>
  <si>
    <t>Инженер 2 категории</t>
  </si>
  <si>
    <t>Слесарь по эксплуатации и ремонту газового оборудования 5 разряда - 2 чел.</t>
  </si>
  <si>
    <t>1.</t>
  </si>
  <si>
    <t>2.</t>
  </si>
  <si>
    <t>3.</t>
  </si>
  <si>
    <t>4.</t>
  </si>
  <si>
    <t xml:space="preserve">Внимание ГРГ!!! Прошу заполнить коэффициенты в желтых ячейках                                           </t>
  </si>
  <si>
    <t>РЕКОМЕНДУЕМЫЙ ПЕРЕЧЕНЬ</t>
  </si>
  <si>
    <t>РАБОТ, СОСТАВ ИСПОЛНИТЕЛЕЙ И ТРУДОЗАТРАТЫ ПО ТЕХНИЧЕСКОМУ</t>
  </si>
  <si>
    <t>ОБСЛУЖИВАНИЮ ВНУТРИДОМОВОГО ГАЗОВОГО ОБОРУДОВАНИЯ &lt;*&gt;</t>
  </si>
  <si>
    <t>N N п/п</t>
  </si>
  <si>
    <t>Наименование работ</t>
  </si>
  <si>
    <t>Состав и разряд исполнителей</t>
  </si>
  <si>
    <t>Нормы времени, чел.-час.</t>
  </si>
  <si>
    <t>Техническое обслуживание внутридомового газового оборудования домовладений и многоквартирных домов</t>
  </si>
  <si>
    <t>слесарь по эксплуатации и ремонту внутридомового газового оборудования 5 разряда - 2 чел.</t>
  </si>
  <si>
    <t>Обход и осмотр трассы наружного (надземного) газопровода</t>
  </si>
  <si>
    <t>слесарь по эксплуатации и ремонту подземных газопроводов 3 разряда</t>
  </si>
  <si>
    <t>Обход и осмотр трассы наружного (подземного) газопровода</t>
  </si>
  <si>
    <t>монтер по защите подземных трубопроводов от коррозии 5 разряда</t>
  </si>
  <si>
    <t>слесарь по эксплуатации и ремонту внутридомового газового оборудования 4 разряда</t>
  </si>
  <si>
    <t>слесарь по эксплуатации и ремонту внутридомового газового оборудования 5 разряда</t>
  </si>
  <si>
    <t>мастер по эксплуатации и ремонту внутридомового газового оборудования</t>
  </si>
  <si>
    <t>Сласарь по эксплуатации и ремонту ВДГО 5 разряда</t>
  </si>
  <si>
    <t xml:space="preserve">Техническое обслуживание емкостного водонагревателя типа </t>
  </si>
  <si>
    <t>АГВ-80, АГВ-120, АОГВ-4, АОГВ-6, АОГВ-10</t>
  </si>
  <si>
    <t>Техническое обслуживание плиты газовой</t>
  </si>
  <si>
    <t>0,74 (двухгорелочная); 0,86 (трехгорелочная); 0,98 (четырехгорелочная)</t>
  </si>
  <si>
    <t>слесарь по эксплуатации и ремонту внутридомового газового оборудования 3 разряда</t>
  </si>
  <si>
    <t>--------------------------------</t>
  </si>
  <si>
    <t>&lt;*&gt; В рекомендуемый Перечень работ могут вноситься изменения и дополнения в зависимости от обслуживаемого оборудования.</t>
  </si>
  <si>
    <t>Примечание:</t>
  </si>
  <si>
    <t>Расходы на оплату труда, руб.</t>
  </si>
  <si>
    <t xml:space="preserve">Цена, руб. </t>
  </si>
  <si>
    <t>Для населения                  (с НДС)</t>
  </si>
  <si>
    <t xml:space="preserve">Осмотр технического состояния (технический осмотр) подземного газопровода и проверка состояния охранных зон
</t>
  </si>
  <si>
    <t xml:space="preserve">Расчет коэффициента накладных расходов </t>
  </si>
  <si>
    <t>Наименование показателей</t>
  </si>
  <si>
    <t xml:space="preserve">Значение
 показателя </t>
  </si>
  <si>
    <t>2.1.</t>
  </si>
  <si>
    <t>2.2.</t>
  </si>
  <si>
    <t>2.3.</t>
  </si>
  <si>
    <t>2.4.</t>
  </si>
  <si>
    <t>2.5.</t>
  </si>
  <si>
    <t>2.6.</t>
  </si>
  <si>
    <t>Код строки</t>
  </si>
  <si>
    <t>Выручка по виду деятельности</t>
  </si>
  <si>
    <t>Себестоимость по виду деятельности, в  т.ч.</t>
  </si>
  <si>
    <t>Материальные расходы</t>
  </si>
  <si>
    <t>Расходы на оплату труда</t>
  </si>
  <si>
    <t>Расходы по страховым взносам и обязательному страхованию от несчастных случаев на производстве (НС)</t>
  </si>
  <si>
    <t>Амортизация</t>
  </si>
  <si>
    <t>Прочие расходы</t>
  </si>
  <si>
    <t>Общехозяйственные расходы (распределяемые расчетные) по виду деятельности</t>
  </si>
  <si>
    <t>Прейскурант на техническое обслуживание и ремонт ВДГО (ВКГО)</t>
  </si>
  <si>
    <t>на 2019 год</t>
  </si>
  <si>
    <t>АО «Газпром газораспределение Краснодар»</t>
  </si>
  <si>
    <t xml:space="preserve"> </t>
  </si>
  <si>
    <t>Филиал № 2 (Староминская) ЮЛ</t>
  </si>
  <si>
    <t>Филиал № 2 (Староминская) ФЛ</t>
  </si>
  <si>
    <t>Филиал № 2 (Ейск) ФЛ</t>
  </si>
  <si>
    <t>Филиал № 2 (Ейск) ЮЛ</t>
  </si>
  <si>
    <t>Филиал № 3 (Белая Глина) ЮЛ</t>
  </si>
  <si>
    <t>Филиал № 3 (Белая Глина) ФЛ</t>
  </si>
  <si>
    <t>Филиал № 3 (Новопокровская) ЮЛ</t>
  </si>
  <si>
    <t>Филиал № 3 (Новопокровская) ФЛ</t>
  </si>
  <si>
    <t>Филиал № 3 (Тихорецк) ЮЛ</t>
  </si>
  <si>
    <t>Филиал № 3 (Тихорецк) ФЛ</t>
  </si>
  <si>
    <t>Филиал № 4 (Кореновск, Выселки) ЮЛ</t>
  </si>
  <si>
    <t>Филиал № 4 (Кореновск, Выселки) ФЛ</t>
  </si>
  <si>
    <t>Филиал № 6 (Армавир, Отрадная, Успенская) ЮЛ</t>
  </si>
  <si>
    <t>Филиал № 6 (Армавир, Отрадная, Успенская) ФЛ</t>
  </si>
  <si>
    <t>Филиал № 7 (Новокубанск, Курганинск) ЮЛ</t>
  </si>
  <si>
    <t>Филиал № 7 (Новокубанск, Курганинск) ФЛ</t>
  </si>
  <si>
    <t>Филиал № 8 (Лабинск) ЮЛ</t>
  </si>
  <si>
    <t>Филиал № 8 (Лабинск) ФЛ</t>
  </si>
  <si>
    <t>Филиал № 8 (Мостовской) ЮЛ</t>
  </si>
  <si>
    <t>Филиал № 8 (Мостовской) ФЛ</t>
  </si>
  <si>
    <t>Филиал № 9 (Белореченск) ЮЛ</t>
  </si>
  <si>
    <t>Филиал № 9 (Белореченск) ФЛ</t>
  </si>
  <si>
    <t>527.39</t>
  </si>
  <si>
    <t>179.54</t>
  </si>
  <si>
    <t>-</t>
  </si>
  <si>
    <t>Филиал № 9 (Горячий Ключ) ЮЛ</t>
  </si>
  <si>
    <t>Филиал № 9 (Горячий Ключ) ФЛ</t>
  </si>
  <si>
    <t>Филиал № 10 (Геленджик, ТЭГУ) ЮЛ</t>
  </si>
  <si>
    <t>Филиал № 10 (Геленджик, ТЭГУ) ФЛ</t>
  </si>
  <si>
    <t>Филиал № 11 (НЭГУ) ЮЛ</t>
  </si>
  <si>
    <t>Филиал № 11 (НЭГУ) ФЛ</t>
  </si>
  <si>
    <t>Филиал № 11 (Крымск) ЮЛ</t>
  </si>
  <si>
    <t>Филиал № 11 (Крымск) ФЛ</t>
  </si>
  <si>
    <t>Филиал № 12 (Абинск) ЮЛ</t>
  </si>
  <si>
    <t>Филиал № 12 (Абинск) ФЛ</t>
  </si>
  <si>
    <t>Филиал № 12 (Северская) ЮЛ</t>
  </si>
  <si>
    <t>Филиал № 12 (Северская) ФЛ</t>
  </si>
  <si>
    <t>Филиал № 13 (Анапа) ЮЛ</t>
  </si>
  <si>
    <t>Филиал № 13 (Анапа) ФЛ</t>
  </si>
  <si>
    <t>Филиал № 13 (Темрюк) ЮЛ</t>
  </si>
  <si>
    <t>Филиал № 13 (Темрюк) ФЛ</t>
  </si>
  <si>
    <t>Филиал № 14 (Калининская) ЮЛ</t>
  </si>
  <si>
    <t>Филиал № 14 (Калининская) ФЛ</t>
  </si>
  <si>
    <t>Филиал № 14 (Красноармейская) ЮЛ</t>
  </si>
  <si>
    <t>Филиал № 14 (Красноармейская) ФЛ</t>
  </si>
  <si>
    <t>Филиал № 15 (Крыловской) ЮЛ</t>
  </si>
  <si>
    <t>Филиал № 15 (Крыловской) ФЛ</t>
  </si>
  <si>
    <t>Филиал № 15 (Кущевский) ЮЛ</t>
  </si>
  <si>
    <t>Филиал № 15 (Кущевский) ФЛ</t>
  </si>
  <si>
    <t>Филиал № 15 (Ленинградская) ЮЛ</t>
  </si>
  <si>
    <t>Филиал № 15 (Ленинградская) ФЛ</t>
  </si>
  <si>
    <t>Филиал № 16 (Тимашевск, Каневкая, Брюховецкая) ЮЛ</t>
  </si>
  <si>
    <t>Филиал № 16 (Тимашевск, Каневкая, Брюховецкая) ФЛ</t>
  </si>
  <si>
    <t>Филиал № 1 (Динская, КЭГУ) ФЛ</t>
  </si>
  <si>
    <t>Филиал № 1 (Динская, КЭГУ) ЮЛ</t>
  </si>
  <si>
    <t>Филиал № 2 (Щербиновская) ЮЛ</t>
  </si>
  <si>
    <t>Филиал № 2 (Щербиновская) ФЛ</t>
  </si>
  <si>
    <t>ПРОЕКТНАЯ ЦЕНА для населения                  (с НДС)</t>
  </si>
  <si>
    <t>ПРОЕКТНАЯ ЦЕНА для предприятий (без НДС)</t>
  </si>
  <si>
    <t>Филиал № 14 (Приморско-Ахтарск) ФЛ</t>
  </si>
  <si>
    <t>Ср. знач.</t>
  </si>
  <si>
    <t>Индекс цены (текущая/проектной)</t>
  </si>
  <si>
    <t>Филиал № 14 (Приморско-Ахтарск) ЮЛ</t>
  </si>
  <si>
    <t>Приложение № 4</t>
  </si>
  <si>
    <t>Текущие тарифы (2018 год) для населения на услуги по ТОиР ВДиКГО в подразделениях филиалов АО «Газпром газораспределение Краснодар»</t>
  </si>
  <si>
    <t>Текущие тарифы (2018 год) для промышленных потребителей на услуги по ТОиР ВДиКГО в подразделениях филиалов АО «Газпром газораспределение Краснодар»</t>
  </si>
  <si>
    <t>Ср. величина текущего тарифа от проектной (%)</t>
  </si>
  <si>
    <t>Ср. величина текущих тарифов (руб.)</t>
  </si>
  <si>
    <t>Расчет средних величин текущих тарифов на услуги,  оказываемых населению, Филиалами и среднего индекса текущей цены относительно проектной</t>
  </si>
  <si>
    <t>Расчет средних величин текущих тарифов на услуги,  оказываемых промышленным потребителям Филиалами, и среднего индекса текущей цены относительно проектной</t>
  </si>
  <si>
    <r>
      <t>Филиал № 10 (</t>
    </r>
    <r>
      <rPr>
        <b/>
        <sz val="12"/>
        <color rgb="FF0070C0"/>
        <rFont val="Times New Roman"/>
        <family val="1"/>
        <charset val="204"/>
      </rPr>
      <t>Геленджик</t>
    </r>
    <r>
      <rPr>
        <b/>
        <sz val="12"/>
        <color theme="1"/>
        <rFont val="Times New Roman"/>
        <family val="1"/>
        <charset val="204"/>
      </rPr>
      <t>) ФЛ</t>
    </r>
  </si>
  <si>
    <r>
      <t>Филиал № 10 (</t>
    </r>
    <r>
      <rPr>
        <b/>
        <sz val="12"/>
        <color rgb="FF0070C0"/>
        <rFont val="Times New Roman"/>
        <family val="1"/>
        <charset val="204"/>
      </rPr>
      <t>ТЭГУ</t>
    </r>
    <r>
      <rPr>
        <b/>
        <sz val="12"/>
        <color theme="1"/>
        <rFont val="Times New Roman"/>
        <family val="1"/>
        <charset val="204"/>
      </rPr>
      <t>) ФЛ</t>
    </r>
  </si>
  <si>
    <t>Ср. Величина</t>
  </si>
  <si>
    <t xml:space="preserve">изменены цены, ГРГ предоставил 11.10.18 </t>
  </si>
  <si>
    <t>Филиал № 5 (Гулькевичи, Кропоткин, Тбилисская) ЮЛ</t>
  </si>
  <si>
    <t>Филиал № 5 (Гулькевичи, Кропоткин, Тбилисская) ФЛ</t>
  </si>
  <si>
    <t>Ср. величина текущего тарифа от базовой (%)</t>
  </si>
  <si>
    <r>
      <t xml:space="preserve">БАЗОВАЯ ЦЕНА для предприятий (без НДС)
</t>
    </r>
    <r>
      <rPr>
        <b/>
        <sz val="12"/>
        <color rgb="FFFF0000"/>
        <rFont val="Times New Roman"/>
        <family val="1"/>
        <charset val="204"/>
      </rPr>
      <t>НР=1,9; Рентаб=1,25</t>
    </r>
  </si>
  <si>
    <t>ПРИЛОЖЕНИЕ № 2</t>
  </si>
  <si>
    <t>ПРИЛОЖЕНИЕ № 2.1</t>
  </si>
  <si>
    <t>отклонение , руб (цена филиала - базовая расчетная)</t>
  </si>
  <si>
    <t>ОТКЛОНЕНИЕ СТОИМОСТИ УСЛУГИ, ОКАЗЫВАЕМОЙ ПРОМЫШЛЕННЫМ ПРЕДПРИЯТИЯМ, ОТ ЕЕ БАЗОВОЙ ВЕЛИЧИНЫ , В РУБЛЯХ</t>
  </si>
  <si>
    <t>отклонение , руб (цена филиала / базовая расчетная)</t>
  </si>
  <si>
    <t>ПРИЛОЖЕНИЕ № 2.2</t>
  </si>
  <si>
    <t>Нормы группа ВДГО АО ГГК - Инюхин Д</t>
  </si>
  <si>
    <t>вставлены цены</t>
  </si>
  <si>
    <t>Норма ОПиЦ по экспертному мнению</t>
  </si>
  <si>
    <t>Норма действующей Методики</t>
  </si>
  <si>
    <t>ОТКЛОНЕНИЕ СТОИМОСТИ УСЛУГИ, ОКАЗЫВАЕМОЙ НАСЕЛЕНИЮ, ОТ ЕЕ БАЗОВОЙ ВЕЛИЧИНЫ , В РУБЛЯХ</t>
  </si>
  <si>
    <t>ОТКЛОНЕНИЕ СТОИМОСТИ УСЛУГИ, ОКАЗЫВАЕМОЙ НАСЕЛЕНИЮ, ОТ ЕЕ БАЗОВОЙ ВЕЛИЧИНЫ , В ПРОЦЕНТАХ</t>
  </si>
  <si>
    <r>
      <t xml:space="preserve">Текущие тарифы 2018 год  </t>
    </r>
    <r>
      <rPr>
        <b/>
        <sz val="14"/>
        <color rgb="FFFF0000"/>
        <rFont val="Times New Roman"/>
        <family val="1"/>
        <charset val="204"/>
      </rPr>
      <t>(</t>
    </r>
    <r>
      <rPr>
        <b/>
        <sz val="18"/>
        <color rgb="FFFF0000"/>
        <rFont val="Times New Roman"/>
        <family val="1"/>
        <charset val="204"/>
      </rPr>
      <t>с индексацией 14%</t>
    </r>
    <r>
      <rPr>
        <b/>
        <sz val="14"/>
        <color rgb="FFFF0000"/>
        <rFont val="Times New Roman"/>
        <family val="1"/>
        <charset val="204"/>
      </rPr>
      <t>)</t>
    </r>
    <r>
      <rPr>
        <b/>
        <sz val="14"/>
        <color theme="1"/>
        <rFont val="Times New Roman"/>
        <family val="1"/>
        <charset val="204"/>
      </rPr>
      <t xml:space="preserve"> для населения на услуги по ТОиР ВДиКГО в подразделениях филиалов АО «Газпром газораспределение Краснодар»</t>
    </r>
  </si>
  <si>
    <r>
      <t xml:space="preserve">Текущие тарифы 2018 год  </t>
    </r>
    <r>
      <rPr>
        <b/>
        <sz val="14"/>
        <color rgb="FFFF0000"/>
        <rFont val="Times New Roman"/>
        <family val="1"/>
        <charset val="204"/>
      </rPr>
      <t>(</t>
    </r>
    <r>
      <rPr>
        <b/>
        <sz val="18"/>
        <color rgb="FFFF0000"/>
        <rFont val="Times New Roman"/>
        <family val="1"/>
        <charset val="204"/>
      </rPr>
      <t>с индексацией 14%</t>
    </r>
    <r>
      <rPr>
        <b/>
        <sz val="14"/>
        <color rgb="FFFF0000"/>
        <rFont val="Times New Roman"/>
        <family val="1"/>
        <charset val="204"/>
      </rPr>
      <t>)</t>
    </r>
    <r>
      <rPr>
        <b/>
        <sz val="14"/>
        <color theme="1"/>
        <rFont val="Times New Roman"/>
        <family val="1"/>
        <charset val="204"/>
      </rPr>
      <t xml:space="preserve"> для пром предприятий на услуги по ТОиР ВДиКГО в подразделениях филиалов АО «Газпром газораспределение Краснодар»</t>
    </r>
  </si>
  <si>
    <t>Расчет средних величин текущих тарифов на услуги,  оказываемых пром предприятиям, Филиалами и среднего индекса текущей цены относительно проектной</t>
  </si>
  <si>
    <t>ОТКЛОНЕНИЕ СТОИМОСТИ УСЛУГИ, ОКАЗЫВАЕМОЙ ПРОМ ПРЕДПРИЯТИЯМ, ОТ ЕЕ БАЗОВОЙ ВЕЛИЧИНЫ , В ПРОЦЕНТАХ</t>
  </si>
  <si>
    <t>Филиал № 10 (Геленджик) ФЛ</t>
  </si>
  <si>
    <t>Филиал № 10 (ТЭГУ) ФЛ</t>
  </si>
  <si>
    <t>Подразделение</t>
  </si>
  <si>
    <t xml:space="preserve">Индекс цены работ/услуг  раздел «Техническое обслуживание бытового газоиспользующего оборудования» </t>
  </si>
  <si>
    <t>Диапазон</t>
  </si>
  <si>
    <t>Группа</t>
  </si>
  <si>
    <t>с</t>
  </si>
  <si>
    <t>до</t>
  </si>
  <si>
    <t>Интервал</t>
  </si>
  <si>
    <t>Ср. знач. разд. 2 "ТО бытового газоиспользующего оборудования"</t>
  </si>
  <si>
    <t>Коэфф. (ср. знач Филиала к ср. знач. по Обществу)</t>
  </si>
  <si>
    <r>
      <t xml:space="preserve">Распределение по группам в зависимости от ценового уровня
</t>
    </r>
    <r>
      <rPr>
        <sz val="18"/>
        <color theme="1"/>
        <rFont val="Times New Roman"/>
        <family val="1"/>
        <charset val="204"/>
      </rPr>
      <t xml:space="preserve"> (пром предприятия)</t>
    </r>
  </si>
  <si>
    <t>ГРУППА 4</t>
  </si>
  <si>
    <t>ГРУППА 1</t>
  </si>
  <si>
    <t>ГРУППА 2</t>
  </si>
  <si>
    <t>ГРУППА 3</t>
  </si>
  <si>
    <t>Отклонение
(текущая цена - проектная цена)</t>
  </si>
  <si>
    <r>
      <t xml:space="preserve">Текущие тарифы 2018 год </t>
    </r>
    <r>
      <rPr>
        <b/>
        <sz val="14"/>
        <color theme="1"/>
        <rFont val="Times New Roman"/>
        <family val="1"/>
        <charset val="204"/>
      </rPr>
      <t xml:space="preserve">для населения </t>
    </r>
  </si>
  <si>
    <t>Действующие цены с индексацией</t>
  </si>
  <si>
    <t>Отклонение
(текущая цена*индекс - проектная цена)</t>
  </si>
  <si>
    <r>
      <t>Калькуляция №1  стоимости услуг по договору на техническое обслуживание газового оборудования</t>
    </r>
    <r>
      <rPr>
        <b/>
        <u/>
        <sz val="12"/>
        <color theme="1"/>
        <rFont val="Times New Roman"/>
        <family val="1"/>
        <charset val="204"/>
      </rPr>
      <t xml:space="preserve"> квартиры</t>
    </r>
    <r>
      <rPr>
        <b/>
        <sz val="12"/>
        <color theme="1"/>
        <rFont val="Times New Roman"/>
        <family val="1"/>
        <charset val="204"/>
      </rPr>
      <t>, оснащенной газовой плитой, проточным водонагревателем и бытовым газовым счетчиком</t>
    </r>
  </si>
  <si>
    <r>
      <t xml:space="preserve">Калькуляция стоимости услуг по договору на техническое обслуживание наружного газопровода, газового оборудования </t>
    </r>
    <r>
      <rPr>
        <b/>
        <u/>
        <sz val="12"/>
        <color theme="1"/>
        <rFont val="Times New Roman"/>
        <family val="1"/>
        <charset val="204"/>
      </rPr>
      <t>домовладения</t>
    </r>
    <r>
      <rPr>
        <b/>
        <sz val="12"/>
        <color theme="1"/>
        <rFont val="Times New Roman"/>
        <family val="1"/>
        <charset val="204"/>
      </rPr>
      <t>, оснащенного газовой плитой, газовым котлом  (</t>
    </r>
    <r>
      <rPr>
        <b/>
        <u/>
        <sz val="12"/>
        <color theme="1"/>
        <rFont val="Times New Roman"/>
        <family val="1"/>
        <charset val="204"/>
      </rPr>
      <t>напольного типа</t>
    </r>
    <r>
      <rPr>
        <b/>
        <sz val="12"/>
        <color theme="1"/>
        <rFont val="Times New Roman"/>
        <family val="1"/>
        <charset val="204"/>
      </rPr>
      <t>), проточным  водонагревателем и бытовым газовым счетчиком</t>
    </r>
  </si>
  <si>
    <t>перенос</t>
  </si>
  <si>
    <t>*</t>
  </si>
  <si>
    <r>
      <rPr>
        <sz val="11"/>
        <rFont val="Calibri"/>
        <family val="2"/>
        <charset val="204"/>
      </rPr>
      <t>∑</t>
    </r>
    <r>
      <rPr>
        <sz val="11"/>
        <rFont val="Times New Roman"/>
        <family val="1"/>
        <charset val="204"/>
      </rPr>
      <t>откл по 2 разд.</t>
    </r>
  </si>
  <si>
    <r>
      <rPr>
        <sz val="11"/>
        <color theme="1"/>
        <rFont val="Calibri"/>
        <family val="2"/>
        <charset val="204"/>
      </rPr>
      <t>∑</t>
    </r>
    <r>
      <rPr>
        <sz val="11"/>
        <color theme="1"/>
        <rFont val="Times New Roman"/>
        <family val="1"/>
        <charset val="204"/>
      </rPr>
      <t>откл по котлам (8-17)</t>
    </r>
  </si>
  <si>
    <t xml:space="preserve">перенос </t>
  </si>
  <si>
    <t>Цена 1 к установлению на 2019 год</t>
  </si>
  <si>
    <t>Индексы 
(цена к установлению / проектная по группе цена)</t>
  </si>
  <si>
    <t>ПРОЕКТНАЯ ЦЕНА для промышленных потребителей                (без НДС)</t>
  </si>
  <si>
    <t>Текущие тарифы 2018 год для промышленных потребителей</t>
  </si>
  <si>
    <t>Филиал № 2 (Белореченск) ФЛ</t>
  </si>
  <si>
    <t>Филиал № 2 (Горячий Ключ) ФЛ</t>
  </si>
  <si>
    <t>Филиал № 13 (Кущевский) ФЛ</t>
  </si>
  <si>
    <t>Филиал № 13 (Крыловской) ФЛ</t>
  </si>
  <si>
    <t>Филиал № 2 (Белореченск) ЮЛ</t>
  </si>
  <si>
    <t>Филиал № 2 (Горячий Ключ) ЮЛ</t>
  </si>
  <si>
    <t>Филиал № 13 (Крыловской) ЮЛ</t>
  </si>
  <si>
    <t>Филиал № 13 (Кущевский) ЮЛ</t>
  </si>
  <si>
    <t>перенос из 3 гр</t>
  </si>
  <si>
    <t>Цена к установлению на 2019 год</t>
  </si>
  <si>
    <t>ТЕКУЩИЕ    ЦЕНЫ</t>
  </si>
  <si>
    <r>
      <t>Калькуляция №1  стоимости услуг по договору на техническое обслуживание газового оборудования</t>
    </r>
    <r>
      <rPr>
        <b/>
        <u/>
        <sz val="12"/>
        <rFont val="Times New Roman"/>
        <family val="1"/>
        <charset val="204"/>
      </rPr>
      <t xml:space="preserve"> квартиры</t>
    </r>
    <r>
      <rPr>
        <b/>
        <sz val="12"/>
        <rFont val="Times New Roman"/>
        <family val="1"/>
        <charset val="204"/>
      </rPr>
      <t>, оснащенной газовой плитой, проточным водонагревателем и бытовым газовым счетчиком</t>
    </r>
  </si>
  <si>
    <r>
      <t xml:space="preserve">Калькуляция стоимости услуг по договору на техническое обслуживание наружного газопровода, газового оборудования </t>
    </r>
    <r>
      <rPr>
        <b/>
        <u/>
        <sz val="12"/>
        <rFont val="Times New Roman"/>
        <family val="1"/>
        <charset val="204"/>
      </rPr>
      <t>домовладения</t>
    </r>
    <r>
      <rPr>
        <b/>
        <sz val="12"/>
        <rFont val="Times New Roman"/>
        <family val="1"/>
        <charset val="204"/>
      </rPr>
      <t>, оснащенного газовой плитой, газовым котлом  (</t>
    </r>
    <r>
      <rPr>
        <b/>
        <u/>
        <sz val="12"/>
        <rFont val="Times New Roman"/>
        <family val="1"/>
        <charset val="204"/>
      </rPr>
      <t>напольного типа</t>
    </r>
    <r>
      <rPr>
        <b/>
        <sz val="12"/>
        <rFont val="Times New Roman"/>
        <family val="1"/>
        <charset val="204"/>
      </rPr>
      <t>), проточным  водонагревателем и бытовым газовым счетчиком</t>
    </r>
  </si>
  <si>
    <r>
      <rPr>
        <sz val="11"/>
        <color rgb="FF0070C0"/>
        <rFont val="Calibri"/>
        <family val="2"/>
        <charset val="204"/>
      </rPr>
      <t>∑</t>
    </r>
    <r>
      <rPr>
        <sz val="11"/>
        <color rgb="FF0070C0"/>
        <rFont val="Times New Roman"/>
        <family val="1"/>
        <charset val="204"/>
      </rPr>
      <t>откл по 2 разд.</t>
    </r>
  </si>
  <si>
    <r>
      <rPr>
        <sz val="11"/>
        <color rgb="FF0070C0"/>
        <rFont val="Calibri"/>
        <family val="2"/>
        <charset val="204"/>
      </rPr>
      <t>∑</t>
    </r>
    <r>
      <rPr>
        <sz val="11"/>
        <color rgb="FF0070C0"/>
        <rFont val="Times New Roman"/>
        <family val="1"/>
        <charset val="204"/>
      </rPr>
      <t>откл по котлам (8-17)</t>
    </r>
  </si>
  <si>
    <t>Прейскурант на техническое обслуживание и ремонт ВДГО (ВКГО) - 4 группа промышленные потребители</t>
  </si>
  <si>
    <t>Прейскурант на техническое обслуживание и ремонт ВДГО (ВКГО) - 4 группа население</t>
  </si>
  <si>
    <t>перенос из 3 гр.</t>
  </si>
  <si>
    <t xml:space="preserve">перенос из 2 гр. </t>
  </si>
  <si>
    <t>Техническое обслуживание плиты газовой (пятигорелочной)</t>
  </si>
  <si>
    <t>Техническое обслуживание плиты газовой (шестигорелочной)</t>
  </si>
  <si>
    <t>Техническое обслуживание лабораторной горелки</t>
  </si>
  <si>
    <t>Коэфф. (ср.знач Филиала к ср.знач. по Обществу)</t>
  </si>
  <si>
    <t>Ср.знач. тарифов Филиала по разд.2 «ТО бытового газоиспользующего оборуд.»</t>
  </si>
  <si>
    <t>Прейскурант цен на техническое обслуживание и ремонт ВДГО (ВКГО)</t>
  </si>
  <si>
    <t>для предприятий (без НДС)</t>
  </si>
  <si>
    <t xml:space="preserve">Техническое обслуживание  проточного автоматического водонагревателя </t>
  </si>
  <si>
    <t>Газовый котел (напольного типа АГВ-80, АГВ-120, АОГВ-4, АОГВ-6, АОГВ-10)</t>
  </si>
  <si>
    <t>Газовый котел (напольного типа АОГВ-11, АОГВ-15,  АОГВ-20)</t>
  </si>
  <si>
    <t>Газовый котел (напольного типа КЧМ, БЭМ)</t>
  </si>
  <si>
    <t>Техническое обслуживание плиты газовой (ПГ-2 - ПГ-4)</t>
  </si>
  <si>
    <t>Приложение ____</t>
  </si>
  <si>
    <t>Замена микровыключателя водонагревателя проточного газового</t>
  </si>
  <si>
    <t>Индекс цены  (ср. знач Филиала к ср. знач. по Обществу)</t>
  </si>
  <si>
    <t>Котел с атмосферной (вентиляторной) горелкой мощностью до 30 кВт (с бойлером и без бойлера). (Котел с электронным управлением)</t>
  </si>
  <si>
    <t>Котел с атмосферной (вентиляторной)  горелкой мощностью от 31 до 60 кВт (с бойлером и без бойлера). (Котел с электронным управлением)</t>
  </si>
  <si>
    <t>Котел с атмосферной (вентиляторной)  горелкой мощностью от 61 до 140 кВт (с бойлером и без бойлера). (Котел с электронным управлением)</t>
  </si>
  <si>
    <t>Котел с атмосферной (вентиляторной)  горелкой мощностью от 141 до 510 кВтт. (Котел с электронным управлением)</t>
  </si>
  <si>
    <t>Котел с атмосферной  (вентиляторной) горелкой мощностью от 511 кВт и выше. (Котел с электронным управлением)</t>
  </si>
  <si>
    <t>Газовый котел (напольного типа АОГВ-17,5, АОГВ-23, АОГВ-29, ДОН-16, ДОН-31,5, Хопер, "Bumham")</t>
  </si>
  <si>
    <t xml:space="preserve">Коэффициент накладных расходов к расходам на оплату труда рабочих, непосредственно занятых выполнением работ/оказанием услуг </t>
  </si>
  <si>
    <t>Ведущий экономист ОПиЦ ___________________________________И.В. Иванко</t>
  </si>
  <si>
    <t>20.20</t>
  </si>
  <si>
    <t>Сумма, руб.</t>
  </si>
  <si>
    <t>Счет БУ</t>
  </si>
  <si>
    <t>для формирования базовых цен на услуги АО  «Газпром газораспределение Краснодар» по техническому обслуживанию и ремонту внутридомового и внутриквартирного газового оборудования (ТОиР ВДГО/ВКГО)</t>
  </si>
  <si>
    <t xml:space="preserve"> Прил. №</t>
  </si>
  <si>
    <t>Цена для населения,                  руб. с НДС</t>
  </si>
  <si>
    <t xml:space="preserve">(Расчет произведен на основании данных бухгалтерского учета за период с 01.01.2018 г. по 31.07.2018 г. с включением расходов на содержание аварийно-диспетчерской службы (АДС), относящихся на ТОиР ВДГО/ВКГО </t>
  </si>
  <si>
    <r>
      <t xml:space="preserve">Приложение № </t>
    </r>
    <r>
      <rPr>
        <sz val="16"/>
        <color theme="0"/>
        <rFont val="Times New Roman"/>
        <family val="1"/>
        <charset val="204"/>
      </rPr>
      <t>____</t>
    </r>
  </si>
  <si>
    <t>Базовые цены на услуги АО «Газпром газораспределение Краснодар»                                                                                                                                                                                                                                                                 по техническому обслуживанию и ремонту ВДГО (ВКГО)</t>
  </si>
  <si>
    <r>
      <t>Приложение №</t>
    </r>
    <r>
      <rPr>
        <sz val="12"/>
        <color theme="0"/>
        <rFont val="Times New Roman"/>
        <family val="1"/>
        <charset val="204"/>
      </rPr>
      <t xml:space="preserve"> ___</t>
    </r>
  </si>
  <si>
    <t>Расходы на содержание АДС</t>
  </si>
  <si>
    <r>
      <t xml:space="preserve">Всего расходов, относимых на работы/услуги  </t>
    </r>
    <r>
      <rPr>
        <b/>
        <sz val="12"/>
        <color theme="1"/>
        <rFont val="Times New Roman"/>
        <family val="1"/>
        <charset val="204"/>
      </rPr>
      <t/>
    </r>
  </si>
  <si>
    <t xml:space="preserve">Базовая цена, руб. </t>
  </si>
  <si>
    <t>для населения                  (с НДС)</t>
  </si>
  <si>
    <t>Цена для промышленных произв., руб. без НДС</t>
  </si>
  <si>
    <t>Базовые (расчетные) и текущие (2018) цены на услуги</t>
  </si>
  <si>
    <t>8 новая услуга с 2019</t>
  </si>
  <si>
    <t>26.1 новая услуга 2019</t>
  </si>
  <si>
    <t>26.2 новая услуга 2019</t>
  </si>
  <si>
    <t>Техническое обслуживание плиты ресторанной без автоматики</t>
  </si>
  <si>
    <t>Техническое обслуживание плиты ресторанной с автоматикой</t>
  </si>
  <si>
    <t>Проверка сигнализаторов загазованности (контрольными смесями)</t>
  </si>
  <si>
    <t>Техническое обслуживание плиты газовой (ПГ-6)</t>
  </si>
  <si>
    <t>Техническое обслуживание плиты газовой (ПГ-5)</t>
  </si>
  <si>
    <t>с 01.09.2023 года</t>
  </si>
  <si>
    <t>Техническое обслуживание  проточного автоматического водонагревателя (колонки)</t>
  </si>
  <si>
    <t>Техническое обслуживание плиты газовой (двухгорелочная)</t>
  </si>
  <si>
    <t>Техническое обслуживание плиты газовой (трехгорелочная)</t>
  </si>
  <si>
    <t>Техническое обслуживание плиты газовой (четырехгорелочная)</t>
  </si>
  <si>
    <t xml:space="preserve">Котел с атмосферной горелкой мощностью до 30 кВт (с бойлером и без бойлера). </t>
  </si>
  <si>
    <t xml:space="preserve">Котел с атмосферной горелкой мощностью от 31 до 60 кВт (с бойлером и без бойлера). </t>
  </si>
  <si>
    <t xml:space="preserve">Котел с атмосферной горелкой мощностью от 61 до 140 кВт (с бойлером и без бойлера). </t>
  </si>
  <si>
    <t xml:space="preserve">Котел с атмосферной  горелкой мощностью от 141 до 510 кВтт. </t>
  </si>
  <si>
    <t xml:space="preserve">Котел с атмосферной горелкой мощностью от 511 кВт и выше. </t>
  </si>
  <si>
    <t xml:space="preserve">Котел с вентиляторной горелкой мощностью до 30 кВт (с бойлером и без бойлера). </t>
  </si>
  <si>
    <t xml:space="preserve">Котел с вентиляторной горелкой мощностью от 31 до 60 кВт (с бойлером и без бойлера). </t>
  </si>
  <si>
    <t xml:space="preserve">Котел с вентиляторной горелкой мощностью от 61 до 140 кВт (с бойлером и без бойлера). </t>
  </si>
  <si>
    <t xml:space="preserve">Котел с вентиляторной горелкой мощностью от 141 до 510 кВтт. </t>
  </si>
  <si>
    <t xml:space="preserve">Котел с вентиляторной горелкой мощностью от 511 кВт и выше. </t>
  </si>
  <si>
    <t>26</t>
  </si>
  <si>
    <t>27</t>
  </si>
  <si>
    <t>28</t>
  </si>
  <si>
    <t>29</t>
  </si>
  <si>
    <t>30</t>
  </si>
  <si>
    <t>Обход и осмотр трассы наружного (подземного, надземного) газопровода</t>
  </si>
  <si>
    <t xml:space="preserve">Техническое обслуживание конвектора 
</t>
  </si>
  <si>
    <t>Прейскурант АО «Газпром газораспределение Краснодар»                                                                                                                                                                                                                                                                 по техническому обслуживанию и ремонту ВДГО (ВКГО)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</si>
</sst>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.000"/>
    <numFmt numFmtId="165" formatCode="0.0"/>
    <numFmt numFmtId="166" formatCode="#,##0.000"/>
    <numFmt numFmtId="167" formatCode="0.00_ ;[Red]\-0.00\ "/>
    <numFmt numFmtId="168" formatCode="#,##0_ ;[Red]\-#,##0\ "/>
    <numFmt numFmtId="169" formatCode="#,##0.0"/>
  </numFmts>
  <fonts count="7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name val="Helv"/>
      <charset val="204"/>
    </font>
    <font>
      <b/>
      <sz val="16"/>
      <color rgb="FF0070C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8"/>
      <color rgb="FFFF0000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b/>
      <i/>
      <sz val="10"/>
      <color rgb="FF0070C0"/>
      <name val="Times New Roman"/>
      <family val="1"/>
      <charset val="204"/>
    </font>
    <font>
      <b/>
      <sz val="16"/>
      <color rgb="FFFF0000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sz val="20"/>
      <name val="Times New Roman"/>
      <family val="1"/>
      <charset val="204"/>
    </font>
    <font>
      <sz val="10"/>
      <name val="Arial"/>
      <family val="2"/>
      <charset val="204"/>
    </font>
    <font>
      <u/>
      <sz val="11"/>
      <color theme="10"/>
      <name val="Calibri"/>
      <family val="2"/>
      <scheme val="minor"/>
    </font>
    <font>
      <b/>
      <i/>
      <sz val="14"/>
      <color rgb="FFFF0000"/>
      <name val="Times New Roman"/>
      <family val="1"/>
      <charset val="204"/>
    </font>
    <font>
      <i/>
      <sz val="14"/>
      <color theme="1"/>
      <name val="Times New Roman"/>
      <family val="1"/>
      <charset val="204"/>
    </font>
    <font>
      <b/>
      <i/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22"/>
      <color theme="1"/>
      <name val="Times New Roman"/>
      <family val="1"/>
      <charset val="204"/>
    </font>
    <font>
      <b/>
      <sz val="22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6"/>
      <name val="Times New Roman"/>
      <family val="1"/>
      <charset val="204"/>
    </font>
    <font>
      <i/>
      <sz val="11"/>
      <color rgb="FFFF0000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20"/>
      <color theme="1"/>
      <name val="Times New Roman"/>
      <family val="1"/>
      <charset val="204"/>
    </font>
    <font>
      <b/>
      <sz val="18.5"/>
      <color theme="1"/>
      <name val="Times New Roman"/>
      <family val="1"/>
      <charset val="204"/>
    </font>
    <font>
      <b/>
      <sz val="12"/>
      <color rgb="FF0070C0"/>
      <name val="Times New Roman"/>
      <family val="1"/>
      <charset val="204"/>
    </font>
    <font>
      <sz val="11"/>
      <color rgb="FF7030A0"/>
      <name val="Times New Roman"/>
      <family val="1"/>
      <charset val="204"/>
    </font>
    <font>
      <b/>
      <sz val="11"/>
      <color rgb="FF0070C0"/>
      <name val="Times New Roman"/>
      <family val="1"/>
      <charset val="204"/>
    </font>
    <font>
      <sz val="12"/>
      <color rgb="FF0070C0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sz val="18"/>
      <color theme="1"/>
      <name val="Times New Roman"/>
      <family val="1"/>
      <charset val="204"/>
    </font>
    <font>
      <sz val="16"/>
      <color theme="1"/>
      <name val="Times New Roman"/>
      <family val="1"/>
      <charset val="204"/>
    </font>
    <font>
      <b/>
      <u/>
      <sz val="16"/>
      <color theme="1"/>
      <name val="Times New Roman"/>
      <family val="1"/>
      <charset val="204"/>
    </font>
    <font>
      <sz val="11"/>
      <color rgb="FF0070C0"/>
      <name val="Times New Roman"/>
      <family val="1"/>
      <charset val="204"/>
    </font>
    <font>
      <b/>
      <sz val="14"/>
      <color rgb="FF0070C0"/>
      <name val="Times New Roman"/>
      <family val="1"/>
      <charset val="204"/>
    </font>
    <font>
      <b/>
      <i/>
      <sz val="16"/>
      <name val="Times New Roman"/>
      <family val="1"/>
      <charset val="204"/>
    </font>
    <font>
      <b/>
      <i/>
      <sz val="10"/>
      <name val="Times New Roman"/>
      <family val="1"/>
      <charset val="204"/>
    </font>
    <font>
      <i/>
      <sz val="14"/>
      <name val="Times New Roman"/>
      <family val="1"/>
      <charset val="204"/>
    </font>
    <font>
      <b/>
      <sz val="11"/>
      <color theme="9" tint="-0.249977111117893"/>
      <name val="Times New Roman"/>
      <family val="1"/>
      <charset val="204"/>
    </font>
    <font>
      <sz val="11"/>
      <color theme="9" tint="-0.249977111117893"/>
      <name val="Times New Roman"/>
      <family val="1"/>
      <charset val="204"/>
    </font>
    <font>
      <sz val="11"/>
      <color theme="0"/>
      <name val="Times New Roman"/>
      <family val="1"/>
      <charset val="204"/>
    </font>
    <font>
      <sz val="18"/>
      <name val="Times New Roman"/>
      <family val="1"/>
      <charset val="204"/>
    </font>
    <font>
      <b/>
      <u/>
      <sz val="16"/>
      <name val="Times New Roman"/>
      <family val="1"/>
      <charset val="204"/>
    </font>
    <font>
      <b/>
      <sz val="11"/>
      <color rgb="FF7030A0"/>
      <name val="Times New Roman"/>
      <family val="1"/>
      <charset val="204"/>
    </font>
    <font>
      <b/>
      <sz val="14"/>
      <color theme="9" tint="-0.249977111117893"/>
      <name val="Times New Roman"/>
      <family val="1"/>
      <charset val="204"/>
    </font>
    <font>
      <b/>
      <u/>
      <sz val="12"/>
      <color theme="1"/>
      <name val="Times New Roman"/>
      <family val="1"/>
      <charset val="204"/>
    </font>
    <font>
      <sz val="11"/>
      <color theme="1"/>
      <name val="Calibri"/>
      <family val="2"/>
      <charset val="204"/>
    </font>
    <font>
      <sz val="14"/>
      <color theme="1"/>
      <name val="Times New Roman"/>
      <family val="1"/>
      <charset val="204"/>
    </font>
    <font>
      <sz val="11"/>
      <name val="Calibri"/>
      <family val="2"/>
      <charset val="204"/>
    </font>
    <font>
      <sz val="14"/>
      <name val="Times New Roman"/>
      <family val="1"/>
      <charset val="204"/>
    </font>
    <font>
      <sz val="13"/>
      <name val="Times New Roman"/>
      <family val="1"/>
      <charset val="204"/>
    </font>
    <font>
      <b/>
      <sz val="14"/>
      <color rgb="FFC00000"/>
      <name val="Times New Roman"/>
      <family val="1"/>
      <charset val="204"/>
    </font>
    <font>
      <b/>
      <sz val="11"/>
      <color theme="0"/>
      <name val="Times New Roman"/>
      <family val="1"/>
      <charset val="204"/>
    </font>
    <font>
      <b/>
      <u/>
      <sz val="12"/>
      <name val="Times New Roman"/>
      <family val="1"/>
      <charset val="204"/>
    </font>
    <font>
      <sz val="11"/>
      <color rgb="FF0070C0"/>
      <name val="Calibri"/>
      <family val="2"/>
      <charset val="204"/>
    </font>
    <font>
      <b/>
      <sz val="18"/>
      <color theme="0"/>
      <name val="Times New Roman"/>
      <family val="1"/>
      <charset val="204"/>
    </font>
    <font>
      <sz val="9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sz val="12"/>
      <color theme="0"/>
      <name val="Times New Roman"/>
      <family val="1"/>
      <charset val="204"/>
    </font>
    <font>
      <sz val="16"/>
      <color theme="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1"/>
      <color theme="3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0"/>
      <color rgb="FFFF0000"/>
      <name val="Times New Roman"/>
      <family val="1"/>
      <charset val="204"/>
    </font>
  </fonts>
  <fills count="2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0000"/>
        <bgColor indexed="64"/>
      </patternFill>
    </fill>
  </fills>
  <borders count="76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dashed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</borders>
  <cellStyleXfs count="4">
    <xf numFmtId="0" fontId="0" fillId="0" borderId="0"/>
    <xf numFmtId="0" fontId="5" fillId="0" borderId="0"/>
    <xf numFmtId="0" fontId="19" fillId="0" borderId="0"/>
    <xf numFmtId="0" fontId="20" fillId="0" borderId="0" applyNumberFormat="0" applyFill="0" applyBorder="0" applyAlignment="0" applyProtection="0"/>
  </cellStyleXfs>
  <cellXfs count="1670">
    <xf numFmtId="0" fontId="0" fillId="0" borderId="0" xfId="0"/>
    <xf numFmtId="0" fontId="8" fillId="0" borderId="0" xfId="0" applyFont="1"/>
    <xf numFmtId="0" fontId="9" fillId="0" borderId="0" xfId="0" applyFont="1" applyAlignment="1">
      <alignment horizontal="center" vertical="center"/>
    </xf>
    <xf numFmtId="0" fontId="10" fillId="0" borderId="0" xfId="1" applyFont="1" applyBorder="1" applyAlignment="1">
      <alignment horizontal="center" wrapText="1"/>
    </xf>
    <xf numFmtId="0" fontId="8" fillId="0" borderId="0" xfId="0" applyFont="1" applyAlignment="1">
      <alignment horizontal="center"/>
    </xf>
    <xf numFmtId="0" fontId="14" fillId="0" borderId="11" xfId="0" applyFont="1" applyBorder="1" applyAlignment="1">
      <alignment horizontal="center" wrapText="1"/>
    </xf>
    <xf numFmtId="0" fontId="8" fillId="0" borderId="0" xfId="0" applyFont="1" applyProtection="1"/>
    <xf numFmtId="0" fontId="8" fillId="0" borderId="8" xfId="0" applyFont="1" applyBorder="1" applyAlignment="1" applyProtection="1">
      <alignment wrapText="1"/>
    </xf>
    <xf numFmtId="0" fontId="8" fillId="0" borderId="20" xfId="0" applyFont="1" applyBorder="1" applyProtection="1"/>
    <xf numFmtId="0" fontId="8" fillId="0" borderId="21" xfId="0" applyFont="1" applyBorder="1" applyProtection="1"/>
    <xf numFmtId="0" fontId="2" fillId="0" borderId="7" xfId="0" applyFont="1" applyBorder="1" applyAlignment="1" applyProtection="1">
      <alignment horizontal="justify" vertical="center" wrapText="1"/>
    </xf>
    <xf numFmtId="0" fontId="2" fillId="0" borderId="25" xfId="0" applyFont="1" applyBorder="1" applyAlignment="1" applyProtection="1">
      <alignment horizontal="justify" vertical="center" wrapText="1"/>
    </xf>
    <xf numFmtId="0" fontId="2" fillId="0" borderId="37" xfId="0" applyFont="1" applyBorder="1" applyAlignment="1" applyProtection="1">
      <alignment horizontal="center" vertical="center" wrapText="1"/>
    </xf>
    <xf numFmtId="0" fontId="2" fillId="0" borderId="38" xfId="0" applyFont="1" applyBorder="1" applyAlignment="1" applyProtection="1">
      <alignment vertical="center" wrapText="1"/>
    </xf>
    <xf numFmtId="0" fontId="2" fillId="0" borderId="35" xfId="0" applyFont="1" applyBorder="1" applyAlignment="1" applyProtection="1">
      <alignment horizontal="center" vertical="center" wrapText="1"/>
    </xf>
    <xf numFmtId="0" fontId="2" fillId="0" borderId="29" xfId="0" applyFont="1" applyBorder="1" applyAlignment="1" applyProtection="1">
      <alignment vertical="center" wrapText="1"/>
    </xf>
    <xf numFmtId="0" fontId="2" fillId="4" borderId="37" xfId="0" applyFont="1" applyFill="1" applyBorder="1" applyAlignment="1" applyProtection="1">
      <alignment horizontal="center" vertical="center" wrapText="1"/>
    </xf>
    <xf numFmtId="0" fontId="2" fillId="0" borderId="46" xfId="0" applyFont="1" applyBorder="1" applyAlignment="1" applyProtection="1">
      <alignment horizontal="center" vertical="center" wrapText="1"/>
    </xf>
    <xf numFmtId="0" fontId="2" fillId="0" borderId="53" xfId="0" applyFont="1" applyBorder="1" applyAlignment="1" applyProtection="1">
      <alignment horizontal="center" vertical="center" wrapText="1"/>
    </xf>
    <xf numFmtId="0" fontId="8" fillId="0" borderId="2" xfId="0" applyFont="1" applyBorder="1" applyAlignment="1" applyProtection="1">
      <alignment wrapText="1"/>
    </xf>
    <xf numFmtId="0" fontId="8" fillId="0" borderId="0" xfId="0" applyFont="1" applyBorder="1" applyAlignment="1" applyProtection="1">
      <alignment wrapText="1"/>
    </xf>
    <xf numFmtId="0" fontId="2" fillId="4" borderId="20" xfId="0" applyFont="1" applyFill="1" applyBorder="1" applyAlignment="1" applyProtection="1">
      <alignment horizontal="center" vertical="center" wrapText="1"/>
    </xf>
    <xf numFmtId="0" fontId="17" fillId="4" borderId="0" xfId="0" applyFont="1" applyFill="1" applyProtection="1"/>
    <xf numFmtId="49" fontId="16" fillId="4" borderId="37" xfId="0" applyNumberFormat="1" applyFont="1" applyFill="1" applyBorder="1" applyAlignment="1" applyProtection="1">
      <alignment horizontal="center" vertical="center" wrapText="1"/>
    </xf>
    <xf numFmtId="0" fontId="16" fillId="0" borderId="38" xfId="0" applyFont="1" applyBorder="1" applyAlignment="1" applyProtection="1">
      <alignment vertical="center" wrapText="1"/>
    </xf>
    <xf numFmtId="0" fontId="12" fillId="4" borderId="0" xfId="0" applyFont="1" applyFill="1" applyProtection="1"/>
    <xf numFmtId="0" fontId="12" fillId="0" borderId="0" xfId="0" applyFont="1" applyProtection="1"/>
    <xf numFmtId="0" fontId="8" fillId="4" borderId="0" xfId="0" applyFont="1" applyFill="1" applyProtection="1"/>
    <xf numFmtId="0" fontId="16" fillId="4" borderId="38" xfId="0" applyFont="1" applyFill="1" applyBorder="1" applyAlignment="1" applyProtection="1">
      <alignment horizontal="center" vertical="center" wrapText="1"/>
    </xf>
    <xf numFmtId="0" fontId="2" fillId="4" borderId="46" xfId="0" applyFont="1" applyFill="1" applyBorder="1" applyAlignment="1" applyProtection="1">
      <alignment horizontal="center" vertical="center" wrapText="1"/>
    </xf>
    <xf numFmtId="0" fontId="15" fillId="4" borderId="0" xfId="0" applyFont="1" applyFill="1" applyProtection="1"/>
    <xf numFmtId="0" fontId="16" fillId="4" borderId="29" xfId="0" applyFont="1" applyFill="1" applyBorder="1" applyAlignment="1" applyProtection="1">
      <alignment horizontal="center" vertical="center" wrapText="1"/>
    </xf>
    <xf numFmtId="0" fontId="8" fillId="0" borderId="29" xfId="0" applyFont="1" applyBorder="1" applyAlignment="1" applyProtection="1">
      <alignment horizontal="center" vertical="center" wrapText="1"/>
    </xf>
    <xf numFmtId="2" fontId="8" fillId="0" borderId="38" xfId="0" applyNumberFormat="1" applyFont="1" applyBorder="1" applyAlignment="1" applyProtection="1">
      <alignment vertical="center"/>
    </xf>
    <xf numFmtId="2" fontId="8" fillId="0" borderId="39" xfId="0" applyNumberFormat="1" applyFont="1" applyBorder="1" applyAlignment="1" applyProtection="1">
      <alignment vertical="center"/>
    </xf>
    <xf numFmtId="0" fontId="2" fillId="0" borderId="42" xfId="0" applyFont="1" applyBorder="1" applyAlignment="1" applyProtection="1">
      <alignment vertical="center" wrapText="1"/>
    </xf>
    <xf numFmtId="0" fontId="8" fillId="0" borderId="15" xfId="0" applyFont="1" applyBorder="1" applyProtection="1"/>
    <xf numFmtId="0" fontId="2" fillId="0" borderId="15" xfId="0" applyFont="1" applyBorder="1" applyAlignment="1" applyProtection="1">
      <alignment horizontal="center" vertical="center" wrapText="1"/>
    </xf>
    <xf numFmtId="2" fontId="8" fillId="0" borderId="29" xfId="0" applyNumberFormat="1" applyFont="1" applyBorder="1" applyAlignment="1" applyProtection="1">
      <alignment vertical="center"/>
    </xf>
    <xf numFmtId="0" fontId="8" fillId="0" borderId="18" xfId="0" applyFont="1" applyBorder="1" applyAlignment="1" applyProtection="1">
      <alignment horizontal="center" vertical="center" wrapText="1"/>
    </xf>
    <xf numFmtId="2" fontId="8" fillId="0" borderId="40" xfId="0" applyNumberFormat="1" applyFont="1" applyBorder="1" applyAlignment="1" applyProtection="1">
      <alignment vertical="center"/>
    </xf>
    <xf numFmtId="0" fontId="8" fillId="0" borderId="18" xfId="0" applyFont="1" applyBorder="1" applyProtection="1"/>
    <xf numFmtId="0" fontId="2" fillId="0" borderId="18" xfId="0" applyFont="1" applyBorder="1" applyAlignment="1" applyProtection="1">
      <alignment horizontal="center" vertical="center" wrapText="1"/>
    </xf>
    <xf numFmtId="0" fontId="8" fillId="0" borderId="30" xfId="0" applyFont="1" applyBorder="1" applyAlignment="1" applyProtection="1">
      <alignment vertical="top" wrapText="1"/>
    </xf>
    <xf numFmtId="0" fontId="8" fillId="0" borderId="41" xfId="0" applyFont="1" applyBorder="1" applyProtection="1"/>
    <xf numFmtId="0" fontId="2" fillId="0" borderId="41" xfId="0" applyFont="1" applyBorder="1" applyAlignment="1" applyProtection="1">
      <alignment horizontal="center" vertical="center" wrapText="1"/>
    </xf>
    <xf numFmtId="0" fontId="8" fillId="0" borderId="42" xfId="0" applyFont="1" applyBorder="1" applyProtection="1"/>
    <xf numFmtId="0" fontId="8" fillId="0" borderId="29" xfId="0" applyFont="1" applyBorder="1" applyProtection="1"/>
    <xf numFmtId="0" fontId="8" fillId="0" borderId="30" xfId="0" applyFont="1" applyBorder="1" applyProtection="1"/>
    <xf numFmtId="0" fontId="8" fillId="0" borderId="0" xfId="0" applyFont="1" applyAlignment="1" applyProtection="1"/>
    <xf numFmtId="2" fontId="8" fillId="0" borderId="7" xfId="0" applyNumberFormat="1" applyFont="1" applyBorder="1" applyAlignment="1" applyProtection="1">
      <alignment vertical="center"/>
    </xf>
    <xf numFmtId="2" fontId="8" fillId="0" borderId="7" xfId="0" applyNumberFormat="1" applyFont="1" applyFill="1" applyBorder="1" applyAlignment="1" applyProtection="1">
      <alignment vertical="center"/>
    </xf>
    <xf numFmtId="2" fontId="8" fillId="0" borderId="23" xfId="0" applyNumberFormat="1" applyFont="1" applyBorder="1" applyAlignment="1" applyProtection="1">
      <alignment vertical="center"/>
    </xf>
    <xf numFmtId="2" fontId="8" fillId="0" borderId="25" xfId="0" applyNumberFormat="1" applyFont="1" applyBorder="1" applyAlignment="1" applyProtection="1">
      <alignment vertical="center"/>
    </xf>
    <xf numFmtId="2" fontId="8" fillId="0" borderId="26" xfId="0" applyNumberFormat="1" applyFont="1" applyBorder="1" applyAlignment="1" applyProtection="1">
      <alignment vertical="center"/>
    </xf>
    <xf numFmtId="0" fontId="8" fillId="0" borderId="20" xfId="0" applyFont="1" applyBorder="1" applyAlignment="1" applyProtection="1">
      <alignment vertical="center"/>
    </xf>
    <xf numFmtId="0" fontId="8" fillId="0" borderId="21" xfId="0" applyFont="1" applyBorder="1" applyAlignment="1" applyProtection="1">
      <alignment vertical="center"/>
    </xf>
    <xf numFmtId="2" fontId="8" fillId="0" borderId="11" xfId="0" applyNumberFormat="1" applyFont="1" applyBorder="1" applyAlignment="1" applyProtection="1">
      <alignment vertical="center"/>
    </xf>
    <xf numFmtId="2" fontId="8" fillId="0" borderId="34" xfId="0" applyNumberFormat="1" applyFont="1" applyBorder="1" applyAlignment="1" applyProtection="1">
      <alignment vertical="center"/>
    </xf>
    <xf numFmtId="2" fontId="8" fillId="0" borderId="38" xfId="0" applyNumberFormat="1" applyFont="1" applyFill="1" applyBorder="1" applyAlignment="1" applyProtection="1">
      <alignment vertical="center"/>
    </xf>
    <xf numFmtId="2" fontId="8" fillId="0" borderId="46" xfId="0" applyNumberFormat="1" applyFont="1" applyFill="1" applyBorder="1" applyAlignment="1" applyProtection="1">
      <alignment vertical="center"/>
    </xf>
    <xf numFmtId="2" fontId="8" fillId="0" borderId="46" xfId="0" applyNumberFormat="1" applyFont="1" applyBorder="1" applyAlignment="1" applyProtection="1">
      <alignment vertical="center"/>
    </xf>
    <xf numFmtId="2" fontId="8" fillId="0" borderId="53" xfId="0" applyNumberFormat="1" applyFont="1" applyBorder="1" applyAlignment="1" applyProtection="1">
      <alignment vertical="center"/>
    </xf>
    <xf numFmtId="2" fontId="8" fillId="0" borderId="30" xfId="0" applyNumberFormat="1" applyFont="1" applyBorder="1" applyAlignment="1" applyProtection="1">
      <alignment vertical="center"/>
    </xf>
    <xf numFmtId="2" fontId="8" fillId="4" borderId="38" xfId="0" applyNumberFormat="1" applyFont="1" applyFill="1" applyBorder="1" applyAlignment="1" applyProtection="1">
      <alignment vertical="center"/>
    </xf>
    <xf numFmtId="2" fontId="8" fillId="4" borderId="46" xfId="0" applyNumberFormat="1" applyFont="1" applyFill="1" applyBorder="1" applyAlignment="1" applyProtection="1">
      <alignment vertical="center"/>
    </xf>
    <xf numFmtId="2" fontId="8" fillId="4" borderId="30" xfId="0" applyNumberFormat="1" applyFont="1" applyFill="1" applyBorder="1" applyAlignment="1" applyProtection="1">
      <alignment vertical="center"/>
    </xf>
    <xf numFmtId="0" fontId="13" fillId="4" borderId="0" xfId="0" applyFont="1" applyFill="1" applyAlignment="1">
      <alignment vertical="center" wrapText="1"/>
    </xf>
    <xf numFmtId="0" fontId="2" fillId="0" borderId="0" xfId="0" applyFont="1" applyAlignment="1">
      <alignment horizontal="center" vertical="center"/>
    </xf>
    <xf numFmtId="0" fontId="20" fillId="0" borderId="0" xfId="3" applyAlignment="1">
      <alignment horizontal="center" vertical="center"/>
    </xf>
    <xf numFmtId="0" fontId="2" fillId="0" borderId="54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0" fillId="0" borderId="3" xfId="0" applyBorder="1"/>
    <xf numFmtId="0" fontId="2" fillId="0" borderId="3" xfId="0" applyFont="1" applyBorder="1" applyAlignment="1">
      <alignment vertical="center" wrapText="1"/>
    </xf>
    <xf numFmtId="0" fontId="20" fillId="0" borderId="3" xfId="3" applyBorder="1" applyAlignment="1">
      <alignment vertical="center" wrapText="1"/>
    </xf>
    <xf numFmtId="0" fontId="1" fillId="0" borderId="0" xfId="0" applyFont="1" applyAlignment="1">
      <alignment vertical="center" wrapText="1"/>
    </xf>
    <xf numFmtId="0" fontId="2" fillId="0" borderId="4" xfId="0" applyFont="1" applyBorder="1" applyAlignment="1">
      <alignment vertical="center" wrapText="1"/>
    </xf>
    <xf numFmtId="0" fontId="0" fillId="0" borderId="4" xfId="0" applyBorder="1"/>
    <xf numFmtId="0" fontId="2" fillId="0" borderId="3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justify" vertical="center" wrapText="1"/>
    </xf>
    <xf numFmtId="0" fontId="2" fillId="0" borderId="55" xfId="0" applyFont="1" applyBorder="1" applyAlignment="1">
      <alignment horizontal="center" vertical="center" wrapText="1"/>
    </xf>
    <xf numFmtId="0" fontId="2" fillId="0" borderId="0" xfId="0" applyFont="1" applyAlignment="1">
      <alignment horizontal="justify" vertical="center"/>
    </xf>
    <xf numFmtId="0" fontId="2" fillId="0" borderId="0" xfId="0" applyFont="1" applyAlignment="1">
      <alignment horizontal="right" vertical="center"/>
    </xf>
    <xf numFmtId="0" fontId="2" fillId="0" borderId="38" xfId="0" applyFont="1" applyFill="1" applyBorder="1" applyAlignment="1" applyProtection="1">
      <alignment horizontal="center" vertical="center" wrapText="1"/>
    </xf>
    <xf numFmtId="0" fontId="8" fillId="0" borderId="0" xfId="0" applyFont="1" applyBorder="1" applyProtection="1"/>
    <xf numFmtId="0" fontId="9" fillId="0" borderId="0" xfId="0" applyFont="1" applyAlignment="1">
      <alignment vertical="center"/>
    </xf>
    <xf numFmtId="0" fontId="2" fillId="0" borderId="0" xfId="0" applyFont="1" applyAlignment="1" applyProtection="1">
      <alignment horizontal="center" vertical="center"/>
    </xf>
    <xf numFmtId="0" fontId="8" fillId="0" borderId="0" xfId="0" applyFont="1" applyAlignment="1" applyProtection="1">
      <alignment horizontal="center"/>
    </xf>
    <xf numFmtId="0" fontId="9" fillId="0" borderId="52" xfId="0" applyFont="1" applyBorder="1" applyAlignment="1">
      <alignment vertical="center"/>
    </xf>
    <xf numFmtId="0" fontId="9" fillId="0" borderId="61" xfId="0" applyFont="1" applyBorder="1" applyAlignment="1">
      <alignment vertical="center"/>
    </xf>
    <xf numFmtId="0" fontId="2" fillId="4" borderId="7" xfId="0" applyFont="1" applyFill="1" applyBorder="1" applyAlignment="1" applyProtection="1">
      <alignment horizontal="center" vertical="center" wrapText="1"/>
    </xf>
    <xf numFmtId="0" fontId="2" fillId="4" borderId="25" xfId="0" applyFont="1" applyFill="1" applyBorder="1" applyAlignment="1" applyProtection="1">
      <alignment horizontal="center" vertical="center" wrapText="1"/>
    </xf>
    <xf numFmtId="0" fontId="22" fillId="0" borderId="0" xfId="0" applyFont="1"/>
    <xf numFmtId="0" fontId="21" fillId="0" borderId="0" xfId="0" applyFont="1" applyAlignment="1">
      <alignment horizontal="center" vertical="center"/>
    </xf>
    <xf numFmtId="0" fontId="21" fillId="0" borderId="60" xfId="0" applyFont="1" applyBorder="1" applyAlignment="1">
      <alignment vertical="center"/>
    </xf>
    <xf numFmtId="0" fontId="23" fillId="0" borderId="0" xfId="0" applyFont="1" applyAlignment="1">
      <alignment horizontal="left" vertical="center"/>
    </xf>
    <xf numFmtId="0" fontId="23" fillId="0" borderId="60" xfId="0" applyFont="1" applyBorder="1" applyAlignment="1">
      <alignment horizontal="left" vertical="center"/>
    </xf>
    <xf numFmtId="2" fontId="8" fillId="0" borderId="42" xfId="0" applyNumberFormat="1" applyFont="1" applyBorder="1" applyAlignment="1" applyProtection="1">
      <alignment vertical="center"/>
    </xf>
    <xf numFmtId="0" fontId="2" fillId="0" borderId="62" xfId="0" applyFont="1" applyBorder="1" applyAlignment="1" applyProtection="1">
      <alignment horizontal="center" vertical="center" wrapText="1"/>
    </xf>
    <xf numFmtId="0" fontId="2" fillId="0" borderId="30" xfId="0" applyFont="1" applyBorder="1" applyAlignment="1" applyProtection="1">
      <alignment vertical="center" wrapText="1"/>
    </xf>
    <xf numFmtId="0" fontId="2" fillId="4" borderId="30" xfId="0" applyFont="1" applyFill="1" applyBorder="1" applyAlignment="1" applyProtection="1">
      <alignment horizontal="center" vertical="center" wrapText="1"/>
    </xf>
    <xf numFmtId="2" fontId="8" fillId="4" borderId="29" xfId="0" applyNumberFormat="1" applyFont="1" applyFill="1" applyBorder="1" applyAlignment="1" applyProtection="1">
      <alignment vertical="center"/>
    </xf>
    <xf numFmtId="0" fontId="2" fillId="4" borderId="12" xfId="0" applyFont="1" applyFill="1" applyBorder="1" applyAlignment="1" applyProtection="1">
      <alignment horizontal="center" vertical="center" wrapText="1"/>
    </xf>
    <xf numFmtId="0" fontId="16" fillId="4" borderId="30" xfId="0" applyFont="1" applyFill="1" applyBorder="1" applyAlignment="1" applyProtection="1">
      <alignment horizontal="center" vertical="center" wrapText="1"/>
    </xf>
    <xf numFmtId="49" fontId="16" fillId="4" borderId="35" xfId="0" applyNumberFormat="1" applyFont="1" applyFill="1" applyBorder="1" applyAlignment="1" applyProtection="1">
      <alignment horizontal="center" vertical="center" wrapText="1"/>
    </xf>
    <xf numFmtId="0" fontId="16" fillId="0" borderId="29" xfId="0" applyFont="1" applyBorder="1" applyAlignment="1" applyProtection="1">
      <alignment vertical="center" wrapText="1"/>
    </xf>
    <xf numFmtId="2" fontId="8" fillId="4" borderId="42" xfId="0" applyNumberFormat="1" applyFont="1" applyFill="1" applyBorder="1" applyAlignment="1" applyProtection="1">
      <alignment vertical="center"/>
    </xf>
    <xf numFmtId="0" fontId="16" fillId="4" borderId="46" xfId="0" applyFont="1" applyFill="1" applyBorder="1" applyAlignment="1" applyProtection="1">
      <alignment horizontal="center" vertical="center" wrapText="1"/>
    </xf>
    <xf numFmtId="2" fontId="8" fillId="0" borderId="1" xfId="0" applyNumberFormat="1" applyFont="1" applyBorder="1" applyAlignment="1" applyProtection="1">
      <alignment vertical="center"/>
    </xf>
    <xf numFmtId="2" fontId="8" fillId="0" borderId="18" xfId="0" applyNumberFormat="1" applyFont="1" applyBorder="1" applyAlignment="1" applyProtection="1">
      <alignment vertical="center"/>
    </xf>
    <xf numFmtId="2" fontId="8" fillId="0" borderId="0" xfId="0" applyNumberFormat="1" applyFont="1" applyBorder="1" applyAlignment="1" applyProtection="1">
      <alignment vertical="center"/>
    </xf>
    <xf numFmtId="0" fontId="8" fillId="0" borderId="38" xfId="0" applyFont="1" applyBorder="1" applyAlignment="1" applyProtection="1">
      <alignment horizontal="center" vertical="center" wrapText="1"/>
    </xf>
    <xf numFmtId="2" fontId="8" fillId="4" borderId="48" xfId="0" applyNumberFormat="1" applyFont="1" applyFill="1" applyBorder="1" applyAlignment="1" applyProtection="1">
      <alignment vertical="center"/>
    </xf>
    <xf numFmtId="0" fontId="2" fillId="0" borderId="0" xfId="0" applyFont="1" applyBorder="1" applyAlignment="1" applyProtection="1">
      <alignment horizontal="center" vertical="center" wrapText="1"/>
    </xf>
    <xf numFmtId="164" fontId="12" fillId="0" borderId="0" xfId="0" applyNumberFormat="1" applyFont="1" applyAlignment="1" applyProtection="1">
      <alignment vertical="center"/>
    </xf>
    <xf numFmtId="0" fontId="12" fillId="0" borderId="0" xfId="0" applyFont="1" applyAlignment="1">
      <alignment horizontal="right" vertical="center"/>
    </xf>
    <xf numFmtId="0" fontId="13" fillId="4" borderId="0" xfId="0" applyFont="1" applyFill="1" applyAlignment="1">
      <alignment horizontal="right" vertical="center" wrapText="1"/>
    </xf>
    <xf numFmtId="0" fontId="12" fillId="0" borderId="0" xfId="0" applyFont="1" applyAlignment="1" applyProtection="1">
      <alignment horizontal="right" vertical="center"/>
    </xf>
    <xf numFmtId="164" fontId="12" fillId="0" borderId="0" xfId="0" applyNumberFormat="1" applyFont="1" applyAlignment="1" applyProtection="1">
      <alignment horizontal="right" vertical="center"/>
    </xf>
    <xf numFmtId="2" fontId="8" fillId="0" borderId="0" xfId="0" applyNumberFormat="1" applyFont="1" applyAlignment="1" applyProtection="1">
      <alignment horizontal="right" vertical="center"/>
    </xf>
    <xf numFmtId="0" fontId="8" fillId="0" borderId="0" xfId="0" applyFont="1" applyAlignment="1" applyProtection="1">
      <alignment horizontal="right" vertical="center"/>
    </xf>
    <xf numFmtId="0" fontId="8" fillId="0" borderId="0" xfId="0" applyFont="1" applyAlignment="1">
      <alignment horizontal="right" vertical="center"/>
    </xf>
    <xf numFmtId="2" fontId="12" fillId="0" borderId="0" xfId="0" applyNumberFormat="1" applyFont="1" applyAlignment="1">
      <alignment horizontal="right" vertical="center"/>
    </xf>
    <xf numFmtId="165" fontId="12" fillId="0" borderId="0" xfId="0" applyNumberFormat="1" applyFont="1" applyAlignment="1">
      <alignment horizontal="right" vertical="center"/>
    </xf>
    <xf numFmtId="165" fontId="13" fillId="4" borderId="0" xfId="0" applyNumberFormat="1" applyFont="1" applyFill="1" applyAlignment="1">
      <alignment horizontal="right" vertical="center" wrapText="1"/>
    </xf>
    <xf numFmtId="165" fontId="12" fillId="0" borderId="0" xfId="0" applyNumberFormat="1" applyFont="1" applyAlignment="1" applyProtection="1">
      <alignment horizontal="right" vertical="center"/>
    </xf>
    <xf numFmtId="165" fontId="12" fillId="0" borderId="0" xfId="0" applyNumberFormat="1" applyFont="1" applyAlignment="1" applyProtection="1">
      <alignment vertical="center"/>
    </xf>
    <xf numFmtId="165" fontId="7" fillId="0" borderId="0" xfId="0" applyNumberFormat="1" applyFont="1" applyBorder="1" applyAlignment="1" applyProtection="1">
      <alignment horizontal="right" vertical="center" wrapText="1"/>
    </xf>
    <xf numFmtId="165" fontId="8" fillId="0" borderId="0" xfId="0" applyNumberFormat="1" applyFont="1" applyAlignment="1" applyProtection="1">
      <alignment horizontal="right" vertical="center"/>
    </xf>
    <xf numFmtId="165" fontId="8" fillId="0" borderId="0" xfId="0" applyNumberFormat="1" applyFont="1" applyAlignment="1">
      <alignment horizontal="right" vertical="center"/>
    </xf>
    <xf numFmtId="4" fontId="4" fillId="5" borderId="7" xfId="0" applyNumberFormat="1" applyFont="1" applyFill="1" applyBorder="1" applyAlignment="1" applyProtection="1">
      <alignment horizontal="center"/>
      <protection locked="0"/>
    </xf>
    <xf numFmtId="0" fontId="2" fillId="4" borderId="38" xfId="0" applyFont="1" applyFill="1" applyBorder="1" applyAlignment="1" applyProtection="1">
      <alignment vertical="center" wrapText="1"/>
    </xf>
    <xf numFmtId="0" fontId="3" fillId="0" borderId="7" xfId="0" applyFont="1" applyBorder="1" applyAlignment="1">
      <alignment horizontal="center" vertical="top" wrapText="1"/>
    </xf>
    <xf numFmtId="0" fontId="2" fillId="0" borderId="0" xfId="0" applyFont="1"/>
    <xf numFmtId="166" fontId="12" fillId="0" borderId="0" xfId="0" applyNumberFormat="1" applyFont="1" applyAlignment="1">
      <alignment horizontal="right" vertical="center"/>
    </xf>
    <xf numFmtId="166" fontId="4" fillId="5" borderId="7" xfId="0" applyNumberFormat="1" applyFont="1" applyFill="1" applyBorder="1" applyAlignment="1" applyProtection="1">
      <alignment horizontal="center"/>
      <protection locked="0"/>
    </xf>
    <xf numFmtId="0" fontId="2" fillId="0" borderId="0" xfId="0" applyFont="1" applyAlignment="1">
      <alignment horizontal="left"/>
    </xf>
    <xf numFmtId="164" fontId="7" fillId="0" borderId="0" xfId="0" applyNumberFormat="1" applyFont="1" applyBorder="1" applyAlignment="1" applyProtection="1">
      <alignment horizontal="right" vertical="center" wrapText="1"/>
    </xf>
    <xf numFmtId="0" fontId="16" fillId="0" borderId="38" xfId="0" applyFont="1" applyBorder="1" applyAlignment="1" applyProtection="1">
      <alignment horizontal="center" vertical="center" wrapText="1"/>
    </xf>
    <xf numFmtId="0" fontId="16" fillId="0" borderId="29" xfId="0" applyFont="1" applyBorder="1" applyAlignment="1" applyProtection="1">
      <alignment horizontal="center" vertical="center" wrapText="1"/>
    </xf>
    <xf numFmtId="0" fontId="16" fillId="0" borderId="29" xfId="0" applyFont="1" applyBorder="1" applyAlignment="1" applyProtection="1">
      <alignment horizontal="center" vertical="center" wrapText="1"/>
    </xf>
    <xf numFmtId="0" fontId="16" fillId="0" borderId="38" xfId="0" applyFont="1" applyBorder="1" applyAlignment="1" applyProtection="1">
      <alignment horizontal="center" vertical="center" wrapText="1"/>
    </xf>
    <xf numFmtId="0" fontId="6" fillId="3" borderId="2" xfId="0" applyFont="1" applyFill="1" applyBorder="1" applyAlignment="1" applyProtection="1">
      <alignment vertical="center" wrapText="1"/>
    </xf>
    <xf numFmtId="0" fontId="16" fillId="5" borderId="46" xfId="0" applyFont="1" applyFill="1" applyBorder="1" applyAlignment="1" applyProtection="1">
      <alignment horizontal="center" vertical="center" wrapText="1"/>
    </xf>
    <xf numFmtId="0" fontId="16" fillId="5" borderId="30" xfId="0" applyFont="1" applyFill="1" applyBorder="1" applyAlignment="1" applyProtection="1">
      <alignment horizontal="center" vertical="center" wrapText="1"/>
    </xf>
    <xf numFmtId="0" fontId="8" fillId="0" borderId="0" xfId="0" applyFont="1" applyAlignment="1">
      <alignment vertical="center" wrapText="1"/>
    </xf>
    <xf numFmtId="0" fontId="8" fillId="0" borderId="0" xfId="0" applyFont="1" applyAlignment="1" applyProtection="1">
      <alignment vertical="center" wrapText="1"/>
    </xf>
    <xf numFmtId="0" fontId="8" fillId="0" borderId="7" xfId="0" applyFont="1" applyBorder="1" applyAlignment="1" applyProtection="1">
      <alignment vertical="center" wrapText="1"/>
    </xf>
    <xf numFmtId="0" fontId="16" fillId="0" borderId="38" xfId="0" applyFont="1" applyFill="1" applyBorder="1" applyAlignment="1" applyProtection="1">
      <alignment horizontal="center" vertical="center" wrapText="1"/>
    </xf>
    <xf numFmtId="4" fontId="8" fillId="0" borderId="0" xfId="0" applyNumberFormat="1" applyFont="1"/>
    <xf numFmtId="4" fontId="8" fillId="0" borderId="0" xfId="0" applyNumberFormat="1" applyFont="1" applyProtection="1"/>
    <xf numFmtId="4" fontId="8" fillId="0" borderId="0" xfId="0" applyNumberFormat="1" applyFont="1" applyAlignment="1">
      <alignment horizontal="center" vertical="center"/>
    </xf>
    <xf numFmtId="4" fontId="8" fillId="0" borderId="0" xfId="0" applyNumberFormat="1" applyFont="1" applyAlignment="1" applyProtection="1">
      <alignment horizontal="center" vertical="center"/>
    </xf>
    <xf numFmtId="4" fontId="8" fillId="0" borderId="7" xfId="0" applyNumberFormat="1" applyFont="1" applyBorder="1" applyAlignment="1" applyProtection="1">
      <alignment horizontal="center" vertical="center"/>
    </xf>
    <xf numFmtId="4" fontId="8" fillId="0" borderId="0" xfId="0" applyNumberFormat="1" applyFont="1" applyBorder="1" applyAlignment="1" applyProtection="1">
      <alignment horizontal="center" vertical="center"/>
    </xf>
    <xf numFmtId="4" fontId="8" fillId="0" borderId="0" xfId="0" applyNumberFormat="1" applyFont="1" applyAlignment="1">
      <alignment vertical="center" wrapText="1"/>
    </xf>
    <xf numFmtId="4" fontId="8" fillId="0" borderId="0" xfId="0" applyNumberFormat="1" applyFont="1" applyAlignment="1" applyProtection="1">
      <alignment vertical="center" wrapText="1"/>
    </xf>
    <xf numFmtId="4" fontId="8" fillId="0" borderId="7" xfId="0" applyNumberFormat="1" applyFont="1" applyBorder="1" applyAlignment="1" applyProtection="1">
      <alignment vertical="center" wrapText="1"/>
    </xf>
    <xf numFmtId="4" fontId="8" fillId="0" borderId="9" xfId="0" applyNumberFormat="1" applyFont="1" applyBorder="1" applyAlignment="1" applyProtection="1">
      <alignment vertical="center" wrapText="1"/>
    </xf>
    <xf numFmtId="4" fontId="8" fillId="6" borderId="7" xfId="0" applyNumberFormat="1" applyFont="1" applyFill="1" applyBorder="1" applyAlignment="1" applyProtection="1">
      <alignment vertical="center" wrapText="1"/>
    </xf>
    <xf numFmtId="0" fontId="17" fillId="0" borderId="7" xfId="0" applyFont="1" applyBorder="1" applyProtection="1"/>
    <xf numFmtId="0" fontId="8" fillId="6" borderId="7" xfId="0" applyFont="1" applyFill="1" applyBorder="1" applyAlignment="1" applyProtection="1">
      <alignment vertical="center" wrapText="1"/>
    </xf>
    <xf numFmtId="4" fontId="8" fillId="0" borderId="0" xfId="0" applyNumberFormat="1" applyFont="1" applyAlignment="1" applyProtection="1">
      <alignment vertical="center"/>
    </xf>
    <xf numFmtId="4" fontId="8" fillId="0" borderId="7" xfId="0" applyNumberFormat="1" applyFont="1" applyBorder="1" applyAlignment="1" applyProtection="1">
      <alignment vertical="center"/>
    </xf>
    <xf numFmtId="4" fontId="8" fillId="6" borderId="7" xfId="0" applyNumberFormat="1" applyFont="1" applyFill="1" applyBorder="1" applyAlignment="1" applyProtection="1">
      <alignment vertical="center"/>
    </xf>
    <xf numFmtId="4" fontId="8" fillId="6" borderId="9" xfId="0" applyNumberFormat="1" applyFont="1" applyFill="1" applyBorder="1" applyAlignment="1" applyProtection="1">
      <alignment vertical="center"/>
    </xf>
    <xf numFmtId="4" fontId="17" fillId="0" borderId="7" xfId="0" applyNumberFormat="1" applyFont="1" applyBorder="1" applyAlignment="1" applyProtection="1">
      <alignment vertical="center" wrapText="1"/>
    </xf>
    <xf numFmtId="4" fontId="17" fillId="6" borderId="7" xfId="0" applyNumberFormat="1" applyFont="1" applyFill="1" applyBorder="1" applyAlignment="1" applyProtection="1">
      <alignment vertical="center" wrapText="1"/>
    </xf>
    <xf numFmtId="4" fontId="8" fillId="4" borderId="7" xfId="0" applyNumberFormat="1" applyFont="1" applyFill="1" applyBorder="1" applyAlignment="1" applyProtection="1">
      <alignment vertical="center"/>
    </xf>
    <xf numFmtId="4" fontId="8" fillId="6" borderId="50" xfId="0" applyNumberFormat="1" applyFont="1" applyFill="1" applyBorder="1" applyAlignment="1" applyProtection="1">
      <alignment vertical="center" wrapText="1"/>
    </xf>
    <xf numFmtId="4" fontId="8" fillId="0" borderId="0" xfId="0" applyNumberFormat="1" applyFont="1" applyAlignment="1">
      <alignment vertical="center"/>
    </xf>
    <xf numFmtId="4" fontId="8" fillId="0" borderId="7" xfId="0" applyNumberFormat="1" applyFont="1" applyBorder="1" applyAlignment="1" applyProtection="1">
      <alignment horizontal="right" vertical="center"/>
    </xf>
    <xf numFmtId="4" fontId="8" fillId="6" borderId="7" xfId="0" applyNumberFormat="1" applyFont="1" applyFill="1" applyBorder="1" applyAlignment="1" applyProtection="1">
      <alignment horizontal="right" vertical="center"/>
    </xf>
    <xf numFmtId="4" fontId="17" fillId="0" borderId="7" xfId="0" applyNumberFormat="1" applyFont="1" applyBorder="1" applyAlignment="1" applyProtection="1">
      <alignment vertical="center"/>
    </xf>
    <xf numFmtId="4" fontId="17" fillId="6" borderId="7" xfId="0" applyNumberFormat="1" applyFont="1" applyFill="1" applyBorder="1" applyAlignment="1" applyProtection="1">
      <alignment vertical="center"/>
    </xf>
    <xf numFmtId="0" fontId="8" fillId="4" borderId="0" xfId="0" applyFont="1" applyFill="1" applyAlignment="1">
      <alignment vertical="center" wrapText="1"/>
    </xf>
    <xf numFmtId="0" fontId="8" fillId="4" borderId="0" xfId="0" applyFont="1" applyFill="1" applyAlignment="1" applyProtection="1">
      <alignment vertical="center" wrapText="1"/>
    </xf>
    <xf numFmtId="4" fontId="8" fillId="4" borderId="0" xfId="0" applyNumberFormat="1" applyFont="1" applyFill="1" applyAlignment="1">
      <alignment horizontal="center" vertical="center"/>
    </xf>
    <xf numFmtId="4" fontId="8" fillId="4" borderId="0" xfId="0" applyNumberFormat="1" applyFont="1" applyFill="1" applyBorder="1" applyAlignment="1" applyProtection="1">
      <alignment horizontal="center" vertical="center"/>
    </xf>
    <xf numFmtId="4" fontId="8" fillId="4" borderId="0" xfId="0" applyNumberFormat="1" applyFont="1" applyFill="1" applyAlignment="1" applyProtection="1">
      <alignment horizontal="center" vertical="center"/>
    </xf>
    <xf numFmtId="4" fontId="8" fillId="6" borderId="9" xfId="0" applyNumberFormat="1" applyFont="1" applyFill="1" applyBorder="1" applyAlignment="1" applyProtection="1">
      <alignment horizontal="center" vertical="center"/>
    </xf>
    <xf numFmtId="0" fontId="17" fillId="0" borderId="8" xfId="0" applyFont="1" applyBorder="1" applyAlignment="1" applyProtection="1">
      <alignment wrapText="1"/>
    </xf>
    <xf numFmtId="0" fontId="17" fillId="0" borderId="20" xfId="0" applyFont="1" applyBorder="1" applyProtection="1"/>
    <xf numFmtId="0" fontId="16" fillId="0" borderId="20" xfId="0" applyFont="1" applyBorder="1" applyAlignment="1" applyProtection="1">
      <alignment horizontal="center" vertical="center" wrapText="1"/>
    </xf>
    <xf numFmtId="4" fontId="17" fillId="0" borderId="7" xfId="0" applyNumberFormat="1" applyFont="1" applyBorder="1" applyAlignment="1" applyProtection="1">
      <alignment horizontal="center" vertical="center"/>
    </xf>
    <xf numFmtId="4" fontId="17" fillId="6" borderId="9" xfId="0" applyNumberFormat="1" applyFont="1" applyFill="1" applyBorder="1" applyAlignment="1" applyProtection="1">
      <alignment horizontal="center" vertical="center"/>
    </xf>
    <xf numFmtId="4" fontId="17" fillId="0" borderId="9" xfId="0" applyNumberFormat="1" applyFont="1" applyBorder="1" applyAlignment="1" applyProtection="1">
      <alignment vertical="center" wrapText="1"/>
    </xf>
    <xf numFmtId="0" fontId="17" fillId="0" borderId="7" xfId="0" applyFont="1" applyBorder="1" applyAlignment="1" applyProtection="1">
      <alignment vertical="center" wrapText="1"/>
    </xf>
    <xf numFmtId="0" fontId="17" fillId="6" borderId="7" xfId="0" applyFont="1" applyFill="1" applyBorder="1" applyAlignment="1" applyProtection="1">
      <alignment vertical="center" wrapText="1"/>
    </xf>
    <xf numFmtId="4" fontId="17" fillId="6" borderId="9" xfId="0" applyNumberFormat="1" applyFont="1" applyFill="1" applyBorder="1" applyAlignment="1" applyProtection="1">
      <alignment vertical="center"/>
    </xf>
    <xf numFmtId="4" fontId="17" fillId="4" borderId="7" xfId="0" applyNumberFormat="1" applyFont="1" applyFill="1" applyBorder="1" applyAlignment="1" applyProtection="1">
      <alignment vertical="center" wrapText="1"/>
    </xf>
    <xf numFmtId="4" fontId="17" fillId="6" borderId="50" xfId="0" applyNumberFormat="1" applyFont="1" applyFill="1" applyBorder="1" applyAlignment="1" applyProtection="1">
      <alignment vertical="center" wrapText="1"/>
    </xf>
    <xf numFmtId="4" fontId="17" fillId="4" borderId="7" xfId="0" applyNumberFormat="1" applyFont="1" applyFill="1" applyBorder="1" applyAlignment="1" applyProtection="1">
      <alignment vertical="center"/>
    </xf>
    <xf numFmtId="4" fontId="17" fillId="0" borderId="7" xfId="0" applyNumberFormat="1" applyFont="1" applyBorder="1" applyAlignment="1" applyProtection="1">
      <alignment horizontal="right" vertical="center"/>
    </xf>
    <xf numFmtId="4" fontId="17" fillId="6" borderId="7" xfId="0" applyNumberFormat="1" applyFont="1" applyFill="1" applyBorder="1" applyAlignment="1" applyProtection="1">
      <alignment horizontal="right" vertical="center"/>
    </xf>
    <xf numFmtId="0" fontId="17" fillId="0" borderId="0" xfId="0" applyFont="1" applyProtection="1"/>
    <xf numFmtId="0" fontId="16" fillId="0" borderId="7" xfId="0" applyFont="1" applyBorder="1" applyAlignment="1" applyProtection="1">
      <alignment horizontal="justify" vertical="center" wrapText="1"/>
    </xf>
    <xf numFmtId="2" fontId="17" fillId="0" borderId="7" xfId="0" applyNumberFormat="1" applyFont="1" applyBorder="1" applyAlignment="1" applyProtection="1">
      <alignment vertical="center"/>
    </xf>
    <xf numFmtId="0" fontId="16" fillId="4" borderId="7" xfId="0" applyFont="1" applyFill="1" applyBorder="1" applyAlignment="1" applyProtection="1">
      <alignment horizontal="center" vertical="center" wrapText="1"/>
    </xf>
    <xf numFmtId="2" fontId="17" fillId="0" borderId="7" xfId="0" applyNumberFormat="1" applyFont="1" applyFill="1" applyBorder="1" applyAlignment="1" applyProtection="1">
      <alignment vertical="center"/>
    </xf>
    <xf numFmtId="0" fontId="16" fillId="0" borderId="25" xfId="0" applyFont="1" applyBorder="1" applyAlignment="1" applyProtection="1">
      <alignment horizontal="justify" vertical="center" wrapText="1"/>
    </xf>
    <xf numFmtId="0" fontId="16" fillId="4" borderId="25" xfId="0" applyFont="1" applyFill="1" applyBorder="1" applyAlignment="1" applyProtection="1">
      <alignment horizontal="center" vertical="center" wrapText="1"/>
    </xf>
    <xf numFmtId="2" fontId="17" fillId="0" borderId="25" xfId="0" applyNumberFormat="1" applyFont="1" applyBorder="1" applyAlignment="1" applyProtection="1">
      <alignment vertical="center"/>
    </xf>
    <xf numFmtId="0" fontId="17" fillId="0" borderId="20" xfId="0" applyFont="1" applyBorder="1" applyAlignment="1" applyProtection="1">
      <alignment vertical="center"/>
    </xf>
    <xf numFmtId="0" fontId="16" fillId="4" borderId="20" xfId="0" applyFont="1" applyFill="1" applyBorder="1" applyAlignment="1" applyProtection="1">
      <alignment horizontal="center" vertical="center" wrapText="1"/>
    </xf>
    <xf numFmtId="0" fontId="16" fillId="0" borderId="37" xfId="0" applyFont="1" applyBorder="1" applyAlignment="1" applyProtection="1">
      <alignment horizontal="center" vertical="center" wrapText="1"/>
    </xf>
    <xf numFmtId="2" fontId="17" fillId="0" borderId="38" xfId="0" applyNumberFormat="1" applyFont="1" applyBorder="1" applyAlignment="1" applyProtection="1">
      <alignment vertical="center"/>
    </xf>
    <xf numFmtId="0" fontId="16" fillId="4" borderId="38" xfId="0" applyFont="1" applyFill="1" applyBorder="1" applyAlignment="1" applyProtection="1">
      <alignment vertical="center" wrapText="1"/>
    </xf>
    <xf numFmtId="2" fontId="17" fillId="0" borderId="38" xfId="0" applyNumberFormat="1" applyFont="1" applyFill="1" applyBorder="1" applyAlignment="1" applyProtection="1">
      <alignment vertical="center"/>
    </xf>
    <xf numFmtId="0" fontId="16" fillId="4" borderId="37" xfId="0" applyFont="1" applyFill="1" applyBorder="1" applyAlignment="1" applyProtection="1">
      <alignment horizontal="center" vertical="center" wrapText="1"/>
    </xf>
    <xf numFmtId="0" fontId="16" fillId="4" borderId="38" xfId="0" applyFont="1" applyFill="1" applyBorder="1" applyAlignment="1" applyProtection="1">
      <alignment horizontal="center" vertical="center" wrapText="1"/>
    </xf>
    <xf numFmtId="2" fontId="17" fillId="5" borderId="46" xfId="0" applyNumberFormat="1" applyFont="1" applyFill="1" applyBorder="1" applyAlignment="1" applyProtection="1">
      <alignment vertical="center"/>
    </xf>
    <xf numFmtId="0" fontId="16" fillId="5" borderId="53" xfId="0" applyFont="1" applyFill="1" applyBorder="1" applyAlignment="1" applyProtection="1">
      <alignment horizontal="center" vertical="center" wrapText="1"/>
    </xf>
    <xf numFmtId="2" fontId="17" fillId="5" borderId="53" xfId="0" applyNumberFormat="1" applyFont="1" applyFill="1" applyBorder="1" applyAlignment="1" applyProtection="1">
      <alignment vertical="center"/>
    </xf>
    <xf numFmtId="0" fontId="16" fillId="5" borderId="29" xfId="0" applyFont="1" applyFill="1" applyBorder="1" applyAlignment="1" applyProtection="1">
      <alignment horizontal="center" vertical="center" wrapText="1"/>
    </xf>
    <xf numFmtId="2" fontId="17" fillId="5" borderId="29" xfId="0" applyNumberFormat="1" applyFont="1" applyFill="1" applyBorder="1" applyAlignment="1" applyProtection="1">
      <alignment vertical="center"/>
    </xf>
    <xf numFmtId="4" fontId="17" fillId="0" borderId="9" xfId="0" applyNumberFormat="1" applyFont="1" applyBorder="1" applyAlignment="1" applyProtection="1">
      <alignment horizontal="center" vertical="center"/>
    </xf>
    <xf numFmtId="4" fontId="17" fillId="6" borderId="7" xfId="0" applyNumberFormat="1" applyFont="1" applyFill="1" applyBorder="1" applyAlignment="1" applyProtection="1">
      <alignment horizontal="center" vertical="center"/>
    </xf>
    <xf numFmtId="4" fontId="17" fillId="0" borderId="50" xfId="0" applyNumberFormat="1" applyFont="1" applyBorder="1" applyAlignment="1" applyProtection="1">
      <alignment vertical="center" wrapText="1"/>
    </xf>
    <xf numFmtId="4" fontId="17" fillId="0" borderId="9" xfId="0" applyNumberFormat="1" applyFont="1" applyBorder="1" applyAlignment="1" applyProtection="1">
      <alignment vertical="center"/>
    </xf>
    <xf numFmtId="0" fontId="17" fillId="0" borderId="9" xfId="0" applyFont="1" applyBorder="1" applyProtection="1"/>
    <xf numFmtId="0" fontId="16" fillId="0" borderId="35" xfId="0" applyFont="1" applyBorder="1" applyAlignment="1" applyProtection="1">
      <alignment horizontal="center" vertical="center" wrapText="1"/>
    </xf>
    <xf numFmtId="2" fontId="17" fillId="0" borderId="29" xfId="0" applyNumberFormat="1" applyFont="1" applyBorder="1" applyAlignment="1" applyProtection="1">
      <alignment vertical="center"/>
    </xf>
    <xf numFmtId="2" fontId="17" fillId="0" borderId="18" xfId="0" applyNumberFormat="1" applyFont="1" applyBorder="1" applyAlignment="1" applyProtection="1">
      <alignment vertical="center"/>
    </xf>
    <xf numFmtId="2" fontId="17" fillId="4" borderId="38" xfId="0" applyNumberFormat="1" applyFont="1" applyFill="1" applyBorder="1" applyAlignment="1" applyProtection="1">
      <alignment vertical="center"/>
    </xf>
    <xf numFmtId="0" fontId="16" fillId="4" borderId="35" xfId="0" applyFont="1" applyFill="1" applyBorder="1" applyAlignment="1" applyProtection="1">
      <alignment horizontal="center" vertical="center" wrapText="1"/>
    </xf>
    <xf numFmtId="0" fontId="16" fillId="4" borderId="29" xfId="0" applyFont="1" applyFill="1" applyBorder="1" applyAlignment="1" applyProtection="1">
      <alignment vertical="center" wrapText="1"/>
    </xf>
    <xf numFmtId="0" fontId="16" fillId="4" borderId="29" xfId="0" applyFont="1" applyFill="1" applyBorder="1" applyAlignment="1" applyProtection="1">
      <alignment horizontal="center" vertical="center" wrapText="1"/>
    </xf>
    <xf numFmtId="2" fontId="17" fillId="4" borderId="29" xfId="0" applyNumberFormat="1" applyFont="1" applyFill="1" applyBorder="1" applyAlignment="1" applyProtection="1">
      <alignment vertical="center"/>
    </xf>
    <xf numFmtId="0" fontId="16" fillId="0" borderId="62" xfId="0" applyFont="1" applyBorder="1" applyAlignment="1" applyProtection="1">
      <alignment horizontal="center" vertical="center" wrapText="1"/>
    </xf>
    <xf numFmtId="0" fontId="16" fillId="4" borderId="12" xfId="0" applyFont="1" applyFill="1" applyBorder="1" applyAlignment="1" applyProtection="1">
      <alignment horizontal="center" vertical="center" wrapText="1"/>
    </xf>
    <xf numFmtId="2" fontId="17" fillId="4" borderId="30" xfId="0" applyNumberFormat="1" applyFont="1" applyFill="1" applyBorder="1" applyAlignment="1" applyProtection="1">
      <alignment vertical="center"/>
    </xf>
    <xf numFmtId="0" fontId="16" fillId="0" borderId="30" xfId="0" applyFont="1" applyBorder="1" applyAlignment="1" applyProtection="1">
      <alignment horizontal="center" vertical="center" wrapText="1"/>
    </xf>
    <xf numFmtId="2" fontId="17" fillId="0" borderId="30" xfId="0" applyNumberFormat="1" applyFont="1" applyBorder="1" applyAlignment="1" applyProtection="1">
      <alignment vertical="center"/>
    </xf>
    <xf numFmtId="2" fontId="17" fillId="4" borderId="11" xfId="0" applyNumberFormat="1" applyFont="1" applyFill="1" applyBorder="1" applyAlignment="1" applyProtection="1">
      <alignment vertical="center"/>
    </xf>
    <xf numFmtId="4" fontId="17" fillId="4" borderId="7" xfId="0" applyNumberFormat="1" applyFont="1" applyFill="1" applyBorder="1" applyAlignment="1" applyProtection="1">
      <alignment horizontal="center" vertical="center"/>
    </xf>
    <xf numFmtId="4" fontId="17" fillId="4" borderId="9" xfId="0" applyNumberFormat="1" applyFont="1" applyFill="1" applyBorder="1" applyAlignment="1" applyProtection="1">
      <alignment vertical="center" wrapText="1"/>
    </xf>
    <xf numFmtId="0" fontId="17" fillId="4" borderId="7" xfId="0" applyFont="1" applyFill="1" applyBorder="1" applyAlignment="1" applyProtection="1">
      <alignment vertical="center" wrapText="1"/>
    </xf>
    <xf numFmtId="4" fontId="17" fillId="4" borderId="9" xfId="0" applyNumberFormat="1" applyFont="1" applyFill="1" applyBorder="1" applyAlignment="1" applyProtection="1">
      <alignment vertical="center"/>
    </xf>
    <xf numFmtId="2" fontId="17" fillId="4" borderId="42" xfId="0" applyNumberFormat="1" applyFont="1" applyFill="1" applyBorder="1" applyAlignment="1" applyProtection="1">
      <alignment vertical="center"/>
    </xf>
    <xf numFmtId="2" fontId="17" fillId="0" borderId="42" xfId="0" applyNumberFormat="1" applyFont="1" applyBorder="1" applyAlignment="1" applyProtection="1">
      <alignment vertical="center"/>
    </xf>
    <xf numFmtId="2" fontId="17" fillId="0" borderId="11" xfId="0" applyNumberFormat="1" applyFont="1" applyBorder="1" applyAlignment="1" applyProtection="1">
      <alignment vertical="center"/>
    </xf>
    <xf numFmtId="4" fontId="17" fillId="4" borderId="50" xfId="0" applyNumberFormat="1" applyFont="1" applyFill="1" applyBorder="1" applyAlignment="1" applyProtection="1">
      <alignment vertical="center" wrapText="1"/>
    </xf>
    <xf numFmtId="2" fontId="17" fillId="5" borderId="30" xfId="0" applyNumberFormat="1" applyFont="1" applyFill="1" applyBorder="1" applyAlignment="1" applyProtection="1">
      <alignment vertical="center"/>
    </xf>
    <xf numFmtId="4" fontId="17" fillId="6" borderId="64" xfId="0" applyNumberFormat="1" applyFont="1" applyFill="1" applyBorder="1" applyAlignment="1" applyProtection="1">
      <alignment horizontal="center" vertical="center"/>
    </xf>
    <xf numFmtId="4" fontId="17" fillId="6" borderId="13" xfId="0" applyNumberFormat="1" applyFont="1" applyFill="1" applyBorder="1" applyAlignment="1" applyProtection="1">
      <alignment horizontal="center" vertical="center"/>
    </xf>
    <xf numFmtId="2" fontId="17" fillId="4" borderId="48" xfId="0" applyNumberFormat="1" applyFont="1" applyFill="1" applyBorder="1" applyAlignment="1" applyProtection="1">
      <alignment vertical="center"/>
    </xf>
    <xf numFmtId="4" fontId="17" fillId="6" borderId="9" xfId="0" applyNumberFormat="1" applyFont="1" applyFill="1" applyBorder="1" applyAlignment="1" applyProtection="1">
      <alignment horizontal="right" vertical="center"/>
    </xf>
    <xf numFmtId="0" fontId="17" fillId="4" borderId="29" xfId="0" applyFont="1" applyFill="1" applyBorder="1" applyAlignment="1" applyProtection="1">
      <alignment horizontal="center" vertical="center" wrapText="1"/>
    </xf>
    <xf numFmtId="0" fontId="17" fillId="0" borderId="38" xfId="0" applyFont="1" applyBorder="1" applyAlignment="1" applyProtection="1">
      <alignment horizontal="center" vertical="center" wrapText="1"/>
    </xf>
    <xf numFmtId="0" fontId="17" fillId="6" borderId="0" xfId="0" applyFont="1" applyFill="1" applyProtection="1"/>
    <xf numFmtId="0" fontId="16" fillId="0" borderId="42" xfId="0" applyFont="1" applyBorder="1" applyAlignment="1" applyProtection="1">
      <alignment vertical="center" wrapText="1"/>
    </xf>
    <xf numFmtId="0" fontId="17" fillId="0" borderId="15" xfId="0" applyFont="1" applyBorder="1" applyProtection="1"/>
    <xf numFmtId="0" fontId="16" fillId="0" borderId="15" xfId="0" applyFont="1" applyBorder="1" applyAlignment="1" applyProtection="1">
      <alignment horizontal="center" vertical="center" wrapText="1"/>
    </xf>
    <xf numFmtId="0" fontId="17" fillId="0" borderId="18" xfId="0" applyFont="1" applyBorder="1" applyAlignment="1" applyProtection="1">
      <alignment horizontal="center" vertical="center" wrapText="1"/>
    </xf>
    <xf numFmtId="0" fontId="17" fillId="0" borderId="18" xfId="0" applyFont="1" applyBorder="1" applyProtection="1"/>
    <xf numFmtId="0" fontId="16" fillId="0" borderId="18" xfId="0" applyFont="1" applyBorder="1" applyAlignment="1" applyProtection="1">
      <alignment horizontal="center" vertical="center" wrapText="1"/>
    </xf>
    <xf numFmtId="0" fontId="17" fillId="6" borderId="7" xfId="0" applyFont="1" applyFill="1" applyBorder="1" applyProtection="1"/>
    <xf numFmtId="0" fontId="17" fillId="0" borderId="30" xfId="0" applyFont="1" applyBorder="1" applyAlignment="1" applyProtection="1">
      <alignment vertical="top" wrapText="1"/>
    </xf>
    <xf numFmtId="0" fontId="17" fillId="0" borderId="41" xfId="0" applyFont="1" applyBorder="1" applyProtection="1"/>
    <xf numFmtId="0" fontId="16" fillId="0" borderId="41" xfId="0" applyFont="1" applyBorder="1" applyAlignment="1" applyProtection="1">
      <alignment horizontal="center" vertical="center" wrapText="1"/>
    </xf>
    <xf numFmtId="0" fontId="17" fillId="0" borderId="42" xfId="0" applyFont="1" applyBorder="1" applyProtection="1"/>
    <xf numFmtId="0" fontId="17" fillId="0" borderId="29" xfId="0" applyFont="1" applyBorder="1" applyProtection="1"/>
    <xf numFmtId="0" fontId="17" fillId="0" borderId="30" xfId="0" applyFont="1" applyBorder="1" applyProtection="1"/>
    <xf numFmtId="0" fontId="17" fillId="4" borderId="7" xfId="0" applyFont="1" applyFill="1" applyBorder="1" applyProtection="1"/>
    <xf numFmtId="0" fontId="17" fillId="4" borderId="29" xfId="0" applyFont="1" applyFill="1" applyBorder="1" applyAlignment="1" applyProtection="1">
      <alignment horizontal="center" vertical="center" wrapText="1"/>
    </xf>
    <xf numFmtId="0" fontId="17" fillId="7" borderId="20" xfId="0" applyFont="1" applyFill="1" applyBorder="1" applyProtection="1"/>
    <xf numFmtId="0" fontId="17" fillId="7" borderId="28" xfId="0" applyFont="1" applyFill="1" applyBorder="1" applyProtection="1"/>
    <xf numFmtId="2" fontId="17" fillId="7" borderId="7" xfId="0" applyNumberFormat="1" applyFont="1" applyFill="1" applyBorder="1" applyAlignment="1" applyProtection="1">
      <alignment vertical="center"/>
    </xf>
    <xf numFmtId="2" fontId="17" fillId="7" borderId="9" xfId="0" applyNumberFormat="1" applyFont="1" applyFill="1" applyBorder="1" applyAlignment="1" applyProtection="1">
      <alignment vertical="center"/>
    </xf>
    <xf numFmtId="0" fontId="17" fillId="7" borderId="20" xfId="0" applyFont="1" applyFill="1" applyBorder="1" applyAlignment="1" applyProtection="1">
      <alignment vertical="center"/>
    </xf>
    <xf numFmtId="0" fontId="17" fillId="7" borderId="28" xfId="0" applyFont="1" applyFill="1" applyBorder="1" applyAlignment="1" applyProtection="1">
      <alignment vertical="center"/>
    </xf>
    <xf numFmtId="2" fontId="17" fillId="7" borderId="25" xfId="0" applyNumberFormat="1" applyFont="1" applyFill="1" applyBorder="1" applyAlignment="1" applyProtection="1">
      <alignment vertical="center"/>
    </xf>
    <xf numFmtId="2" fontId="17" fillId="7" borderId="32" xfId="0" applyNumberFormat="1" applyFont="1" applyFill="1" applyBorder="1" applyAlignment="1" applyProtection="1">
      <alignment vertical="center"/>
    </xf>
    <xf numFmtId="2" fontId="17" fillId="7" borderId="38" xfId="0" applyNumberFormat="1" applyFont="1" applyFill="1" applyBorder="1" applyAlignment="1" applyProtection="1">
      <alignment vertical="center"/>
    </xf>
    <xf numFmtId="2" fontId="17" fillId="7" borderId="63" xfId="0" applyNumberFormat="1" applyFont="1" applyFill="1" applyBorder="1" applyAlignment="1" applyProtection="1">
      <alignment vertical="center"/>
    </xf>
    <xf numFmtId="0" fontId="11" fillId="7" borderId="25" xfId="0" applyFont="1" applyFill="1" applyBorder="1" applyAlignment="1" applyProtection="1">
      <alignment horizontal="center" vertical="center" wrapText="1"/>
    </xf>
    <xf numFmtId="0" fontId="11" fillId="7" borderId="32" xfId="0" applyFont="1" applyFill="1" applyBorder="1" applyAlignment="1" applyProtection="1">
      <alignment horizontal="center" vertical="center" wrapText="1"/>
    </xf>
    <xf numFmtId="2" fontId="17" fillId="7" borderId="29" xfId="0" applyNumberFormat="1" applyFont="1" applyFill="1" applyBorder="1" applyAlignment="1" applyProtection="1">
      <alignment vertical="center"/>
    </xf>
    <xf numFmtId="2" fontId="17" fillId="7" borderId="18" xfId="0" applyNumberFormat="1" applyFont="1" applyFill="1" applyBorder="1" applyAlignment="1" applyProtection="1">
      <alignment vertical="center"/>
    </xf>
    <xf numFmtId="2" fontId="17" fillId="7" borderId="11" xfId="0" applyNumberFormat="1" applyFont="1" applyFill="1" applyBorder="1" applyAlignment="1" applyProtection="1">
      <alignment vertical="center"/>
    </xf>
    <xf numFmtId="2" fontId="17" fillId="7" borderId="64" xfId="0" applyNumberFormat="1" applyFont="1" applyFill="1" applyBorder="1" applyAlignment="1" applyProtection="1">
      <alignment vertical="center"/>
    </xf>
    <xf numFmtId="2" fontId="17" fillId="7" borderId="2" xfId="0" applyNumberFormat="1" applyFont="1" applyFill="1" applyBorder="1" applyAlignment="1" applyProtection="1">
      <alignment vertical="center"/>
    </xf>
    <xf numFmtId="0" fontId="17" fillId="7" borderId="15" xfId="0" applyFont="1" applyFill="1" applyBorder="1" applyProtection="1"/>
    <xf numFmtId="0" fontId="17" fillId="7" borderId="18" xfId="0" applyFont="1" applyFill="1" applyBorder="1" applyProtection="1"/>
    <xf numFmtId="0" fontId="17" fillId="7" borderId="41" xfId="0" applyFont="1" applyFill="1" applyBorder="1" applyProtection="1"/>
    <xf numFmtId="0" fontId="17" fillId="7" borderId="42" xfId="0" applyFont="1" applyFill="1" applyBorder="1" applyProtection="1"/>
    <xf numFmtId="0" fontId="17" fillId="7" borderId="8" xfId="0" applyFont="1" applyFill="1" applyBorder="1" applyProtection="1"/>
    <xf numFmtId="0" fontId="17" fillId="7" borderId="29" xfId="0" applyFont="1" applyFill="1" applyBorder="1" applyProtection="1"/>
    <xf numFmtId="0" fontId="17" fillId="7" borderId="0" xfId="0" applyFont="1" applyFill="1" applyBorder="1" applyProtection="1"/>
    <xf numFmtId="0" fontId="17" fillId="7" borderId="30" xfId="0" applyFont="1" applyFill="1" applyBorder="1" applyProtection="1"/>
    <xf numFmtId="0" fontId="17" fillId="7" borderId="60" xfId="0" applyFont="1" applyFill="1" applyBorder="1" applyProtection="1"/>
    <xf numFmtId="0" fontId="29" fillId="0" borderId="0" xfId="0" applyFont="1" applyAlignment="1">
      <alignment vertical="center" wrapText="1"/>
    </xf>
    <xf numFmtId="0" fontId="28" fillId="3" borderId="5" xfId="0" applyFont="1" applyFill="1" applyBorder="1" applyAlignment="1" applyProtection="1">
      <alignment vertical="center" wrapText="1"/>
    </xf>
    <xf numFmtId="0" fontId="28" fillId="3" borderId="2" xfId="0" applyFont="1" applyFill="1" applyBorder="1" applyAlignment="1" applyProtection="1">
      <alignment vertical="center" wrapText="1"/>
    </xf>
    <xf numFmtId="0" fontId="4" fillId="0" borderId="5" xfId="0" applyFont="1" applyBorder="1" applyAlignment="1" applyProtection="1">
      <alignment vertical="center" wrapText="1"/>
    </xf>
    <xf numFmtId="0" fontId="4" fillId="0" borderId="2" xfId="0" applyFont="1" applyBorder="1" applyAlignment="1" applyProtection="1">
      <alignment vertical="center" wrapText="1"/>
    </xf>
    <xf numFmtId="0" fontId="17" fillId="0" borderId="7" xfId="0" applyFont="1" applyBorder="1" applyAlignment="1" applyProtection="1">
      <alignment vertical="center"/>
    </xf>
    <xf numFmtId="0" fontId="11" fillId="0" borderId="0" xfId="0" applyFont="1" applyProtection="1"/>
    <xf numFmtId="0" fontId="4" fillId="0" borderId="0" xfId="0" applyFont="1" applyProtection="1"/>
    <xf numFmtId="4" fontId="4" fillId="0" borderId="0" xfId="0" applyNumberFormat="1" applyFont="1" applyAlignment="1" applyProtection="1">
      <alignment vertical="center"/>
    </xf>
    <xf numFmtId="0" fontId="8" fillId="6" borderId="0" xfId="0" applyFont="1" applyFill="1" applyProtection="1"/>
    <xf numFmtId="0" fontId="8" fillId="6" borderId="0" xfId="0" applyFont="1" applyFill="1"/>
    <xf numFmtId="0" fontId="8" fillId="0" borderId="0" xfId="0" applyFont="1" applyFill="1"/>
    <xf numFmtId="0" fontId="2" fillId="3" borderId="35" xfId="0" applyFont="1" applyFill="1" applyBorder="1" applyAlignment="1" applyProtection="1">
      <alignment horizontal="center" vertical="center" wrapText="1"/>
    </xf>
    <xf numFmtId="0" fontId="2" fillId="3" borderId="29" xfId="0" applyFont="1" applyFill="1" applyBorder="1" applyAlignment="1" applyProtection="1">
      <alignment vertical="center" wrapText="1"/>
    </xf>
    <xf numFmtId="0" fontId="2" fillId="3" borderId="37" xfId="0" applyFont="1" applyFill="1" applyBorder="1" applyAlignment="1" applyProtection="1">
      <alignment horizontal="center" vertical="center" wrapText="1"/>
    </xf>
    <xf numFmtId="0" fontId="2" fillId="3" borderId="38" xfId="0" applyFont="1" applyFill="1" applyBorder="1" applyAlignment="1" applyProtection="1">
      <alignment vertical="center" wrapText="1"/>
    </xf>
    <xf numFmtId="49" fontId="16" fillId="3" borderId="35" xfId="0" applyNumberFormat="1" applyFont="1" applyFill="1" applyBorder="1" applyAlignment="1" applyProtection="1">
      <alignment horizontal="center" vertical="center" wrapText="1"/>
    </xf>
    <xf numFmtId="0" fontId="16" fillId="3" borderId="29" xfId="0" applyFont="1" applyFill="1" applyBorder="1" applyAlignment="1" applyProtection="1">
      <alignment vertical="center" wrapText="1"/>
    </xf>
    <xf numFmtId="4" fontId="38" fillId="0" borderId="7" xfId="0" applyNumberFormat="1" applyFont="1" applyBorder="1" applyAlignment="1" applyProtection="1">
      <alignment vertical="center"/>
    </xf>
    <xf numFmtId="4" fontId="10" fillId="4" borderId="0" xfId="0" applyNumberFormat="1" applyFont="1" applyFill="1" applyBorder="1" applyAlignment="1" applyProtection="1"/>
    <xf numFmtId="4" fontId="11" fillId="0" borderId="0" xfId="0" applyNumberFormat="1" applyFont="1" applyProtection="1"/>
    <xf numFmtId="4" fontId="10" fillId="0" borderId="0" xfId="0" applyNumberFormat="1" applyFont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11" fillId="0" borderId="0" xfId="0" applyFont="1" applyAlignment="1" applyProtection="1">
      <alignment horizontal="center" vertical="center"/>
    </xf>
    <xf numFmtId="164" fontId="11" fillId="0" borderId="0" xfId="0" applyNumberFormat="1" applyFont="1" applyProtection="1"/>
    <xf numFmtId="4" fontId="11" fillId="0" borderId="0" xfId="0" applyNumberFormat="1" applyFont="1" applyAlignment="1" applyProtection="1">
      <alignment horizontal="center"/>
    </xf>
    <xf numFmtId="2" fontId="11" fillId="0" borderId="0" xfId="0" applyNumberFormat="1" applyFont="1" applyAlignment="1" applyProtection="1">
      <alignment horizontal="center"/>
    </xf>
    <xf numFmtId="0" fontId="16" fillId="0" borderId="38" xfId="0" applyFont="1" applyBorder="1" applyAlignment="1" applyProtection="1">
      <alignment horizontal="center" vertical="center" wrapText="1"/>
    </xf>
    <xf numFmtId="0" fontId="16" fillId="0" borderId="29" xfId="0" applyFont="1" applyBorder="1" applyAlignment="1" applyProtection="1">
      <alignment horizontal="center" vertical="center" wrapText="1"/>
    </xf>
    <xf numFmtId="4" fontId="17" fillId="6" borderId="7" xfId="0" applyNumberFormat="1" applyFont="1" applyFill="1" applyBorder="1" applyAlignment="1" applyProtection="1">
      <alignment vertical="center" wrapText="1"/>
    </xf>
    <xf numFmtId="0" fontId="16" fillId="4" borderId="29" xfId="0" applyFont="1" applyFill="1" applyBorder="1" applyAlignment="1" applyProtection="1">
      <alignment horizontal="center" vertical="center" wrapText="1"/>
    </xf>
    <xf numFmtId="0" fontId="16" fillId="4" borderId="38" xfId="0" applyFont="1" applyFill="1" applyBorder="1" applyAlignment="1" applyProtection="1">
      <alignment horizontal="center" vertical="center" wrapText="1"/>
    </xf>
    <xf numFmtId="0" fontId="16" fillId="0" borderId="30" xfId="0" applyFont="1" applyBorder="1" applyAlignment="1" applyProtection="1">
      <alignment horizontal="center" vertical="center" wrapText="1"/>
    </xf>
    <xf numFmtId="4" fontId="4" fillId="0" borderId="18" xfId="0" applyNumberFormat="1" applyFont="1" applyBorder="1" applyAlignment="1" applyProtection="1">
      <alignment vertical="center"/>
    </xf>
    <xf numFmtId="4" fontId="4" fillId="0" borderId="0" xfId="0" applyNumberFormat="1" applyFont="1" applyBorder="1" applyAlignment="1" applyProtection="1">
      <alignment vertical="center"/>
    </xf>
    <xf numFmtId="4" fontId="4" fillId="0" borderId="49" xfId="0" applyNumberFormat="1" applyFont="1" applyBorder="1" applyAlignment="1" applyProtection="1">
      <alignment vertical="center"/>
    </xf>
    <xf numFmtId="4" fontId="17" fillId="0" borderId="11" xfId="0" applyNumberFormat="1" applyFont="1" applyBorder="1" applyAlignment="1" applyProtection="1">
      <alignment vertical="center"/>
    </xf>
    <xf numFmtId="0" fontId="4" fillId="8" borderId="2" xfId="0" applyFont="1" applyFill="1" applyBorder="1" applyAlignment="1" applyProtection="1">
      <alignment vertical="center" wrapText="1"/>
    </xf>
    <xf numFmtId="0" fontId="4" fillId="8" borderId="65" xfId="0" applyFont="1" applyFill="1" applyBorder="1" applyAlignment="1" applyProtection="1">
      <alignment vertical="center" wrapText="1"/>
    </xf>
    <xf numFmtId="4" fontId="12" fillId="0" borderId="0" xfId="0" applyNumberFormat="1" applyFont="1" applyAlignment="1">
      <alignment horizontal="center" vertical="center" wrapText="1"/>
    </xf>
    <xf numFmtId="0" fontId="35" fillId="0" borderId="0" xfId="0" applyFont="1" applyAlignment="1"/>
    <xf numFmtId="0" fontId="16" fillId="0" borderId="38" xfId="0" applyFont="1" applyBorder="1" applyAlignment="1" applyProtection="1">
      <alignment horizontal="center" vertical="center" wrapText="1"/>
    </xf>
    <xf numFmtId="0" fontId="16" fillId="0" borderId="29" xfId="0" applyFont="1" applyBorder="1" applyAlignment="1" applyProtection="1">
      <alignment horizontal="center" vertical="center" wrapText="1"/>
    </xf>
    <xf numFmtId="0" fontId="2" fillId="0" borderId="0" xfId="0" applyFont="1" applyAlignment="1" applyProtection="1">
      <alignment horizontal="left" vertical="center"/>
    </xf>
    <xf numFmtId="0" fontId="16" fillId="4" borderId="29" xfId="0" applyFont="1" applyFill="1" applyBorder="1" applyAlignment="1" applyProtection="1">
      <alignment horizontal="center" vertical="center" wrapText="1"/>
    </xf>
    <xf numFmtId="0" fontId="16" fillId="4" borderId="38" xfId="0" applyFont="1" applyFill="1" applyBorder="1" applyAlignment="1" applyProtection="1">
      <alignment horizontal="center" vertical="center" wrapText="1"/>
    </xf>
    <xf numFmtId="0" fontId="16" fillId="0" borderId="30" xfId="0" applyFont="1" applyBorder="1" applyAlignment="1" applyProtection="1">
      <alignment horizontal="center" vertical="center" wrapText="1"/>
    </xf>
    <xf numFmtId="0" fontId="30" fillId="3" borderId="0" xfId="0" applyFont="1" applyFill="1" applyAlignment="1">
      <alignment horizontal="center" vertical="center" wrapText="1"/>
    </xf>
    <xf numFmtId="0" fontId="8" fillId="3" borderId="0" xfId="0" applyFont="1" applyFill="1" applyProtection="1"/>
    <xf numFmtId="0" fontId="8" fillId="3" borderId="0" xfId="0" applyFont="1" applyFill="1"/>
    <xf numFmtId="0" fontId="30" fillId="4" borderId="0" xfId="0" applyFont="1" applyFill="1" applyAlignment="1">
      <alignment horizontal="center" vertical="center" wrapText="1"/>
    </xf>
    <xf numFmtId="2" fontId="17" fillId="4" borderId="9" xfId="0" applyNumberFormat="1" applyFont="1" applyFill="1" applyBorder="1" applyAlignment="1" applyProtection="1">
      <alignment vertical="center"/>
    </xf>
    <xf numFmtId="0" fontId="2" fillId="4" borderId="0" xfId="0" applyFont="1" applyFill="1" applyAlignment="1" applyProtection="1">
      <alignment horizontal="left" vertical="center"/>
    </xf>
    <xf numFmtId="0" fontId="8" fillId="4" borderId="0" xfId="0" applyFont="1" applyFill="1"/>
    <xf numFmtId="0" fontId="32" fillId="3" borderId="0" xfId="0" applyFont="1" applyFill="1" applyAlignment="1">
      <alignment horizontal="center" wrapText="1"/>
    </xf>
    <xf numFmtId="0" fontId="32" fillId="3" borderId="0" xfId="0" applyFont="1" applyFill="1" applyAlignment="1">
      <alignment horizontal="center" vertical="center" wrapText="1"/>
    </xf>
    <xf numFmtId="0" fontId="32" fillId="0" borderId="0" xfId="0" applyFont="1" applyAlignment="1">
      <alignment vertical="center" wrapText="1"/>
    </xf>
    <xf numFmtId="0" fontId="8" fillId="0" borderId="0" xfId="0" applyFont="1" applyAlignment="1">
      <alignment vertical="center"/>
    </xf>
    <xf numFmtId="0" fontId="30" fillId="0" borderId="0" xfId="0" applyFont="1" applyAlignment="1">
      <alignment horizontal="center" vertical="center" wrapText="1"/>
    </xf>
    <xf numFmtId="0" fontId="30" fillId="4" borderId="0" xfId="0" applyFont="1" applyFill="1" applyAlignment="1">
      <alignment horizontal="right" vertical="center"/>
    </xf>
    <xf numFmtId="0" fontId="30" fillId="4" borderId="0" xfId="0" applyFont="1" applyFill="1" applyAlignment="1">
      <alignment wrapText="1"/>
    </xf>
    <xf numFmtId="0" fontId="42" fillId="4" borderId="0" xfId="0" applyFont="1" applyFill="1"/>
    <xf numFmtId="0" fontId="44" fillId="4" borderId="0" xfId="0" applyFont="1" applyFill="1" applyAlignment="1">
      <alignment vertical="center" wrapText="1"/>
    </xf>
    <xf numFmtId="0" fontId="32" fillId="0" borderId="0" xfId="0" applyFont="1" applyAlignment="1">
      <alignment vertical="top"/>
    </xf>
    <xf numFmtId="0" fontId="0" fillId="4" borderId="0" xfId="0" applyFill="1"/>
    <xf numFmtId="164" fontId="8" fillId="0" borderId="0" xfId="0" applyNumberFormat="1" applyFont="1" applyProtection="1"/>
    <xf numFmtId="166" fontId="4" fillId="5" borderId="0" xfId="0" applyNumberFormat="1" applyFont="1" applyFill="1" applyBorder="1" applyAlignment="1" applyProtection="1">
      <alignment horizontal="center"/>
      <protection locked="0"/>
    </xf>
    <xf numFmtId="0" fontId="11" fillId="0" borderId="0" xfId="0" applyFont="1" applyBorder="1" applyAlignment="1" applyProtection="1">
      <alignment horizontal="center" vertical="center" wrapText="1"/>
    </xf>
    <xf numFmtId="0" fontId="28" fillId="4" borderId="0" xfId="0" applyFont="1" applyFill="1" applyBorder="1" applyAlignment="1" applyProtection="1">
      <alignment horizontal="center" vertical="center" wrapText="1"/>
    </xf>
    <xf numFmtId="2" fontId="8" fillId="4" borderId="0" xfId="0" applyNumberFormat="1" applyFont="1" applyFill="1" applyBorder="1" applyAlignment="1" applyProtection="1">
      <alignment horizontal="right" vertical="center"/>
    </xf>
    <xf numFmtId="0" fontId="4" fillId="9" borderId="0" xfId="0" applyFont="1" applyFill="1" applyBorder="1" applyAlignment="1" applyProtection="1">
      <alignment horizontal="center" vertical="center" wrapText="1"/>
    </xf>
    <xf numFmtId="0" fontId="3" fillId="0" borderId="0" xfId="0" applyFont="1" applyBorder="1" applyAlignment="1" applyProtection="1">
      <alignment horizontal="center" vertical="center" wrapText="1"/>
    </xf>
    <xf numFmtId="2" fontId="8" fillId="4" borderId="0" xfId="0" applyNumberFormat="1" applyFont="1" applyFill="1" applyBorder="1" applyAlignment="1" applyProtection="1">
      <alignment horizontal="right" vertical="center" wrapText="1"/>
    </xf>
    <xf numFmtId="164" fontId="45" fillId="0" borderId="0" xfId="0" applyNumberFormat="1" applyFont="1" applyBorder="1" applyAlignment="1" applyProtection="1">
      <alignment vertical="center"/>
    </xf>
    <xf numFmtId="2" fontId="45" fillId="0" borderId="0" xfId="0" applyNumberFormat="1" applyFont="1" applyBorder="1" applyAlignment="1" applyProtection="1">
      <alignment vertical="center"/>
    </xf>
    <xf numFmtId="0" fontId="6" fillId="4" borderId="2" xfId="0" applyFont="1" applyFill="1" applyBorder="1" applyAlignment="1" applyProtection="1">
      <alignment vertical="center" wrapText="1"/>
    </xf>
    <xf numFmtId="0" fontId="8" fillId="4" borderId="7" xfId="0" applyFont="1" applyFill="1" applyBorder="1" applyProtection="1"/>
    <xf numFmtId="0" fontId="3" fillId="4" borderId="0" xfId="0" applyFont="1" applyFill="1" applyProtection="1"/>
    <xf numFmtId="0" fontId="28" fillId="4" borderId="2" xfId="0" applyFont="1" applyFill="1" applyBorder="1" applyAlignment="1" applyProtection="1">
      <alignment vertical="center" wrapText="1"/>
    </xf>
    <xf numFmtId="4" fontId="4" fillId="4" borderId="0" xfId="0" applyNumberFormat="1" applyFont="1" applyFill="1" applyAlignment="1" applyProtection="1">
      <alignment vertical="center"/>
    </xf>
    <xf numFmtId="2" fontId="38" fillId="0" borderId="0" xfId="0" applyNumberFormat="1" applyFont="1" applyBorder="1" applyAlignment="1" applyProtection="1">
      <alignment vertical="center"/>
    </xf>
    <xf numFmtId="2" fontId="28" fillId="4" borderId="0" xfId="0" applyNumberFormat="1" applyFont="1" applyFill="1" applyBorder="1" applyAlignment="1" applyProtection="1">
      <alignment horizontal="center" vertical="center" wrapText="1"/>
    </xf>
    <xf numFmtId="2" fontId="3" fillId="0" borderId="0" xfId="0" applyNumberFormat="1" applyFont="1" applyBorder="1" applyAlignment="1" applyProtection="1">
      <alignment horizontal="center" vertical="center" wrapText="1"/>
    </xf>
    <xf numFmtId="2" fontId="12" fillId="0" borderId="0" xfId="0" applyNumberFormat="1" applyFont="1" applyBorder="1" applyAlignment="1" applyProtection="1">
      <alignment vertical="center"/>
    </xf>
    <xf numFmtId="2" fontId="46" fillId="4" borderId="0" xfId="0" applyNumberFormat="1" applyFont="1" applyFill="1" applyAlignment="1" applyProtection="1">
      <alignment horizontal="center" vertical="top"/>
    </xf>
    <xf numFmtId="2" fontId="46" fillId="0" borderId="0" xfId="0" applyNumberFormat="1" applyFont="1" applyAlignment="1">
      <alignment horizontal="center" vertical="center"/>
    </xf>
    <xf numFmtId="2" fontId="46" fillId="2" borderId="0" xfId="0" applyNumberFormat="1" applyFont="1" applyFill="1" applyAlignment="1">
      <alignment horizontal="center" vertical="center" wrapText="1"/>
    </xf>
    <xf numFmtId="1" fontId="12" fillId="0" borderId="0" xfId="0" applyNumberFormat="1" applyFont="1" applyBorder="1" applyAlignment="1" applyProtection="1">
      <alignment vertical="center"/>
    </xf>
    <xf numFmtId="0" fontId="17" fillId="7" borderId="25" xfId="0" applyFont="1" applyFill="1" applyBorder="1" applyAlignment="1" applyProtection="1">
      <alignment vertical="center" wrapText="1"/>
    </xf>
    <xf numFmtId="2" fontId="17" fillId="7" borderId="32" xfId="0" applyNumberFormat="1" applyFont="1" applyFill="1" applyBorder="1" applyAlignment="1" applyProtection="1">
      <alignment vertical="center" wrapText="1"/>
    </xf>
    <xf numFmtId="0" fontId="13" fillId="0" borderId="0" xfId="0" applyFont="1" applyAlignment="1" applyProtection="1">
      <alignment horizontal="left"/>
    </xf>
    <xf numFmtId="0" fontId="2" fillId="3" borderId="38" xfId="0" applyFont="1" applyFill="1" applyBorder="1" applyAlignment="1" applyProtection="1">
      <alignment horizontal="left" vertical="center" wrapText="1"/>
    </xf>
    <xf numFmtId="49" fontId="16" fillId="3" borderId="37" xfId="0" applyNumberFormat="1" applyFont="1" applyFill="1" applyBorder="1" applyAlignment="1" applyProtection="1">
      <alignment horizontal="center" vertical="center" wrapText="1"/>
    </xf>
    <xf numFmtId="0" fontId="16" fillId="3" borderId="38" xfId="0" applyFont="1" applyFill="1" applyBorder="1" applyAlignment="1" applyProtection="1">
      <alignment vertical="center" wrapText="1"/>
    </xf>
    <xf numFmtId="0" fontId="26" fillId="0" borderId="0" xfId="0" applyFont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4" fillId="2" borderId="0" xfId="0" applyFont="1" applyFill="1" applyAlignment="1">
      <alignment horizontal="center" vertical="center" wrapText="1"/>
    </xf>
    <xf numFmtId="0" fontId="17" fillId="0" borderId="0" xfId="0" applyFont="1" applyAlignment="1">
      <alignment horizontal="center"/>
    </xf>
    <xf numFmtId="0" fontId="48" fillId="0" borderId="0" xfId="0" applyFont="1" applyBorder="1" applyAlignment="1">
      <alignment horizontal="center" wrapText="1"/>
    </xf>
    <xf numFmtId="0" fontId="10" fillId="0" borderId="0" xfId="0" applyFont="1" applyBorder="1" applyAlignment="1" applyProtection="1">
      <alignment horizontal="center" vertical="center" wrapText="1"/>
    </xf>
    <xf numFmtId="0" fontId="17" fillId="0" borderId="0" xfId="0" applyFont="1" applyBorder="1" applyProtection="1"/>
    <xf numFmtId="164" fontId="17" fillId="0" borderId="0" xfId="0" applyNumberFormat="1" applyFont="1" applyBorder="1" applyAlignment="1" applyProtection="1">
      <alignment vertical="center"/>
    </xf>
    <xf numFmtId="2" fontId="17" fillId="0" borderId="0" xfId="0" applyNumberFormat="1" applyFont="1" applyBorder="1" applyAlignment="1" applyProtection="1">
      <alignment vertical="center"/>
    </xf>
    <xf numFmtId="0" fontId="17" fillId="0" borderId="0" xfId="0" applyFont="1" applyBorder="1" applyAlignment="1" applyProtection="1">
      <alignment vertical="center"/>
    </xf>
    <xf numFmtId="2" fontId="17" fillId="4" borderId="0" xfId="0" applyNumberFormat="1" applyFont="1" applyFill="1" applyBorder="1" applyAlignment="1" applyProtection="1">
      <alignment horizontal="right" vertical="center"/>
    </xf>
    <xf numFmtId="0" fontId="4" fillId="0" borderId="0" xfId="0" applyFont="1" applyBorder="1" applyAlignment="1" applyProtection="1">
      <alignment horizontal="center" vertical="center" wrapText="1"/>
    </xf>
    <xf numFmtId="2" fontId="17" fillId="4" borderId="0" xfId="0" applyNumberFormat="1" applyFont="1" applyFill="1" applyBorder="1" applyAlignment="1" applyProtection="1">
      <alignment horizontal="right" vertical="center" wrapText="1"/>
    </xf>
    <xf numFmtId="0" fontId="16" fillId="0" borderId="0" xfId="0" applyFont="1" applyAlignment="1" applyProtection="1">
      <alignment horizontal="left" vertical="center"/>
    </xf>
    <xf numFmtId="0" fontId="17" fillId="0" borderId="0" xfId="0" applyFont="1"/>
    <xf numFmtId="0" fontId="48" fillId="0" borderId="11" xfId="0" applyFont="1" applyBorder="1" applyAlignment="1">
      <alignment horizontal="center" wrapText="1"/>
    </xf>
    <xf numFmtId="0" fontId="17" fillId="0" borderId="0" xfId="0" applyFont="1" applyAlignment="1">
      <alignment horizontal="right" vertical="center"/>
    </xf>
    <xf numFmtId="165" fontId="17" fillId="0" borderId="0" xfId="0" applyNumberFormat="1" applyFont="1" applyAlignment="1">
      <alignment horizontal="right" vertical="center"/>
    </xf>
    <xf numFmtId="0" fontId="31" fillId="0" borderId="0" xfId="0" applyFont="1" applyAlignment="1">
      <alignment vertical="center"/>
    </xf>
    <xf numFmtId="0" fontId="49" fillId="0" borderId="0" xfId="0" applyFont="1"/>
    <xf numFmtId="0" fontId="23" fillId="0" borderId="0" xfId="0" applyFont="1" applyAlignment="1">
      <alignment horizontal="center" vertical="center"/>
    </xf>
    <xf numFmtId="9" fontId="17" fillId="0" borderId="0" xfId="0" applyNumberFormat="1" applyFont="1"/>
    <xf numFmtId="0" fontId="31" fillId="0" borderId="52" xfId="0" applyFont="1" applyBorder="1" applyAlignment="1">
      <alignment vertical="center"/>
    </xf>
    <xf numFmtId="0" fontId="16" fillId="11" borderId="38" xfId="0" applyFont="1" applyFill="1" applyBorder="1" applyAlignment="1" applyProtection="1">
      <alignment vertical="center" wrapText="1"/>
    </xf>
    <xf numFmtId="0" fontId="16" fillId="11" borderId="37" xfId="0" applyFont="1" applyFill="1" applyBorder="1" applyAlignment="1" applyProtection="1">
      <alignment horizontal="center" vertical="center" wrapText="1"/>
    </xf>
    <xf numFmtId="4" fontId="17" fillId="2" borderId="7" xfId="0" applyNumberFormat="1" applyFont="1" applyFill="1" applyBorder="1" applyAlignment="1" applyProtection="1">
      <alignment vertical="center"/>
    </xf>
    <xf numFmtId="4" fontId="12" fillId="2" borderId="0" xfId="0" applyNumberFormat="1" applyFont="1" applyFill="1" applyAlignment="1">
      <alignment vertical="center"/>
    </xf>
    <xf numFmtId="0" fontId="13" fillId="2" borderId="0" xfId="0" applyFont="1" applyFill="1" applyAlignment="1">
      <alignment horizontal="center" vertical="center" wrapText="1"/>
    </xf>
    <xf numFmtId="0" fontId="16" fillId="0" borderId="38" xfId="0" applyFont="1" applyBorder="1" applyAlignment="1" applyProtection="1">
      <alignment horizontal="center" vertical="center" wrapText="1"/>
    </xf>
    <xf numFmtId="0" fontId="16" fillId="4" borderId="38" xfId="0" applyFont="1" applyFill="1" applyBorder="1" applyAlignment="1" applyProtection="1">
      <alignment horizontal="center" vertical="center" wrapText="1"/>
    </xf>
    <xf numFmtId="0" fontId="16" fillId="0" borderId="29" xfId="0" applyFont="1" applyBorder="1" applyAlignment="1" applyProtection="1">
      <alignment horizontal="center" vertical="center" wrapText="1"/>
    </xf>
    <xf numFmtId="0" fontId="16" fillId="4" borderId="29" xfId="0" applyFont="1" applyFill="1" applyBorder="1" applyAlignment="1" applyProtection="1">
      <alignment horizontal="center" vertical="center" wrapText="1"/>
    </xf>
    <xf numFmtId="0" fontId="30" fillId="0" borderId="0" xfId="0" applyFont="1" applyAlignment="1">
      <alignment horizontal="center" vertical="center" wrapText="1"/>
    </xf>
    <xf numFmtId="0" fontId="30" fillId="0" borderId="0" xfId="0" applyFont="1" applyAlignment="1">
      <alignment horizontal="center" vertical="center"/>
    </xf>
    <xf numFmtId="4" fontId="17" fillId="2" borderId="11" xfId="0" applyNumberFormat="1" applyFont="1" applyFill="1" applyBorder="1" applyAlignment="1" applyProtection="1">
      <alignment vertical="center"/>
    </xf>
    <xf numFmtId="4" fontId="17" fillId="2" borderId="29" xfId="0" applyNumberFormat="1" applyFont="1" applyFill="1" applyBorder="1" applyAlignment="1" applyProtection="1">
      <alignment vertical="center"/>
    </xf>
    <xf numFmtId="4" fontId="17" fillId="2" borderId="12" xfId="0" applyNumberFormat="1" applyFont="1" applyFill="1" applyBorder="1" applyAlignment="1" applyProtection="1">
      <alignment vertical="center"/>
    </xf>
    <xf numFmtId="0" fontId="2" fillId="10" borderId="35" xfId="0" applyFont="1" applyFill="1" applyBorder="1" applyAlignment="1" applyProtection="1">
      <alignment horizontal="center" vertical="center" wrapText="1"/>
    </xf>
    <xf numFmtId="0" fontId="2" fillId="10" borderId="29" xfId="0" applyFont="1" applyFill="1" applyBorder="1" applyAlignment="1" applyProtection="1">
      <alignment vertical="center" wrapText="1"/>
    </xf>
    <xf numFmtId="0" fontId="2" fillId="10" borderId="37" xfId="0" applyFont="1" applyFill="1" applyBorder="1" applyAlignment="1" applyProtection="1">
      <alignment horizontal="center" vertical="center" wrapText="1"/>
    </xf>
    <xf numFmtId="0" fontId="2" fillId="10" borderId="38" xfId="0" applyFont="1" applyFill="1" applyBorder="1" applyAlignment="1" applyProtection="1">
      <alignment vertical="center" wrapText="1"/>
    </xf>
    <xf numFmtId="2" fontId="50" fillId="0" borderId="0" xfId="0" applyNumberFormat="1" applyFont="1" applyBorder="1" applyAlignment="1" applyProtection="1">
      <alignment vertical="center"/>
    </xf>
    <xf numFmtId="2" fontId="51" fillId="0" borderId="0" xfId="0" applyNumberFormat="1" applyFont="1" applyBorder="1" applyAlignment="1" applyProtection="1">
      <alignment vertical="center"/>
    </xf>
    <xf numFmtId="0" fontId="17" fillId="0" borderId="4" xfId="0" applyFont="1" applyBorder="1" applyProtection="1"/>
    <xf numFmtId="2" fontId="52" fillId="0" borderId="39" xfId="0" applyNumberFormat="1" applyFont="1" applyBorder="1" applyAlignment="1" applyProtection="1">
      <alignment vertical="center"/>
    </xf>
    <xf numFmtId="0" fontId="52" fillId="0" borderId="44" xfId="0" applyFont="1" applyBorder="1" applyProtection="1"/>
    <xf numFmtId="2" fontId="52" fillId="0" borderId="40" xfId="0" applyNumberFormat="1" applyFont="1" applyBorder="1" applyAlignment="1" applyProtection="1">
      <alignment vertical="center"/>
    </xf>
    <xf numFmtId="0" fontId="52" fillId="0" borderId="40" xfId="0" applyFont="1" applyBorder="1" applyProtection="1"/>
    <xf numFmtId="0" fontId="52" fillId="0" borderId="45" xfId="0" applyFont="1" applyBorder="1" applyProtection="1"/>
    <xf numFmtId="0" fontId="52" fillId="0" borderId="6" xfId="0" applyFont="1" applyBorder="1" applyProtection="1"/>
    <xf numFmtId="0" fontId="52" fillId="0" borderId="4" xfId="0" applyFont="1" applyBorder="1" applyProtection="1"/>
    <xf numFmtId="0" fontId="52" fillId="0" borderId="3" xfId="0" applyFont="1" applyBorder="1" applyProtection="1"/>
    <xf numFmtId="4" fontId="17" fillId="0" borderId="10" xfId="0" applyNumberFormat="1" applyFont="1" applyBorder="1" applyAlignment="1" applyProtection="1">
      <alignment vertical="center"/>
    </xf>
    <xf numFmtId="4" fontId="17" fillId="0" borderId="12" xfId="0" applyNumberFormat="1" applyFont="1" applyBorder="1" applyAlignment="1" applyProtection="1">
      <alignment vertical="center"/>
    </xf>
    <xf numFmtId="0" fontId="31" fillId="4" borderId="0" xfId="0" applyFont="1" applyFill="1" applyAlignment="1">
      <alignment horizontal="center" vertical="center" wrapText="1"/>
    </xf>
    <xf numFmtId="0" fontId="53" fillId="4" borderId="0" xfId="0" applyFont="1" applyFill="1"/>
    <xf numFmtId="0" fontId="31" fillId="0" borderId="0" xfId="0" applyFont="1" applyAlignment="1">
      <alignment horizontal="center" vertical="center" wrapText="1"/>
    </xf>
    <xf numFmtId="0" fontId="54" fillId="4" borderId="0" xfId="0" applyFont="1" applyFill="1" applyAlignment="1">
      <alignment vertical="center" wrapText="1"/>
    </xf>
    <xf numFmtId="0" fontId="17" fillId="0" borderId="0" xfId="0" applyFont="1" applyAlignment="1">
      <alignment vertical="center"/>
    </xf>
    <xf numFmtId="0" fontId="17" fillId="4" borderId="0" xfId="0" applyFont="1" applyFill="1"/>
    <xf numFmtId="0" fontId="16" fillId="4" borderId="0" xfId="0" applyFont="1" applyFill="1" applyAlignment="1" applyProtection="1">
      <alignment horizontal="left" vertical="center"/>
    </xf>
    <xf numFmtId="0" fontId="24" fillId="3" borderId="0" xfId="0" applyFont="1" applyFill="1" applyAlignment="1">
      <alignment horizontal="center" wrapText="1"/>
    </xf>
    <xf numFmtId="4" fontId="41" fillId="2" borderId="54" xfId="0" applyNumberFormat="1" applyFont="1" applyFill="1" applyBorder="1" applyAlignment="1" applyProtection="1">
      <alignment horizontal="center" vertical="center"/>
    </xf>
    <xf numFmtId="0" fontId="2" fillId="0" borderId="0" xfId="0" applyFont="1" applyAlignment="1">
      <alignment horizontal="center"/>
    </xf>
    <xf numFmtId="0" fontId="38" fillId="0" borderId="0" xfId="0" applyFont="1" applyProtection="1"/>
    <xf numFmtId="0" fontId="55" fillId="0" borderId="0" xfId="0" applyFont="1" applyAlignment="1" applyProtection="1">
      <alignment vertical="center"/>
    </xf>
    <xf numFmtId="4" fontId="55" fillId="0" borderId="0" xfId="0" applyNumberFormat="1" applyFont="1" applyProtection="1"/>
    <xf numFmtId="0" fontId="55" fillId="0" borderId="0" xfId="0" applyFont="1" applyProtection="1"/>
    <xf numFmtId="164" fontId="38" fillId="0" borderId="54" xfId="0" applyNumberFormat="1" applyFont="1" applyBorder="1" applyProtection="1"/>
    <xf numFmtId="164" fontId="55" fillId="0" borderId="0" xfId="0" applyNumberFormat="1" applyFont="1" applyProtection="1"/>
    <xf numFmtId="0" fontId="30" fillId="0" borderId="5" xfId="0" applyFont="1" applyBorder="1" applyAlignment="1">
      <alignment horizontal="center" vertical="top"/>
    </xf>
    <xf numFmtId="0" fontId="42" fillId="0" borderId="0" xfId="0" applyFont="1"/>
    <xf numFmtId="0" fontId="30" fillId="0" borderId="38" xfId="0" applyFont="1" applyBorder="1" applyAlignment="1">
      <alignment horizontal="center" vertical="top" wrapText="1"/>
    </xf>
    <xf numFmtId="0" fontId="30" fillId="4" borderId="54" xfId="0" applyFont="1" applyFill="1" applyBorder="1" applyAlignment="1">
      <alignment horizontal="center" vertical="top"/>
    </xf>
    <xf numFmtId="0" fontId="30" fillId="0" borderId="0" xfId="0" applyFont="1" applyAlignment="1">
      <alignment horizontal="center"/>
    </xf>
    <xf numFmtId="0" fontId="53" fillId="4" borderId="19" xfId="0" applyFont="1" applyFill="1" applyBorder="1"/>
    <xf numFmtId="0" fontId="53" fillId="4" borderId="20" xfId="0" applyFont="1" applyFill="1" applyBorder="1"/>
    <xf numFmtId="164" fontId="53" fillId="4" borderId="20" xfId="0" applyNumberFormat="1" applyFont="1" applyFill="1" applyBorder="1" applyAlignment="1">
      <alignment horizontal="center"/>
    </xf>
    <xf numFmtId="0" fontId="53" fillId="4" borderId="20" xfId="0" applyFont="1" applyFill="1" applyBorder="1" applyAlignment="1">
      <alignment horizontal="right" wrapText="1"/>
    </xf>
    <xf numFmtId="0" fontId="53" fillId="4" borderId="21" xfId="0" applyFont="1" applyFill="1" applyBorder="1" applyAlignment="1">
      <alignment wrapText="1"/>
    </xf>
    <xf numFmtId="0" fontId="42" fillId="0" borderId="0" xfId="0" applyFont="1" applyAlignment="1">
      <alignment wrapText="1"/>
    </xf>
    <xf numFmtId="164" fontId="30" fillId="0" borderId="0" xfId="0" applyNumberFormat="1" applyFont="1" applyAlignment="1">
      <alignment horizontal="center" wrapText="1"/>
    </xf>
    <xf numFmtId="0" fontId="53" fillId="4" borderId="22" xfId="0" applyFont="1" applyFill="1" applyBorder="1"/>
    <xf numFmtId="0" fontId="53" fillId="4" borderId="7" xfId="0" applyFont="1" applyFill="1" applyBorder="1"/>
    <xf numFmtId="164" fontId="53" fillId="4" borderId="7" xfId="0" applyNumberFormat="1" applyFont="1" applyFill="1" applyBorder="1" applyAlignment="1">
      <alignment horizontal="center"/>
    </xf>
    <xf numFmtId="0" fontId="53" fillId="4" borderId="7" xfId="0" applyFont="1" applyFill="1" applyBorder="1" applyAlignment="1">
      <alignment horizontal="right" wrapText="1"/>
    </xf>
    <xf numFmtId="0" fontId="53" fillId="4" borderId="7" xfId="0" applyFont="1" applyFill="1" applyBorder="1" applyAlignment="1">
      <alignment wrapText="1"/>
    </xf>
    <xf numFmtId="0" fontId="53" fillId="4" borderId="23" xfId="0" applyFont="1" applyFill="1" applyBorder="1" applyAlignment="1">
      <alignment wrapText="1"/>
    </xf>
    <xf numFmtId="0" fontId="53" fillId="4" borderId="24" xfId="0" applyFont="1" applyFill="1" applyBorder="1"/>
    <xf numFmtId="0" fontId="53" fillId="4" borderId="25" xfId="0" applyFont="1" applyFill="1" applyBorder="1"/>
    <xf numFmtId="164" fontId="53" fillId="4" borderId="25" xfId="0" applyNumberFormat="1" applyFont="1" applyFill="1" applyBorder="1" applyAlignment="1">
      <alignment horizontal="center"/>
    </xf>
    <xf numFmtId="0" fontId="53" fillId="4" borderId="25" xfId="0" applyFont="1" applyFill="1" applyBorder="1" applyAlignment="1">
      <alignment horizontal="right" wrapText="1"/>
    </xf>
    <xf numFmtId="0" fontId="53" fillId="4" borderId="25" xfId="0" applyFont="1" applyFill="1" applyBorder="1" applyAlignment="1">
      <alignment wrapText="1"/>
    </xf>
    <xf numFmtId="0" fontId="53" fillId="4" borderId="26" xfId="0" applyFont="1" applyFill="1" applyBorder="1" applyAlignment="1">
      <alignment wrapText="1"/>
    </xf>
    <xf numFmtId="0" fontId="42" fillId="12" borderId="19" xfId="0" applyFont="1" applyFill="1" applyBorder="1"/>
    <xf numFmtId="0" fontId="42" fillId="12" borderId="20" xfId="0" applyFont="1" applyFill="1" applyBorder="1"/>
    <xf numFmtId="164" fontId="42" fillId="12" borderId="20" xfId="0" applyNumberFormat="1" applyFont="1" applyFill="1" applyBorder="1" applyAlignment="1">
      <alignment horizontal="center"/>
    </xf>
    <xf numFmtId="0" fontId="42" fillId="12" borderId="20" xfId="0" applyFont="1" applyFill="1" applyBorder="1" applyAlignment="1">
      <alignment horizontal="right" wrapText="1"/>
    </xf>
    <xf numFmtId="164" fontId="42" fillId="12" borderId="20" xfId="0" applyNumberFormat="1" applyFont="1" applyFill="1" applyBorder="1" applyAlignment="1">
      <alignment wrapText="1"/>
    </xf>
    <xf numFmtId="0" fontId="42" fillId="12" borderId="20" xfId="0" applyFont="1" applyFill="1" applyBorder="1" applyAlignment="1">
      <alignment wrapText="1"/>
    </xf>
    <xf numFmtId="0" fontId="42" fillId="12" borderId="21" xfId="0" applyFont="1" applyFill="1" applyBorder="1" applyAlignment="1">
      <alignment wrapText="1"/>
    </xf>
    <xf numFmtId="0" fontId="42" fillId="12" borderId="22" xfId="0" applyFont="1" applyFill="1" applyBorder="1"/>
    <xf numFmtId="0" fontId="42" fillId="12" borderId="7" xfId="0" applyFont="1" applyFill="1" applyBorder="1"/>
    <xf numFmtId="164" fontId="42" fillId="12" borderId="7" xfId="0" applyNumberFormat="1" applyFont="1" applyFill="1" applyBorder="1" applyAlignment="1">
      <alignment horizontal="center"/>
    </xf>
    <xf numFmtId="0" fontId="42" fillId="12" borderId="7" xfId="0" applyFont="1" applyFill="1" applyBorder="1" applyAlignment="1">
      <alignment horizontal="right" wrapText="1"/>
    </xf>
    <xf numFmtId="0" fontId="42" fillId="12" borderId="7" xfId="0" applyFont="1" applyFill="1" applyBorder="1" applyAlignment="1">
      <alignment wrapText="1"/>
    </xf>
    <xf numFmtId="0" fontId="42" fillId="12" borderId="23" xfId="0" applyFont="1" applyFill="1" applyBorder="1" applyAlignment="1">
      <alignment wrapText="1"/>
    </xf>
    <xf numFmtId="0" fontId="42" fillId="12" borderId="66" xfId="0" applyFont="1" applyFill="1" applyBorder="1"/>
    <xf numFmtId="0" fontId="42" fillId="12" borderId="12" xfId="0" applyFont="1" applyFill="1" applyBorder="1"/>
    <xf numFmtId="164" fontId="42" fillId="12" borderId="12" xfId="0" applyNumberFormat="1" applyFont="1" applyFill="1" applyBorder="1" applyAlignment="1">
      <alignment horizontal="center"/>
    </xf>
    <xf numFmtId="0" fontId="42" fillId="12" borderId="24" xfId="0" applyFont="1" applyFill="1" applyBorder="1"/>
    <xf numFmtId="0" fontId="42" fillId="12" borderId="25" xfId="0" applyFont="1" applyFill="1" applyBorder="1"/>
    <xf numFmtId="164" fontId="42" fillId="12" borderId="25" xfId="0" applyNumberFormat="1" applyFont="1" applyFill="1" applyBorder="1" applyAlignment="1">
      <alignment horizontal="center"/>
    </xf>
    <xf numFmtId="0" fontId="42" fillId="12" borderId="25" xfId="0" applyFont="1" applyFill="1" applyBorder="1" applyAlignment="1">
      <alignment horizontal="right" wrapText="1"/>
    </xf>
    <xf numFmtId="0" fontId="42" fillId="12" borderId="25" xfId="0" applyFont="1" applyFill="1" applyBorder="1" applyAlignment="1">
      <alignment wrapText="1"/>
    </xf>
    <xf numFmtId="0" fontId="42" fillId="12" borderId="26" xfId="0" applyFont="1" applyFill="1" applyBorder="1" applyAlignment="1">
      <alignment wrapText="1"/>
    </xf>
    <xf numFmtId="164" fontId="53" fillId="4" borderId="20" xfId="0" applyNumberFormat="1" applyFont="1" applyFill="1" applyBorder="1" applyAlignment="1">
      <alignment wrapText="1"/>
    </xf>
    <xf numFmtId="0" fontId="53" fillId="4" borderId="20" xfId="0" applyFont="1" applyFill="1" applyBorder="1" applyAlignment="1">
      <alignment wrapText="1"/>
    </xf>
    <xf numFmtId="164" fontId="53" fillId="4" borderId="21" xfId="0" applyNumberFormat="1" applyFont="1" applyFill="1" applyBorder="1" applyAlignment="1">
      <alignment wrapText="1"/>
    </xf>
    <xf numFmtId="0" fontId="53" fillId="4" borderId="7" xfId="0" applyFont="1" applyFill="1" applyBorder="1" applyAlignment="1">
      <alignment horizontal="right"/>
    </xf>
    <xf numFmtId="0" fontId="53" fillId="4" borderId="23" xfId="0" applyFont="1" applyFill="1" applyBorder="1"/>
    <xf numFmtId="0" fontId="53" fillId="4" borderId="66" xfId="0" applyFont="1" applyFill="1" applyBorder="1"/>
    <xf numFmtId="0" fontId="53" fillId="4" borderId="12" xfId="0" applyFont="1" applyFill="1" applyBorder="1"/>
    <xf numFmtId="164" fontId="53" fillId="4" borderId="12" xfId="0" applyNumberFormat="1" applyFont="1" applyFill="1" applyBorder="1" applyAlignment="1">
      <alignment horizontal="center"/>
    </xf>
    <xf numFmtId="0" fontId="53" fillId="4" borderId="12" xfId="0" applyFont="1" applyFill="1" applyBorder="1" applyAlignment="1">
      <alignment horizontal="right" wrapText="1"/>
    </xf>
    <xf numFmtId="0" fontId="53" fillId="4" borderId="12" xfId="0" applyFont="1" applyFill="1" applyBorder="1" applyAlignment="1">
      <alignment wrapText="1"/>
    </xf>
    <xf numFmtId="164" fontId="42" fillId="12" borderId="21" xfId="0" applyNumberFormat="1" applyFont="1" applyFill="1" applyBorder="1" applyAlignment="1">
      <alignment wrapText="1"/>
    </xf>
    <xf numFmtId="0" fontId="2" fillId="0" borderId="37" xfId="0" applyFont="1" applyBorder="1" applyAlignment="1" applyProtection="1">
      <alignment horizontal="left" vertical="center" wrapText="1"/>
    </xf>
    <xf numFmtId="0" fontId="2" fillId="0" borderId="35" xfId="0" applyFont="1" applyBorder="1" applyAlignment="1" applyProtection="1">
      <alignment horizontal="left" vertical="center" wrapText="1"/>
    </xf>
    <xf numFmtId="0" fontId="2" fillId="3" borderId="35" xfId="0" applyFont="1" applyFill="1" applyBorder="1" applyAlignment="1" applyProtection="1">
      <alignment horizontal="left" vertical="center" wrapText="1"/>
    </xf>
    <xf numFmtId="0" fontId="2" fillId="3" borderId="37" xfId="0" applyFont="1" applyFill="1" applyBorder="1" applyAlignment="1" applyProtection="1">
      <alignment horizontal="left" vertical="center" wrapText="1"/>
    </xf>
    <xf numFmtId="0" fontId="2" fillId="10" borderId="35" xfId="0" applyFont="1" applyFill="1" applyBorder="1" applyAlignment="1" applyProtection="1">
      <alignment horizontal="left" vertical="center" wrapText="1"/>
    </xf>
    <xf numFmtId="0" fontId="2" fillId="10" borderId="37" xfId="0" applyFont="1" applyFill="1" applyBorder="1" applyAlignment="1" applyProtection="1">
      <alignment horizontal="left" vertical="center" wrapText="1"/>
    </xf>
    <xf numFmtId="49" fontId="16" fillId="3" borderId="35" xfId="0" applyNumberFormat="1" applyFont="1" applyFill="1" applyBorder="1" applyAlignment="1" applyProtection="1">
      <alignment horizontal="left" vertical="center" wrapText="1"/>
    </xf>
    <xf numFmtId="49" fontId="16" fillId="3" borderId="37" xfId="0" applyNumberFormat="1" applyFont="1" applyFill="1" applyBorder="1" applyAlignment="1" applyProtection="1">
      <alignment horizontal="left" vertical="center" wrapText="1"/>
    </xf>
    <xf numFmtId="0" fontId="2" fillId="0" borderId="62" xfId="0" applyFont="1" applyBorder="1" applyAlignment="1" applyProtection="1">
      <alignment horizontal="left" vertical="center" wrapText="1"/>
    </xf>
    <xf numFmtId="0" fontId="37" fillId="4" borderId="2" xfId="0" applyFont="1" applyFill="1" applyBorder="1" applyAlignment="1" applyProtection="1">
      <alignment vertical="center" wrapText="1"/>
    </xf>
    <xf numFmtId="0" fontId="14" fillId="0" borderId="0" xfId="0" applyFont="1" applyBorder="1" applyAlignment="1">
      <alignment horizontal="center" wrapText="1"/>
    </xf>
    <xf numFmtId="4" fontId="4" fillId="5" borderId="0" xfId="0" applyNumberFormat="1" applyFont="1" applyFill="1" applyBorder="1" applyAlignment="1" applyProtection="1">
      <alignment horizontal="center"/>
      <protection locked="0"/>
    </xf>
    <xf numFmtId="0" fontId="37" fillId="4" borderId="0" xfId="0" applyFont="1" applyFill="1" applyBorder="1" applyAlignment="1" applyProtection="1">
      <alignment vertical="center" wrapText="1"/>
    </xf>
    <xf numFmtId="0" fontId="9" fillId="2" borderId="5" xfId="0" applyFont="1" applyFill="1" applyBorder="1" applyAlignment="1" applyProtection="1">
      <alignment horizontal="center" vertical="center"/>
    </xf>
    <xf numFmtId="0" fontId="9" fillId="2" borderId="54" xfId="0" applyFont="1" applyFill="1" applyBorder="1" applyAlignment="1" applyProtection="1">
      <alignment horizontal="center" vertical="center"/>
    </xf>
    <xf numFmtId="0" fontId="9" fillId="2" borderId="1" xfId="0" applyFont="1" applyFill="1" applyBorder="1" applyAlignment="1" applyProtection="1">
      <alignment horizontal="center" vertical="center"/>
    </xf>
    <xf numFmtId="4" fontId="17" fillId="0" borderId="22" xfId="0" applyNumberFormat="1" applyFont="1" applyBorder="1" applyAlignment="1" applyProtection="1">
      <alignment vertical="center"/>
    </xf>
    <xf numFmtId="4" fontId="17" fillId="0" borderId="23" xfId="0" applyNumberFormat="1" applyFont="1" applyBorder="1" applyAlignment="1" applyProtection="1">
      <alignment vertical="center"/>
    </xf>
    <xf numFmtId="4" fontId="17" fillId="0" borderId="24" xfId="0" applyNumberFormat="1" applyFont="1" applyBorder="1" applyAlignment="1" applyProtection="1">
      <alignment vertical="center"/>
    </xf>
    <xf numFmtId="4" fontId="17" fillId="0" borderId="25" xfId="0" applyNumberFormat="1" applyFont="1" applyBorder="1" applyAlignment="1" applyProtection="1">
      <alignment vertical="center"/>
    </xf>
    <xf numFmtId="4" fontId="17" fillId="0" borderId="26" xfId="0" applyNumberFormat="1" applyFont="1" applyBorder="1" applyAlignment="1" applyProtection="1">
      <alignment vertical="center"/>
    </xf>
    <xf numFmtId="2" fontId="46" fillId="0" borderId="0" xfId="0" applyNumberFormat="1" applyFont="1" applyAlignment="1">
      <alignment horizontal="center" vertical="center" wrapText="1"/>
    </xf>
    <xf numFmtId="0" fontId="41" fillId="2" borderId="54" xfId="0" applyFont="1" applyFill="1" applyBorder="1" applyAlignment="1" applyProtection="1">
      <alignment horizontal="center" vertical="center"/>
    </xf>
    <xf numFmtId="1" fontId="56" fillId="0" borderId="0" xfId="0" applyNumberFormat="1" applyFont="1" applyAlignment="1">
      <alignment horizontal="center" vertical="center" wrapText="1"/>
    </xf>
    <xf numFmtId="2" fontId="41" fillId="2" borderId="54" xfId="0" applyNumberFormat="1" applyFont="1" applyFill="1" applyBorder="1" applyAlignment="1" applyProtection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10" fillId="0" borderId="54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4" fontId="17" fillId="0" borderId="66" xfId="0" applyNumberFormat="1" applyFont="1" applyBorder="1" applyAlignment="1" applyProtection="1">
      <alignment vertical="center"/>
    </xf>
    <xf numFmtId="4" fontId="17" fillId="0" borderId="67" xfId="0" applyNumberFormat="1" applyFont="1" applyBorder="1" applyAlignment="1" applyProtection="1">
      <alignment vertical="center"/>
    </xf>
    <xf numFmtId="4" fontId="17" fillId="0" borderId="14" xfId="0" applyNumberFormat="1" applyFont="1" applyBorder="1" applyAlignment="1" applyProtection="1">
      <alignment vertical="center"/>
    </xf>
    <xf numFmtId="4" fontId="17" fillId="0" borderId="13" xfId="0" applyNumberFormat="1" applyFont="1" applyBorder="1" applyAlignment="1" applyProtection="1">
      <alignment vertical="center"/>
    </xf>
    <xf numFmtId="0" fontId="17" fillId="0" borderId="27" xfId="0" applyFont="1" applyBorder="1" applyProtection="1"/>
    <xf numFmtId="0" fontId="17" fillId="0" borderId="50" xfId="0" applyFont="1" applyBorder="1" applyProtection="1"/>
    <xf numFmtId="0" fontId="16" fillId="0" borderId="0" xfId="0" applyFont="1"/>
    <xf numFmtId="4" fontId="3" fillId="0" borderId="0" xfId="0" applyNumberFormat="1" applyFont="1"/>
    <xf numFmtId="4" fontId="17" fillId="0" borderId="64" xfId="0" applyNumberFormat="1" applyFont="1" applyBorder="1" applyAlignment="1" applyProtection="1">
      <alignment vertical="center"/>
    </xf>
    <xf numFmtId="4" fontId="17" fillId="0" borderId="34" xfId="0" applyNumberFormat="1" applyFont="1" applyBorder="1" applyAlignment="1" applyProtection="1">
      <alignment vertical="center"/>
    </xf>
    <xf numFmtId="4" fontId="17" fillId="0" borderId="33" xfId="0" applyNumberFormat="1" applyFont="1" applyBorder="1" applyAlignment="1" applyProtection="1">
      <alignment vertical="center"/>
    </xf>
    <xf numFmtId="4" fontId="17" fillId="0" borderId="38" xfId="0" applyNumberFormat="1" applyFont="1" applyBorder="1" applyAlignment="1" applyProtection="1">
      <alignment vertical="center"/>
    </xf>
    <xf numFmtId="4" fontId="17" fillId="0" borderId="39" xfId="0" applyNumberFormat="1" applyFont="1" applyBorder="1" applyAlignment="1" applyProtection="1">
      <alignment vertical="center"/>
    </xf>
    <xf numFmtId="4" fontId="17" fillId="0" borderId="37" xfId="0" applyNumberFormat="1" applyFont="1" applyBorder="1" applyAlignment="1" applyProtection="1">
      <alignment vertical="center"/>
    </xf>
    <xf numFmtId="4" fontId="17" fillId="2" borderId="65" xfId="0" applyNumberFormat="1" applyFont="1" applyFill="1" applyBorder="1" applyAlignment="1" applyProtection="1">
      <alignment vertical="center"/>
    </xf>
    <xf numFmtId="4" fontId="17" fillId="2" borderId="38" xfId="0" applyNumberFormat="1" applyFont="1" applyFill="1" applyBorder="1" applyAlignment="1" applyProtection="1">
      <alignment vertical="center"/>
    </xf>
    <xf numFmtId="4" fontId="17" fillId="2" borderId="39" xfId="0" applyNumberFormat="1" applyFont="1" applyFill="1" applyBorder="1" applyAlignment="1" applyProtection="1">
      <alignment vertical="center"/>
    </xf>
    <xf numFmtId="0" fontId="32" fillId="0" borderId="47" xfId="0" applyFont="1" applyBorder="1" applyAlignment="1">
      <alignment vertical="center" wrapText="1"/>
    </xf>
    <xf numFmtId="4" fontId="3" fillId="3" borderId="0" xfId="0" applyNumberFormat="1" applyFont="1" applyFill="1"/>
    <xf numFmtId="0" fontId="17" fillId="0" borderId="68" xfId="0" applyFont="1" applyBorder="1" applyProtection="1"/>
    <xf numFmtId="0" fontId="17" fillId="0" borderId="69" xfId="0" applyFont="1" applyBorder="1" applyProtection="1"/>
    <xf numFmtId="0" fontId="17" fillId="0" borderId="49" xfId="0" applyFont="1" applyBorder="1" applyProtection="1"/>
    <xf numFmtId="0" fontId="59" fillId="0" borderId="0" xfId="0" applyFont="1" applyAlignment="1">
      <alignment vertical="center" wrapText="1"/>
    </xf>
    <xf numFmtId="0" fontId="32" fillId="0" borderId="0" xfId="0" applyFont="1" applyAlignment="1">
      <alignment wrapText="1"/>
    </xf>
    <xf numFmtId="0" fontId="59" fillId="0" borderId="0" xfId="0" applyFont="1" applyAlignment="1">
      <alignment vertical="top" wrapText="1"/>
    </xf>
    <xf numFmtId="0" fontId="32" fillId="0" borderId="0" xfId="0" applyFont="1" applyAlignment="1">
      <alignment vertical="top" wrapText="1"/>
    </xf>
    <xf numFmtId="4" fontId="52" fillId="4" borderId="7" xfId="0" applyNumberFormat="1" applyFont="1" applyFill="1" applyBorder="1" applyAlignment="1" applyProtection="1">
      <alignment vertical="center"/>
    </xf>
    <xf numFmtId="4" fontId="52" fillId="4" borderId="9" xfId="0" applyNumberFormat="1" applyFont="1" applyFill="1" applyBorder="1" applyAlignment="1" applyProtection="1">
      <alignment vertical="center"/>
    </xf>
    <xf numFmtId="4" fontId="52" fillId="4" borderId="23" xfId="0" applyNumberFormat="1" applyFont="1" applyFill="1" applyBorder="1" applyAlignment="1" applyProtection="1">
      <alignment vertical="center"/>
    </xf>
    <xf numFmtId="0" fontId="8" fillId="0" borderId="0" xfId="0" applyFont="1" applyAlignment="1">
      <alignment wrapText="1"/>
    </xf>
    <xf numFmtId="0" fontId="17" fillId="0" borderId="0" xfId="0" applyFont="1" applyAlignment="1">
      <alignment wrapText="1"/>
    </xf>
    <xf numFmtId="3" fontId="46" fillId="0" borderId="0" xfId="0" applyNumberFormat="1" applyFont="1" applyAlignment="1">
      <alignment horizontal="center" vertical="center" wrapText="1"/>
    </xf>
    <xf numFmtId="4" fontId="17" fillId="0" borderId="35" xfId="0" applyNumberFormat="1" applyFont="1" applyBorder="1" applyAlignment="1" applyProtection="1">
      <alignment vertical="center"/>
    </xf>
    <xf numFmtId="4" fontId="17" fillId="0" borderId="52" xfId="0" applyNumberFormat="1" applyFont="1" applyBorder="1" applyAlignment="1" applyProtection="1">
      <alignment vertical="center"/>
    </xf>
    <xf numFmtId="4" fontId="17" fillId="0" borderId="29" xfId="0" applyNumberFormat="1" applyFont="1" applyBorder="1" applyAlignment="1" applyProtection="1">
      <alignment vertical="center"/>
    </xf>
    <xf numFmtId="4" fontId="17" fillId="0" borderId="18" xfId="0" applyNumberFormat="1" applyFont="1" applyBorder="1" applyAlignment="1" applyProtection="1">
      <alignment vertical="center"/>
    </xf>
    <xf numFmtId="4" fontId="17" fillId="4" borderId="67" xfId="0" applyNumberFormat="1" applyFont="1" applyFill="1" applyBorder="1" applyAlignment="1" applyProtection="1">
      <alignment vertical="center"/>
    </xf>
    <xf numFmtId="4" fontId="17" fillId="4" borderId="40" xfId="0" applyNumberFormat="1" applyFont="1" applyFill="1" applyBorder="1" applyAlignment="1" applyProtection="1">
      <alignment vertical="center"/>
    </xf>
    <xf numFmtId="4" fontId="17" fillId="15" borderId="66" xfId="0" applyNumberFormat="1" applyFont="1" applyFill="1" applyBorder="1" applyAlignment="1" applyProtection="1">
      <alignment vertical="center"/>
    </xf>
    <xf numFmtId="4" fontId="17" fillId="15" borderId="14" xfId="0" applyNumberFormat="1" applyFont="1" applyFill="1" applyBorder="1" applyAlignment="1" applyProtection="1">
      <alignment vertical="center"/>
    </xf>
    <xf numFmtId="4" fontId="17" fillId="15" borderId="12" xfId="0" applyNumberFormat="1" applyFont="1" applyFill="1" applyBorder="1" applyAlignment="1" applyProtection="1">
      <alignment vertical="center"/>
    </xf>
    <xf numFmtId="4" fontId="17" fillId="15" borderId="13" xfId="0" applyNumberFormat="1" applyFont="1" applyFill="1" applyBorder="1" applyAlignment="1" applyProtection="1">
      <alignment vertical="center"/>
    </xf>
    <xf numFmtId="4" fontId="17" fillId="15" borderId="67" xfId="0" applyNumberFormat="1" applyFont="1" applyFill="1" applyBorder="1" applyAlignment="1" applyProtection="1">
      <alignment vertical="center"/>
    </xf>
    <xf numFmtId="4" fontId="17" fillId="15" borderId="22" xfId="0" applyNumberFormat="1" applyFont="1" applyFill="1" applyBorder="1" applyAlignment="1" applyProtection="1">
      <alignment vertical="center"/>
    </xf>
    <xf numFmtId="4" fontId="17" fillId="0" borderId="51" xfId="0" applyNumberFormat="1" applyFont="1" applyBorder="1" applyAlignment="1" applyProtection="1">
      <alignment vertical="center"/>
    </xf>
    <xf numFmtId="4" fontId="17" fillId="0" borderId="60" xfId="0" applyNumberFormat="1" applyFont="1" applyBorder="1" applyAlignment="1" applyProtection="1">
      <alignment vertical="center"/>
    </xf>
    <xf numFmtId="0" fontId="13" fillId="2" borderId="0" xfId="0" applyFont="1" applyFill="1" applyAlignment="1">
      <alignment horizontal="center" vertical="center" wrapText="1"/>
    </xf>
    <xf numFmtId="0" fontId="16" fillId="0" borderId="29" xfId="0" applyFont="1" applyBorder="1" applyAlignment="1" applyProtection="1">
      <alignment horizontal="center" vertical="center" wrapText="1"/>
    </xf>
    <xf numFmtId="0" fontId="16" fillId="4" borderId="29" xfId="0" applyFont="1" applyFill="1" applyBorder="1" applyAlignment="1" applyProtection="1">
      <alignment horizontal="center" vertical="center" wrapText="1"/>
    </xf>
    <xf numFmtId="0" fontId="16" fillId="0" borderId="38" xfId="0" applyFont="1" applyBorder="1" applyAlignment="1" applyProtection="1">
      <alignment horizontal="center" vertical="center" wrapText="1"/>
    </xf>
    <xf numFmtId="0" fontId="16" fillId="4" borderId="38" xfId="0" applyFont="1" applyFill="1" applyBorder="1" applyAlignment="1" applyProtection="1">
      <alignment horizontal="center" vertical="center" wrapText="1"/>
    </xf>
    <xf numFmtId="0" fontId="32" fillId="0" borderId="0" xfId="0" applyFont="1" applyAlignment="1">
      <alignment horizontal="right" vertical="top"/>
    </xf>
    <xf numFmtId="0" fontId="30" fillId="0" borderId="0" xfId="0" applyFont="1" applyAlignment="1">
      <alignment horizontal="center" vertical="center"/>
    </xf>
    <xf numFmtId="0" fontId="2" fillId="0" borderId="0" xfId="0" applyFont="1"/>
    <xf numFmtId="0" fontId="8" fillId="17" borderId="0" xfId="0" applyFont="1" applyFill="1"/>
    <xf numFmtId="4" fontId="17" fillId="4" borderId="51" xfId="0" applyNumberFormat="1" applyFont="1" applyFill="1" applyBorder="1" applyAlignment="1" applyProtection="1">
      <alignment vertical="center"/>
    </xf>
    <xf numFmtId="167" fontId="17" fillId="0" borderId="66" xfId="0" applyNumberFormat="1" applyFont="1" applyBorder="1" applyAlignment="1" applyProtection="1">
      <alignment vertical="center"/>
    </xf>
    <xf numFmtId="167" fontId="17" fillId="0" borderId="12" xfId="0" applyNumberFormat="1" applyFont="1" applyBorder="1" applyAlignment="1" applyProtection="1">
      <alignment vertical="center"/>
    </xf>
    <xf numFmtId="167" fontId="17" fillId="0" borderId="7" xfId="0" applyNumberFormat="1" applyFont="1" applyBorder="1" applyAlignment="1" applyProtection="1">
      <alignment vertical="center"/>
    </xf>
    <xf numFmtId="167" fontId="17" fillId="0" borderId="23" xfId="0" applyNumberFormat="1" applyFont="1" applyBorder="1" applyAlignment="1" applyProtection="1">
      <alignment vertical="center"/>
    </xf>
    <xf numFmtId="4" fontId="17" fillId="5" borderId="66" xfId="0" applyNumberFormat="1" applyFont="1" applyFill="1" applyBorder="1" applyAlignment="1" applyProtection="1">
      <alignment vertical="center"/>
    </xf>
    <xf numFmtId="4" fontId="17" fillId="5" borderId="14" xfId="0" applyNumberFormat="1" applyFont="1" applyFill="1" applyBorder="1" applyAlignment="1" applyProtection="1">
      <alignment vertical="center"/>
    </xf>
    <xf numFmtId="4" fontId="17" fillId="5" borderId="12" xfId="0" applyNumberFormat="1" applyFont="1" applyFill="1" applyBorder="1" applyAlignment="1" applyProtection="1">
      <alignment vertical="center"/>
    </xf>
    <xf numFmtId="4" fontId="17" fillId="5" borderId="13" xfId="0" applyNumberFormat="1" applyFont="1" applyFill="1" applyBorder="1" applyAlignment="1" applyProtection="1">
      <alignment vertical="center"/>
    </xf>
    <xf numFmtId="4" fontId="17" fillId="5" borderId="67" xfId="0" applyNumberFormat="1" applyFont="1" applyFill="1" applyBorder="1" applyAlignment="1" applyProtection="1">
      <alignment vertical="center"/>
    </xf>
    <xf numFmtId="4" fontId="17" fillId="15" borderId="7" xfId="0" applyNumberFormat="1" applyFont="1" applyFill="1" applyBorder="1" applyAlignment="1" applyProtection="1">
      <alignment vertical="center"/>
    </xf>
    <xf numFmtId="4" fontId="17" fillId="15" borderId="23" xfId="0" applyNumberFormat="1" applyFont="1" applyFill="1" applyBorder="1" applyAlignment="1" applyProtection="1">
      <alignment vertical="center"/>
    </xf>
    <xf numFmtId="167" fontId="17" fillId="0" borderId="30" xfId="0" applyNumberFormat="1" applyFont="1" applyBorder="1" applyAlignment="1" applyProtection="1">
      <alignment vertical="center"/>
    </xf>
    <xf numFmtId="167" fontId="17" fillId="0" borderId="25" xfId="0" applyNumberFormat="1" applyFont="1" applyBorder="1" applyAlignment="1" applyProtection="1">
      <alignment vertical="center"/>
    </xf>
    <xf numFmtId="0" fontId="17" fillId="0" borderId="47" xfId="0" applyFont="1" applyBorder="1" applyProtection="1"/>
    <xf numFmtId="4" fontId="17" fillId="4" borderId="26" xfId="0" applyNumberFormat="1" applyFont="1" applyFill="1" applyBorder="1" applyAlignment="1" applyProtection="1">
      <alignment vertical="center"/>
    </xf>
    <xf numFmtId="4" fontId="10" fillId="0" borderId="51" xfId="0" applyNumberFormat="1" applyFont="1" applyBorder="1" applyAlignment="1" applyProtection="1">
      <alignment vertical="center"/>
    </xf>
    <xf numFmtId="4" fontId="10" fillId="0" borderId="7" xfId="0" applyNumberFormat="1" applyFont="1" applyBorder="1" applyAlignment="1" applyProtection="1">
      <alignment vertical="center"/>
    </xf>
    <xf numFmtId="4" fontId="10" fillId="0" borderId="23" xfId="0" applyNumberFormat="1" applyFont="1" applyBorder="1" applyAlignment="1" applyProtection="1">
      <alignment vertical="center"/>
    </xf>
    <xf numFmtId="4" fontId="17" fillId="4" borderId="23" xfId="0" applyNumberFormat="1" applyFont="1" applyFill="1" applyBorder="1" applyAlignment="1" applyProtection="1">
      <alignment vertical="center"/>
    </xf>
    <xf numFmtId="4" fontId="10" fillId="16" borderId="51" xfId="0" applyNumberFormat="1" applyFont="1" applyFill="1" applyBorder="1" applyAlignment="1" applyProtection="1">
      <alignment vertical="center"/>
    </xf>
    <xf numFmtId="4" fontId="10" fillId="16" borderId="7" xfId="0" applyNumberFormat="1" applyFont="1" applyFill="1" applyBorder="1" applyAlignment="1" applyProtection="1">
      <alignment vertical="center"/>
    </xf>
    <xf numFmtId="4" fontId="10" fillId="16" borderId="23" xfId="0" applyNumberFormat="1" applyFont="1" applyFill="1" applyBorder="1" applyAlignment="1" applyProtection="1">
      <alignment vertical="center"/>
    </xf>
    <xf numFmtId="2" fontId="10" fillId="7" borderId="9" xfId="0" applyNumberFormat="1" applyFont="1" applyFill="1" applyBorder="1" applyAlignment="1" applyProtection="1">
      <alignment vertical="center"/>
    </xf>
    <xf numFmtId="2" fontId="10" fillId="7" borderId="64" xfId="0" applyNumberFormat="1" applyFont="1" applyFill="1" applyBorder="1" applyAlignment="1" applyProtection="1">
      <alignment vertical="center"/>
    </xf>
    <xf numFmtId="2" fontId="10" fillId="7" borderId="63" xfId="0" applyNumberFormat="1" applyFont="1" applyFill="1" applyBorder="1" applyAlignment="1" applyProtection="1">
      <alignment vertical="center"/>
    </xf>
    <xf numFmtId="167" fontId="17" fillId="0" borderId="62" xfId="0" applyNumberFormat="1" applyFont="1" applyBorder="1" applyAlignment="1" applyProtection="1">
      <alignment vertical="center"/>
    </xf>
    <xf numFmtId="167" fontId="17" fillId="0" borderId="26" xfId="0" applyNumberFormat="1" applyFont="1" applyBorder="1" applyAlignment="1" applyProtection="1">
      <alignment vertical="center"/>
    </xf>
    <xf numFmtId="4" fontId="17" fillId="0" borderId="17" xfId="0" applyNumberFormat="1" applyFont="1" applyBorder="1" applyAlignment="1" applyProtection="1">
      <alignment vertical="center"/>
    </xf>
    <xf numFmtId="4" fontId="17" fillId="0" borderId="72" xfId="0" applyNumberFormat="1" applyFont="1" applyBorder="1" applyAlignment="1" applyProtection="1">
      <alignment vertical="center"/>
    </xf>
    <xf numFmtId="4" fontId="17" fillId="0" borderId="56" xfId="0" applyNumberFormat="1" applyFont="1" applyBorder="1" applyAlignment="1" applyProtection="1">
      <alignment vertical="center"/>
    </xf>
    <xf numFmtId="4" fontId="17" fillId="0" borderId="3" xfId="0" applyNumberFormat="1" applyFont="1" applyBorder="1" applyAlignment="1" applyProtection="1">
      <alignment vertical="center"/>
    </xf>
    <xf numFmtId="4" fontId="17" fillId="16" borderId="22" xfId="0" applyNumberFormat="1" applyFont="1" applyFill="1" applyBorder="1" applyAlignment="1" applyProtection="1">
      <alignment vertical="center"/>
    </xf>
    <xf numFmtId="4" fontId="17" fillId="16" borderId="7" xfId="0" applyNumberFormat="1" applyFont="1" applyFill="1" applyBorder="1" applyAlignment="1" applyProtection="1">
      <alignment vertical="center"/>
    </xf>
    <xf numFmtId="4" fontId="17" fillId="16" borderId="23" xfId="0" applyNumberFormat="1" applyFont="1" applyFill="1" applyBorder="1" applyAlignment="1" applyProtection="1">
      <alignment vertical="center"/>
    </xf>
    <xf numFmtId="4" fontId="52" fillId="16" borderId="22" xfId="0" applyNumberFormat="1" applyFont="1" applyFill="1" applyBorder="1" applyAlignment="1" applyProtection="1">
      <alignment vertical="center"/>
    </xf>
    <xf numFmtId="4" fontId="52" fillId="16" borderId="7" xfId="0" applyNumberFormat="1" applyFont="1" applyFill="1" applyBorder="1" applyAlignment="1" applyProtection="1">
      <alignment vertical="center"/>
    </xf>
    <xf numFmtId="4" fontId="52" fillId="16" borderId="23" xfId="0" applyNumberFormat="1" applyFont="1" applyFill="1" applyBorder="1" applyAlignment="1" applyProtection="1">
      <alignment vertical="center"/>
    </xf>
    <xf numFmtId="4" fontId="52" fillId="0" borderId="17" xfId="0" applyNumberFormat="1" applyFont="1" applyBorder="1" applyAlignment="1" applyProtection="1">
      <alignment vertical="center"/>
    </xf>
    <xf numFmtId="4" fontId="52" fillId="0" borderId="51" xfId="0" applyNumberFormat="1" applyFont="1" applyBorder="1" applyAlignment="1" applyProtection="1">
      <alignment vertical="center"/>
    </xf>
    <xf numFmtId="4" fontId="52" fillId="0" borderId="72" xfId="0" applyNumberFormat="1" applyFont="1" applyBorder="1" applyAlignment="1" applyProtection="1">
      <alignment vertical="center"/>
    </xf>
    <xf numFmtId="0" fontId="16" fillId="0" borderId="29" xfId="0" applyFont="1" applyBorder="1" applyAlignment="1" applyProtection="1">
      <alignment horizontal="center" vertical="center" wrapText="1"/>
    </xf>
    <xf numFmtId="0" fontId="16" fillId="4" borderId="29" xfId="0" applyFont="1" applyFill="1" applyBorder="1" applyAlignment="1" applyProtection="1">
      <alignment horizontal="center" vertical="center" wrapText="1"/>
    </xf>
    <xf numFmtId="0" fontId="16" fillId="0" borderId="38" xfId="0" applyFont="1" applyBorder="1" applyAlignment="1" applyProtection="1">
      <alignment horizontal="center" vertical="center" wrapText="1"/>
    </xf>
    <xf numFmtId="0" fontId="16" fillId="4" borderId="38" xfId="0" applyFont="1" applyFill="1" applyBorder="1" applyAlignment="1" applyProtection="1">
      <alignment horizontal="center" vertical="center" wrapText="1"/>
    </xf>
    <xf numFmtId="0" fontId="2" fillId="0" borderId="0" xfId="0" applyFont="1"/>
    <xf numFmtId="0" fontId="16" fillId="0" borderId="38" xfId="0" applyFont="1" applyBorder="1" applyAlignment="1" applyProtection="1">
      <alignment horizontal="center" vertical="center" wrapText="1"/>
    </xf>
    <xf numFmtId="0" fontId="16" fillId="4" borderId="38" xfId="0" applyFont="1" applyFill="1" applyBorder="1" applyAlignment="1" applyProtection="1">
      <alignment horizontal="center" vertical="center" wrapText="1"/>
    </xf>
    <xf numFmtId="0" fontId="4" fillId="0" borderId="2" xfId="0" applyFont="1" applyBorder="1" applyAlignment="1" applyProtection="1">
      <alignment horizontal="center" vertical="center" wrapText="1"/>
    </xf>
    <xf numFmtId="0" fontId="16" fillId="0" borderId="29" xfId="0" applyFont="1" applyBorder="1" applyAlignment="1" applyProtection="1">
      <alignment horizontal="center" vertical="center" wrapText="1"/>
    </xf>
    <xf numFmtId="0" fontId="16" fillId="4" borderId="29" xfId="0" applyFont="1" applyFill="1" applyBorder="1" applyAlignment="1" applyProtection="1">
      <alignment horizontal="center" vertical="center" wrapText="1"/>
    </xf>
    <xf numFmtId="0" fontId="16" fillId="0" borderId="30" xfId="0" applyFont="1" applyBorder="1" applyAlignment="1" applyProtection="1">
      <alignment horizontal="center" vertical="center" wrapText="1"/>
    </xf>
    <xf numFmtId="0" fontId="28" fillId="3" borderId="2" xfId="0" applyFont="1" applyFill="1" applyBorder="1" applyAlignment="1" applyProtection="1">
      <alignment horizontal="center" vertical="center" wrapText="1"/>
    </xf>
    <xf numFmtId="168" fontId="17" fillId="0" borderId="22" xfId="0" applyNumberFormat="1" applyFont="1" applyBorder="1" applyAlignment="1" applyProtection="1">
      <alignment vertical="center"/>
    </xf>
    <xf numFmtId="168" fontId="17" fillId="0" borderId="7" xfId="0" applyNumberFormat="1" applyFont="1" applyBorder="1" applyAlignment="1" applyProtection="1">
      <alignment vertical="center"/>
    </xf>
    <xf numFmtId="168" fontId="17" fillId="0" borderId="33" xfId="0" applyNumberFormat="1" applyFont="1" applyBorder="1" applyAlignment="1" applyProtection="1">
      <alignment vertical="center"/>
    </xf>
    <xf numFmtId="168" fontId="17" fillId="0" borderId="11" xfId="0" applyNumberFormat="1" applyFont="1" applyBorder="1" applyAlignment="1" applyProtection="1">
      <alignment vertical="center"/>
    </xf>
    <xf numFmtId="168" fontId="17" fillId="0" borderId="37" xfId="0" applyNumberFormat="1" applyFont="1" applyBorder="1" applyAlignment="1" applyProtection="1">
      <alignment vertical="center"/>
    </xf>
    <xf numFmtId="168" fontId="17" fillId="0" borderId="38" xfId="0" applyNumberFormat="1" applyFont="1" applyBorder="1" applyAlignment="1" applyProtection="1">
      <alignment vertical="center"/>
    </xf>
    <xf numFmtId="168" fontId="17" fillId="0" borderId="66" xfId="0" applyNumberFormat="1" applyFont="1" applyBorder="1" applyAlignment="1" applyProtection="1">
      <alignment vertical="center"/>
    </xf>
    <xf numFmtId="168" fontId="17" fillId="0" borderId="12" xfId="0" applyNumberFormat="1" applyFont="1" applyBorder="1" applyAlignment="1" applyProtection="1">
      <alignment vertical="center"/>
    </xf>
    <xf numFmtId="168" fontId="17" fillId="0" borderId="23" xfId="0" applyNumberFormat="1" applyFont="1" applyBorder="1" applyAlignment="1" applyProtection="1">
      <alignment vertical="center"/>
    </xf>
    <xf numFmtId="168" fontId="17" fillId="0" borderId="35" xfId="0" applyNumberFormat="1" applyFont="1" applyBorder="1" applyAlignment="1" applyProtection="1">
      <alignment vertical="center"/>
    </xf>
    <xf numFmtId="168" fontId="17" fillId="0" borderId="24" xfId="0" applyNumberFormat="1" applyFont="1" applyBorder="1" applyAlignment="1" applyProtection="1">
      <alignment vertical="center"/>
    </xf>
    <xf numFmtId="168" fontId="17" fillId="0" borderId="30" xfId="0" applyNumberFormat="1" applyFont="1" applyBorder="1" applyAlignment="1" applyProtection="1">
      <alignment vertical="center"/>
    </xf>
    <xf numFmtId="168" fontId="17" fillId="0" borderId="25" xfId="0" applyNumberFormat="1" applyFont="1" applyBorder="1" applyAlignment="1" applyProtection="1">
      <alignment vertical="center"/>
    </xf>
    <xf numFmtId="168" fontId="17" fillId="8" borderId="66" xfId="0" applyNumberFormat="1" applyFont="1" applyFill="1" applyBorder="1" applyAlignment="1" applyProtection="1">
      <alignment vertical="center"/>
    </xf>
    <xf numFmtId="168" fontId="17" fillId="8" borderId="12" xfId="0" applyNumberFormat="1" applyFont="1" applyFill="1" applyBorder="1" applyAlignment="1" applyProtection="1">
      <alignment vertical="center"/>
    </xf>
    <xf numFmtId="168" fontId="17" fillId="8" borderId="7" xfId="0" applyNumberFormat="1" applyFont="1" applyFill="1" applyBorder="1" applyAlignment="1" applyProtection="1">
      <alignment vertical="center"/>
    </xf>
    <xf numFmtId="4" fontId="17" fillId="3" borderId="22" xfId="0" applyNumberFormat="1" applyFont="1" applyFill="1" applyBorder="1" applyAlignment="1" applyProtection="1">
      <alignment vertical="center"/>
    </xf>
    <xf numFmtId="4" fontId="17" fillId="3" borderId="7" xfId="0" applyNumberFormat="1" applyFont="1" applyFill="1" applyBorder="1" applyAlignment="1" applyProtection="1">
      <alignment vertical="center"/>
    </xf>
    <xf numFmtId="4" fontId="17" fillId="12" borderId="22" xfId="0" applyNumberFormat="1" applyFont="1" applyFill="1" applyBorder="1" applyAlignment="1" applyProtection="1">
      <alignment vertical="center"/>
    </xf>
    <xf numFmtId="4" fontId="17" fillId="12" borderId="7" xfId="0" applyNumberFormat="1" applyFont="1" applyFill="1" applyBorder="1" applyAlignment="1" applyProtection="1">
      <alignment vertical="center"/>
    </xf>
    <xf numFmtId="4" fontId="17" fillId="10" borderId="22" xfId="0" applyNumberFormat="1" applyFont="1" applyFill="1" applyBorder="1" applyAlignment="1" applyProtection="1">
      <alignment vertical="center"/>
    </xf>
    <xf numFmtId="4" fontId="17" fillId="10" borderId="7" xfId="0" applyNumberFormat="1" applyFont="1" applyFill="1" applyBorder="1" applyAlignment="1" applyProtection="1">
      <alignment vertical="center"/>
    </xf>
    <xf numFmtId="4" fontId="17" fillId="18" borderId="22" xfId="0" applyNumberFormat="1" applyFont="1" applyFill="1" applyBorder="1" applyAlignment="1" applyProtection="1">
      <alignment vertical="center"/>
    </xf>
    <xf numFmtId="4" fontId="17" fillId="18" borderId="7" xfId="0" applyNumberFormat="1" applyFont="1" applyFill="1" applyBorder="1" applyAlignment="1" applyProtection="1">
      <alignment vertical="center"/>
    </xf>
    <xf numFmtId="4" fontId="17" fillId="9" borderId="22" xfId="0" applyNumberFormat="1" applyFont="1" applyFill="1" applyBorder="1" applyAlignment="1" applyProtection="1">
      <alignment vertical="center"/>
    </xf>
    <xf numFmtId="4" fontId="17" fillId="9" borderId="7" xfId="0" applyNumberFormat="1" applyFont="1" applyFill="1" applyBorder="1" applyAlignment="1" applyProtection="1">
      <alignment vertical="center"/>
    </xf>
    <xf numFmtId="4" fontId="17" fillId="9" borderId="23" xfId="0" applyNumberFormat="1" applyFont="1" applyFill="1" applyBorder="1" applyAlignment="1" applyProtection="1">
      <alignment vertical="center"/>
    </xf>
    <xf numFmtId="168" fontId="17" fillId="4" borderId="23" xfId="0" applyNumberFormat="1" applyFont="1" applyFill="1" applyBorder="1" applyAlignment="1" applyProtection="1">
      <alignment vertical="center"/>
    </xf>
    <xf numFmtId="4" fontId="17" fillId="13" borderId="22" xfId="0" applyNumberFormat="1" applyFont="1" applyFill="1" applyBorder="1" applyAlignment="1" applyProtection="1">
      <alignment vertical="center"/>
    </xf>
    <xf numFmtId="4" fontId="17" fillId="13" borderId="7" xfId="0" applyNumberFormat="1" applyFont="1" applyFill="1" applyBorder="1" applyAlignment="1" applyProtection="1">
      <alignment vertical="center"/>
    </xf>
    <xf numFmtId="4" fontId="17" fillId="11" borderId="22" xfId="0" applyNumberFormat="1" applyFont="1" applyFill="1" applyBorder="1" applyAlignment="1" applyProtection="1">
      <alignment vertical="center"/>
    </xf>
    <xf numFmtId="4" fontId="17" fillId="11" borderId="7" xfId="0" applyNumberFormat="1" applyFont="1" applyFill="1" applyBorder="1" applyAlignment="1" applyProtection="1">
      <alignment vertical="center"/>
    </xf>
    <xf numFmtId="4" fontId="16" fillId="0" borderId="23" xfId="0" applyNumberFormat="1" applyFont="1" applyBorder="1" applyAlignment="1" applyProtection="1">
      <alignment vertical="center"/>
    </xf>
    <xf numFmtId="4" fontId="16" fillId="0" borderId="34" xfId="0" applyNumberFormat="1" applyFont="1" applyBorder="1" applyAlignment="1" applyProtection="1">
      <alignment vertical="center"/>
    </xf>
    <xf numFmtId="4" fontId="16" fillId="0" borderId="39" xfId="0" applyNumberFormat="1" applyFont="1" applyBorder="1" applyAlignment="1" applyProtection="1">
      <alignment vertical="center"/>
    </xf>
    <xf numFmtId="4" fontId="62" fillId="0" borderId="7" xfId="0" applyNumberFormat="1" applyFont="1" applyBorder="1" applyAlignment="1" applyProtection="1">
      <alignment vertical="center"/>
    </xf>
    <xf numFmtId="4" fontId="62" fillId="0" borderId="9" xfId="0" applyNumberFormat="1" applyFont="1" applyBorder="1" applyAlignment="1" applyProtection="1">
      <alignment vertical="center"/>
    </xf>
    <xf numFmtId="4" fontId="62" fillId="0" borderId="11" xfId="0" applyNumberFormat="1" applyFont="1" applyBorder="1" applyAlignment="1" applyProtection="1">
      <alignment vertical="center"/>
    </xf>
    <xf numFmtId="4" fontId="62" fillId="0" borderId="64" xfId="0" applyNumberFormat="1" applyFont="1" applyBorder="1" applyAlignment="1" applyProtection="1">
      <alignment vertical="center"/>
    </xf>
    <xf numFmtId="4" fontId="62" fillId="0" borderId="37" xfId="0" applyNumberFormat="1" applyFont="1" applyBorder="1" applyAlignment="1" applyProtection="1">
      <alignment vertical="center"/>
    </xf>
    <xf numFmtId="4" fontId="62" fillId="0" borderId="38" xfId="0" applyNumberFormat="1" applyFont="1" applyBorder="1" applyAlignment="1" applyProtection="1">
      <alignment vertical="center"/>
    </xf>
    <xf numFmtId="4" fontId="17" fillId="13" borderId="23" xfId="0" applyNumberFormat="1" applyFont="1" applyFill="1" applyBorder="1" applyAlignment="1" applyProtection="1">
      <alignment vertical="center"/>
    </xf>
    <xf numFmtId="168" fontId="61" fillId="0" borderId="22" xfId="0" applyNumberFormat="1" applyFont="1" applyBorder="1" applyAlignment="1" applyProtection="1">
      <alignment vertical="center"/>
    </xf>
    <xf numFmtId="168" fontId="61" fillId="0" borderId="7" xfId="0" applyNumberFormat="1" applyFont="1" applyBorder="1" applyAlignment="1" applyProtection="1">
      <alignment vertical="center"/>
    </xf>
    <xf numFmtId="4" fontId="61" fillId="0" borderId="23" xfId="0" applyNumberFormat="1" applyFont="1" applyBorder="1" applyAlignment="1" applyProtection="1">
      <alignment vertical="center"/>
    </xf>
    <xf numFmtId="168" fontId="61" fillId="0" borderId="66" xfId="0" applyNumberFormat="1" applyFont="1" applyBorder="1" applyAlignment="1" applyProtection="1">
      <alignment vertical="center"/>
    </xf>
    <xf numFmtId="168" fontId="61" fillId="0" borderId="12" xfId="0" applyNumberFormat="1" applyFont="1" applyBorder="1" applyAlignment="1" applyProtection="1">
      <alignment vertical="center"/>
    </xf>
    <xf numFmtId="0" fontId="12" fillId="0" borderId="0" xfId="0" applyFont="1"/>
    <xf numFmtId="166" fontId="63" fillId="0" borderId="0" xfId="0" applyNumberFormat="1" applyFont="1"/>
    <xf numFmtId="0" fontId="17" fillId="10" borderId="27" xfId="0" applyFont="1" applyFill="1" applyBorder="1" applyProtection="1"/>
    <xf numFmtId="0" fontId="17" fillId="10" borderId="50" xfId="0" applyFont="1" applyFill="1" applyBorder="1" applyProtection="1"/>
    <xf numFmtId="4" fontId="17" fillId="16" borderId="66" xfId="0" applyNumberFormat="1" applyFont="1" applyFill="1" applyBorder="1" applyAlignment="1" applyProtection="1">
      <alignment vertical="center"/>
    </xf>
    <xf numFmtId="4" fontId="17" fillId="16" borderId="14" xfId="0" applyNumberFormat="1" applyFont="1" applyFill="1" applyBorder="1" applyAlignment="1" applyProtection="1">
      <alignment vertical="center"/>
    </xf>
    <xf numFmtId="4" fontId="17" fillId="16" borderId="12" xfId="0" applyNumberFormat="1" applyFont="1" applyFill="1" applyBorder="1" applyAlignment="1" applyProtection="1">
      <alignment vertical="center"/>
    </xf>
    <xf numFmtId="4" fontId="17" fillId="16" borderId="13" xfId="0" applyNumberFormat="1" applyFont="1" applyFill="1" applyBorder="1" applyAlignment="1" applyProtection="1">
      <alignment vertical="center"/>
    </xf>
    <xf numFmtId="4" fontId="17" fillId="16" borderId="67" xfId="0" applyNumberFormat="1" applyFont="1" applyFill="1" applyBorder="1" applyAlignment="1" applyProtection="1">
      <alignment vertical="center"/>
    </xf>
    <xf numFmtId="4" fontId="62" fillId="10" borderId="7" xfId="0" applyNumberFormat="1" applyFont="1" applyFill="1" applyBorder="1" applyAlignment="1" applyProtection="1">
      <alignment vertical="center"/>
    </xf>
    <xf numFmtId="4" fontId="62" fillId="10" borderId="9" xfId="0" applyNumberFormat="1" applyFont="1" applyFill="1" applyBorder="1" applyAlignment="1" applyProtection="1">
      <alignment vertical="center"/>
    </xf>
    <xf numFmtId="4" fontId="62" fillId="4" borderId="7" xfId="0" applyNumberFormat="1" applyFont="1" applyFill="1" applyBorder="1" applyAlignment="1" applyProtection="1">
      <alignment vertical="center"/>
    </xf>
    <xf numFmtId="4" fontId="62" fillId="4" borderId="9" xfId="0" applyNumberFormat="1" applyFont="1" applyFill="1" applyBorder="1" applyAlignment="1" applyProtection="1">
      <alignment vertical="center"/>
    </xf>
    <xf numFmtId="4" fontId="16" fillId="4" borderId="23" xfId="0" applyNumberFormat="1" applyFont="1" applyFill="1" applyBorder="1" applyAlignment="1" applyProtection="1">
      <alignment vertical="center"/>
    </xf>
    <xf numFmtId="4" fontId="17" fillId="5" borderId="22" xfId="0" applyNumberFormat="1" applyFont="1" applyFill="1" applyBorder="1" applyAlignment="1" applyProtection="1">
      <alignment vertical="center"/>
    </xf>
    <xf numFmtId="4" fontId="64" fillId="4" borderId="51" xfId="0" applyNumberFormat="1" applyFont="1" applyFill="1" applyBorder="1" applyAlignment="1" applyProtection="1">
      <alignment vertical="center"/>
    </xf>
    <xf numFmtId="4" fontId="64" fillId="4" borderId="7" xfId="0" applyNumberFormat="1" applyFont="1" applyFill="1" applyBorder="1" applyAlignment="1" applyProtection="1">
      <alignment vertical="center"/>
    </xf>
    <xf numFmtId="4" fontId="64" fillId="4" borderId="23" xfId="0" applyNumberFormat="1" applyFont="1" applyFill="1" applyBorder="1" applyAlignment="1" applyProtection="1">
      <alignment vertical="center"/>
    </xf>
    <xf numFmtId="4" fontId="10" fillId="18" borderId="51" xfId="0" applyNumberFormat="1" applyFont="1" applyFill="1" applyBorder="1" applyAlignment="1" applyProtection="1">
      <alignment vertical="center"/>
    </xf>
    <xf numFmtId="4" fontId="10" fillId="18" borderId="7" xfId="0" applyNumberFormat="1" applyFont="1" applyFill="1" applyBorder="1" applyAlignment="1" applyProtection="1">
      <alignment vertical="center"/>
    </xf>
    <xf numFmtId="4" fontId="17" fillId="3" borderId="24" xfId="0" applyNumberFormat="1" applyFont="1" applyFill="1" applyBorder="1" applyAlignment="1" applyProtection="1">
      <alignment vertical="center"/>
    </xf>
    <xf numFmtId="4" fontId="17" fillId="3" borderId="25" xfId="0" applyNumberFormat="1" applyFont="1" applyFill="1" applyBorder="1" applyAlignment="1" applyProtection="1">
      <alignment vertical="center"/>
    </xf>
    <xf numFmtId="4" fontId="52" fillId="0" borderId="7" xfId="0" applyNumberFormat="1" applyFont="1" applyBorder="1" applyAlignment="1" applyProtection="1">
      <alignment vertical="center"/>
    </xf>
    <xf numFmtId="2" fontId="24" fillId="0" borderId="0" xfId="0" applyNumberFormat="1" applyFont="1" applyAlignment="1">
      <alignment horizontal="center" vertical="center" wrapText="1"/>
    </xf>
    <xf numFmtId="3" fontId="24" fillId="0" borderId="0" xfId="0" applyNumberFormat="1" applyFont="1" applyAlignment="1">
      <alignment horizontal="center" vertical="center" wrapText="1"/>
    </xf>
    <xf numFmtId="0" fontId="24" fillId="0" borderId="0" xfId="0" applyFont="1" applyAlignment="1">
      <alignment horizontal="right" vertical="top"/>
    </xf>
    <xf numFmtId="0" fontId="24" fillId="0" borderId="0" xfId="0" applyFont="1" applyAlignment="1">
      <alignment wrapText="1"/>
    </xf>
    <xf numFmtId="0" fontId="61" fillId="0" borderId="0" xfId="0" applyFont="1" applyAlignment="1">
      <alignment vertical="top" wrapText="1"/>
    </xf>
    <xf numFmtId="0" fontId="24" fillId="0" borderId="0" xfId="0" applyFont="1" applyAlignment="1">
      <alignment vertical="top" wrapText="1"/>
    </xf>
    <xf numFmtId="1" fontId="24" fillId="0" borderId="0" xfId="0" applyNumberFormat="1" applyFont="1" applyAlignment="1">
      <alignment horizontal="center" vertical="center" wrapText="1"/>
    </xf>
    <xf numFmtId="0" fontId="31" fillId="2" borderId="5" xfId="0" applyFont="1" applyFill="1" applyBorder="1" applyAlignment="1" applyProtection="1">
      <alignment horizontal="center" vertical="center"/>
    </xf>
    <xf numFmtId="0" fontId="31" fillId="2" borderId="54" xfId="0" applyFont="1" applyFill="1" applyBorder="1" applyAlignment="1" applyProtection="1">
      <alignment horizontal="center" vertical="center"/>
    </xf>
    <xf numFmtId="0" fontId="31" fillId="2" borderId="1" xfId="0" applyFont="1" applyFill="1" applyBorder="1" applyAlignment="1" applyProtection="1">
      <alignment horizontal="center" vertical="center"/>
    </xf>
    <xf numFmtId="0" fontId="24" fillId="0" borderId="47" xfId="0" applyFont="1" applyBorder="1" applyAlignment="1">
      <alignment vertical="center" wrapText="1"/>
    </xf>
    <xf numFmtId="0" fontId="24" fillId="0" borderId="0" xfId="0" applyFont="1" applyAlignment="1">
      <alignment vertical="center" wrapText="1"/>
    </xf>
    <xf numFmtId="0" fontId="61" fillId="0" borderId="0" xfId="0" applyFont="1" applyAlignment="1">
      <alignment vertical="center" wrapText="1"/>
    </xf>
    <xf numFmtId="0" fontId="4" fillId="4" borderId="2" xfId="0" applyFont="1" applyFill="1" applyBorder="1" applyAlignment="1" applyProtection="1">
      <alignment vertical="center" wrapText="1"/>
    </xf>
    <xf numFmtId="0" fontId="4" fillId="4" borderId="0" xfId="0" applyFont="1" applyFill="1" applyBorder="1" applyAlignment="1" applyProtection="1">
      <alignment vertical="center" wrapText="1"/>
    </xf>
    <xf numFmtId="0" fontId="24" fillId="2" borderId="54" xfId="0" applyFont="1" applyFill="1" applyBorder="1" applyAlignment="1" applyProtection="1">
      <alignment horizontal="center" vertical="center"/>
    </xf>
    <xf numFmtId="0" fontId="16" fillId="0" borderId="37" xfId="0" applyFont="1" applyBorder="1" applyAlignment="1" applyProtection="1">
      <alignment horizontal="left" vertical="center" wrapText="1"/>
    </xf>
    <xf numFmtId="0" fontId="16" fillId="0" borderId="35" xfId="0" applyFont="1" applyBorder="1" applyAlignment="1" applyProtection="1">
      <alignment horizontal="left" vertical="center" wrapText="1"/>
    </xf>
    <xf numFmtId="0" fontId="16" fillId="3" borderId="35" xfId="0" applyFont="1" applyFill="1" applyBorder="1" applyAlignment="1" applyProtection="1">
      <alignment horizontal="center" vertical="center" wrapText="1"/>
    </xf>
    <xf numFmtId="0" fontId="16" fillId="3" borderId="35" xfId="0" applyFont="1" applyFill="1" applyBorder="1" applyAlignment="1" applyProtection="1">
      <alignment horizontal="left" vertical="center" wrapText="1"/>
    </xf>
    <xf numFmtId="0" fontId="16" fillId="3" borderId="37" xfId="0" applyFont="1" applyFill="1" applyBorder="1" applyAlignment="1" applyProtection="1">
      <alignment horizontal="center" vertical="center" wrapText="1"/>
    </xf>
    <xf numFmtId="0" fontId="16" fillId="3" borderId="37" xfId="0" applyFont="1" applyFill="1" applyBorder="1" applyAlignment="1" applyProtection="1">
      <alignment horizontal="left" vertical="center" wrapText="1"/>
    </xf>
    <xf numFmtId="0" fontId="16" fillId="10" borderId="35" xfId="0" applyFont="1" applyFill="1" applyBorder="1" applyAlignment="1" applyProtection="1">
      <alignment horizontal="center" vertical="center" wrapText="1"/>
    </xf>
    <xf numFmtId="0" fontId="16" fillId="10" borderId="35" xfId="0" applyFont="1" applyFill="1" applyBorder="1" applyAlignment="1" applyProtection="1">
      <alignment horizontal="left" vertical="center" wrapText="1"/>
    </xf>
    <xf numFmtId="0" fontId="16" fillId="10" borderId="37" xfId="0" applyFont="1" applyFill="1" applyBorder="1" applyAlignment="1" applyProtection="1">
      <alignment horizontal="center" vertical="center" wrapText="1"/>
    </xf>
    <xf numFmtId="0" fontId="16" fillId="10" borderId="37" xfId="0" applyFont="1" applyFill="1" applyBorder="1" applyAlignment="1" applyProtection="1">
      <alignment horizontal="left" vertical="center" wrapText="1"/>
    </xf>
    <xf numFmtId="4" fontId="4" fillId="0" borderId="0" xfId="0" applyNumberFormat="1" applyFont="1"/>
    <xf numFmtId="4" fontId="4" fillId="3" borderId="0" xfId="0" applyNumberFormat="1" applyFont="1" applyFill="1"/>
    <xf numFmtId="0" fontId="16" fillId="0" borderId="0" xfId="0" applyFont="1" applyAlignment="1">
      <alignment horizontal="center"/>
    </xf>
    <xf numFmtId="4" fontId="52" fillId="4" borderId="22" xfId="0" applyNumberFormat="1" applyFont="1" applyFill="1" applyBorder="1" applyAlignment="1" applyProtection="1">
      <alignment vertical="center"/>
    </xf>
    <xf numFmtId="3" fontId="41" fillId="0" borderId="0" xfId="0" applyNumberFormat="1" applyFont="1" applyAlignment="1">
      <alignment horizontal="center" vertical="center" wrapText="1"/>
    </xf>
    <xf numFmtId="0" fontId="12" fillId="4" borderId="0" xfId="0" applyFont="1" applyFill="1"/>
    <xf numFmtId="0" fontId="45" fillId="0" borderId="0" xfId="0" applyFont="1" applyAlignment="1">
      <alignment wrapText="1"/>
    </xf>
    <xf numFmtId="1" fontId="46" fillId="0" borderId="0" xfId="0" applyNumberFormat="1" applyFont="1" applyAlignment="1">
      <alignment horizontal="center" vertical="center" wrapText="1"/>
    </xf>
    <xf numFmtId="0" fontId="45" fillId="0" borderId="0" xfId="0" applyFont="1"/>
    <xf numFmtId="0" fontId="30" fillId="2" borderId="5" xfId="0" applyFont="1" applyFill="1" applyBorder="1" applyAlignment="1" applyProtection="1">
      <alignment horizontal="center" vertical="center"/>
    </xf>
    <xf numFmtId="4" fontId="52" fillId="4" borderId="26" xfId="0" applyNumberFormat="1" applyFont="1" applyFill="1" applyBorder="1" applyAlignment="1" applyProtection="1">
      <alignment vertical="center"/>
    </xf>
    <xf numFmtId="4" fontId="7" fillId="0" borderId="0" xfId="0" applyNumberFormat="1" applyFont="1"/>
    <xf numFmtId="0" fontId="41" fillId="0" borderId="0" xfId="0" applyFont="1" applyAlignment="1">
      <alignment horizontal="right" vertical="top"/>
    </xf>
    <xf numFmtId="0" fontId="7" fillId="0" borderId="0" xfId="0" applyFont="1"/>
    <xf numFmtId="168" fontId="61" fillId="0" borderId="23" xfId="0" applyNumberFormat="1" applyFont="1" applyBorder="1" applyAlignment="1" applyProtection="1">
      <alignment vertical="center"/>
    </xf>
    <xf numFmtId="168" fontId="61" fillId="0" borderId="33" xfId="0" applyNumberFormat="1" applyFont="1" applyBorder="1" applyAlignment="1" applyProtection="1">
      <alignment vertical="center"/>
    </xf>
    <xf numFmtId="168" fontId="61" fillId="0" borderId="11" xfId="0" applyNumberFormat="1" applyFont="1" applyBorder="1" applyAlignment="1" applyProtection="1">
      <alignment vertical="center"/>
    </xf>
    <xf numFmtId="168" fontId="61" fillId="0" borderId="34" xfId="0" applyNumberFormat="1" applyFont="1" applyBorder="1" applyAlignment="1" applyProtection="1">
      <alignment vertical="center"/>
    </xf>
    <xf numFmtId="168" fontId="61" fillId="0" borderId="37" xfId="0" applyNumberFormat="1" applyFont="1" applyBorder="1" applyAlignment="1" applyProtection="1">
      <alignment vertical="center"/>
    </xf>
    <xf numFmtId="168" fontId="61" fillId="0" borderId="38" xfId="0" applyNumberFormat="1" applyFont="1" applyBorder="1" applyAlignment="1" applyProtection="1">
      <alignment vertical="center"/>
    </xf>
    <xf numFmtId="168" fontId="61" fillId="0" borderId="39" xfId="0" applyNumberFormat="1" applyFont="1" applyBorder="1" applyAlignment="1" applyProtection="1">
      <alignment vertical="center"/>
    </xf>
    <xf numFmtId="0" fontId="8" fillId="2" borderId="0" xfId="0" applyFont="1" applyFill="1"/>
    <xf numFmtId="4" fontId="17" fillId="11" borderId="23" xfId="0" applyNumberFormat="1" applyFont="1" applyFill="1" applyBorder="1" applyAlignment="1" applyProtection="1">
      <alignment vertical="center"/>
    </xf>
    <xf numFmtId="4" fontId="17" fillId="18" borderId="23" xfId="0" applyNumberFormat="1" applyFont="1" applyFill="1" applyBorder="1" applyAlignment="1" applyProtection="1">
      <alignment vertical="center"/>
    </xf>
    <xf numFmtId="4" fontId="10" fillId="18" borderId="23" xfId="0" applyNumberFormat="1" applyFont="1" applyFill="1" applyBorder="1" applyAlignment="1" applyProtection="1">
      <alignment vertical="center"/>
    </xf>
    <xf numFmtId="4" fontId="52" fillId="4" borderId="51" xfId="0" applyNumberFormat="1" applyFont="1" applyFill="1" applyBorder="1" applyAlignment="1" applyProtection="1">
      <alignment vertical="center"/>
    </xf>
    <xf numFmtId="4" fontId="10" fillId="9" borderId="23" xfId="0" applyNumberFormat="1" applyFont="1" applyFill="1" applyBorder="1" applyAlignment="1" applyProtection="1">
      <alignment vertical="center"/>
    </xf>
    <xf numFmtId="4" fontId="17" fillId="18" borderId="51" xfId="0" applyNumberFormat="1" applyFont="1" applyFill="1" applyBorder="1" applyAlignment="1" applyProtection="1">
      <alignment vertical="center"/>
    </xf>
    <xf numFmtId="4" fontId="17" fillId="9" borderId="51" xfId="0" applyNumberFormat="1" applyFont="1" applyFill="1" applyBorder="1" applyAlignment="1" applyProtection="1">
      <alignment vertical="center"/>
    </xf>
    <xf numFmtId="0" fontId="2" fillId="0" borderId="38" xfId="0" applyFont="1" applyBorder="1" applyAlignment="1" applyProtection="1">
      <alignment horizontal="center" vertical="center" wrapText="1"/>
    </xf>
    <xf numFmtId="0" fontId="2" fillId="4" borderId="38" xfId="0" applyFont="1" applyFill="1" applyBorder="1" applyAlignment="1" applyProtection="1">
      <alignment horizontal="center" vertical="center" wrapText="1"/>
    </xf>
    <xf numFmtId="0" fontId="2" fillId="0" borderId="20" xfId="0" applyFont="1" applyBorder="1" applyAlignment="1" applyProtection="1">
      <alignment horizontal="center" vertical="center" wrapText="1"/>
    </xf>
    <xf numFmtId="0" fontId="2" fillId="4" borderId="29" xfId="0" applyFont="1" applyFill="1" applyBorder="1" applyAlignment="1" applyProtection="1">
      <alignment horizontal="center" vertical="center" wrapText="1"/>
    </xf>
    <xf numFmtId="0" fontId="2" fillId="0" borderId="29" xfId="0" applyFont="1" applyBorder="1" applyAlignment="1" applyProtection="1">
      <alignment horizontal="center" vertical="center" wrapText="1"/>
    </xf>
    <xf numFmtId="0" fontId="2" fillId="0" borderId="0" xfId="0" applyFont="1" applyAlignment="1" applyProtection="1">
      <alignment horizontal="left" vertical="center"/>
    </xf>
    <xf numFmtId="0" fontId="25" fillId="0" borderId="0" xfId="0" applyFont="1" applyAlignment="1">
      <alignment horizontal="center" vertical="center"/>
    </xf>
    <xf numFmtId="0" fontId="26" fillId="4" borderId="0" xfId="0" applyFont="1" applyFill="1" applyAlignment="1" applyProtection="1">
      <alignment horizontal="center" vertical="top"/>
    </xf>
    <xf numFmtId="0" fontId="13" fillId="2" borderId="0" xfId="0" applyFont="1" applyFill="1" applyAlignment="1">
      <alignment horizontal="center" vertical="center" wrapText="1"/>
    </xf>
    <xf numFmtId="0" fontId="16" fillId="4" borderId="29" xfId="0" applyFont="1" applyFill="1" applyBorder="1" applyAlignment="1" applyProtection="1">
      <alignment horizontal="center" vertical="center" wrapText="1"/>
    </xf>
    <xf numFmtId="0" fontId="16" fillId="4" borderId="38" xfId="0" applyFont="1" applyFill="1" applyBorder="1" applyAlignment="1" applyProtection="1">
      <alignment horizontal="center" vertical="center" wrapText="1"/>
    </xf>
    <xf numFmtId="0" fontId="31" fillId="0" borderId="0" xfId="0" applyFont="1" applyAlignment="1">
      <alignment horizontal="center" vertical="center"/>
    </xf>
    <xf numFmtId="0" fontId="4" fillId="0" borderId="7" xfId="0" applyFont="1" applyBorder="1" applyProtection="1"/>
    <xf numFmtId="4" fontId="4" fillId="0" borderId="7" xfId="0" applyNumberFormat="1" applyFont="1" applyBorder="1" applyAlignment="1" applyProtection="1">
      <alignment vertical="center"/>
    </xf>
    <xf numFmtId="0" fontId="2" fillId="4" borderId="35" xfId="0" applyFont="1" applyFill="1" applyBorder="1" applyAlignment="1" applyProtection="1">
      <alignment horizontal="left" vertical="center" wrapText="1"/>
    </xf>
    <xf numFmtId="0" fontId="2" fillId="4" borderId="37" xfId="0" applyFont="1" applyFill="1" applyBorder="1" applyAlignment="1" applyProtection="1">
      <alignment horizontal="left" vertical="center" wrapText="1"/>
    </xf>
    <xf numFmtId="0" fontId="17" fillId="0" borderId="0" xfId="0" applyFont="1" applyAlignment="1" applyProtection="1">
      <alignment vertical="center"/>
    </xf>
    <xf numFmtId="4" fontId="16" fillId="0" borderId="0" xfId="0" applyNumberFormat="1" applyFont="1" applyProtection="1"/>
    <xf numFmtId="0" fontId="16" fillId="0" borderId="0" xfId="0" applyFont="1" applyAlignment="1" applyProtection="1">
      <alignment vertical="center"/>
    </xf>
    <xf numFmtId="0" fontId="68" fillId="0" borderId="0" xfId="0" applyFont="1" applyProtection="1"/>
    <xf numFmtId="0" fontId="4" fillId="0" borderId="8" xfId="0" applyFont="1" applyBorder="1" applyAlignment="1" applyProtection="1">
      <alignment vertical="center" wrapText="1"/>
    </xf>
    <xf numFmtId="4" fontId="4" fillId="0" borderId="11" xfId="0" applyNumberFormat="1" applyFont="1" applyBorder="1" applyAlignment="1" applyProtection="1">
      <alignment vertical="center"/>
    </xf>
    <xf numFmtId="0" fontId="28" fillId="3" borderId="60" xfId="0" applyFont="1" applyFill="1" applyBorder="1" applyAlignment="1" applyProtection="1">
      <alignment vertical="center" wrapText="1"/>
    </xf>
    <xf numFmtId="4" fontId="17" fillId="0" borderId="20" xfId="0" applyNumberFormat="1" applyFont="1" applyBorder="1" applyAlignment="1" applyProtection="1">
      <alignment vertical="center"/>
    </xf>
    <xf numFmtId="2" fontId="17" fillId="7" borderId="41" xfId="0" applyNumberFormat="1" applyFont="1" applyFill="1" applyBorder="1" applyAlignment="1" applyProtection="1">
      <alignment vertical="center"/>
    </xf>
    <xf numFmtId="0" fontId="17" fillId="7" borderId="20" xfId="0" applyFont="1" applyFill="1" applyBorder="1" applyAlignment="1" applyProtection="1">
      <alignment horizontal="center"/>
    </xf>
    <xf numFmtId="2" fontId="17" fillId="7" borderId="7" xfId="0" applyNumberFormat="1" applyFont="1" applyFill="1" applyBorder="1" applyAlignment="1" applyProtection="1">
      <alignment horizontal="center" vertical="center"/>
    </xf>
    <xf numFmtId="0" fontId="17" fillId="7" borderId="20" xfId="0" applyFont="1" applyFill="1" applyBorder="1" applyAlignment="1" applyProtection="1">
      <alignment horizontal="center" vertical="center"/>
    </xf>
    <xf numFmtId="2" fontId="17" fillId="7" borderId="25" xfId="0" applyNumberFormat="1" applyFont="1" applyFill="1" applyBorder="1" applyAlignment="1" applyProtection="1">
      <alignment horizontal="center" vertical="center"/>
    </xf>
    <xf numFmtId="2" fontId="17" fillId="7" borderId="38" xfId="0" applyNumberFormat="1" applyFont="1" applyFill="1" applyBorder="1" applyAlignment="1" applyProtection="1">
      <alignment horizontal="center" vertical="center"/>
    </xf>
    <xf numFmtId="0" fontId="4" fillId="0" borderId="8" xfId="0" applyFont="1" applyBorder="1" applyAlignment="1" applyProtection="1">
      <alignment horizontal="center" vertical="center" wrapText="1"/>
    </xf>
    <xf numFmtId="2" fontId="17" fillId="7" borderId="29" xfId="0" applyNumberFormat="1" applyFont="1" applyFill="1" applyBorder="1" applyAlignment="1" applyProtection="1">
      <alignment horizontal="center" vertical="center"/>
    </xf>
    <xf numFmtId="2" fontId="17" fillId="7" borderId="30" xfId="0" applyNumberFormat="1" applyFont="1" applyFill="1" applyBorder="1" applyAlignment="1" applyProtection="1">
      <alignment horizontal="center" vertical="center"/>
    </xf>
    <xf numFmtId="0" fontId="28" fillId="3" borderId="60" xfId="0" applyFont="1" applyFill="1" applyBorder="1" applyAlignment="1" applyProtection="1">
      <alignment horizontal="center" vertical="center" wrapText="1"/>
    </xf>
    <xf numFmtId="2" fontId="17" fillId="7" borderId="11" xfId="0" applyNumberFormat="1" applyFont="1" applyFill="1" applyBorder="1" applyAlignment="1" applyProtection="1">
      <alignment horizontal="center" vertical="center"/>
    </xf>
    <xf numFmtId="0" fontId="17" fillId="7" borderId="15" xfId="0" applyFont="1" applyFill="1" applyBorder="1" applyAlignment="1" applyProtection="1">
      <alignment horizontal="center"/>
    </xf>
    <xf numFmtId="2" fontId="17" fillId="7" borderId="18" xfId="0" applyNumberFormat="1" applyFont="1" applyFill="1" applyBorder="1" applyAlignment="1" applyProtection="1">
      <alignment horizontal="center" vertical="center"/>
    </xf>
    <xf numFmtId="0" fontId="17" fillId="7" borderId="18" xfId="0" applyFont="1" applyFill="1" applyBorder="1" applyAlignment="1" applyProtection="1">
      <alignment horizontal="center"/>
    </xf>
    <xf numFmtId="0" fontId="17" fillId="7" borderId="41" xfId="0" applyFont="1" applyFill="1" applyBorder="1" applyAlignment="1" applyProtection="1">
      <alignment horizontal="center"/>
    </xf>
    <xf numFmtId="0" fontId="17" fillId="7" borderId="42" xfId="0" applyFont="1" applyFill="1" applyBorder="1" applyAlignment="1" applyProtection="1">
      <alignment horizontal="center"/>
    </xf>
    <xf numFmtId="0" fontId="17" fillId="7" borderId="29" xfId="0" applyFont="1" applyFill="1" applyBorder="1" applyAlignment="1" applyProtection="1">
      <alignment horizontal="center"/>
    </xf>
    <xf numFmtId="0" fontId="17" fillId="7" borderId="30" xfId="0" applyFont="1" applyFill="1" applyBorder="1" applyAlignment="1" applyProtection="1">
      <alignment horizontal="center"/>
    </xf>
    <xf numFmtId="0" fontId="4" fillId="0" borderId="0" xfId="0" applyFont="1" applyAlignment="1" applyProtection="1">
      <alignment vertical="center"/>
    </xf>
    <xf numFmtId="4" fontId="4" fillId="19" borderId="0" xfId="0" applyNumberFormat="1" applyFont="1" applyFill="1" applyProtection="1"/>
    <xf numFmtId="4" fontId="4" fillId="19" borderId="20" xfId="0" applyNumberFormat="1" applyFont="1" applyFill="1" applyBorder="1" applyAlignment="1" applyProtection="1">
      <alignment vertical="center"/>
    </xf>
    <xf numFmtId="4" fontId="4" fillId="19" borderId="21" xfId="0" applyNumberFormat="1" applyFont="1" applyFill="1" applyBorder="1" applyAlignment="1" applyProtection="1">
      <alignment vertical="center"/>
    </xf>
    <xf numFmtId="4" fontId="4" fillId="19" borderId="7" xfId="0" applyNumberFormat="1" applyFont="1" applyFill="1" applyBorder="1" applyAlignment="1" applyProtection="1">
      <alignment vertical="center"/>
    </xf>
    <xf numFmtId="4" fontId="4" fillId="19" borderId="23" xfId="0" applyNumberFormat="1" applyFont="1" applyFill="1" applyBorder="1" applyAlignment="1" applyProtection="1">
      <alignment vertical="center"/>
    </xf>
    <xf numFmtId="4" fontId="4" fillId="19" borderId="25" xfId="0" applyNumberFormat="1" applyFont="1" applyFill="1" applyBorder="1" applyAlignment="1" applyProtection="1">
      <alignment vertical="center"/>
    </xf>
    <xf numFmtId="4" fontId="4" fillId="19" borderId="26" xfId="0" applyNumberFormat="1" applyFont="1" applyFill="1" applyBorder="1" applyAlignment="1" applyProtection="1">
      <alignment vertical="center"/>
    </xf>
    <xf numFmtId="0" fontId="23" fillId="0" borderId="0" xfId="0" applyFont="1" applyBorder="1" applyAlignment="1">
      <alignment horizontal="left" vertical="center"/>
    </xf>
    <xf numFmtId="0" fontId="21" fillId="0" borderId="0" xfId="0" applyFont="1" applyBorder="1" applyAlignment="1">
      <alignment vertical="center"/>
    </xf>
    <xf numFmtId="166" fontId="4" fillId="5" borderId="11" xfId="0" applyNumberFormat="1" applyFont="1" applyFill="1" applyBorder="1" applyAlignment="1" applyProtection="1">
      <alignment horizontal="center"/>
      <protection locked="0"/>
    </xf>
    <xf numFmtId="0" fontId="6" fillId="3" borderId="60" xfId="0" applyFont="1" applyFill="1" applyBorder="1" applyAlignment="1" applyProtection="1">
      <alignment vertical="center" wrapText="1"/>
    </xf>
    <xf numFmtId="0" fontId="6" fillId="3" borderId="60" xfId="0" applyFont="1" applyFill="1" applyBorder="1" applyAlignment="1" applyProtection="1">
      <alignment horizontal="center" vertical="center" wrapText="1"/>
    </xf>
    <xf numFmtId="0" fontId="8" fillId="0" borderId="12" xfId="0" applyFont="1" applyBorder="1" applyProtection="1"/>
    <xf numFmtId="4" fontId="8" fillId="0" borderId="12" xfId="0" applyNumberFormat="1" applyFont="1" applyBorder="1" applyAlignment="1" applyProtection="1">
      <alignment vertical="center"/>
    </xf>
    <xf numFmtId="0" fontId="3" fillId="0" borderId="12" xfId="0" applyFont="1" applyBorder="1" applyProtection="1"/>
    <xf numFmtId="0" fontId="2" fillId="0" borderId="0" xfId="0" applyFont="1"/>
    <xf numFmtId="0" fontId="9" fillId="4" borderId="0" xfId="0" applyFont="1" applyFill="1" applyAlignment="1">
      <alignment horizontal="center" vertical="center"/>
    </xf>
    <xf numFmtId="0" fontId="11" fillId="0" borderId="73" xfId="0" applyFont="1" applyBorder="1" applyAlignment="1" applyProtection="1">
      <alignment vertical="center" wrapText="1"/>
    </xf>
    <xf numFmtId="0" fontId="11" fillId="0" borderId="74" xfId="0" applyFont="1" applyBorder="1" applyAlignment="1" applyProtection="1">
      <alignment horizontal="center" vertical="center" wrapText="1"/>
    </xf>
    <xf numFmtId="0" fontId="47" fillId="0" borderId="0" xfId="0" applyFont="1" applyBorder="1" applyAlignment="1">
      <alignment vertical="center"/>
    </xf>
    <xf numFmtId="0" fontId="11" fillId="0" borderId="6" xfId="0" applyFont="1" applyBorder="1" applyAlignment="1" applyProtection="1">
      <alignment horizontal="center" vertical="center" wrapText="1"/>
    </xf>
    <xf numFmtId="0" fontId="11" fillId="0" borderId="3" xfId="0" applyFont="1" applyBorder="1" applyAlignment="1" applyProtection="1">
      <alignment horizontal="center" vertical="center" wrapText="1"/>
    </xf>
    <xf numFmtId="0" fontId="26" fillId="4" borderId="0" xfId="0" applyFont="1" applyFill="1" applyAlignment="1" applyProtection="1">
      <alignment vertical="top"/>
    </xf>
    <xf numFmtId="0" fontId="25" fillId="0" borderId="0" xfId="0" applyFont="1" applyAlignment="1">
      <alignment vertical="center"/>
    </xf>
    <xf numFmtId="0" fontId="2" fillId="4" borderId="35" xfId="0" applyFont="1" applyFill="1" applyBorder="1" applyAlignment="1" applyProtection="1">
      <alignment horizontal="center" vertical="center" wrapText="1"/>
    </xf>
    <xf numFmtId="0" fontId="2" fillId="4" borderId="29" xfId="0" applyFont="1" applyFill="1" applyBorder="1" applyAlignment="1" applyProtection="1">
      <alignment vertical="center" wrapText="1"/>
    </xf>
    <xf numFmtId="2" fontId="2" fillId="4" borderId="29" xfId="0" applyNumberFormat="1" applyFont="1" applyFill="1" applyBorder="1" applyAlignment="1" applyProtection="1">
      <alignment horizontal="center" vertical="center" wrapText="1"/>
    </xf>
    <xf numFmtId="0" fontId="2" fillId="19" borderId="35" xfId="0" applyFont="1" applyFill="1" applyBorder="1" applyAlignment="1" applyProtection="1">
      <alignment horizontal="center" vertical="center" wrapText="1"/>
    </xf>
    <xf numFmtId="0" fontId="2" fillId="19" borderId="29" xfId="0" applyFont="1" applyFill="1" applyBorder="1" applyAlignment="1" applyProtection="1">
      <alignment vertical="center" wrapText="1"/>
    </xf>
    <xf numFmtId="0" fontId="2" fillId="19" borderId="29" xfId="0" applyFont="1" applyFill="1" applyBorder="1" applyAlignment="1" applyProtection="1">
      <alignment horizontal="center" vertical="center" wrapText="1"/>
    </xf>
    <xf numFmtId="2" fontId="8" fillId="19" borderId="38" xfId="0" applyNumberFormat="1" applyFont="1" applyFill="1" applyBorder="1" applyAlignment="1" applyProtection="1">
      <alignment vertical="center"/>
    </xf>
    <xf numFmtId="2" fontId="2" fillId="4" borderId="38" xfId="0" applyNumberFormat="1" applyFont="1" applyFill="1" applyBorder="1" applyAlignment="1" applyProtection="1">
      <alignment horizontal="center" vertical="center" wrapText="1"/>
    </xf>
    <xf numFmtId="0" fontId="2" fillId="4" borderId="38" xfId="0" applyFont="1" applyFill="1" applyBorder="1" applyAlignment="1" applyProtection="1">
      <alignment horizontal="left" vertical="center" wrapText="1"/>
    </xf>
    <xf numFmtId="165" fontId="16" fillId="4" borderId="38" xfId="0" applyNumberFormat="1" applyFont="1" applyFill="1" applyBorder="1" applyAlignment="1" applyProtection="1">
      <alignment horizontal="center" vertical="center" wrapText="1"/>
    </xf>
    <xf numFmtId="0" fontId="2" fillId="4" borderId="62" xfId="0" applyFont="1" applyFill="1" applyBorder="1" applyAlignment="1" applyProtection="1">
      <alignment horizontal="center" vertical="center" wrapText="1"/>
    </xf>
    <xf numFmtId="0" fontId="2" fillId="4" borderId="30" xfId="0" applyFont="1" applyFill="1" applyBorder="1" applyAlignment="1" applyProtection="1">
      <alignment vertical="center" wrapText="1"/>
    </xf>
    <xf numFmtId="49" fontId="16" fillId="4" borderId="35" xfId="0" applyNumberFormat="1" applyFont="1" applyFill="1" applyBorder="1" applyAlignment="1" applyProtection="1">
      <alignment horizontal="left" vertical="center" wrapText="1"/>
    </xf>
    <xf numFmtId="49" fontId="16" fillId="4" borderId="37" xfId="0" applyNumberFormat="1" applyFont="1" applyFill="1" applyBorder="1" applyAlignment="1" applyProtection="1">
      <alignment horizontal="left" vertical="center" wrapText="1"/>
    </xf>
    <xf numFmtId="0" fontId="2" fillId="4" borderId="62" xfId="0" applyFont="1" applyFill="1" applyBorder="1" applyAlignment="1" applyProtection="1">
      <alignment horizontal="left" vertical="center" wrapText="1"/>
    </xf>
    <xf numFmtId="0" fontId="4" fillId="19" borderId="0" xfId="0" applyFont="1" applyFill="1" applyProtection="1"/>
    <xf numFmtId="0" fontId="7" fillId="0" borderId="35" xfId="0" applyFont="1" applyBorder="1" applyAlignment="1" applyProtection="1">
      <alignment horizontal="center" vertical="center" wrapText="1"/>
    </xf>
    <xf numFmtId="2" fontId="8" fillId="19" borderId="11" xfId="0" applyNumberFormat="1" applyFont="1" applyFill="1" applyBorder="1" applyAlignment="1" applyProtection="1">
      <alignment vertical="center"/>
    </xf>
    <xf numFmtId="0" fontId="2" fillId="4" borderId="0" xfId="0" applyFont="1" applyFill="1" applyAlignment="1">
      <alignment horizontal="center"/>
    </xf>
    <xf numFmtId="0" fontId="2" fillId="4" borderId="0" xfId="0" applyFont="1" applyFill="1" applyAlignment="1">
      <alignment horizontal="center" vertical="top"/>
    </xf>
    <xf numFmtId="4" fontId="40" fillId="0" borderId="0" xfId="0" applyNumberFormat="1" applyFont="1" applyAlignment="1">
      <alignment horizontal="center"/>
    </xf>
    <xf numFmtId="0" fontId="2" fillId="4" borderId="38" xfId="0" applyFont="1" applyFill="1" applyBorder="1" applyAlignment="1" applyProtection="1">
      <alignment horizontal="center" vertical="center" wrapText="1"/>
    </xf>
    <xf numFmtId="0" fontId="2" fillId="4" borderId="29" xfId="0" applyFont="1" applyFill="1" applyBorder="1" applyAlignment="1" applyProtection="1">
      <alignment horizontal="center" vertical="center" wrapText="1"/>
    </xf>
    <xf numFmtId="0" fontId="69" fillId="0" borderId="0" xfId="0" applyFont="1" applyAlignment="1" applyProtection="1">
      <alignment vertical="center"/>
    </xf>
    <xf numFmtId="0" fontId="8" fillId="4" borderId="0" xfId="0" applyFont="1" applyFill="1" applyBorder="1" applyAlignment="1" applyProtection="1">
      <alignment vertical="center" wrapText="1"/>
    </xf>
    <xf numFmtId="0" fontId="8" fillId="4" borderId="2" xfId="0" applyFont="1" applyFill="1" applyBorder="1" applyAlignment="1" applyProtection="1">
      <alignment vertical="center" wrapText="1"/>
    </xf>
    <xf numFmtId="0" fontId="2" fillId="5" borderId="7" xfId="0" applyFont="1" applyFill="1" applyBorder="1" applyAlignment="1" applyProtection="1">
      <alignment vertical="center" wrapText="1"/>
    </xf>
    <xf numFmtId="2" fontId="17" fillId="0" borderId="0" xfId="0" applyNumberFormat="1" applyFont="1" applyProtection="1"/>
    <xf numFmtId="0" fontId="2" fillId="0" borderId="0" xfId="0" applyFont="1"/>
    <xf numFmtId="0" fontId="2" fillId="4" borderId="29" xfId="0" applyFont="1" applyFill="1" applyBorder="1" applyAlignment="1" applyProtection="1">
      <alignment horizontal="center" vertical="center" wrapText="1"/>
    </xf>
    <xf numFmtId="0" fontId="2" fillId="4" borderId="38" xfId="0" applyFont="1" applyFill="1" applyBorder="1" applyAlignment="1" applyProtection="1">
      <alignment horizontal="center" vertical="center" wrapText="1"/>
    </xf>
    <xf numFmtId="0" fontId="16" fillId="4" borderId="29" xfId="0" applyFont="1" applyFill="1" applyBorder="1" applyAlignment="1" applyProtection="1">
      <alignment horizontal="center" vertical="center" wrapText="1"/>
    </xf>
    <xf numFmtId="0" fontId="2" fillId="4" borderId="30" xfId="0" applyFont="1" applyFill="1" applyBorder="1" applyAlignment="1" applyProtection="1">
      <alignment horizontal="center" vertical="center" wrapText="1"/>
    </xf>
    <xf numFmtId="0" fontId="16" fillId="4" borderId="38" xfId="0" applyFont="1" applyFill="1" applyBorder="1" applyAlignment="1" applyProtection="1">
      <alignment horizontal="center" vertical="center" wrapText="1"/>
    </xf>
    <xf numFmtId="4" fontId="17" fillId="6" borderId="11" xfId="0" applyNumberFormat="1" applyFont="1" applyFill="1" applyBorder="1" applyAlignment="1" applyProtection="1">
      <alignment horizontal="right" vertical="center" wrapText="1"/>
    </xf>
    <xf numFmtId="4" fontId="17" fillId="0" borderId="11" xfId="0" applyNumberFormat="1" applyFont="1" applyBorder="1" applyAlignment="1" applyProtection="1">
      <alignment horizontal="right" vertical="center" wrapText="1"/>
    </xf>
    <xf numFmtId="0" fontId="17" fillId="6" borderId="11" xfId="0" applyFont="1" applyFill="1" applyBorder="1" applyAlignment="1" applyProtection="1">
      <alignment horizontal="right" vertical="center" wrapText="1"/>
    </xf>
    <xf numFmtId="4" fontId="17" fillId="0" borderId="11" xfId="0" applyNumberFormat="1" applyFont="1" applyBorder="1" applyAlignment="1" applyProtection="1">
      <alignment horizontal="right" vertical="center"/>
    </xf>
    <xf numFmtId="4" fontId="17" fillId="6" borderId="64" xfId="0" applyNumberFormat="1" applyFont="1" applyFill="1" applyBorder="1" applyAlignment="1" applyProtection="1">
      <alignment horizontal="right" vertical="center"/>
    </xf>
    <xf numFmtId="4" fontId="17" fillId="6" borderId="13" xfId="0" applyNumberFormat="1" applyFont="1" applyFill="1" applyBorder="1" applyAlignment="1" applyProtection="1">
      <alignment horizontal="right" vertical="center"/>
    </xf>
    <xf numFmtId="4" fontId="17" fillId="0" borderId="7" xfId="0" applyNumberFormat="1" applyFont="1" applyBorder="1" applyAlignment="1" applyProtection="1">
      <alignment horizontal="right" vertical="center"/>
    </xf>
    <xf numFmtId="4" fontId="17" fillId="6" borderId="7" xfId="0" applyNumberFormat="1" applyFont="1" applyFill="1" applyBorder="1" applyAlignment="1" applyProtection="1">
      <alignment horizontal="right" vertical="center"/>
    </xf>
    <xf numFmtId="4" fontId="17" fillId="6" borderId="11" xfId="0" applyNumberFormat="1" applyFont="1" applyFill="1" applyBorder="1" applyAlignment="1" applyProtection="1">
      <alignment horizontal="right" vertical="center"/>
    </xf>
    <xf numFmtId="4" fontId="17" fillId="6" borderId="49" xfId="0" applyNumberFormat="1" applyFont="1" applyFill="1" applyBorder="1" applyAlignment="1" applyProtection="1">
      <alignment horizontal="right" vertical="center" wrapText="1"/>
    </xf>
    <xf numFmtId="4" fontId="17" fillId="6" borderId="0" xfId="0" applyNumberFormat="1" applyFont="1" applyFill="1" applyBorder="1" applyAlignment="1" applyProtection="1">
      <alignment horizontal="right" vertical="center"/>
    </xf>
    <xf numFmtId="4" fontId="17" fillId="4" borderId="7" xfId="0" applyNumberFormat="1" applyFont="1" applyFill="1" applyBorder="1" applyAlignment="1" applyProtection="1">
      <alignment horizontal="right" vertical="center"/>
    </xf>
    <xf numFmtId="4" fontId="17" fillId="0" borderId="7" xfId="0" applyNumberFormat="1" applyFont="1" applyBorder="1" applyAlignment="1" applyProtection="1">
      <alignment horizontal="right" vertical="center" wrapText="1"/>
    </xf>
    <xf numFmtId="4" fontId="17" fillId="6" borderId="7" xfId="0" applyNumberFormat="1" applyFont="1" applyFill="1" applyBorder="1" applyAlignment="1" applyProtection="1">
      <alignment horizontal="right" vertical="center" wrapText="1"/>
    </xf>
    <xf numFmtId="0" fontId="3" fillId="4" borderId="7" xfId="0" applyFont="1" applyFill="1" applyBorder="1" applyAlignment="1">
      <alignment horizontal="left" vertical="top"/>
    </xf>
    <xf numFmtId="0" fontId="3" fillId="4" borderId="7" xfId="0" applyFont="1" applyFill="1" applyBorder="1" applyAlignment="1">
      <alignment vertical="top" wrapText="1"/>
    </xf>
    <xf numFmtId="0" fontId="2" fillId="4" borderId="7" xfId="0" applyFont="1" applyFill="1" applyBorder="1" applyAlignment="1">
      <alignment horizontal="left" vertical="top"/>
    </xf>
    <xf numFmtId="4" fontId="2" fillId="4" borderId="7" xfId="0" applyNumberFormat="1" applyFont="1" applyFill="1" applyBorder="1" applyAlignment="1">
      <alignment vertical="top" wrapText="1"/>
    </xf>
    <xf numFmtId="0" fontId="2" fillId="4" borderId="7" xfId="0" applyFont="1" applyFill="1" applyBorder="1" applyAlignment="1">
      <alignment vertical="top" wrapText="1"/>
    </xf>
    <xf numFmtId="0" fontId="2" fillId="0" borderId="0" xfId="0" applyFont="1" applyBorder="1" applyAlignment="1">
      <alignment horizontal="center"/>
    </xf>
    <xf numFmtId="3" fontId="3" fillId="0" borderId="0" xfId="0" applyNumberFormat="1" applyFont="1" applyBorder="1" applyAlignment="1">
      <alignment horizontal="center"/>
    </xf>
    <xf numFmtId="0" fontId="31" fillId="4" borderId="0" xfId="0" applyFont="1" applyFill="1" applyAlignment="1">
      <alignment horizontal="center" vertical="center"/>
    </xf>
    <xf numFmtId="0" fontId="48" fillId="4" borderId="11" xfId="0" applyFont="1" applyFill="1" applyBorder="1" applyAlignment="1">
      <alignment horizontal="center" wrapText="1"/>
    </xf>
    <xf numFmtId="0" fontId="10" fillId="4" borderId="0" xfId="1" applyFont="1" applyFill="1" applyBorder="1" applyAlignment="1">
      <alignment horizontal="center" wrapText="1"/>
    </xf>
    <xf numFmtId="0" fontId="31" fillId="4" borderId="0" xfId="0" applyFont="1" applyFill="1" applyAlignment="1">
      <alignment vertical="center"/>
    </xf>
    <xf numFmtId="0" fontId="23" fillId="4" borderId="0" xfId="0" applyFont="1" applyFill="1" applyAlignment="1">
      <alignment horizontal="left" vertical="center"/>
    </xf>
    <xf numFmtId="0" fontId="49" fillId="4" borderId="0" xfId="0" applyFont="1" applyFill="1"/>
    <xf numFmtId="0" fontId="17" fillId="4" borderId="0" xfId="0" applyFont="1" applyFill="1" applyAlignment="1">
      <alignment horizontal="center"/>
    </xf>
    <xf numFmtId="0" fontId="23" fillId="4" borderId="0" xfId="0" applyFont="1" applyFill="1" applyAlignment="1">
      <alignment horizontal="center" vertical="center"/>
    </xf>
    <xf numFmtId="0" fontId="31" fillId="4" borderId="52" xfId="0" applyFont="1" applyFill="1" applyBorder="1" applyAlignment="1">
      <alignment vertical="center"/>
    </xf>
    <xf numFmtId="0" fontId="23" fillId="4" borderId="0" xfId="0" applyFont="1" applyFill="1" applyBorder="1" applyAlignment="1">
      <alignment horizontal="left" vertical="center"/>
    </xf>
    <xf numFmtId="0" fontId="47" fillId="4" borderId="0" xfId="0" applyFont="1" applyFill="1" applyBorder="1" applyAlignment="1">
      <alignment vertical="center"/>
    </xf>
    <xf numFmtId="0" fontId="8" fillId="4" borderId="8" xfId="0" applyFont="1" applyFill="1" applyBorder="1" applyAlignment="1" applyProtection="1">
      <alignment wrapText="1"/>
    </xf>
    <xf numFmtId="0" fontId="2" fillId="4" borderId="20" xfId="0" applyFont="1" applyFill="1" applyBorder="1" applyAlignment="1" applyProtection="1">
      <alignment horizontal="center" vertical="center" wrapText="1"/>
    </xf>
    <xf numFmtId="0" fontId="2" fillId="4" borderId="7" xfId="0" applyFont="1" applyFill="1" applyBorder="1" applyAlignment="1" applyProtection="1">
      <alignment horizontal="justify" vertical="center" wrapText="1"/>
    </xf>
    <xf numFmtId="0" fontId="2" fillId="4" borderId="7" xfId="0" applyFont="1" applyFill="1" applyBorder="1" applyAlignment="1" applyProtection="1">
      <alignment horizontal="center" vertical="center" wrapText="1"/>
    </xf>
    <xf numFmtId="2" fontId="8" fillId="4" borderId="7" xfId="0" applyNumberFormat="1" applyFont="1" applyFill="1" applyBorder="1" applyAlignment="1" applyProtection="1">
      <alignment vertical="center"/>
    </xf>
    <xf numFmtId="2" fontId="8" fillId="4" borderId="23" xfId="0" applyNumberFormat="1" applyFont="1" applyFill="1" applyBorder="1" applyAlignment="1" applyProtection="1">
      <alignment vertical="center"/>
    </xf>
    <xf numFmtId="0" fontId="2" fillId="4" borderId="25" xfId="0" applyFont="1" applyFill="1" applyBorder="1" applyAlignment="1" applyProtection="1">
      <alignment horizontal="justify" vertical="center" wrapText="1"/>
    </xf>
    <xf numFmtId="0" fontId="2" fillId="4" borderId="25" xfId="0" applyFont="1" applyFill="1" applyBorder="1" applyAlignment="1" applyProtection="1">
      <alignment horizontal="center" vertical="center" wrapText="1"/>
    </xf>
    <xf numFmtId="2" fontId="8" fillId="4" borderId="25" xfId="0" applyNumberFormat="1" applyFont="1" applyFill="1" applyBorder="1" applyAlignment="1" applyProtection="1">
      <alignment vertical="center"/>
    </xf>
    <xf numFmtId="0" fontId="8" fillId="4" borderId="20" xfId="0" applyFont="1" applyFill="1" applyBorder="1" applyAlignment="1" applyProtection="1">
      <alignment vertical="center"/>
    </xf>
    <xf numFmtId="0" fontId="8" fillId="4" borderId="21" xfId="0" applyFont="1" applyFill="1" applyBorder="1" applyAlignment="1" applyProtection="1">
      <alignment vertical="center"/>
    </xf>
    <xf numFmtId="2" fontId="8" fillId="4" borderId="26" xfId="0" applyNumberFormat="1" applyFont="1" applyFill="1" applyBorder="1" applyAlignment="1" applyProtection="1">
      <alignment vertical="center"/>
    </xf>
    <xf numFmtId="2" fontId="8" fillId="4" borderId="39" xfId="0" applyNumberFormat="1" applyFont="1" applyFill="1" applyBorder="1" applyAlignment="1" applyProtection="1">
      <alignment vertical="center"/>
    </xf>
    <xf numFmtId="0" fontId="2" fillId="4" borderId="53" xfId="0" applyFont="1" applyFill="1" applyBorder="1" applyAlignment="1" applyProtection="1">
      <alignment horizontal="center" vertical="center" wrapText="1"/>
    </xf>
    <xf numFmtId="2" fontId="8" fillId="4" borderId="53" xfId="0" applyNumberFormat="1" applyFont="1" applyFill="1" applyBorder="1" applyAlignment="1" applyProtection="1">
      <alignment vertical="center"/>
    </xf>
    <xf numFmtId="2" fontId="8" fillId="4" borderId="40" xfId="0" applyNumberFormat="1" applyFont="1" applyFill="1" applyBorder="1" applyAlignment="1" applyProtection="1">
      <alignment vertical="center"/>
    </xf>
    <xf numFmtId="2" fontId="8" fillId="4" borderId="11" xfId="0" applyNumberFormat="1" applyFont="1" applyFill="1" applyBorder="1" applyAlignment="1" applyProtection="1">
      <alignment vertical="center"/>
    </xf>
    <xf numFmtId="2" fontId="8" fillId="4" borderId="34" xfId="0" applyNumberFormat="1" applyFont="1" applyFill="1" applyBorder="1" applyAlignment="1" applyProtection="1">
      <alignment vertical="center"/>
    </xf>
    <xf numFmtId="0" fontId="7" fillId="4" borderId="35" xfId="0" applyFont="1" applyFill="1" applyBorder="1" applyAlignment="1" applyProtection="1">
      <alignment horizontal="center" vertical="center" wrapText="1"/>
    </xf>
    <xf numFmtId="2" fontId="8" fillId="4" borderId="1" xfId="0" applyNumberFormat="1" applyFont="1" applyFill="1" applyBorder="1" applyAlignment="1" applyProtection="1">
      <alignment vertical="center"/>
    </xf>
    <xf numFmtId="0" fontId="8" fillId="4" borderId="29" xfId="0" applyFont="1" applyFill="1" applyBorder="1" applyAlignment="1" applyProtection="1">
      <alignment horizontal="center" vertical="center" wrapText="1"/>
    </xf>
    <xf numFmtId="2" fontId="52" fillId="4" borderId="39" xfId="0" applyNumberFormat="1" applyFont="1" applyFill="1" applyBorder="1" applyAlignment="1" applyProtection="1">
      <alignment vertical="center"/>
    </xf>
    <xf numFmtId="0" fontId="2" fillId="4" borderId="42" xfId="0" applyFont="1" applyFill="1" applyBorder="1" applyAlignment="1" applyProtection="1">
      <alignment vertical="center" wrapText="1"/>
    </xf>
    <xf numFmtId="0" fontId="8" fillId="4" borderId="15" xfId="0" applyFont="1" applyFill="1" applyBorder="1" applyProtection="1"/>
    <xf numFmtId="0" fontId="2" fillId="4" borderId="15" xfId="0" applyFont="1" applyFill="1" applyBorder="1" applyAlignment="1" applyProtection="1">
      <alignment horizontal="center" vertical="center" wrapText="1"/>
    </xf>
    <xf numFmtId="0" fontId="52" fillId="4" borderId="44" xfId="0" applyFont="1" applyFill="1" applyBorder="1" applyProtection="1"/>
    <xf numFmtId="0" fontId="8" fillId="4" borderId="18" xfId="0" applyFont="1" applyFill="1" applyBorder="1" applyAlignment="1" applyProtection="1">
      <alignment horizontal="center" vertical="center" wrapText="1"/>
    </xf>
    <xf numFmtId="2" fontId="8" fillId="4" borderId="18" xfId="0" applyNumberFormat="1" applyFont="1" applyFill="1" applyBorder="1" applyAlignment="1" applyProtection="1">
      <alignment vertical="center"/>
    </xf>
    <xf numFmtId="2" fontId="52" fillId="4" borderId="40" xfId="0" applyNumberFormat="1" applyFont="1" applyFill="1" applyBorder="1" applyAlignment="1" applyProtection="1">
      <alignment vertical="center"/>
    </xf>
    <xf numFmtId="0" fontId="8" fillId="4" borderId="18" xfId="0" applyFont="1" applyFill="1" applyBorder="1" applyProtection="1"/>
    <xf numFmtId="0" fontId="2" fillId="4" borderId="18" xfId="0" applyFont="1" applyFill="1" applyBorder="1" applyAlignment="1" applyProtection="1">
      <alignment horizontal="center" vertical="center" wrapText="1"/>
    </xf>
    <xf numFmtId="0" fontId="52" fillId="4" borderId="40" xfId="0" applyFont="1" applyFill="1" applyBorder="1" applyProtection="1"/>
    <xf numFmtId="0" fontId="8" fillId="4" borderId="30" xfId="0" applyFont="1" applyFill="1" applyBorder="1" applyAlignment="1" applyProtection="1">
      <alignment vertical="top" wrapText="1"/>
    </xf>
    <xf numFmtId="0" fontId="8" fillId="4" borderId="41" xfId="0" applyFont="1" applyFill="1" applyBorder="1" applyProtection="1"/>
    <xf numFmtId="0" fontId="2" fillId="4" borderId="41" xfId="0" applyFont="1" applyFill="1" applyBorder="1" applyAlignment="1" applyProtection="1">
      <alignment horizontal="center" vertical="center" wrapText="1"/>
    </xf>
    <xf numFmtId="0" fontId="52" fillId="4" borderId="45" xfId="0" applyFont="1" applyFill="1" applyBorder="1" applyProtection="1"/>
    <xf numFmtId="0" fontId="2" fillId="4" borderId="12" xfId="0" applyFont="1" applyFill="1" applyBorder="1" applyAlignment="1" applyProtection="1">
      <alignment horizontal="center" vertical="center" wrapText="1"/>
    </xf>
    <xf numFmtId="0" fontId="8" fillId="4" borderId="42" xfId="0" applyFont="1" applyFill="1" applyBorder="1" applyProtection="1"/>
    <xf numFmtId="0" fontId="52" fillId="4" borderId="6" xfId="0" applyFont="1" applyFill="1" applyBorder="1" applyProtection="1"/>
    <xf numFmtId="0" fontId="8" fillId="4" borderId="29" xfId="0" applyFont="1" applyFill="1" applyBorder="1" applyProtection="1"/>
    <xf numFmtId="0" fontId="52" fillId="4" borderId="4" xfId="0" applyFont="1" applyFill="1" applyBorder="1" applyProtection="1"/>
    <xf numFmtId="0" fontId="8" fillId="4" borderId="30" xfId="0" applyFont="1" applyFill="1" applyBorder="1" applyProtection="1"/>
    <xf numFmtId="0" fontId="52" fillId="4" borderId="3" xfId="0" applyFont="1" applyFill="1" applyBorder="1" applyProtection="1"/>
    <xf numFmtId="0" fontId="2" fillId="4" borderId="0" xfId="0" applyFont="1" applyFill="1" applyAlignment="1" applyProtection="1">
      <alignment horizontal="center" vertical="center"/>
    </xf>
    <xf numFmtId="0" fontId="8" fillId="4" borderId="0" xfId="0" applyFont="1" applyFill="1" applyAlignment="1" applyProtection="1">
      <alignment horizontal="center"/>
    </xf>
    <xf numFmtId="0" fontId="8" fillId="4" borderId="0" xfId="0" applyFont="1" applyFill="1" applyAlignment="1" applyProtection="1"/>
    <xf numFmtId="0" fontId="8" fillId="4" borderId="0" xfId="0" applyFont="1" applyFill="1" applyAlignment="1">
      <alignment horizontal="center"/>
    </xf>
    <xf numFmtId="0" fontId="2" fillId="0" borderId="0" xfId="0" applyFont="1" applyAlignment="1">
      <alignment horizontal="right" vertical="top"/>
    </xf>
    <xf numFmtId="0" fontId="72" fillId="0" borderId="7" xfId="0" applyFont="1" applyBorder="1" applyAlignment="1">
      <alignment horizontal="center" vertical="top" wrapText="1"/>
    </xf>
    <xf numFmtId="0" fontId="72" fillId="4" borderId="7" xfId="0" applyFont="1" applyFill="1" applyBorder="1" applyAlignment="1">
      <alignment horizontal="center" vertical="top" wrapText="1"/>
    </xf>
    <xf numFmtId="166" fontId="4" fillId="5" borderId="7" xfId="0" applyNumberFormat="1" applyFont="1" applyFill="1" applyBorder="1" applyAlignment="1" applyProtection="1">
      <alignment horizontal="center" vertical="center"/>
      <protection locked="0"/>
    </xf>
    <xf numFmtId="0" fontId="8" fillId="4" borderId="0" xfId="0" applyFont="1" applyFill="1" applyBorder="1" applyAlignment="1" applyProtection="1">
      <alignment wrapText="1"/>
    </xf>
    <xf numFmtId="0" fontId="8" fillId="4" borderId="12" xfId="0" applyFont="1" applyFill="1" applyBorder="1" applyProtection="1"/>
    <xf numFmtId="0" fontId="8" fillId="4" borderId="67" xfId="0" applyFont="1" applyFill="1" applyBorder="1" applyProtection="1"/>
    <xf numFmtId="0" fontId="28" fillId="3" borderId="7" xfId="0" applyFont="1" applyFill="1" applyBorder="1" applyAlignment="1" applyProtection="1">
      <alignment vertical="center" wrapText="1"/>
    </xf>
    <xf numFmtId="0" fontId="2" fillId="4" borderId="42" xfId="0" applyFont="1" applyFill="1" applyBorder="1" applyAlignment="1" applyProtection="1">
      <alignment horizontal="center" vertical="center" wrapText="1"/>
    </xf>
    <xf numFmtId="2" fontId="8" fillId="4" borderId="44" xfId="0" applyNumberFormat="1" applyFont="1" applyFill="1" applyBorder="1" applyAlignment="1" applyProtection="1">
      <alignment vertical="center"/>
    </xf>
    <xf numFmtId="2" fontId="8" fillId="4" borderId="45" xfId="0" applyNumberFormat="1" applyFont="1" applyFill="1" applyBorder="1" applyAlignment="1" applyProtection="1">
      <alignment vertical="center"/>
    </xf>
    <xf numFmtId="0" fontId="2" fillId="4" borderId="75" xfId="0" applyFont="1" applyFill="1" applyBorder="1" applyAlignment="1" applyProtection="1">
      <alignment horizontal="center" vertical="center" wrapText="1"/>
    </xf>
    <xf numFmtId="0" fontId="3" fillId="3" borderId="7" xfId="0" applyFont="1" applyFill="1" applyBorder="1" applyAlignment="1" applyProtection="1">
      <alignment vertical="center" wrapText="1"/>
    </xf>
    <xf numFmtId="2" fontId="52" fillId="4" borderId="45" xfId="0" applyNumberFormat="1" applyFont="1" applyFill="1" applyBorder="1" applyAlignment="1" applyProtection="1">
      <alignment vertical="center"/>
    </xf>
    <xf numFmtId="0" fontId="3" fillId="20" borderId="7" xfId="0" applyFont="1" applyFill="1" applyBorder="1" applyAlignment="1" applyProtection="1">
      <alignment vertical="center" wrapText="1"/>
    </xf>
    <xf numFmtId="0" fontId="4" fillId="20" borderId="7" xfId="0" applyFont="1" applyFill="1" applyBorder="1" applyAlignment="1" applyProtection="1">
      <alignment vertical="center" wrapText="1"/>
    </xf>
    <xf numFmtId="0" fontId="24" fillId="3" borderId="2" xfId="0" applyFont="1" applyFill="1" applyBorder="1" applyAlignment="1" applyProtection="1">
      <alignment vertical="center" wrapText="1"/>
    </xf>
    <xf numFmtId="49" fontId="2" fillId="4" borderId="29" xfId="0" applyNumberFormat="1" applyFont="1" applyFill="1" applyBorder="1" applyAlignment="1" applyProtection="1">
      <alignment vertical="center" wrapText="1"/>
    </xf>
    <xf numFmtId="0" fontId="28" fillId="3" borderId="23" xfId="0" applyFont="1" applyFill="1" applyBorder="1" applyAlignment="1" applyProtection="1">
      <alignment vertical="center" wrapText="1"/>
    </xf>
    <xf numFmtId="0" fontId="4" fillId="20" borderId="23" xfId="0" applyFont="1" applyFill="1" applyBorder="1" applyAlignment="1" applyProtection="1">
      <alignment vertical="center" wrapText="1"/>
    </xf>
    <xf numFmtId="0" fontId="3" fillId="20" borderId="23" xfId="0" applyFont="1" applyFill="1" applyBorder="1" applyAlignment="1" applyProtection="1">
      <alignment vertical="center" wrapText="1"/>
    </xf>
    <xf numFmtId="0" fontId="3" fillId="3" borderId="23" xfId="0" applyFont="1" applyFill="1" applyBorder="1" applyAlignment="1" applyProtection="1">
      <alignment vertical="center" wrapText="1"/>
    </xf>
    <xf numFmtId="0" fontId="8" fillId="0" borderId="0" xfId="0" applyFont="1" applyAlignment="1">
      <alignment horizontal="right" vertical="center" wrapText="1"/>
    </xf>
    <xf numFmtId="0" fontId="8" fillId="4" borderId="0" xfId="0" applyFont="1" applyFill="1" applyAlignment="1">
      <alignment horizontal="right" vertical="center" wrapText="1"/>
    </xf>
    <xf numFmtId="4" fontId="8" fillId="0" borderId="0" xfId="0" applyNumberFormat="1" applyFont="1" applyAlignment="1">
      <alignment horizontal="right" vertical="center"/>
    </xf>
    <xf numFmtId="4" fontId="8" fillId="4" borderId="0" xfId="0" applyNumberFormat="1" applyFont="1" applyFill="1" applyAlignment="1">
      <alignment horizontal="right" vertical="center"/>
    </xf>
    <xf numFmtId="4" fontId="8" fillId="0" borderId="0" xfId="0" applyNumberFormat="1" applyFont="1" applyAlignment="1">
      <alignment horizontal="right" vertical="center" wrapText="1"/>
    </xf>
    <xf numFmtId="0" fontId="8" fillId="0" borderId="0" xfId="0" applyFont="1" applyAlignment="1">
      <alignment horizontal="right"/>
    </xf>
    <xf numFmtId="4" fontId="8" fillId="0" borderId="0" xfId="0" applyNumberFormat="1" applyFont="1" applyAlignment="1">
      <alignment horizontal="right"/>
    </xf>
    <xf numFmtId="0" fontId="29" fillId="0" borderId="0" xfId="0" applyFont="1" applyAlignment="1">
      <alignment horizontal="right" vertical="center" wrapText="1"/>
    </xf>
    <xf numFmtId="4" fontId="12" fillId="0" borderId="0" xfId="0" applyNumberFormat="1" applyFont="1" applyAlignment="1">
      <alignment horizontal="right" vertical="center" wrapText="1"/>
    </xf>
    <xf numFmtId="4" fontId="8" fillId="0" borderId="7" xfId="0" applyNumberFormat="1" applyFont="1" applyBorder="1" applyAlignment="1" applyProtection="1">
      <alignment horizontal="right" vertical="center" wrapText="1"/>
    </xf>
    <xf numFmtId="4" fontId="8" fillId="6" borderId="7" xfId="0" applyNumberFormat="1" applyFont="1" applyFill="1" applyBorder="1" applyAlignment="1" applyProtection="1">
      <alignment horizontal="right" vertical="center" wrapText="1"/>
    </xf>
    <xf numFmtId="4" fontId="8" fillId="6" borderId="9" xfId="0" applyNumberFormat="1" applyFont="1" applyFill="1" applyBorder="1" applyAlignment="1" applyProtection="1">
      <alignment horizontal="right" vertical="center"/>
    </xf>
    <xf numFmtId="4" fontId="8" fillId="0" borderId="9" xfId="0" applyNumberFormat="1" applyFont="1" applyBorder="1" applyAlignment="1" applyProtection="1">
      <alignment horizontal="right" vertical="center" wrapText="1"/>
    </xf>
    <xf numFmtId="0" fontId="8" fillId="0" borderId="7" xfId="0" applyFont="1" applyBorder="1" applyAlignment="1" applyProtection="1">
      <alignment horizontal="right" vertical="center" wrapText="1"/>
    </xf>
    <xf numFmtId="0" fontId="8" fillId="6" borderId="7" xfId="0" applyFont="1" applyFill="1" applyBorder="1" applyAlignment="1" applyProtection="1">
      <alignment horizontal="right" vertical="center" wrapText="1"/>
    </xf>
    <xf numFmtId="4" fontId="8" fillId="6" borderId="50" xfId="0" applyNumberFormat="1" applyFont="1" applyFill="1" applyBorder="1" applyAlignment="1" applyProtection="1">
      <alignment horizontal="right" vertical="center" wrapText="1"/>
    </xf>
    <xf numFmtId="4" fontId="8" fillId="4" borderId="7" xfId="0" applyNumberFormat="1" applyFont="1" applyFill="1" applyBorder="1" applyAlignment="1" applyProtection="1">
      <alignment horizontal="right" vertical="center"/>
    </xf>
    <xf numFmtId="4" fontId="17" fillId="0" borderId="9" xfId="0" applyNumberFormat="1" applyFont="1" applyBorder="1" applyAlignment="1" applyProtection="1">
      <alignment horizontal="right" vertical="center" wrapText="1"/>
    </xf>
    <xf numFmtId="0" fontId="17" fillId="0" borderId="7" xfId="0" applyFont="1" applyBorder="1" applyAlignment="1" applyProtection="1">
      <alignment horizontal="right" vertical="center" wrapText="1"/>
    </xf>
    <xf numFmtId="0" fontId="17" fillId="6" borderId="7" xfId="0" applyFont="1" applyFill="1" applyBorder="1" applyAlignment="1" applyProtection="1">
      <alignment horizontal="right" vertical="center" wrapText="1"/>
    </xf>
    <xf numFmtId="4" fontId="17" fillId="6" borderId="50" xfId="0" applyNumberFormat="1" applyFont="1" applyFill="1" applyBorder="1" applyAlignment="1" applyProtection="1">
      <alignment horizontal="right" vertical="center" wrapText="1"/>
    </xf>
    <xf numFmtId="4" fontId="17" fillId="0" borderId="9" xfId="0" applyNumberFormat="1" applyFont="1" applyBorder="1" applyAlignment="1" applyProtection="1">
      <alignment horizontal="right" vertical="center"/>
    </xf>
    <xf numFmtId="4" fontId="17" fillId="0" borderId="50" xfId="0" applyNumberFormat="1" applyFont="1" applyBorder="1" applyAlignment="1" applyProtection="1">
      <alignment horizontal="right" vertical="center" wrapText="1"/>
    </xf>
    <xf numFmtId="0" fontId="17" fillId="0" borderId="7" xfId="0" applyFont="1" applyBorder="1" applyAlignment="1" applyProtection="1">
      <alignment horizontal="right"/>
    </xf>
    <xf numFmtId="4" fontId="17" fillId="4" borderId="7" xfId="0" applyNumberFormat="1" applyFont="1" applyFill="1" applyBorder="1" applyAlignment="1" applyProtection="1">
      <alignment horizontal="right" vertical="center" wrapText="1"/>
    </xf>
    <xf numFmtId="4" fontId="17" fillId="4" borderId="9" xfId="0" applyNumberFormat="1" applyFont="1" applyFill="1" applyBorder="1" applyAlignment="1" applyProtection="1">
      <alignment horizontal="right" vertical="center" wrapText="1"/>
    </xf>
    <xf numFmtId="0" fontId="17" fillId="4" borderId="7" xfId="0" applyFont="1" applyFill="1" applyBorder="1" applyAlignment="1" applyProtection="1">
      <alignment horizontal="right" vertical="center" wrapText="1"/>
    </xf>
    <xf numFmtId="0" fontId="8" fillId="0" borderId="0" xfId="0" applyFont="1" applyAlignment="1" applyProtection="1">
      <alignment horizontal="right" vertical="center" wrapText="1"/>
    </xf>
    <xf numFmtId="0" fontId="8" fillId="4" borderId="0" xfId="0" applyFont="1" applyFill="1" applyAlignment="1" applyProtection="1">
      <alignment horizontal="right" vertical="center" wrapText="1"/>
    </xf>
    <xf numFmtId="4" fontId="8" fillId="0" borderId="0" xfId="0" applyNumberFormat="1" applyFont="1" applyBorder="1" applyAlignment="1" applyProtection="1">
      <alignment horizontal="right" vertical="center"/>
    </xf>
    <xf numFmtId="4" fontId="8" fillId="4" borderId="0" xfId="0" applyNumberFormat="1" applyFont="1" applyFill="1" applyBorder="1" applyAlignment="1" applyProtection="1">
      <alignment horizontal="right" vertical="center"/>
    </xf>
    <xf numFmtId="4" fontId="8" fillId="0" borderId="0" xfId="0" applyNumberFormat="1" applyFont="1" applyAlignment="1" applyProtection="1">
      <alignment horizontal="right" vertical="center" wrapText="1"/>
    </xf>
    <xf numFmtId="0" fontId="8" fillId="0" borderId="0" xfId="0" applyFont="1" applyAlignment="1" applyProtection="1">
      <alignment horizontal="right"/>
    </xf>
    <xf numFmtId="4" fontId="8" fillId="0" borderId="0" xfId="0" applyNumberFormat="1" applyFont="1" applyAlignment="1" applyProtection="1">
      <alignment horizontal="right"/>
    </xf>
    <xf numFmtId="4" fontId="8" fillId="0" borderId="0" xfId="0" applyNumberFormat="1" applyFont="1" applyAlignment="1" applyProtection="1">
      <alignment horizontal="right" vertical="center"/>
    </xf>
    <xf numFmtId="4" fontId="8" fillId="4" borderId="0" xfId="0" applyNumberFormat="1" applyFont="1" applyFill="1" applyAlignment="1" applyProtection="1">
      <alignment horizontal="right" vertical="center"/>
    </xf>
    <xf numFmtId="4" fontId="17" fillId="0" borderId="64" xfId="0" applyNumberFormat="1" applyFont="1" applyBorder="1" applyAlignment="1" applyProtection="1">
      <alignment horizontal="right" vertical="center" wrapText="1"/>
    </xf>
    <xf numFmtId="0" fontId="17" fillId="0" borderId="11" xfId="0" applyFont="1" applyBorder="1" applyAlignment="1" applyProtection="1">
      <alignment horizontal="right" vertical="center" wrapText="1"/>
    </xf>
    <xf numFmtId="4" fontId="17" fillId="4" borderId="11" xfId="0" applyNumberFormat="1" applyFont="1" applyFill="1" applyBorder="1" applyAlignment="1" applyProtection="1">
      <alignment horizontal="right" vertical="center"/>
    </xf>
    <xf numFmtId="4" fontId="17" fillId="0" borderId="0" xfId="0" applyNumberFormat="1" applyFont="1" applyBorder="1" applyAlignment="1" applyProtection="1">
      <alignment horizontal="right" vertical="center" wrapText="1"/>
    </xf>
    <xf numFmtId="4" fontId="17" fillId="6" borderId="0" xfId="0" applyNumberFormat="1" applyFont="1" applyFill="1" applyBorder="1" applyAlignment="1" applyProtection="1">
      <alignment horizontal="right" vertical="center" wrapText="1"/>
    </xf>
    <xf numFmtId="4" fontId="17" fillId="0" borderId="0" xfId="0" applyNumberFormat="1" applyFont="1" applyBorder="1" applyAlignment="1" applyProtection="1">
      <alignment horizontal="right" vertical="center"/>
    </xf>
    <xf numFmtId="0" fontId="17" fillId="0" borderId="0" xfId="0" applyFont="1" applyBorder="1" applyAlignment="1" applyProtection="1">
      <alignment horizontal="right" vertical="center" wrapText="1"/>
    </xf>
    <xf numFmtId="0" fontId="17" fillId="6" borderId="0" xfId="0" applyFont="1" applyFill="1" applyBorder="1" applyAlignment="1" applyProtection="1">
      <alignment horizontal="right" vertical="center" wrapText="1"/>
    </xf>
    <xf numFmtId="4" fontId="17" fillId="4" borderId="0" xfId="0" applyNumberFormat="1" applyFont="1" applyFill="1" applyBorder="1" applyAlignment="1" applyProtection="1">
      <alignment horizontal="right" vertical="center"/>
    </xf>
    <xf numFmtId="0" fontId="8" fillId="4" borderId="42" xfId="0" applyFont="1" applyFill="1" applyBorder="1" applyAlignment="1" applyProtection="1">
      <alignment horizontal="center" vertical="center" wrapText="1"/>
    </xf>
    <xf numFmtId="2" fontId="52" fillId="4" borderId="44" xfId="0" applyNumberFormat="1" applyFont="1" applyFill="1" applyBorder="1" applyAlignment="1" applyProtection="1">
      <alignment vertical="center"/>
    </xf>
    <xf numFmtId="4" fontId="17" fillId="0" borderId="8" xfId="0" applyNumberFormat="1" applyFont="1" applyBorder="1" applyAlignment="1" applyProtection="1">
      <alignment horizontal="right" vertical="center" wrapText="1"/>
    </xf>
    <xf numFmtId="4" fontId="17" fillId="6" borderId="8" xfId="0" applyNumberFormat="1" applyFont="1" applyFill="1" applyBorder="1" applyAlignment="1" applyProtection="1">
      <alignment horizontal="right" vertical="center" wrapText="1"/>
    </xf>
    <xf numFmtId="4" fontId="17" fillId="0" borderId="8" xfId="0" applyNumberFormat="1" applyFont="1" applyBorder="1" applyAlignment="1" applyProtection="1">
      <alignment horizontal="right" vertical="center"/>
    </xf>
    <xf numFmtId="4" fontId="17" fillId="6" borderId="8" xfId="0" applyNumberFormat="1" applyFont="1" applyFill="1" applyBorder="1" applyAlignment="1" applyProtection="1">
      <alignment horizontal="right" vertical="center"/>
    </xf>
    <xf numFmtId="0" fontId="17" fillId="0" borderId="8" xfId="0" applyFont="1" applyBorder="1" applyAlignment="1" applyProtection="1">
      <alignment horizontal="right" vertical="center" wrapText="1"/>
    </xf>
    <xf numFmtId="0" fontId="17" fillId="6" borderId="8" xfId="0" applyFont="1" applyFill="1" applyBorder="1" applyAlignment="1" applyProtection="1">
      <alignment horizontal="right" vertical="center" wrapText="1"/>
    </xf>
    <xf numFmtId="4" fontId="17" fillId="4" borderId="8" xfId="0" applyNumberFormat="1" applyFont="1" applyFill="1" applyBorder="1" applyAlignment="1" applyProtection="1">
      <alignment horizontal="right" vertical="center"/>
    </xf>
    <xf numFmtId="4" fontId="17" fillId="6" borderId="6" xfId="0" applyNumberFormat="1" applyFont="1" applyFill="1" applyBorder="1" applyAlignment="1" applyProtection="1">
      <alignment horizontal="right" vertical="center" wrapText="1"/>
    </xf>
    <xf numFmtId="4" fontId="17" fillId="6" borderId="4" xfId="0" applyNumberFormat="1" applyFont="1" applyFill="1" applyBorder="1" applyAlignment="1" applyProtection="1">
      <alignment horizontal="right" vertical="center" wrapText="1"/>
    </xf>
    <xf numFmtId="4" fontId="17" fillId="0" borderId="60" xfId="0" applyNumberFormat="1" applyFont="1" applyBorder="1" applyAlignment="1" applyProtection="1">
      <alignment horizontal="right" vertical="center" wrapText="1"/>
    </xf>
    <xf numFmtId="4" fontId="17" fillId="6" borderId="60" xfId="0" applyNumberFormat="1" applyFont="1" applyFill="1" applyBorder="1" applyAlignment="1" applyProtection="1">
      <alignment horizontal="right" vertical="center" wrapText="1"/>
    </xf>
    <xf numFmtId="4" fontId="17" fillId="0" borderId="60" xfId="0" applyNumberFormat="1" applyFont="1" applyBorder="1" applyAlignment="1" applyProtection="1">
      <alignment horizontal="right" vertical="center"/>
    </xf>
    <xf numFmtId="4" fontId="17" fillId="6" borderId="60" xfId="0" applyNumberFormat="1" applyFont="1" applyFill="1" applyBorder="1" applyAlignment="1" applyProtection="1">
      <alignment horizontal="right" vertical="center"/>
    </xf>
    <xf numFmtId="0" fontId="17" fillId="0" borderId="60" xfId="0" applyFont="1" applyBorder="1" applyAlignment="1" applyProtection="1">
      <alignment horizontal="right" vertical="center" wrapText="1"/>
    </xf>
    <xf numFmtId="0" fontId="17" fillId="6" borderId="60" xfId="0" applyFont="1" applyFill="1" applyBorder="1" applyAlignment="1" applyProtection="1">
      <alignment horizontal="right" vertical="center" wrapText="1"/>
    </xf>
    <xf numFmtId="4" fontId="17" fillId="4" borderId="60" xfId="0" applyNumberFormat="1" applyFont="1" applyFill="1" applyBorder="1" applyAlignment="1" applyProtection="1">
      <alignment horizontal="right" vertical="center"/>
    </xf>
    <xf numFmtId="4" fontId="17" fillId="6" borderId="3" xfId="0" applyNumberFormat="1" applyFont="1" applyFill="1" applyBorder="1" applyAlignment="1" applyProtection="1">
      <alignment horizontal="right" vertical="center" wrapText="1"/>
    </xf>
    <xf numFmtId="2" fontId="8" fillId="4" borderId="63" xfId="0" applyNumberFormat="1" applyFont="1" applyFill="1" applyBorder="1" applyAlignment="1" applyProtection="1">
      <alignment vertical="center"/>
    </xf>
    <xf numFmtId="4" fontId="17" fillId="0" borderId="2" xfId="0" applyNumberFormat="1" applyFont="1" applyBorder="1" applyAlignment="1" applyProtection="1">
      <alignment horizontal="right" vertical="center" wrapText="1"/>
    </xf>
    <xf numFmtId="4" fontId="17" fillId="6" borderId="2" xfId="0" applyNumberFormat="1" applyFont="1" applyFill="1" applyBorder="1" applyAlignment="1" applyProtection="1">
      <alignment horizontal="right" vertical="center" wrapText="1"/>
    </xf>
    <xf numFmtId="4" fontId="17" fillId="0" borderId="2" xfId="0" applyNumberFormat="1" applyFont="1" applyBorder="1" applyAlignment="1" applyProtection="1">
      <alignment horizontal="right" vertical="center"/>
    </xf>
    <xf numFmtId="4" fontId="17" fillId="6" borderId="2" xfId="0" applyNumberFormat="1" applyFont="1" applyFill="1" applyBorder="1" applyAlignment="1" applyProtection="1">
      <alignment horizontal="right" vertical="center"/>
    </xf>
    <xf numFmtId="0" fontId="17" fillId="0" borderId="2" xfId="0" applyFont="1" applyBorder="1" applyAlignment="1" applyProtection="1">
      <alignment horizontal="right" vertical="center" wrapText="1"/>
    </xf>
    <xf numFmtId="0" fontId="17" fillId="6" borderId="2" xfId="0" applyFont="1" applyFill="1" applyBorder="1" applyAlignment="1" applyProtection="1">
      <alignment horizontal="right" vertical="center" wrapText="1"/>
    </xf>
    <xf numFmtId="4" fontId="17" fillId="4" borderId="2" xfId="0" applyNumberFormat="1" applyFont="1" applyFill="1" applyBorder="1" applyAlignment="1" applyProtection="1">
      <alignment horizontal="right" vertical="center"/>
    </xf>
    <xf numFmtId="4" fontId="17" fillId="6" borderId="1" xfId="0" applyNumberFormat="1" applyFont="1" applyFill="1" applyBorder="1" applyAlignment="1" applyProtection="1">
      <alignment horizontal="right" vertical="center" wrapText="1"/>
    </xf>
    <xf numFmtId="0" fontId="17" fillId="6" borderId="9" xfId="0" applyFont="1" applyFill="1" applyBorder="1" applyAlignment="1" applyProtection="1">
      <alignment horizontal="right"/>
    </xf>
    <xf numFmtId="0" fontId="16" fillId="4" borderId="29" xfId="0" applyFont="1" applyFill="1" applyBorder="1" applyAlignment="1" applyProtection="1">
      <alignment horizontal="center" vertical="center" wrapText="1"/>
    </xf>
    <xf numFmtId="0" fontId="16" fillId="4" borderId="38" xfId="0" applyFont="1" applyFill="1" applyBorder="1" applyAlignment="1" applyProtection="1">
      <alignment horizontal="center" vertical="center" wrapText="1"/>
    </xf>
    <xf numFmtId="0" fontId="16" fillId="0" borderId="20" xfId="0" applyFont="1" applyBorder="1" applyAlignment="1" applyProtection="1">
      <alignment horizontal="center" vertical="center" wrapText="1"/>
    </xf>
    <xf numFmtId="0" fontId="16" fillId="0" borderId="38" xfId="0" applyFont="1" applyBorder="1" applyAlignment="1" applyProtection="1">
      <alignment horizontal="center" vertical="center" wrapText="1"/>
    </xf>
    <xf numFmtId="0" fontId="16" fillId="0" borderId="29" xfId="0" applyFont="1" applyBorder="1" applyAlignment="1" applyProtection="1">
      <alignment horizontal="center" vertical="center" wrapText="1"/>
    </xf>
    <xf numFmtId="0" fontId="16" fillId="0" borderId="30" xfId="0" applyFont="1" applyBorder="1" applyAlignment="1" applyProtection="1">
      <alignment horizontal="center" vertical="center" wrapText="1"/>
    </xf>
    <xf numFmtId="4" fontId="17" fillId="6" borderId="7" xfId="0" applyNumberFormat="1" applyFont="1" applyFill="1" applyBorder="1" applyAlignment="1" applyProtection="1">
      <alignment horizontal="right" vertical="center" wrapText="1"/>
    </xf>
    <xf numFmtId="4" fontId="17" fillId="0" borderId="7" xfId="0" applyNumberFormat="1" applyFont="1" applyBorder="1" applyAlignment="1" applyProtection="1">
      <alignment horizontal="right" vertical="center"/>
    </xf>
    <xf numFmtId="4" fontId="17" fillId="0" borderId="7" xfId="0" applyNumberFormat="1" applyFont="1" applyBorder="1" applyAlignment="1" applyProtection="1">
      <alignment horizontal="right" vertical="center" wrapText="1"/>
    </xf>
    <xf numFmtId="3" fontId="4" fillId="0" borderId="0" xfId="0" applyNumberFormat="1" applyFont="1" applyProtection="1"/>
    <xf numFmtId="2" fontId="68" fillId="0" borderId="0" xfId="0" applyNumberFormat="1" applyFont="1" applyProtection="1"/>
    <xf numFmtId="169" fontId="16" fillId="0" borderId="0" xfId="0" applyNumberFormat="1" applyFont="1" applyAlignment="1" applyProtection="1"/>
    <xf numFmtId="0" fontId="2" fillId="21" borderId="35" xfId="0" applyFont="1" applyFill="1" applyBorder="1" applyAlignment="1" applyProtection="1">
      <alignment horizontal="center" vertical="center" wrapText="1"/>
    </xf>
    <xf numFmtId="4" fontId="17" fillId="2" borderId="7" xfId="0" applyNumberFormat="1" applyFont="1" applyFill="1" applyBorder="1" applyAlignment="1" applyProtection="1">
      <alignment horizontal="right" vertical="center" wrapText="1"/>
    </xf>
    <xf numFmtId="49" fontId="16" fillId="21" borderId="35" xfId="0" applyNumberFormat="1" applyFont="1" applyFill="1" applyBorder="1" applyAlignment="1" applyProtection="1">
      <alignment horizontal="center" vertical="center" wrapText="1"/>
    </xf>
    <xf numFmtId="49" fontId="16" fillId="21" borderId="37" xfId="0" applyNumberFormat="1" applyFont="1" applyFill="1" applyBorder="1" applyAlignment="1" applyProtection="1">
      <alignment horizontal="center" vertical="center" wrapText="1"/>
    </xf>
    <xf numFmtId="4" fontId="17" fillId="2" borderId="7" xfId="0" applyNumberFormat="1" applyFont="1" applyFill="1" applyBorder="1" applyAlignment="1" applyProtection="1">
      <alignment horizontal="right" vertical="center"/>
    </xf>
    <xf numFmtId="0" fontId="74" fillId="0" borderId="0" xfId="0" applyFont="1" applyBorder="1" applyAlignment="1">
      <alignment horizontal="center" vertical="top" wrapText="1"/>
    </xf>
    <xf numFmtId="0" fontId="75" fillId="0" borderId="0" xfId="0" applyFont="1" applyBorder="1" applyAlignment="1">
      <alignment horizontal="center"/>
    </xf>
    <xf numFmtId="0" fontId="75" fillId="0" borderId="0" xfId="0" applyFont="1"/>
    <xf numFmtId="3" fontId="74" fillId="0" borderId="0" xfId="0" applyNumberFormat="1" applyFont="1" applyBorder="1" applyAlignment="1">
      <alignment horizontal="center" vertical="top"/>
    </xf>
    <xf numFmtId="4" fontId="75" fillId="0" borderId="0" xfId="0" applyNumberFormat="1" applyFont="1" applyBorder="1" applyAlignment="1">
      <alignment horizontal="center" vertical="top"/>
    </xf>
    <xf numFmtId="3" fontId="75" fillId="0" borderId="0" xfId="0" applyNumberFormat="1" applyFont="1" applyBorder="1" applyAlignment="1">
      <alignment horizontal="center" vertical="top"/>
    </xf>
    <xf numFmtId="166" fontId="75" fillId="0" borderId="0" xfId="0" applyNumberFormat="1" applyFont="1" applyBorder="1" applyAlignment="1">
      <alignment horizontal="center" vertical="top"/>
    </xf>
    <xf numFmtId="0" fontId="11" fillId="4" borderId="12" xfId="0" applyFont="1" applyFill="1" applyBorder="1" applyProtection="1"/>
    <xf numFmtId="0" fontId="11" fillId="4" borderId="67" xfId="0" applyFont="1" applyFill="1" applyBorder="1" applyProtection="1"/>
    <xf numFmtId="2" fontId="11" fillId="4" borderId="7" xfId="0" applyNumberFormat="1" applyFont="1" applyFill="1" applyBorder="1" applyAlignment="1" applyProtection="1">
      <alignment vertical="center"/>
    </xf>
    <xf numFmtId="2" fontId="11" fillId="4" borderId="23" xfId="0" applyNumberFormat="1" applyFont="1" applyFill="1" applyBorder="1" applyAlignment="1" applyProtection="1">
      <alignment vertical="center"/>
    </xf>
    <xf numFmtId="0" fontId="11" fillId="4" borderId="20" xfId="0" applyFont="1" applyFill="1" applyBorder="1" applyAlignment="1" applyProtection="1">
      <alignment vertical="center"/>
    </xf>
    <xf numFmtId="0" fontId="11" fillId="4" borderId="21" xfId="0" applyFont="1" applyFill="1" applyBorder="1" applyAlignment="1" applyProtection="1">
      <alignment vertical="center"/>
    </xf>
    <xf numFmtId="2" fontId="11" fillId="4" borderId="25" xfId="0" applyNumberFormat="1" applyFont="1" applyFill="1" applyBorder="1" applyAlignment="1" applyProtection="1">
      <alignment vertical="center"/>
    </xf>
    <xf numFmtId="2" fontId="11" fillId="4" borderId="26" xfId="0" applyNumberFormat="1" applyFont="1" applyFill="1" applyBorder="1" applyAlignment="1" applyProtection="1">
      <alignment vertical="center"/>
    </xf>
    <xf numFmtId="2" fontId="11" fillId="4" borderId="38" xfId="0" applyNumberFormat="1" applyFont="1" applyFill="1" applyBorder="1" applyAlignment="1" applyProtection="1">
      <alignment vertical="center"/>
    </xf>
    <xf numFmtId="2" fontId="11" fillId="4" borderId="39" xfId="0" applyNumberFormat="1" applyFont="1" applyFill="1" applyBorder="1" applyAlignment="1" applyProtection="1">
      <alignment vertical="center"/>
    </xf>
    <xf numFmtId="2" fontId="11" fillId="4" borderId="42" xfId="0" applyNumberFormat="1" applyFont="1" applyFill="1" applyBorder="1" applyAlignment="1" applyProtection="1">
      <alignment vertical="center"/>
    </xf>
    <xf numFmtId="2" fontId="11" fillId="4" borderId="44" xfId="0" applyNumberFormat="1" applyFont="1" applyFill="1" applyBorder="1" applyAlignment="1" applyProtection="1">
      <alignment vertical="center"/>
    </xf>
    <xf numFmtId="2" fontId="11" fillId="4" borderId="30" xfId="0" applyNumberFormat="1" applyFont="1" applyFill="1" applyBorder="1" applyAlignment="1" applyProtection="1">
      <alignment vertical="center"/>
    </xf>
    <xf numFmtId="2" fontId="11" fillId="4" borderId="45" xfId="0" applyNumberFormat="1" applyFont="1" applyFill="1" applyBorder="1" applyAlignment="1" applyProtection="1">
      <alignment vertical="center"/>
    </xf>
    <xf numFmtId="2" fontId="11" fillId="4" borderId="29" xfId="0" applyNumberFormat="1" applyFont="1" applyFill="1" applyBorder="1" applyAlignment="1" applyProtection="1">
      <alignment vertical="center"/>
    </xf>
    <xf numFmtId="2" fontId="11" fillId="4" borderId="40" xfId="0" applyNumberFormat="1" applyFont="1" applyFill="1" applyBorder="1" applyAlignment="1" applyProtection="1">
      <alignment vertical="center"/>
    </xf>
    <xf numFmtId="3" fontId="13" fillId="2" borderId="7" xfId="0" applyNumberFormat="1" applyFont="1" applyFill="1" applyBorder="1" applyAlignment="1">
      <alignment horizontal="center" vertical="top"/>
    </xf>
    <xf numFmtId="3" fontId="4" fillId="2" borderId="7" xfId="0" applyNumberFormat="1" applyFont="1" applyFill="1" applyBorder="1" applyAlignment="1">
      <alignment horizontal="center" vertical="top"/>
    </xf>
    <xf numFmtId="3" fontId="7" fillId="2" borderId="7" xfId="0" applyNumberFormat="1" applyFont="1" applyFill="1" applyBorder="1" applyAlignment="1">
      <alignment horizontal="center" vertical="top"/>
    </xf>
    <xf numFmtId="3" fontId="16" fillId="2" borderId="7" xfId="0" applyNumberFormat="1" applyFont="1" applyFill="1" applyBorder="1" applyAlignment="1">
      <alignment horizontal="center" vertical="top"/>
    </xf>
    <xf numFmtId="165" fontId="4" fillId="2" borderId="7" xfId="0" applyNumberFormat="1" applyFont="1" applyFill="1" applyBorder="1" applyAlignment="1">
      <alignment horizontal="center" vertical="center"/>
    </xf>
    <xf numFmtId="0" fontId="2" fillId="0" borderId="37" xfId="0" applyFont="1" applyFill="1" applyBorder="1" applyAlignment="1" applyProtection="1">
      <alignment horizontal="center" vertical="center" wrapText="1"/>
    </xf>
    <xf numFmtId="0" fontId="2" fillId="0" borderId="38" xfId="0" applyFont="1" applyFill="1" applyBorder="1" applyAlignment="1" applyProtection="1">
      <alignment vertical="center" wrapText="1"/>
    </xf>
    <xf numFmtId="2" fontId="11" fillId="0" borderId="38" xfId="0" applyNumberFormat="1" applyFont="1" applyFill="1" applyBorder="1" applyAlignment="1" applyProtection="1">
      <alignment vertical="center"/>
    </xf>
    <xf numFmtId="2" fontId="11" fillId="0" borderId="39" xfId="0" applyNumberFormat="1" applyFont="1" applyFill="1" applyBorder="1" applyAlignment="1" applyProtection="1">
      <alignment vertical="center"/>
    </xf>
    <xf numFmtId="0" fontId="16" fillId="0" borderId="38" xfId="0" applyFont="1" applyFill="1" applyBorder="1" applyAlignment="1" applyProtection="1">
      <alignment vertical="center" wrapText="1"/>
    </xf>
    <xf numFmtId="0" fontId="16" fillId="0" borderId="37" xfId="0" applyFont="1" applyFill="1" applyBorder="1" applyAlignment="1" applyProtection="1">
      <alignment horizontal="center" vertical="center" wrapText="1"/>
    </xf>
    <xf numFmtId="0" fontId="16" fillId="4" borderId="62" xfId="0" applyFont="1" applyFill="1" applyBorder="1" applyAlignment="1" applyProtection="1">
      <alignment horizontal="center" vertical="center" wrapText="1"/>
    </xf>
    <xf numFmtId="0" fontId="16" fillId="4" borderId="30" xfId="0" applyFont="1" applyFill="1" applyBorder="1" applyAlignment="1" applyProtection="1">
      <alignment vertical="center" wrapText="1"/>
    </xf>
    <xf numFmtId="2" fontId="10" fillId="4" borderId="30" xfId="0" applyNumberFormat="1" applyFont="1" applyFill="1" applyBorder="1" applyAlignment="1" applyProtection="1">
      <alignment vertical="center"/>
    </xf>
    <xf numFmtId="2" fontId="10" fillId="4" borderId="45" xfId="0" applyNumberFormat="1" applyFont="1" applyFill="1" applyBorder="1" applyAlignment="1" applyProtection="1">
      <alignment vertical="center"/>
    </xf>
    <xf numFmtId="0" fontId="2" fillId="0" borderId="24" xfId="0" applyFont="1" applyFill="1" applyBorder="1" applyAlignment="1" applyProtection="1">
      <alignment horizontal="center" vertical="center" wrapText="1"/>
    </xf>
    <xf numFmtId="0" fontId="2" fillId="0" borderId="25" xfId="0" applyFont="1" applyFill="1" applyBorder="1" applyAlignment="1" applyProtection="1">
      <alignment vertical="center" wrapText="1"/>
    </xf>
    <xf numFmtId="2" fontId="11" fillId="0" borderId="25" xfId="0" applyNumberFormat="1" applyFont="1" applyFill="1" applyBorder="1" applyAlignment="1" applyProtection="1">
      <alignment vertical="center"/>
    </xf>
    <xf numFmtId="2" fontId="11" fillId="0" borderId="26" xfId="0" applyNumberFormat="1" applyFont="1" applyFill="1" applyBorder="1" applyAlignment="1" applyProtection="1">
      <alignment vertical="center"/>
    </xf>
    <xf numFmtId="0" fontId="2" fillId="0" borderId="35" xfId="0" applyFont="1" applyFill="1" applyBorder="1" applyAlignment="1" applyProtection="1">
      <alignment horizontal="center" vertical="center" wrapText="1"/>
    </xf>
    <xf numFmtId="0" fontId="2" fillId="0" borderId="29" xfId="0" applyFont="1" applyFill="1" applyBorder="1" applyAlignment="1" applyProtection="1">
      <alignment vertical="center" wrapText="1"/>
    </xf>
    <xf numFmtId="2" fontId="11" fillId="0" borderId="29" xfId="0" applyNumberFormat="1" applyFont="1" applyFill="1" applyBorder="1" applyAlignment="1" applyProtection="1">
      <alignment vertical="center"/>
    </xf>
    <xf numFmtId="2" fontId="11" fillId="0" borderId="40" xfId="0" applyNumberFormat="1" applyFont="1" applyFill="1" applyBorder="1" applyAlignment="1" applyProtection="1">
      <alignment vertical="center"/>
    </xf>
    <xf numFmtId="0" fontId="2" fillId="0" borderId="19" xfId="0" applyFont="1" applyFill="1" applyBorder="1" applyAlignment="1" applyProtection="1">
      <alignment horizontal="center" vertical="center" wrapText="1"/>
    </xf>
    <xf numFmtId="0" fontId="2" fillId="0" borderId="20" xfId="0" applyFont="1" applyFill="1" applyBorder="1" applyAlignment="1" applyProtection="1">
      <alignment vertical="center" wrapText="1"/>
    </xf>
    <xf numFmtId="2" fontId="11" fillId="0" borderId="20" xfId="0" applyNumberFormat="1" applyFont="1" applyFill="1" applyBorder="1" applyAlignment="1" applyProtection="1">
      <alignment vertical="center"/>
    </xf>
    <xf numFmtId="2" fontId="11" fillId="0" borderId="21" xfId="0" applyNumberFormat="1" applyFont="1" applyFill="1" applyBorder="1" applyAlignment="1" applyProtection="1">
      <alignment vertical="center"/>
    </xf>
    <xf numFmtId="0" fontId="16" fillId="0" borderId="29" xfId="0" applyFont="1" applyFill="1" applyBorder="1" applyAlignment="1" applyProtection="1">
      <alignment vertical="center" wrapText="1"/>
    </xf>
    <xf numFmtId="2" fontId="10" fillId="0" borderId="38" xfId="0" applyNumberFormat="1" applyFont="1" applyFill="1" applyBorder="1" applyAlignment="1" applyProtection="1">
      <alignment vertical="center"/>
    </xf>
    <xf numFmtId="2" fontId="10" fillId="0" borderId="39" xfId="0" applyNumberFormat="1" applyFont="1" applyFill="1" applyBorder="1" applyAlignment="1" applyProtection="1">
      <alignment vertical="center"/>
    </xf>
    <xf numFmtId="2" fontId="10" fillId="0" borderId="29" xfId="0" applyNumberFormat="1" applyFont="1" applyFill="1" applyBorder="1" applyAlignment="1" applyProtection="1">
      <alignment vertical="center"/>
    </xf>
    <xf numFmtId="2" fontId="10" fillId="0" borderId="40" xfId="0" applyNumberFormat="1" applyFont="1" applyFill="1" applyBorder="1" applyAlignment="1" applyProtection="1">
      <alignment vertical="center"/>
    </xf>
    <xf numFmtId="0" fontId="16" fillId="0" borderId="38" xfId="0" applyFont="1" applyFill="1" applyBorder="1" applyAlignment="1" applyProtection="1">
      <alignment horizontal="left" vertical="center" wrapText="1"/>
    </xf>
    <xf numFmtId="49" fontId="16" fillId="0" borderId="35" xfId="0" applyNumberFormat="1" applyFont="1" applyFill="1" applyBorder="1" applyAlignment="1" applyProtection="1">
      <alignment horizontal="center" vertical="center" wrapText="1"/>
    </xf>
    <xf numFmtId="49" fontId="16" fillId="0" borderId="37" xfId="0" applyNumberFormat="1" applyFont="1" applyFill="1" applyBorder="1" applyAlignment="1" applyProtection="1">
      <alignment horizontal="center" vertical="center" wrapText="1"/>
    </xf>
    <xf numFmtId="2" fontId="11" fillId="0" borderId="42" xfId="0" applyNumberFormat="1" applyFont="1" applyFill="1" applyBorder="1" applyAlignment="1" applyProtection="1">
      <alignment horizontal="right" vertical="center"/>
    </xf>
    <xf numFmtId="2" fontId="11" fillId="0" borderId="44" xfId="0" applyNumberFormat="1" applyFont="1" applyFill="1" applyBorder="1" applyAlignment="1" applyProtection="1">
      <alignment horizontal="right" vertical="center"/>
    </xf>
    <xf numFmtId="0" fontId="2" fillId="4" borderId="22" xfId="0" applyFont="1" applyFill="1" applyBorder="1" applyAlignment="1" applyProtection="1">
      <alignment horizontal="center" vertical="center" wrapText="1"/>
    </xf>
    <xf numFmtId="0" fontId="2" fillId="4" borderId="33" xfId="0" applyFont="1" applyFill="1" applyBorder="1" applyAlignment="1" applyProtection="1">
      <alignment horizontal="center" vertical="center" wrapText="1"/>
    </xf>
    <xf numFmtId="0" fontId="2" fillId="4" borderId="7" xfId="0" applyFont="1" applyFill="1" applyBorder="1" applyAlignment="1" applyProtection="1">
      <alignment vertical="center" wrapText="1"/>
    </xf>
    <xf numFmtId="0" fontId="2" fillId="4" borderId="11" xfId="0" applyFont="1" applyFill="1" applyBorder="1" applyAlignment="1" applyProtection="1">
      <alignment vertical="center" wrapText="1"/>
    </xf>
    <xf numFmtId="49" fontId="4" fillId="4" borderId="0" xfId="2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/>
    </xf>
    <xf numFmtId="0" fontId="2" fillId="4" borderId="0" xfId="0" applyFont="1" applyFill="1" applyAlignment="1">
      <alignment horizontal="center" vertical="top"/>
    </xf>
    <xf numFmtId="49" fontId="24" fillId="0" borderId="0" xfId="2" applyNumberFormat="1" applyFont="1" applyFill="1" applyAlignment="1">
      <alignment horizontal="center" vertical="center"/>
    </xf>
    <xf numFmtId="49" fontId="24" fillId="0" borderId="0" xfId="2" applyNumberFormat="1" applyFont="1" applyFill="1" applyAlignment="1">
      <alignment horizontal="center" vertical="top" wrapText="1"/>
    </xf>
    <xf numFmtId="0" fontId="4" fillId="4" borderId="51" xfId="0" applyFont="1" applyFill="1" applyBorder="1" applyAlignment="1">
      <alignment horizontal="center" wrapText="1"/>
    </xf>
    <xf numFmtId="49" fontId="13" fillId="0" borderId="0" xfId="2" applyNumberFormat="1" applyFont="1" applyFill="1" applyAlignment="1">
      <alignment horizontal="center" vertical="top" wrapText="1"/>
    </xf>
    <xf numFmtId="0" fontId="2" fillId="4" borderId="11" xfId="0" applyFont="1" applyFill="1" applyBorder="1" applyAlignment="1">
      <alignment vertical="top"/>
    </xf>
    <xf numFmtId="0" fontId="2" fillId="4" borderId="12" xfId="0" applyFont="1" applyFill="1" applyBorder="1" applyAlignment="1">
      <alignment vertical="top"/>
    </xf>
    <xf numFmtId="0" fontId="2" fillId="4" borderId="11" xfId="0" applyFont="1" applyFill="1" applyBorder="1" applyAlignment="1">
      <alignment horizontal="left" vertical="top" wrapText="1"/>
    </xf>
    <xf numFmtId="0" fontId="2" fillId="4" borderId="12" xfId="0" applyFont="1" applyFill="1" applyBorder="1" applyAlignment="1">
      <alignment horizontal="left" vertical="top" wrapText="1"/>
    </xf>
    <xf numFmtId="3" fontId="16" fillId="2" borderId="11" xfId="0" applyNumberFormat="1" applyFont="1" applyFill="1" applyBorder="1" applyAlignment="1">
      <alignment horizontal="center" vertical="top"/>
    </xf>
    <xf numFmtId="3" fontId="16" fillId="2" borderId="12" xfId="0" applyNumberFormat="1" applyFont="1" applyFill="1" applyBorder="1" applyAlignment="1">
      <alignment horizontal="center" vertical="top"/>
    </xf>
    <xf numFmtId="0" fontId="3" fillId="0" borderId="19" xfId="0" applyFont="1" applyFill="1" applyBorder="1" applyAlignment="1" applyProtection="1">
      <alignment horizontal="center" vertical="top" wrapText="1"/>
    </xf>
    <xf numFmtId="0" fontId="3" fillId="0" borderId="33" xfId="0" applyFont="1" applyFill="1" applyBorder="1" applyAlignment="1" applyProtection="1">
      <alignment horizontal="center" vertical="top" wrapText="1"/>
    </xf>
    <xf numFmtId="0" fontId="3" fillId="0" borderId="20" xfId="0" applyFont="1" applyFill="1" applyBorder="1" applyAlignment="1" applyProtection="1">
      <alignment horizontal="center" vertical="top" wrapText="1"/>
    </xf>
    <xf numFmtId="0" fontId="3" fillId="0" borderId="11" xfId="0" applyFont="1" applyFill="1" applyBorder="1" applyAlignment="1" applyProtection="1">
      <alignment horizontal="center" vertical="top" wrapText="1"/>
    </xf>
    <xf numFmtId="0" fontId="2" fillId="4" borderId="38" xfId="0" applyFont="1" applyFill="1" applyBorder="1" applyAlignment="1" applyProtection="1">
      <alignment horizontal="center" vertical="center" wrapText="1"/>
    </xf>
    <xf numFmtId="0" fontId="11" fillId="0" borderId="20" xfId="0" applyFont="1" applyFill="1" applyBorder="1" applyAlignment="1" applyProtection="1">
      <alignment horizontal="center" vertical="top" wrapText="1"/>
    </xf>
    <xf numFmtId="0" fontId="11" fillId="0" borderId="11" xfId="0" applyFont="1" applyFill="1" applyBorder="1" applyAlignment="1" applyProtection="1">
      <alignment horizontal="center" vertical="top" wrapText="1"/>
    </xf>
    <xf numFmtId="0" fontId="11" fillId="0" borderId="21" xfId="0" applyFont="1" applyFill="1" applyBorder="1" applyAlignment="1" applyProtection="1">
      <alignment horizontal="center" vertical="top" wrapText="1"/>
    </xf>
    <xf numFmtId="0" fontId="11" fillId="0" borderId="34" xfId="0" applyFont="1" applyFill="1" applyBorder="1" applyAlignment="1" applyProtection="1">
      <alignment horizontal="center" vertical="top" wrapText="1"/>
    </xf>
    <xf numFmtId="0" fontId="24" fillId="3" borderId="27" xfId="0" applyFont="1" applyFill="1" applyBorder="1" applyAlignment="1" applyProtection="1">
      <alignment horizontal="center" vertical="center" wrapText="1"/>
    </xf>
    <xf numFmtId="0" fontId="24" fillId="3" borderId="50" xfId="0" applyFont="1" applyFill="1" applyBorder="1" applyAlignment="1" applyProtection="1">
      <alignment horizontal="center" vertical="center" wrapText="1"/>
    </xf>
    <xf numFmtId="0" fontId="24" fillId="3" borderId="68" xfId="0" applyFont="1" applyFill="1" applyBorder="1" applyAlignment="1" applyProtection="1">
      <alignment horizontal="center" vertical="center" wrapText="1"/>
    </xf>
    <xf numFmtId="0" fontId="16" fillId="4" borderId="38" xfId="0" applyFont="1" applyFill="1" applyBorder="1" applyAlignment="1" applyProtection="1">
      <alignment horizontal="center" vertical="center" wrapText="1"/>
    </xf>
    <xf numFmtId="0" fontId="2" fillId="0" borderId="38" xfId="0" applyFont="1" applyFill="1" applyBorder="1" applyAlignment="1" applyProtection="1">
      <alignment horizontal="center" vertical="center" wrapText="1"/>
    </xf>
    <xf numFmtId="0" fontId="2" fillId="4" borderId="42" xfId="0" applyFont="1" applyFill="1" applyBorder="1" applyAlignment="1" applyProtection="1">
      <alignment horizontal="center" vertical="center" wrapText="1"/>
    </xf>
    <xf numFmtId="0" fontId="2" fillId="4" borderId="19" xfId="0" applyFont="1" applyFill="1" applyBorder="1" applyAlignment="1" applyProtection="1">
      <alignment horizontal="center" vertical="center" wrapText="1"/>
    </xf>
    <xf numFmtId="0" fontId="2" fillId="4" borderId="22" xfId="0" applyFont="1" applyFill="1" applyBorder="1" applyAlignment="1" applyProtection="1">
      <alignment horizontal="center" vertical="center" wrapText="1"/>
    </xf>
    <xf numFmtId="0" fontId="2" fillId="4" borderId="24" xfId="0" applyFont="1" applyFill="1" applyBorder="1" applyAlignment="1" applyProtection="1">
      <alignment horizontal="center" vertical="center" wrapText="1"/>
    </xf>
    <xf numFmtId="0" fontId="25" fillId="4" borderId="0" xfId="0" applyFont="1" applyFill="1" applyAlignment="1">
      <alignment horizontal="center" wrapText="1"/>
    </xf>
    <xf numFmtId="0" fontId="2" fillId="4" borderId="30" xfId="0" applyFont="1" applyFill="1" applyBorder="1" applyAlignment="1" applyProtection="1">
      <alignment horizontal="center" vertical="center" wrapText="1"/>
    </xf>
    <xf numFmtId="0" fontId="2" fillId="0" borderId="20" xfId="0" applyFont="1" applyFill="1" applyBorder="1" applyAlignment="1" applyProtection="1">
      <alignment horizontal="center" vertical="center" wrapText="1"/>
    </xf>
    <xf numFmtId="0" fontId="2" fillId="0" borderId="29" xfId="0" applyFont="1" applyFill="1" applyBorder="1" applyAlignment="1" applyProtection="1">
      <alignment horizontal="center" vertical="center" wrapText="1"/>
    </xf>
    <xf numFmtId="0" fontId="16" fillId="0" borderId="38" xfId="0" applyFont="1" applyFill="1" applyBorder="1" applyAlignment="1" applyProtection="1">
      <alignment horizontal="center" vertical="center" wrapText="1"/>
    </xf>
    <xf numFmtId="0" fontId="2" fillId="4" borderId="7" xfId="0" applyFont="1" applyFill="1" applyBorder="1" applyAlignment="1" applyProtection="1">
      <alignment horizontal="center" vertical="center" wrapText="1"/>
    </xf>
    <xf numFmtId="0" fontId="2" fillId="4" borderId="25" xfId="0" applyFont="1" applyFill="1" applyBorder="1" applyAlignment="1" applyProtection="1">
      <alignment horizontal="center" vertical="center" wrapText="1"/>
    </xf>
    <xf numFmtId="0" fontId="2" fillId="4" borderId="66" xfId="0" applyFont="1" applyFill="1" applyBorder="1" applyAlignment="1" applyProtection="1">
      <alignment horizontal="center" vertical="center" wrapText="1"/>
    </xf>
    <xf numFmtId="0" fontId="2" fillId="4" borderId="12" xfId="0" applyFont="1" applyFill="1" applyBorder="1" applyAlignment="1" applyProtection="1">
      <alignment vertical="center" wrapText="1"/>
    </xf>
    <xf numFmtId="0" fontId="2" fillId="4" borderId="29" xfId="0" applyFont="1" applyFill="1" applyBorder="1" applyAlignment="1" applyProtection="1">
      <alignment horizontal="center" vertical="center" wrapText="1"/>
    </xf>
    <xf numFmtId="0" fontId="16" fillId="4" borderId="29" xfId="0" applyFont="1" applyFill="1" applyBorder="1" applyAlignment="1" applyProtection="1">
      <alignment horizontal="center" vertical="center" wrapText="1"/>
    </xf>
    <xf numFmtId="0" fontId="16" fillId="4" borderId="30" xfId="0" applyFont="1" applyFill="1" applyBorder="1" applyAlignment="1" applyProtection="1">
      <alignment horizontal="center" vertical="center" wrapText="1"/>
    </xf>
    <xf numFmtId="0" fontId="16" fillId="0" borderId="29" xfId="0" applyFont="1" applyFill="1" applyBorder="1" applyAlignment="1" applyProtection="1">
      <alignment horizontal="center" vertical="center" wrapText="1"/>
    </xf>
    <xf numFmtId="0" fontId="2" fillId="4" borderId="20" xfId="0" applyFont="1" applyFill="1" applyBorder="1" applyAlignment="1" applyProtection="1">
      <alignment vertical="center" wrapText="1"/>
    </xf>
    <xf numFmtId="0" fontId="2" fillId="0" borderId="25" xfId="0" applyFont="1" applyFill="1" applyBorder="1" applyAlignment="1" applyProtection="1">
      <alignment horizontal="center" vertical="center" wrapText="1"/>
    </xf>
    <xf numFmtId="0" fontId="4" fillId="3" borderId="27" xfId="0" applyFont="1" applyFill="1" applyBorder="1" applyAlignment="1" applyProtection="1">
      <alignment horizontal="center" vertical="center" wrapText="1"/>
    </xf>
    <xf numFmtId="0" fontId="4" fillId="3" borderId="50" xfId="0" applyFont="1" applyFill="1" applyBorder="1" applyAlignment="1" applyProtection="1">
      <alignment horizontal="center" vertical="center" wrapText="1"/>
    </xf>
    <xf numFmtId="0" fontId="4" fillId="3" borderId="68" xfId="0" applyFont="1" applyFill="1" applyBorder="1" applyAlignment="1" applyProtection="1">
      <alignment horizontal="center" vertical="center" wrapText="1"/>
    </xf>
    <xf numFmtId="0" fontId="2" fillId="0" borderId="7" xfId="0" applyFont="1" applyFill="1" applyBorder="1" applyAlignment="1" applyProtection="1">
      <alignment horizontal="center" vertical="center" wrapText="1"/>
    </xf>
    <xf numFmtId="0" fontId="2" fillId="4" borderId="0" xfId="0" applyFont="1" applyFill="1" applyAlignment="1" applyProtection="1">
      <alignment horizontal="left" vertical="center"/>
    </xf>
    <xf numFmtId="0" fontId="16" fillId="4" borderId="22" xfId="0" applyFont="1" applyFill="1" applyBorder="1" applyAlignment="1" applyProtection="1">
      <alignment horizontal="center" vertical="center" wrapText="1"/>
    </xf>
    <xf numFmtId="0" fontId="16" fillId="4" borderId="24" xfId="0" applyFont="1" applyFill="1" applyBorder="1" applyAlignment="1" applyProtection="1">
      <alignment horizontal="center" vertical="center" wrapText="1"/>
    </xf>
    <xf numFmtId="0" fontId="26" fillId="0" borderId="0" xfId="0" applyFont="1" applyFill="1" applyAlignment="1">
      <alignment horizontal="center" vertical="top"/>
    </xf>
    <xf numFmtId="0" fontId="2" fillId="4" borderId="63" xfId="0" applyFont="1" applyFill="1" applyBorder="1" applyAlignment="1" applyProtection="1">
      <alignment horizontal="center" vertical="center" wrapText="1"/>
    </xf>
    <xf numFmtId="0" fontId="2" fillId="4" borderId="65" xfId="0" applyFont="1" applyFill="1" applyBorder="1" applyAlignment="1" applyProtection="1">
      <alignment horizontal="center" vertical="center" wrapText="1"/>
    </xf>
    <xf numFmtId="0" fontId="11" fillId="4" borderId="20" xfId="0" applyFont="1" applyFill="1" applyBorder="1" applyAlignment="1" applyProtection="1">
      <alignment horizontal="center" vertical="top" wrapText="1"/>
    </xf>
    <xf numFmtId="0" fontId="11" fillId="4" borderId="11" xfId="0" applyFont="1" applyFill="1" applyBorder="1" applyAlignment="1" applyProtection="1">
      <alignment horizontal="center" vertical="top" wrapText="1"/>
    </xf>
    <xf numFmtId="0" fontId="11" fillId="4" borderId="21" xfId="0" applyFont="1" applyFill="1" applyBorder="1" applyAlignment="1" applyProtection="1">
      <alignment horizontal="center" vertical="top" wrapText="1"/>
    </xf>
    <xf numFmtId="0" fontId="11" fillId="4" borderId="34" xfId="0" applyFont="1" applyFill="1" applyBorder="1" applyAlignment="1" applyProtection="1">
      <alignment horizontal="center" vertical="top" wrapText="1"/>
    </xf>
    <xf numFmtId="0" fontId="24" fillId="3" borderId="5" xfId="0" applyFont="1" applyFill="1" applyBorder="1" applyAlignment="1" applyProtection="1">
      <alignment horizontal="left" vertical="center" wrapText="1"/>
    </xf>
    <xf numFmtId="0" fontId="24" fillId="3" borderId="2" xfId="0" applyFont="1" applyFill="1" applyBorder="1" applyAlignment="1" applyProtection="1">
      <alignment horizontal="left" vertical="center" wrapText="1"/>
    </xf>
    <xf numFmtId="0" fontId="28" fillId="3" borderId="9" xfId="0" applyFont="1" applyFill="1" applyBorder="1" applyAlignment="1" applyProtection="1">
      <alignment horizontal="center" vertical="center" wrapText="1"/>
    </xf>
    <xf numFmtId="0" fontId="28" fillId="3" borderId="10" xfId="0" applyFont="1" applyFill="1" applyBorder="1" applyAlignment="1" applyProtection="1">
      <alignment horizontal="center" vertical="center" wrapText="1"/>
    </xf>
    <xf numFmtId="0" fontId="43" fillId="4" borderId="0" xfId="0" applyFont="1" applyFill="1" applyAlignment="1">
      <alignment horizontal="right" vertical="top"/>
    </xf>
    <xf numFmtId="0" fontId="25" fillId="4" borderId="0" xfId="0" applyFont="1" applyFill="1" applyAlignment="1">
      <alignment horizontal="center" vertical="top"/>
    </xf>
    <xf numFmtId="0" fontId="13" fillId="4" borderId="0" xfId="0" applyFont="1" applyFill="1" applyAlignment="1">
      <alignment horizontal="center" vertical="center" wrapText="1"/>
    </xf>
    <xf numFmtId="0" fontId="3" fillId="4" borderId="19" xfId="0" applyFont="1" applyFill="1" applyBorder="1" applyAlignment="1" applyProtection="1">
      <alignment horizontal="center" vertical="top" wrapText="1"/>
    </xf>
    <xf numFmtId="0" fontId="3" fillId="4" borderId="33" xfId="0" applyFont="1" applyFill="1" applyBorder="1" applyAlignment="1" applyProtection="1">
      <alignment horizontal="center" vertical="top" wrapText="1"/>
    </xf>
    <xf numFmtId="0" fontId="3" fillId="4" borderId="20" xfId="0" applyFont="1" applyFill="1" applyBorder="1" applyAlignment="1" applyProtection="1">
      <alignment horizontal="center" vertical="top" wrapText="1"/>
    </xf>
    <xf numFmtId="0" fontId="3" fillId="4" borderId="11" xfId="0" applyFont="1" applyFill="1" applyBorder="1" applyAlignment="1" applyProtection="1">
      <alignment horizontal="center" vertical="top" wrapText="1"/>
    </xf>
    <xf numFmtId="0" fontId="2" fillId="4" borderId="12" xfId="0" applyFont="1" applyFill="1" applyBorder="1" applyAlignment="1" applyProtection="1">
      <alignment horizontal="center" vertical="center" wrapText="1"/>
    </xf>
    <xf numFmtId="0" fontId="2" fillId="4" borderId="20" xfId="0" applyFont="1" applyFill="1" applyBorder="1" applyAlignment="1" applyProtection="1">
      <alignment horizontal="center" vertical="center" wrapText="1"/>
    </xf>
    <xf numFmtId="2" fontId="8" fillId="4" borderId="44" xfId="0" applyNumberFormat="1" applyFont="1" applyFill="1" applyBorder="1" applyAlignment="1" applyProtection="1">
      <alignment horizontal="right" vertical="center"/>
    </xf>
    <xf numFmtId="2" fontId="8" fillId="4" borderId="40" xfId="0" applyNumberFormat="1" applyFont="1" applyFill="1" applyBorder="1" applyAlignment="1" applyProtection="1">
      <alignment horizontal="right" vertical="center"/>
    </xf>
    <xf numFmtId="4" fontId="17" fillId="4" borderId="7" xfId="0" applyNumberFormat="1" applyFont="1" applyFill="1" applyBorder="1" applyAlignment="1" applyProtection="1">
      <alignment horizontal="right" vertical="center" wrapText="1"/>
    </xf>
    <xf numFmtId="4" fontId="17" fillId="6" borderId="11" xfId="0" applyNumberFormat="1" applyFont="1" applyFill="1" applyBorder="1" applyAlignment="1" applyProtection="1">
      <alignment horizontal="right" vertical="center" wrapText="1"/>
    </xf>
    <xf numFmtId="4" fontId="17" fillId="6" borderId="29" xfId="0" applyNumberFormat="1" applyFont="1" applyFill="1" applyBorder="1" applyAlignment="1" applyProtection="1">
      <alignment horizontal="right" vertical="center" wrapText="1"/>
    </xf>
    <xf numFmtId="4" fontId="17" fillId="6" borderId="12" xfId="0" applyNumberFormat="1" applyFont="1" applyFill="1" applyBorder="1" applyAlignment="1" applyProtection="1">
      <alignment horizontal="right" vertical="center" wrapText="1"/>
    </xf>
    <xf numFmtId="4" fontId="17" fillId="4" borderId="64" xfId="0" applyNumberFormat="1" applyFont="1" applyFill="1" applyBorder="1" applyAlignment="1" applyProtection="1">
      <alignment horizontal="right" vertical="center"/>
    </xf>
    <xf numFmtId="4" fontId="17" fillId="4" borderId="18" xfId="0" applyNumberFormat="1" applyFont="1" applyFill="1" applyBorder="1" applyAlignment="1" applyProtection="1">
      <alignment horizontal="right" vertical="center"/>
    </xf>
    <xf numFmtId="4" fontId="17" fillId="4" borderId="13" xfId="0" applyNumberFormat="1" applyFont="1" applyFill="1" applyBorder="1" applyAlignment="1" applyProtection="1">
      <alignment horizontal="right" vertical="center"/>
    </xf>
    <xf numFmtId="4" fontId="17" fillId="6" borderId="7" xfId="0" applyNumberFormat="1" applyFont="1" applyFill="1" applyBorder="1" applyAlignment="1" applyProtection="1">
      <alignment horizontal="right" vertical="center"/>
    </xf>
    <xf numFmtId="4" fontId="17" fillId="0" borderId="49" xfId="0" applyNumberFormat="1" applyFont="1" applyBorder="1" applyAlignment="1" applyProtection="1">
      <alignment horizontal="right" vertical="center" wrapText="1"/>
    </xf>
    <xf numFmtId="4" fontId="17" fillId="0" borderId="0" xfId="0" applyNumberFormat="1" applyFont="1" applyBorder="1" applyAlignment="1" applyProtection="1">
      <alignment horizontal="right" vertical="center" wrapText="1"/>
    </xf>
    <xf numFmtId="4" fontId="17" fillId="0" borderId="51" xfId="0" applyNumberFormat="1" applyFont="1" applyBorder="1" applyAlignment="1" applyProtection="1">
      <alignment horizontal="right" vertical="center" wrapText="1"/>
    </xf>
    <xf numFmtId="0" fontId="2" fillId="4" borderId="33" xfId="0" applyFont="1" applyFill="1" applyBorder="1" applyAlignment="1" applyProtection="1">
      <alignment horizontal="center" vertical="center" wrapText="1"/>
    </xf>
    <xf numFmtId="0" fontId="2" fillId="4" borderId="7" xfId="0" applyFont="1" applyFill="1" applyBorder="1" applyAlignment="1" applyProtection="1">
      <alignment vertical="center" wrapText="1"/>
    </xf>
    <xf numFmtId="0" fontId="2" fillId="4" borderId="11" xfId="0" applyFont="1" applyFill="1" applyBorder="1" applyAlignment="1" applyProtection="1">
      <alignment vertical="center" wrapText="1"/>
    </xf>
    <xf numFmtId="0" fontId="2" fillId="4" borderId="11" xfId="0" applyFont="1" applyFill="1" applyBorder="1" applyAlignment="1" applyProtection="1">
      <alignment horizontal="center" vertical="center" wrapText="1"/>
    </xf>
    <xf numFmtId="2" fontId="8" fillId="4" borderId="42" xfId="0" applyNumberFormat="1" applyFont="1" applyFill="1" applyBorder="1" applyAlignment="1" applyProtection="1">
      <alignment horizontal="right" vertical="center"/>
    </xf>
    <xf numFmtId="2" fontId="8" fillId="4" borderId="29" xfId="0" applyNumberFormat="1" applyFont="1" applyFill="1" applyBorder="1" applyAlignment="1" applyProtection="1">
      <alignment horizontal="right" vertical="center"/>
    </xf>
    <xf numFmtId="2" fontId="8" fillId="4" borderId="30" xfId="0" applyNumberFormat="1" applyFont="1" applyFill="1" applyBorder="1" applyAlignment="1" applyProtection="1">
      <alignment horizontal="right" vertical="center"/>
    </xf>
    <xf numFmtId="0" fontId="4" fillId="20" borderId="5" xfId="0" applyFont="1" applyFill="1" applyBorder="1" applyAlignment="1" applyProtection="1">
      <alignment horizontal="left" vertical="center" wrapText="1"/>
    </xf>
    <xf numFmtId="0" fontId="4" fillId="20" borderId="2" xfId="0" applyFont="1" applyFill="1" applyBorder="1" applyAlignment="1" applyProtection="1">
      <alignment horizontal="left" vertical="center" wrapText="1"/>
    </xf>
    <xf numFmtId="0" fontId="4" fillId="20" borderId="9" xfId="0" applyFont="1" applyFill="1" applyBorder="1" applyAlignment="1" applyProtection="1">
      <alignment horizontal="center" vertical="center" wrapText="1"/>
    </xf>
    <xf numFmtId="0" fontId="4" fillId="20" borderId="10" xfId="0" applyFont="1" applyFill="1" applyBorder="1" applyAlignment="1" applyProtection="1">
      <alignment horizontal="center" vertical="center" wrapText="1"/>
    </xf>
    <xf numFmtId="0" fontId="3" fillId="20" borderId="27" xfId="0" applyFont="1" applyFill="1" applyBorder="1" applyAlignment="1" applyProtection="1">
      <alignment horizontal="left" vertical="center" wrapText="1"/>
    </xf>
    <xf numFmtId="0" fontId="3" fillId="20" borderId="10" xfId="0" applyFont="1" applyFill="1" applyBorder="1" applyAlignment="1" applyProtection="1">
      <alignment horizontal="left" vertical="center" wrapText="1"/>
    </xf>
    <xf numFmtId="0" fontId="3" fillId="20" borderId="9" xfId="0" applyFont="1" applyFill="1" applyBorder="1" applyAlignment="1" applyProtection="1">
      <alignment horizontal="center" vertical="center" wrapText="1"/>
    </xf>
    <xf numFmtId="0" fontId="3" fillId="20" borderId="10" xfId="0" applyFont="1" applyFill="1" applyBorder="1" applyAlignment="1" applyProtection="1">
      <alignment horizontal="center" vertical="center" wrapText="1"/>
    </xf>
    <xf numFmtId="0" fontId="3" fillId="3" borderId="5" xfId="0" applyFont="1" applyFill="1" applyBorder="1" applyAlignment="1" applyProtection="1">
      <alignment horizontal="left" vertical="center" wrapText="1"/>
    </xf>
    <xf numFmtId="0" fontId="3" fillId="3" borderId="2" xfId="0" applyFont="1" applyFill="1" applyBorder="1" applyAlignment="1" applyProtection="1">
      <alignment horizontal="left" vertical="center" wrapText="1"/>
    </xf>
    <xf numFmtId="0" fontId="3" fillId="3" borderId="9" xfId="0" applyFont="1" applyFill="1" applyBorder="1" applyAlignment="1" applyProtection="1">
      <alignment horizontal="center" vertical="center" wrapText="1"/>
    </xf>
    <xf numFmtId="0" fontId="3" fillId="3" borderId="10" xfId="0" applyFont="1" applyFill="1" applyBorder="1" applyAlignment="1" applyProtection="1">
      <alignment horizontal="center" vertical="center" wrapText="1"/>
    </xf>
    <xf numFmtId="0" fontId="3" fillId="4" borderId="5" xfId="0" applyFont="1" applyFill="1" applyBorder="1" applyAlignment="1" applyProtection="1">
      <alignment horizontal="center" vertical="center" wrapText="1"/>
    </xf>
    <xf numFmtId="0" fontId="3" fillId="4" borderId="2" xfId="0" applyFont="1" applyFill="1" applyBorder="1" applyAlignment="1" applyProtection="1">
      <alignment horizontal="center" vertical="center" wrapText="1"/>
    </xf>
    <xf numFmtId="0" fontId="3" fillId="4" borderId="1" xfId="0" applyFont="1" applyFill="1" applyBorder="1" applyAlignment="1" applyProtection="1">
      <alignment horizontal="center" vertical="center" wrapText="1"/>
    </xf>
    <xf numFmtId="0" fontId="3" fillId="20" borderId="5" xfId="0" applyFont="1" applyFill="1" applyBorder="1" applyAlignment="1" applyProtection="1">
      <alignment horizontal="left" vertical="center" wrapText="1"/>
    </xf>
    <xf numFmtId="0" fontId="3" fillId="20" borderId="2" xfId="0" applyFont="1" applyFill="1" applyBorder="1" applyAlignment="1" applyProtection="1">
      <alignment horizontal="left" vertical="center" wrapText="1"/>
    </xf>
    <xf numFmtId="2" fontId="8" fillId="4" borderId="21" xfId="0" applyNumberFormat="1" applyFont="1" applyFill="1" applyBorder="1" applyAlignment="1" applyProtection="1">
      <alignment horizontal="right" vertical="center" wrapText="1"/>
    </xf>
    <xf numFmtId="2" fontId="8" fillId="4" borderId="26" xfId="0" applyNumberFormat="1" applyFont="1" applyFill="1" applyBorder="1" applyAlignment="1" applyProtection="1">
      <alignment horizontal="right" vertical="center" wrapText="1"/>
    </xf>
    <xf numFmtId="4" fontId="17" fillId="4" borderId="33" xfId="0" applyNumberFormat="1" applyFont="1" applyFill="1" applyBorder="1" applyAlignment="1" applyProtection="1">
      <alignment horizontal="right" vertical="center" wrapText="1"/>
    </xf>
    <xf numFmtId="4" fontId="17" fillId="4" borderId="66" xfId="0" applyNumberFormat="1" applyFont="1" applyFill="1" applyBorder="1" applyAlignment="1" applyProtection="1">
      <alignment horizontal="right" vertical="center" wrapText="1"/>
    </xf>
    <xf numFmtId="4" fontId="17" fillId="6" borderId="64" xfId="0" applyNumberFormat="1" applyFont="1" applyFill="1" applyBorder="1" applyAlignment="1" applyProtection="1">
      <alignment horizontal="right" vertical="center" wrapText="1"/>
    </xf>
    <xf numFmtId="4" fontId="17" fillId="6" borderId="13" xfId="0" applyNumberFormat="1" applyFont="1" applyFill="1" applyBorder="1" applyAlignment="1" applyProtection="1">
      <alignment horizontal="right" vertical="center" wrapText="1"/>
    </xf>
    <xf numFmtId="4" fontId="17" fillId="6" borderId="7" xfId="0" applyNumberFormat="1" applyFont="1" applyFill="1" applyBorder="1" applyAlignment="1" applyProtection="1">
      <alignment horizontal="right" vertical="center" wrapText="1"/>
    </xf>
    <xf numFmtId="0" fontId="2" fillId="4" borderId="20" xfId="0" applyFont="1" applyFill="1" applyBorder="1" applyAlignment="1" applyProtection="1">
      <alignment horizontal="left" vertical="center" wrapText="1"/>
    </xf>
    <xf numFmtId="0" fontId="2" fillId="4" borderId="25" xfId="0" applyFont="1" applyFill="1" applyBorder="1" applyAlignment="1" applyProtection="1">
      <alignment horizontal="left" vertical="center" wrapText="1"/>
    </xf>
    <xf numFmtId="2" fontId="8" fillId="4" borderId="20" xfId="0" applyNumberFormat="1" applyFont="1" applyFill="1" applyBorder="1" applyAlignment="1" applyProtection="1">
      <alignment horizontal="right" vertical="center" wrapText="1"/>
    </xf>
    <xf numFmtId="0" fontId="8" fillId="4" borderId="25" xfId="0" applyFont="1" applyFill="1" applyBorder="1" applyAlignment="1" applyProtection="1">
      <alignment horizontal="right" vertical="center" wrapText="1"/>
    </xf>
    <xf numFmtId="0" fontId="2" fillId="4" borderId="43" xfId="0" applyFont="1" applyFill="1" applyBorder="1" applyAlignment="1" applyProtection="1">
      <alignment horizontal="center" vertical="center" wrapText="1"/>
    </xf>
    <xf numFmtId="0" fontId="2" fillId="4" borderId="10" xfId="0" applyFont="1" applyFill="1" applyBorder="1" applyAlignment="1" applyProtection="1">
      <alignment horizontal="center" vertical="center" wrapText="1"/>
    </xf>
    <xf numFmtId="0" fontId="2" fillId="4" borderId="31" xfId="0" applyFont="1" applyFill="1" applyBorder="1" applyAlignment="1" applyProtection="1">
      <alignment horizontal="center" vertical="center" wrapText="1"/>
    </xf>
    <xf numFmtId="0" fontId="2" fillId="4" borderId="28" xfId="0" applyFont="1" applyFill="1" applyBorder="1" applyAlignment="1" applyProtection="1">
      <alignment horizontal="center" vertical="center" wrapText="1"/>
    </xf>
    <xf numFmtId="0" fontId="2" fillId="4" borderId="9" xfId="0" applyFont="1" applyFill="1" applyBorder="1" applyAlignment="1" applyProtection="1">
      <alignment horizontal="center" vertical="center" wrapText="1"/>
    </xf>
    <xf numFmtId="0" fontId="2" fillId="4" borderId="32" xfId="0" applyFont="1" applyFill="1" applyBorder="1" applyAlignment="1" applyProtection="1">
      <alignment horizontal="center" vertical="center" wrapText="1"/>
    </xf>
    <xf numFmtId="0" fontId="24" fillId="3" borderId="22" xfId="0" applyFont="1" applyFill="1" applyBorder="1" applyAlignment="1" applyProtection="1">
      <alignment horizontal="left" vertical="center" wrapText="1"/>
    </xf>
    <xf numFmtId="0" fontId="24" fillId="3" borderId="7" xfId="0" applyFont="1" applyFill="1" applyBorder="1" applyAlignment="1" applyProtection="1">
      <alignment horizontal="left" vertical="center" wrapText="1"/>
    </xf>
    <xf numFmtId="0" fontId="3" fillId="20" borderId="22" xfId="0" applyFont="1" applyFill="1" applyBorder="1" applyAlignment="1" applyProtection="1">
      <alignment horizontal="left" vertical="center" wrapText="1"/>
    </xf>
    <xf numFmtId="0" fontId="3" fillId="20" borderId="7" xfId="0" applyFont="1" applyFill="1" applyBorder="1" applyAlignment="1" applyProtection="1">
      <alignment horizontal="left" vertical="center" wrapText="1"/>
    </xf>
    <xf numFmtId="4" fontId="11" fillId="0" borderId="9" xfId="0" applyNumberFormat="1" applyFont="1" applyBorder="1" applyAlignment="1" applyProtection="1">
      <alignment horizontal="right" vertical="center" textRotation="90" wrapText="1"/>
    </xf>
    <xf numFmtId="4" fontId="11" fillId="6" borderId="7" xfId="0" applyNumberFormat="1" applyFont="1" applyFill="1" applyBorder="1" applyAlignment="1" applyProtection="1">
      <alignment horizontal="right" vertical="center" textRotation="90" wrapText="1"/>
    </xf>
    <xf numFmtId="4" fontId="11" fillId="4" borderId="7" xfId="0" applyNumberFormat="1" applyFont="1" applyFill="1" applyBorder="1" applyAlignment="1" applyProtection="1">
      <alignment horizontal="right" vertical="center" textRotation="90" wrapText="1"/>
    </xf>
    <xf numFmtId="0" fontId="11" fillId="0" borderId="7" xfId="0" applyFont="1" applyBorder="1" applyAlignment="1" applyProtection="1">
      <alignment horizontal="right" vertical="center" textRotation="90" wrapText="1"/>
    </xf>
    <xf numFmtId="4" fontId="11" fillId="0" borderId="7" xfId="0" applyNumberFormat="1" applyFont="1" applyBorder="1" applyAlignment="1" applyProtection="1">
      <alignment horizontal="right" vertical="center" textRotation="90" wrapText="1"/>
    </xf>
    <xf numFmtId="0" fontId="2" fillId="4" borderId="36" xfId="0" applyFont="1" applyFill="1" applyBorder="1" applyAlignment="1" applyProtection="1">
      <alignment horizontal="center" vertical="center" wrapText="1"/>
    </xf>
    <xf numFmtId="0" fontId="2" fillId="4" borderId="27" xfId="0" applyFont="1" applyFill="1" applyBorder="1" applyAlignment="1" applyProtection="1">
      <alignment horizontal="center" vertical="center" wrapText="1"/>
    </xf>
    <xf numFmtId="0" fontId="2" fillId="4" borderId="16" xfId="0" applyFont="1" applyFill="1" applyBorder="1" applyAlignment="1" applyProtection="1">
      <alignment horizontal="center" vertical="center" wrapText="1"/>
    </xf>
    <xf numFmtId="0" fontId="8" fillId="4" borderId="28" xfId="0" applyFont="1" applyFill="1" applyBorder="1" applyAlignment="1" applyProtection="1">
      <alignment horizontal="center" vertical="center" wrapText="1"/>
    </xf>
    <xf numFmtId="0" fontId="8" fillId="4" borderId="9" xfId="0" applyFont="1" applyFill="1" applyBorder="1" applyAlignment="1" applyProtection="1">
      <alignment horizontal="center" vertical="center" wrapText="1"/>
    </xf>
    <xf numFmtId="0" fontId="8" fillId="4" borderId="32" xfId="0" applyFont="1" applyFill="1" applyBorder="1" applyAlignment="1" applyProtection="1">
      <alignment horizontal="center" vertical="center" wrapText="1"/>
    </xf>
    <xf numFmtId="4" fontId="11" fillId="6" borderId="50" xfId="0" applyNumberFormat="1" applyFont="1" applyFill="1" applyBorder="1" applyAlignment="1" applyProtection="1">
      <alignment horizontal="right" vertical="center" textRotation="90" wrapText="1"/>
    </xf>
    <xf numFmtId="4" fontId="11" fillId="6" borderId="9" xfId="0" applyNumberFormat="1" applyFont="1" applyFill="1" applyBorder="1" applyAlignment="1" applyProtection="1">
      <alignment horizontal="right" vertical="center" textRotation="90" wrapText="1"/>
    </xf>
    <xf numFmtId="4" fontId="17" fillId="6" borderId="64" xfId="0" applyNumberFormat="1" applyFont="1" applyFill="1" applyBorder="1" applyAlignment="1" applyProtection="1">
      <alignment horizontal="right" vertical="center"/>
    </xf>
    <xf numFmtId="4" fontId="17" fillId="6" borderId="18" xfId="0" applyNumberFormat="1" applyFont="1" applyFill="1" applyBorder="1" applyAlignment="1" applyProtection="1">
      <alignment horizontal="right" vertical="center"/>
    </xf>
    <xf numFmtId="4" fontId="17" fillId="6" borderId="13" xfId="0" applyNumberFormat="1" applyFont="1" applyFill="1" applyBorder="1" applyAlignment="1" applyProtection="1">
      <alignment horizontal="right" vertical="center"/>
    </xf>
    <xf numFmtId="4" fontId="17" fillId="0" borderId="11" xfId="0" applyNumberFormat="1" applyFont="1" applyBorder="1" applyAlignment="1" applyProtection="1">
      <alignment horizontal="right" vertical="center" wrapText="1"/>
    </xf>
    <xf numFmtId="4" fontId="17" fillId="0" borderId="29" xfId="0" applyNumberFormat="1" applyFont="1" applyBorder="1" applyAlignment="1" applyProtection="1">
      <alignment horizontal="right" vertical="center" wrapText="1"/>
    </xf>
    <xf numFmtId="4" fontId="17" fillId="0" borderId="12" xfId="0" applyNumberFormat="1" applyFont="1" applyBorder="1" applyAlignment="1" applyProtection="1">
      <alignment horizontal="right" vertical="center" wrapText="1"/>
    </xf>
    <xf numFmtId="0" fontId="17" fillId="6" borderId="11" xfId="0" applyFont="1" applyFill="1" applyBorder="1" applyAlignment="1" applyProtection="1">
      <alignment horizontal="right" vertical="center" wrapText="1"/>
    </xf>
    <xf numFmtId="0" fontId="17" fillId="6" borderId="29" xfId="0" applyFont="1" applyFill="1" applyBorder="1" applyAlignment="1" applyProtection="1">
      <alignment horizontal="right" vertical="center" wrapText="1"/>
    </xf>
    <xf numFmtId="0" fontId="17" fillId="6" borderId="12" xfId="0" applyFont="1" applyFill="1" applyBorder="1" applyAlignment="1" applyProtection="1">
      <alignment horizontal="right" vertical="center" wrapText="1"/>
    </xf>
    <xf numFmtId="4" fontId="17" fillId="0" borderId="7" xfId="0" applyNumberFormat="1" applyFont="1" applyBorder="1" applyAlignment="1" applyProtection="1">
      <alignment horizontal="right" vertical="center"/>
    </xf>
    <xf numFmtId="4" fontId="17" fillId="0" borderId="64" xfId="0" applyNumberFormat="1" applyFont="1" applyBorder="1" applyAlignment="1" applyProtection="1">
      <alignment horizontal="right" vertical="center"/>
    </xf>
    <xf numFmtId="4" fontId="17" fillId="0" borderId="18" xfId="0" applyNumberFormat="1" applyFont="1" applyBorder="1" applyAlignment="1" applyProtection="1">
      <alignment horizontal="right" vertical="center"/>
    </xf>
    <xf numFmtId="4" fontId="17" fillId="0" borderId="13" xfId="0" applyNumberFormat="1" applyFont="1" applyBorder="1" applyAlignment="1" applyProtection="1">
      <alignment horizontal="right" vertical="center"/>
    </xf>
    <xf numFmtId="4" fontId="17" fillId="6" borderId="49" xfId="0" applyNumberFormat="1" applyFont="1" applyFill="1" applyBorder="1" applyAlignment="1" applyProtection="1">
      <alignment horizontal="right" vertical="center"/>
    </xf>
    <xf numFmtId="4" fontId="17" fillId="6" borderId="0" xfId="0" applyNumberFormat="1" applyFont="1" applyFill="1" applyBorder="1" applyAlignment="1" applyProtection="1">
      <alignment horizontal="right" vertical="center"/>
    </xf>
    <xf numFmtId="4" fontId="17" fillId="6" borderId="51" xfId="0" applyNumberFormat="1" applyFont="1" applyFill="1" applyBorder="1" applyAlignment="1" applyProtection="1">
      <alignment horizontal="right" vertical="center"/>
    </xf>
    <xf numFmtId="4" fontId="17" fillId="0" borderId="11" xfId="0" applyNumberFormat="1" applyFont="1" applyBorder="1" applyAlignment="1" applyProtection="1">
      <alignment horizontal="right" vertical="center"/>
    </xf>
    <xf numFmtId="4" fontId="17" fillId="0" borderId="29" xfId="0" applyNumberFormat="1" applyFont="1" applyBorder="1" applyAlignment="1" applyProtection="1">
      <alignment horizontal="right" vertical="center"/>
    </xf>
    <xf numFmtId="4" fontId="17" fillId="0" borderId="12" xfId="0" applyNumberFormat="1" applyFont="1" applyBorder="1" applyAlignment="1" applyProtection="1">
      <alignment horizontal="right" vertical="center"/>
    </xf>
    <xf numFmtId="4" fontId="17" fillId="6" borderId="11" xfId="0" applyNumberFormat="1" applyFont="1" applyFill="1" applyBorder="1" applyAlignment="1" applyProtection="1">
      <alignment horizontal="right" vertical="center"/>
    </xf>
    <xf numFmtId="4" fontId="17" fillId="6" borderId="29" xfId="0" applyNumberFormat="1" applyFont="1" applyFill="1" applyBorder="1" applyAlignment="1" applyProtection="1">
      <alignment horizontal="right" vertical="center"/>
    </xf>
    <xf numFmtId="4" fontId="17" fillId="6" borderId="12" xfId="0" applyNumberFormat="1" applyFont="1" applyFill="1" applyBorder="1" applyAlignment="1" applyProtection="1">
      <alignment horizontal="right" vertical="center"/>
    </xf>
    <xf numFmtId="4" fontId="17" fillId="4" borderId="7" xfId="0" applyNumberFormat="1" applyFont="1" applyFill="1" applyBorder="1" applyAlignment="1" applyProtection="1">
      <alignment horizontal="right" vertical="center"/>
    </xf>
    <xf numFmtId="4" fontId="17" fillId="4" borderId="11" xfId="0" applyNumberFormat="1" applyFont="1" applyFill="1" applyBorder="1" applyAlignment="1" applyProtection="1">
      <alignment horizontal="right" vertical="center"/>
    </xf>
    <xf numFmtId="4" fontId="17" fillId="4" borderId="29" xfId="0" applyNumberFormat="1" applyFont="1" applyFill="1" applyBorder="1" applyAlignment="1" applyProtection="1">
      <alignment horizontal="right" vertical="center"/>
    </xf>
    <xf numFmtId="4" fontId="17" fillId="4" borderId="12" xfId="0" applyNumberFormat="1" applyFont="1" applyFill="1" applyBorder="1" applyAlignment="1" applyProtection="1">
      <alignment horizontal="right" vertical="center"/>
    </xf>
    <xf numFmtId="4" fontId="17" fillId="0" borderId="7" xfId="0" applyNumberFormat="1" applyFont="1" applyBorder="1" applyAlignment="1" applyProtection="1">
      <alignment horizontal="right" vertical="center" wrapText="1"/>
    </xf>
    <xf numFmtId="4" fontId="11" fillId="4" borderId="7" xfId="0" applyNumberFormat="1" applyFont="1" applyFill="1" applyBorder="1" applyAlignment="1" applyProtection="1">
      <alignment horizontal="center" vertical="center" textRotation="90" wrapText="1"/>
    </xf>
    <xf numFmtId="4" fontId="11" fillId="6" borderId="7" xfId="0" applyNumberFormat="1" applyFont="1" applyFill="1" applyBorder="1" applyAlignment="1" applyProtection="1">
      <alignment horizontal="center" vertical="center" textRotation="90" wrapText="1"/>
    </xf>
    <xf numFmtId="4" fontId="17" fillId="0" borderId="7" xfId="0" applyNumberFormat="1" applyFont="1" applyBorder="1" applyAlignment="1" applyProtection="1">
      <alignment horizontal="center" vertical="center"/>
    </xf>
    <xf numFmtId="4" fontId="17" fillId="6" borderId="7" xfId="0" applyNumberFormat="1" applyFont="1" applyFill="1" applyBorder="1" applyAlignment="1" applyProtection="1">
      <alignment horizontal="center" vertical="center"/>
    </xf>
    <xf numFmtId="4" fontId="17" fillId="6" borderId="49" xfId="0" applyNumberFormat="1" applyFont="1" applyFill="1" applyBorder="1" applyAlignment="1" applyProtection="1">
      <alignment horizontal="center" vertical="center"/>
    </xf>
    <xf numFmtId="4" fontId="17" fillId="6" borderId="0" xfId="0" applyNumberFormat="1" applyFont="1" applyFill="1" applyBorder="1" applyAlignment="1" applyProtection="1">
      <alignment horizontal="center" vertical="center"/>
    </xf>
    <xf numFmtId="4" fontId="17" fillId="6" borderId="51" xfId="0" applyNumberFormat="1" applyFont="1" applyFill="1" applyBorder="1" applyAlignment="1" applyProtection="1">
      <alignment horizontal="center" vertical="center"/>
    </xf>
    <xf numFmtId="4" fontId="17" fillId="0" borderId="64" xfId="0" applyNumberFormat="1" applyFont="1" applyBorder="1" applyAlignment="1" applyProtection="1">
      <alignment horizontal="center" vertical="center"/>
    </xf>
    <xf numFmtId="4" fontId="17" fillId="0" borderId="18" xfId="0" applyNumberFormat="1" applyFont="1" applyBorder="1" applyAlignment="1" applyProtection="1">
      <alignment horizontal="center" vertical="center"/>
    </xf>
    <xf numFmtId="4" fontId="17" fillId="0" borderId="13" xfId="0" applyNumberFormat="1" applyFont="1" applyBorder="1" applyAlignment="1" applyProtection="1">
      <alignment horizontal="center" vertical="center"/>
    </xf>
    <xf numFmtId="4" fontId="17" fillId="0" borderId="11" xfId="0" applyNumberFormat="1" applyFont="1" applyBorder="1" applyAlignment="1" applyProtection="1">
      <alignment horizontal="center" vertical="center"/>
    </xf>
    <xf numFmtId="4" fontId="17" fillId="0" borderId="29" xfId="0" applyNumberFormat="1" applyFont="1" applyBorder="1" applyAlignment="1" applyProtection="1">
      <alignment horizontal="center" vertical="center"/>
    </xf>
    <xf numFmtId="4" fontId="17" fillId="0" borderId="12" xfId="0" applyNumberFormat="1" applyFont="1" applyBorder="1" applyAlignment="1" applyProtection="1">
      <alignment horizontal="center" vertical="center"/>
    </xf>
    <xf numFmtId="4" fontId="17" fillId="6" borderId="11" xfId="0" applyNumberFormat="1" applyFont="1" applyFill="1" applyBorder="1" applyAlignment="1" applyProtection="1">
      <alignment horizontal="center" vertical="center"/>
    </xf>
    <xf numFmtId="4" fontId="17" fillId="6" borderId="29" xfId="0" applyNumberFormat="1" applyFont="1" applyFill="1" applyBorder="1" applyAlignment="1" applyProtection="1">
      <alignment horizontal="center" vertical="center"/>
    </xf>
    <xf numFmtId="4" fontId="17" fillId="6" borderId="12" xfId="0" applyNumberFormat="1" applyFont="1" applyFill="1" applyBorder="1" applyAlignment="1" applyProtection="1">
      <alignment horizontal="center" vertical="center"/>
    </xf>
    <xf numFmtId="4" fontId="17" fillId="0" borderId="11" xfId="0" applyNumberFormat="1" applyFont="1" applyBorder="1" applyAlignment="1" applyProtection="1">
      <alignment horizontal="center" vertical="center" wrapText="1"/>
    </xf>
    <xf numFmtId="4" fontId="17" fillId="0" borderId="29" xfId="0" applyNumberFormat="1" applyFont="1" applyBorder="1" applyAlignment="1" applyProtection="1">
      <alignment horizontal="center" vertical="center" wrapText="1"/>
    </xf>
    <xf numFmtId="4" fontId="17" fillId="0" borderId="12" xfId="0" applyNumberFormat="1" applyFont="1" applyBorder="1" applyAlignment="1" applyProtection="1">
      <alignment horizontal="center" vertical="center" wrapText="1"/>
    </xf>
    <xf numFmtId="4" fontId="17" fillId="6" borderId="11" xfId="0" applyNumberFormat="1" applyFont="1" applyFill="1" applyBorder="1" applyAlignment="1" applyProtection="1">
      <alignment horizontal="center" vertical="center" wrapText="1"/>
    </xf>
    <xf numFmtId="4" fontId="17" fillId="6" borderId="29" xfId="0" applyNumberFormat="1" applyFont="1" applyFill="1" applyBorder="1" applyAlignment="1" applyProtection="1">
      <alignment horizontal="center" vertical="center" wrapText="1"/>
    </xf>
    <xf numFmtId="4" fontId="17" fillId="6" borderId="12" xfId="0" applyNumberFormat="1" applyFont="1" applyFill="1" applyBorder="1" applyAlignment="1" applyProtection="1">
      <alignment horizontal="center" vertical="center" wrapText="1"/>
    </xf>
    <xf numFmtId="4" fontId="17" fillId="5" borderId="11" xfId="0" applyNumberFormat="1" applyFont="1" applyFill="1" applyBorder="1" applyAlignment="1" applyProtection="1">
      <alignment horizontal="center" vertical="center"/>
    </xf>
    <xf numFmtId="4" fontId="17" fillId="5" borderId="29" xfId="0" applyNumberFormat="1" applyFont="1" applyFill="1" applyBorder="1" applyAlignment="1" applyProtection="1">
      <alignment horizontal="center" vertical="center"/>
    </xf>
    <xf numFmtId="4" fontId="17" fillId="5" borderId="12" xfId="0" applyNumberFormat="1" applyFont="1" applyFill="1" applyBorder="1" applyAlignment="1" applyProtection="1">
      <alignment horizontal="center" vertical="center"/>
    </xf>
    <xf numFmtId="4" fontId="17" fillId="5" borderId="11" xfId="0" applyNumberFormat="1" applyFont="1" applyFill="1" applyBorder="1" applyAlignment="1" applyProtection="1">
      <alignment horizontal="right" vertical="center"/>
    </xf>
    <xf numFmtId="4" fontId="17" fillId="5" borderId="12" xfId="0" applyNumberFormat="1" applyFont="1" applyFill="1" applyBorder="1" applyAlignment="1" applyProtection="1">
      <alignment horizontal="right" vertical="center"/>
    </xf>
    <xf numFmtId="4" fontId="17" fillId="5" borderId="29" xfId="0" applyNumberFormat="1" applyFont="1" applyFill="1" applyBorder="1" applyAlignment="1" applyProtection="1">
      <alignment horizontal="right" vertical="center"/>
    </xf>
    <xf numFmtId="4" fontId="17" fillId="2" borderId="11" xfId="0" applyNumberFormat="1" applyFont="1" applyFill="1" applyBorder="1" applyAlignment="1" applyProtection="1">
      <alignment horizontal="center" vertical="center"/>
    </xf>
    <xf numFmtId="4" fontId="17" fillId="2" borderId="29" xfId="0" applyNumberFormat="1" applyFont="1" applyFill="1" applyBorder="1" applyAlignment="1" applyProtection="1">
      <alignment horizontal="center" vertical="center"/>
    </xf>
    <xf numFmtId="4" fontId="17" fillId="2" borderId="12" xfId="0" applyNumberFormat="1" applyFont="1" applyFill="1" applyBorder="1" applyAlignment="1" applyProtection="1">
      <alignment horizontal="center" vertical="center"/>
    </xf>
    <xf numFmtId="4" fontId="11" fillId="6" borderId="50" xfId="0" applyNumberFormat="1" applyFont="1" applyFill="1" applyBorder="1" applyAlignment="1" applyProtection="1">
      <alignment horizontal="center" vertical="center" textRotation="90" wrapText="1"/>
    </xf>
    <xf numFmtId="4" fontId="17" fillId="6" borderId="49" xfId="0" applyNumberFormat="1" applyFont="1" applyFill="1" applyBorder="1" applyAlignment="1" applyProtection="1">
      <alignment horizontal="right" vertical="center" wrapText="1"/>
    </xf>
    <xf numFmtId="4" fontId="17" fillId="6" borderId="51" xfId="0" applyNumberFormat="1" applyFont="1" applyFill="1" applyBorder="1" applyAlignment="1" applyProtection="1">
      <alignment horizontal="right" vertical="center" wrapText="1"/>
    </xf>
    <xf numFmtId="4" fontId="17" fillId="5" borderId="7" xfId="0" applyNumberFormat="1" applyFont="1" applyFill="1" applyBorder="1" applyAlignment="1" applyProtection="1">
      <alignment horizontal="right" vertical="center"/>
    </xf>
    <xf numFmtId="4" fontId="17" fillId="6" borderId="64" xfId="0" applyNumberFormat="1" applyFont="1" applyFill="1" applyBorder="1" applyAlignment="1" applyProtection="1">
      <alignment horizontal="center" vertical="center"/>
    </xf>
    <xf numFmtId="4" fontId="17" fillId="6" borderId="18" xfId="0" applyNumberFormat="1" applyFont="1" applyFill="1" applyBorder="1" applyAlignment="1" applyProtection="1">
      <alignment horizontal="center" vertical="center"/>
    </xf>
    <xf numFmtId="4" fontId="17" fillId="6" borderId="13" xfId="0" applyNumberFormat="1" applyFont="1" applyFill="1" applyBorder="1" applyAlignment="1" applyProtection="1">
      <alignment horizontal="center" vertical="center"/>
    </xf>
    <xf numFmtId="4" fontId="11" fillId="6" borderId="9" xfId="0" applyNumberFormat="1" applyFont="1" applyFill="1" applyBorder="1" applyAlignment="1" applyProtection="1">
      <alignment horizontal="center" vertical="center" textRotation="90" wrapText="1"/>
    </xf>
    <xf numFmtId="4" fontId="17" fillId="5" borderId="7" xfId="0" applyNumberFormat="1" applyFont="1" applyFill="1" applyBorder="1" applyAlignment="1" applyProtection="1">
      <alignment horizontal="center" vertical="center" wrapText="1"/>
    </xf>
    <xf numFmtId="4" fontId="17" fillId="6" borderId="7" xfId="0" applyNumberFormat="1" applyFont="1" applyFill="1" applyBorder="1" applyAlignment="1" applyProtection="1">
      <alignment horizontal="center" vertical="center" wrapText="1"/>
    </xf>
    <xf numFmtId="4" fontId="17" fillId="5" borderId="7" xfId="0" applyNumberFormat="1" applyFont="1" applyFill="1" applyBorder="1" applyAlignment="1" applyProtection="1">
      <alignment vertical="center" wrapText="1"/>
    </xf>
    <xf numFmtId="4" fontId="17" fillId="6" borderId="7" xfId="0" applyNumberFormat="1" applyFont="1" applyFill="1" applyBorder="1" applyAlignment="1" applyProtection="1">
      <alignment vertical="center" wrapText="1"/>
    </xf>
    <xf numFmtId="4" fontId="17" fillId="0" borderId="49" xfId="0" applyNumberFormat="1" applyFont="1" applyBorder="1" applyAlignment="1" applyProtection="1">
      <alignment horizontal="center" vertical="center" wrapText="1"/>
    </xf>
    <xf numFmtId="4" fontId="17" fillId="0" borderId="0" xfId="0" applyNumberFormat="1" applyFont="1" applyBorder="1" applyAlignment="1" applyProtection="1">
      <alignment horizontal="center" vertical="center" wrapText="1"/>
    </xf>
    <xf numFmtId="4" fontId="17" fillId="0" borderId="51" xfId="0" applyNumberFormat="1" applyFont="1" applyBorder="1" applyAlignment="1" applyProtection="1">
      <alignment horizontal="center" vertical="center" wrapText="1"/>
    </xf>
    <xf numFmtId="4" fontId="17" fillId="5" borderId="64" xfId="0" applyNumberFormat="1" applyFont="1" applyFill="1" applyBorder="1" applyAlignment="1" applyProtection="1">
      <alignment horizontal="center" vertical="center" wrapText="1"/>
    </xf>
    <xf numFmtId="4" fontId="17" fillId="5" borderId="13" xfId="0" applyNumberFormat="1" applyFont="1" applyFill="1" applyBorder="1" applyAlignment="1" applyProtection="1">
      <alignment horizontal="center" vertical="center" wrapText="1"/>
    </xf>
    <xf numFmtId="4" fontId="17" fillId="5" borderId="11" xfId="0" applyNumberFormat="1" applyFont="1" applyFill="1" applyBorder="1" applyAlignment="1" applyProtection="1">
      <alignment horizontal="right" vertical="center" wrapText="1"/>
    </xf>
    <xf numFmtId="4" fontId="17" fillId="5" borderId="12" xfId="0" applyNumberFormat="1" applyFont="1" applyFill="1" applyBorder="1" applyAlignment="1" applyProtection="1">
      <alignment horizontal="right" vertical="center" wrapText="1"/>
    </xf>
    <xf numFmtId="0" fontId="17" fillId="5" borderId="11" xfId="0" applyFont="1" applyFill="1" applyBorder="1" applyAlignment="1" applyProtection="1">
      <alignment horizontal="center" vertical="center" wrapText="1"/>
    </xf>
    <xf numFmtId="0" fontId="17" fillId="5" borderId="29" xfId="0" applyFont="1" applyFill="1" applyBorder="1" applyAlignment="1" applyProtection="1">
      <alignment vertical="center" wrapText="1"/>
    </xf>
    <xf numFmtId="0" fontId="17" fillId="5" borderId="12" xfId="0" applyFont="1" applyFill="1" applyBorder="1" applyAlignment="1" applyProtection="1">
      <alignment vertical="center" wrapText="1"/>
    </xf>
    <xf numFmtId="0" fontId="17" fillId="6" borderId="11" xfId="0" applyFont="1" applyFill="1" applyBorder="1" applyAlignment="1" applyProtection="1">
      <alignment horizontal="center" vertical="center" wrapText="1"/>
    </xf>
    <xf numFmtId="0" fontId="17" fillId="6" borderId="29" xfId="0" applyFont="1" applyFill="1" applyBorder="1" applyAlignment="1" applyProtection="1">
      <alignment horizontal="center" vertical="center" wrapText="1"/>
    </xf>
    <xf numFmtId="0" fontId="17" fillId="6" borderId="12" xfId="0" applyFont="1" applyFill="1" applyBorder="1" applyAlignment="1" applyProtection="1">
      <alignment horizontal="center" vertical="center" wrapText="1"/>
    </xf>
    <xf numFmtId="0" fontId="17" fillId="5" borderId="11" xfId="0" applyFont="1" applyFill="1" applyBorder="1" applyAlignment="1" applyProtection="1">
      <alignment horizontal="right" vertical="center" wrapText="1"/>
    </xf>
    <xf numFmtId="4" fontId="11" fillId="4" borderId="7" xfId="0" applyNumberFormat="1" applyFont="1" applyFill="1" applyBorder="1" applyAlignment="1" applyProtection="1">
      <alignment vertical="center" textRotation="90" wrapText="1"/>
    </xf>
    <xf numFmtId="4" fontId="11" fillId="0" borderId="7" xfId="0" applyNumberFormat="1" applyFont="1" applyBorder="1" applyAlignment="1" applyProtection="1">
      <alignment horizontal="center" vertical="center" wrapText="1"/>
    </xf>
    <xf numFmtId="4" fontId="17" fillId="5" borderId="7" xfId="0" applyNumberFormat="1" applyFont="1" applyFill="1" applyBorder="1" applyAlignment="1" applyProtection="1">
      <alignment horizontal="right" vertical="center" wrapText="1"/>
    </xf>
    <xf numFmtId="4" fontId="17" fillId="5" borderId="64" xfId="0" applyNumberFormat="1" applyFont="1" applyFill="1" applyBorder="1" applyAlignment="1" applyProtection="1">
      <alignment horizontal="center" vertical="center"/>
    </xf>
    <xf numFmtId="4" fontId="17" fillId="5" borderId="18" xfId="0" applyNumberFormat="1" applyFont="1" applyFill="1" applyBorder="1" applyAlignment="1" applyProtection="1">
      <alignment horizontal="center" vertical="center"/>
    </xf>
    <xf numFmtId="4" fontId="17" fillId="5" borderId="13" xfId="0" applyNumberFormat="1" applyFont="1" applyFill="1" applyBorder="1" applyAlignment="1" applyProtection="1">
      <alignment horizontal="center" vertical="center"/>
    </xf>
    <xf numFmtId="4" fontId="11" fillId="0" borderId="9" xfId="0" applyNumberFormat="1" applyFont="1" applyBorder="1" applyAlignment="1" applyProtection="1">
      <alignment horizontal="center" vertical="center" wrapText="1"/>
    </xf>
    <xf numFmtId="0" fontId="11" fillId="0" borderId="7" xfId="0" applyFont="1" applyBorder="1" applyAlignment="1" applyProtection="1">
      <alignment horizontal="center" vertical="center" wrapText="1"/>
    </xf>
    <xf numFmtId="4" fontId="11" fillId="6" borderId="7" xfId="0" applyNumberFormat="1" applyFont="1" applyFill="1" applyBorder="1" applyAlignment="1" applyProtection="1">
      <alignment horizontal="center" vertical="center" wrapText="1"/>
    </xf>
    <xf numFmtId="0" fontId="2" fillId="0" borderId="0" xfId="0" applyFont="1" applyAlignment="1" applyProtection="1">
      <alignment horizontal="left" vertical="center"/>
    </xf>
    <xf numFmtId="0" fontId="6" fillId="3" borderId="5" xfId="0" applyFont="1" applyFill="1" applyBorder="1" applyAlignment="1" applyProtection="1">
      <alignment horizontal="center" vertical="center" wrapText="1"/>
    </xf>
    <xf numFmtId="0" fontId="6" fillId="3" borderId="2" xfId="0" applyFont="1" applyFill="1" applyBorder="1" applyAlignment="1" applyProtection="1">
      <alignment horizontal="center" vertical="center" wrapText="1"/>
    </xf>
    <xf numFmtId="0" fontId="16" fillId="0" borderId="17" xfId="0" applyFont="1" applyBorder="1" applyAlignment="1" applyProtection="1">
      <alignment horizontal="center" vertical="center" wrapText="1"/>
    </xf>
    <xf numFmtId="0" fontId="16" fillId="0" borderId="27" xfId="0" applyFont="1" applyBorder="1" applyAlignment="1" applyProtection="1">
      <alignment horizontal="center" vertical="center" wrapText="1"/>
    </xf>
    <xf numFmtId="0" fontId="16" fillId="0" borderId="16" xfId="0" applyFont="1" applyBorder="1" applyAlignment="1" applyProtection="1">
      <alignment horizontal="center" vertical="center" wrapText="1"/>
    </xf>
    <xf numFmtId="0" fontId="16" fillId="0" borderId="14" xfId="0" applyFont="1" applyBorder="1" applyAlignment="1" applyProtection="1">
      <alignment horizontal="center" vertical="center" wrapText="1"/>
    </xf>
    <xf numFmtId="0" fontId="16" fillId="0" borderId="12" xfId="0" applyFont="1" applyBorder="1" applyAlignment="1" applyProtection="1">
      <alignment horizontal="center" vertical="center" wrapText="1"/>
    </xf>
    <xf numFmtId="0" fontId="16" fillId="0" borderId="10" xfId="0" applyFont="1" applyBorder="1" applyAlignment="1" applyProtection="1">
      <alignment horizontal="center" vertical="center" wrapText="1"/>
    </xf>
    <xf numFmtId="0" fontId="16" fillId="0" borderId="7" xfId="0" applyFont="1" applyBorder="1" applyAlignment="1" applyProtection="1">
      <alignment horizontal="center" vertical="center" wrapText="1"/>
    </xf>
    <xf numFmtId="0" fontId="16" fillId="0" borderId="31" xfId="0" applyFont="1" applyBorder="1" applyAlignment="1" applyProtection="1">
      <alignment horizontal="center" vertical="center" wrapText="1"/>
    </xf>
    <xf numFmtId="0" fontId="16" fillId="0" borderId="25" xfId="0" applyFont="1" applyBorder="1" applyAlignment="1" applyProtection="1">
      <alignment horizontal="center" vertical="center" wrapText="1"/>
    </xf>
    <xf numFmtId="0" fontId="16" fillId="0" borderId="13" xfId="0" applyFont="1" applyBorder="1" applyAlignment="1" applyProtection="1">
      <alignment horizontal="center" vertical="center" wrapText="1"/>
    </xf>
    <xf numFmtId="0" fontId="16" fillId="0" borderId="9" xfId="0" applyFont="1" applyBorder="1" applyAlignment="1" applyProtection="1">
      <alignment horizontal="center" vertical="center" wrapText="1"/>
    </xf>
    <xf numFmtId="0" fontId="16" fillId="0" borderId="32" xfId="0" applyFont="1" applyBorder="1" applyAlignment="1" applyProtection="1">
      <alignment horizontal="center" vertical="center" wrapText="1"/>
    </xf>
    <xf numFmtId="0" fontId="16" fillId="0" borderId="29" xfId="0" applyFont="1" applyBorder="1" applyAlignment="1" applyProtection="1">
      <alignment horizontal="center" vertical="center" wrapText="1"/>
    </xf>
    <xf numFmtId="0" fontId="16" fillId="0" borderId="36" xfId="0" applyFont="1" applyBorder="1" applyAlignment="1" applyProtection="1">
      <alignment horizontal="center" vertical="center" wrapText="1"/>
    </xf>
    <xf numFmtId="0" fontId="16" fillId="0" borderId="43" xfId="0" applyFont="1" applyBorder="1" applyAlignment="1" applyProtection="1">
      <alignment horizontal="center" vertical="center" wrapText="1"/>
    </xf>
    <xf numFmtId="0" fontId="16" fillId="0" borderId="20" xfId="0" applyFont="1" applyBorder="1" applyAlignment="1" applyProtection="1">
      <alignment horizontal="center" vertical="center" wrapText="1"/>
    </xf>
    <xf numFmtId="0" fontId="16" fillId="0" borderId="28" xfId="0" applyFont="1" applyBorder="1" applyAlignment="1" applyProtection="1">
      <alignment horizontal="center" vertical="center" wrapText="1"/>
    </xf>
    <xf numFmtId="0" fontId="4" fillId="0" borderId="5" xfId="0" applyFont="1" applyBorder="1" applyAlignment="1" applyProtection="1">
      <alignment horizontal="center" vertical="center" wrapText="1"/>
    </xf>
    <xf numFmtId="0" fontId="4" fillId="0" borderId="2" xfId="0" applyFont="1" applyBorder="1" applyAlignment="1" applyProtection="1">
      <alignment horizontal="center" vertical="center" wrapText="1"/>
    </xf>
    <xf numFmtId="0" fontId="16" fillId="0" borderId="38" xfId="0" applyFont="1" applyBorder="1" applyAlignment="1" applyProtection="1">
      <alignment horizontal="center" vertical="center" wrapText="1"/>
    </xf>
    <xf numFmtId="0" fontId="17" fillId="0" borderId="28" xfId="0" applyFont="1" applyBorder="1" applyAlignment="1" applyProtection="1">
      <alignment horizontal="center" vertical="center" wrapText="1"/>
    </xf>
    <xf numFmtId="0" fontId="17" fillId="0" borderId="9" xfId="0" applyFont="1" applyBorder="1" applyAlignment="1" applyProtection="1">
      <alignment horizontal="center" vertical="center" wrapText="1"/>
    </xf>
    <xf numFmtId="0" fontId="17" fillId="0" borderId="32" xfId="0" applyFont="1" applyBorder="1" applyAlignment="1" applyProtection="1">
      <alignment horizontal="center" vertical="center" wrapText="1"/>
    </xf>
    <xf numFmtId="0" fontId="28" fillId="3" borderId="5" xfId="0" applyFont="1" applyFill="1" applyBorder="1" applyAlignment="1" applyProtection="1">
      <alignment horizontal="center" vertical="center" wrapText="1"/>
    </xf>
    <xf numFmtId="0" fontId="28" fillId="3" borderId="2" xfId="0" applyFont="1" applyFill="1" applyBorder="1" applyAlignment="1" applyProtection="1">
      <alignment horizontal="center" vertical="center" wrapText="1"/>
    </xf>
    <xf numFmtId="2" fontId="17" fillId="5" borderId="42" xfId="0" applyNumberFormat="1" applyFont="1" applyFill="1" applyBorder="1" applyAlignment="1" applyProtection="1">
      <alignment horizontal="right" vertical="center"/>
    </xf>
    <xf numFmtId="2" fontId="17" fillId="5" borderId="30" xfId="0" applyNumberFormat="1" applyFont="1" applyFill="1" applyBorder="1" applyAlignment="1" applyProtection="1">
      <alignment horizontal="right" vertical="center"/>
    </xf>
    <xf numFmtId="0" fontId="16" fillId="5" borderId="19" xfId="0" applyFont="1" applyFill="1" applyBorder="1" applyAlignment="1" applyProtection="1">
      <alignment horizontal="center" vertical="center" wrapText="1"/>
    </xf>
    <xf numFmtId="0" fontId="16" fillId="5" borderId="24" xfId="0" applyFont="1" applyFill="1" applyBorder="1" applyAlignment="1" applyProtection="1">
      <alignment horizontal="center" vertical="center" wrapText="1"/>
    </xf>
    <xf numFmtId="0" fontId="16" fillId="5" borderId="20" xfId="0" applyFont="1" applyFill="1" applyBorder="1" applyAlignment="1" applyProtection="1">
      <alignment horizontal="left" vertical="center" wrapText="1"/>
    </xf>
    <xf numFmtId="0" fontId="16" fillId="5" borderId="25" xfId="0" applyFont="1" applyFill="1" applyBorder="1" applyAlignment="1" applyProtection="1">
      <alignment horizontal="left" vertical="center" wrapText="1"/>
    </xf>
    <xf numFmtId="0" fontId="16" fillId="5" borderId="20" xfId="0" applyFont="1" applyFill="1" applyBorder="1" applyAlignment="1" applyProtection="1">
      <alignment horizontal="center" vertical="center" wrapText="1"/>
    </xf>
    <xf numFmtId="0" fontId="16" fillId="5" borderId="25" xfId="0" applyFont="1" applyFill="1" applyBorder="1" applyAlignment="1" applyProtection="1">
      <alignment horizontal="center" vertical="center" wrapText="1"/>
    </xf>
    <xf numFmtId="0" fontId="16" fillId="0" borderId="30" xfId="0" applyFont="1" applyBorder="1" applyAlignment="1" applyProtection="1">
      <alignment horizontal="center" vertical="center" wrapText="1"/>
    </xf>
    <xf numFmtId="2" fontId="17" fillId="7" borderId="15" xfId="0" applyNumberFormat="1" applyFont="1" applyFill="1" applyBorder="1" applyAlignment="1" applyProtection="1">
      <alignment horizontal="right" vertical="center"/>
    </xf>
    <xf numFmtId="2" fontId="17" fillId="7" borderId="18" xfId="0" applyNumberFormat="1" applyFont="1" applyFill="1" applyBorder="1" applyAlignment="1" applyProtection="1">
      <alignment horizontal="right" vertical="center"/>
    </xf>
    <xf numFmtId="0" fontId="16" fillId="5" borderId="22" xfId="0" applyFont="1" applyFill="1" applyBorder="1" applyAlignment="1" applyProtection="1">
      <alignment horizontal="center" vertical="center" wrapText="1"/>
    </xf>
    <xf numFmtId="0" fontId="16" fillId="5" borderId="33" xfId="0" applyFont="1" applyFill="1" applyBorder="1" applyAlignment="1" applyProtection="1">
      <alignment horizontal="center" vertical="center" wrapText="1"/>
    </xf>
    <xf numFmtId="0" fontId="16" fillId="5" borderId="20" xfId="0" applyFont="1" applyFill="1" applyBorder="1" applyAlignment="1" applyProtection="1">
      <alignment vertical="center" wrapText="1"/>
    </xf>
    <xf numFmtId="0" fontId="16" fillId="5" borderId="7" xfId="0" applyFont="1" applyFill="1" applyBorder="1" applyAlignment="1" applyProtection="1">
      <alignment vertical="center" wrapText="1"/>
    </xf>
    <xf numFmtId="0" fontId="16" fillId="5" borderId="11" xfId="0" applyFont="1" applyFill="1" applyBorder="1" applyAlignment="1" applyProtection="1">
      <alignment vertical="center" wrapText="1"/>
    </xf>
    <xf numFmtId="0" fontId="16" fillId="5" borderId="7" xfId="0" applyFont="1" applyFill="1" applyBorder="1" applyAlignment="1" applyProtection="1">
      <alignment horizontal="center" vertical="center" wrapText="1"/>
    </xf>
    <xf numFmtId="0" fontId="16" fillId="5" borderId="11" xfId="0" applyFont="1" applyFill="1" applyBorder="1" applyAlignment="1" applyProtection="1">
      <alignment horizontal="center" vertical="center" wrapText="1"/>
    </xf>
    <xf numFmtId="2" fontId="17" fillId="5" borderId="29" xfId="0" applyNumberFormat="1" applyFont="1" applyFill="1" applyBorder="1" applyAlignment="1" applyProtection="1">
      <alignment horizontal="right" vertical="center"/>
    </xf>
    <xf numFmtId="2" fontId="17" fillId="7" borderId="42" xfId="0" applyNumberFormat="1" applyFont="1" applyFill="1" applyBorder="1" applyAlignment="1" applyProtection="1">
      <alignment horizontal="right" vertical="center"/>
    </xf>
    <xf numFmtId="2" fontId="17" fillId="7" borderId="29" xfId="0" applyNumberFormat="1" applyFont="1" applyFill="1" applyBorder="1" applyAlignment="1" applyProtection="1">
      <alignment horizontal="right" vertical="center"/>
    </xf>
    <xf numFmtId="0" fontId="16" fillId="0" borderId="19" xfId="0" applyFont="1" applyBorder="1" applyAlignment="1" applyProtection="1">
      <alignment horizontal="center" vertical="center" wrapText="1"/>
    </xf>
    <xf numFmtId="0" fontId="16" fillId="0" borderId="22" xfId="0" applyFont="1" applyBorder="1" applyAlignment="1" applyProtection="1">
      <alignment horizontal="center" vertical="center" wrapText="1"/>
    </xf>
    <xf numFmtId="0" fontId="16" fillId="0" borderId="24" xfId="0" applyFont="1" applyBorder="1" applyAlignment="1" applyProtection="1">
      <alignment horizontal="center" vertical="center" wrapText="1"/>
    </xf>
    <xf numFmtId="0" fontId="16" fillId="0" borderId="20" xfId="0" applyFont="1" applyBorder="1" applyAlignment="1" applyProtection="1">
      <alignment vertical="center" wrapText="1"/>
    </xf>
    <xf numFmtId="0" fontId="11" fillId="0" borderId="20" xfId="0" applyFont="1" applyBorder="1" applyAlignment="1" applyProtection="1">
      <alignment horizontal="center" vertical="center" wrapText="1"/>
    </xf>
    <xf numFmtId="0" fontId="11" fillId="0" borderId="25" xfId="0" applyFont="1" applyBorder="1" applyAlignment="1" applyProtection="1">
      <alignment horizontal="center" vertical="center" wrapText="1"/>
    </xf>
    <xf numFmtId="0" fontId="11" fillId="7" borderId="20" xfId="0" applyFont="1" applyFill="1" applyBorder="1" applyAlignment="1" applyProtection="1">
      <alignment horizontal="center" vertical="center" wrapText="1"/>
    </xf>
    <xf numFmtId="0" fontId="11" fillId="7" borderId="28" xfId="0" applyFont="1" applyFill="1" applyBorder="1" applyAlignment="1" applyProtection="1">
      <alignment horizontal="center" vertical="center" wrapText="1"/>
    </xf>
    <xf numFmtId="0" fontId="35" fillId="0" borderId="0" xfId="0" applyFont="1" applyAlignment="1">
      <alignment horizontal="center" vertical="center"/>
    </xf>
    <xf numFmtId="49" fontId="26" fillId="4" borderId="0" xfId="0" applyNumberFormat="1" applyFont="1" applyFill="1" applyAlignment="1" applyProtection="1">
      <alignment horizontal="center" vertical="top"/>
    </xf>
    <xf numFmtId="0" fontId="26" fillId="4" borderId="0" xfId="0" applyFont="1" applyFill="1" applyAlignment="1" applyProtection="1">
      <alignment horizontal="center" vertical="top"/>
    </xf>
    <xf numFmtId="0" fontId="3" fillId="0" borderId="19" xfId="0" applyFont="1" applyBorder="1" applyAlignment="1" applyProtection="1">
      <alignment horizontal="center" vertical="center" wrapText="1"/>
    </xf>
    <xf numFmtId="0" fontId="3" fillId="0" borderId="24" xfId="0" applyFont="1" applyBorder="1" applyAlignment="1" applyProtection="1">
      <alignment horizontal="center" vertical="center" wrapText="1"/>
    </xf>
    <xf numFmtId="0" fontId="3" fillId="0" borderId="20" xfId="0" applyFont="1" applyBorder="1" applyAlignment="1" applyProtection="1">
      <alignment horizontal="center" vertical="center" wrapText="1"/>
    </xf>
    <xf numFmtId="0" fontId="3" fillId="0" borderId="25" xfId="0" applyFont="1" applyBorder="1" applyAlignment="1" applyProtection="1">
      <alignment horizontal="center" vertical="center" wrapText="1"/>
    </xf>
    <xf numFmtId="0" fontId="3" fillId="0" borderId="42" xfId="0" applyFont="1" applyBorder="1" applyAlignment="1" applyProtection="1">
      <alignment horizontal="center" vertical="center" wrapText="1"/>
    </xf>
    <xf numFmtId="0" fontId="3" fillId="0" borderId="30" xfId="0" applyFont="1" applyBorder="1" applyAlignment="1" applyProtection="1">
      <alignment horizontal="center" vertical="center" wrapText="1"/>
    </xf>
    <xf numFmtId="0" fontId="30" fillId="0" borderId="0" xfId="0" applyFont="1" applyAlignment="1">
      <alignment horizontal="center" vertical="center" wrapText="1"/>
    </xf>
    <xf numFmtId="0" fontId="32" fillId="0" borderId="0" xfId="0" applyFont="1" applyAlignment="1">
      <alignment horizontal="right" vertical="top"/>
    </xf>
    <xf numFmtId="0" fontId="30" fillId="0" borderId="0" xfId="0" applyFont="1" applyAlignment="1">
      <alignment horizontal="center" vertical="center"/>
    </xf>
    <xf numFmtId="0" fontId="35" fillId="0" borderId="0" xfId="0" applyFont="1" applyAlignment="1">
      <alignment horizontal="center"/>
    </xf>
    <xf numFmtId="49" fontId="31" fillId="4" borderId="0" xfId="0" applyNumberFormat="1" applyFont="1" applyFill="1" applyAlignment="1" applyProtection="1">
      <alignment horizontal="center" vertical="top"/>
    </xf>
    <xf numFmtId="0" fontId="31" fillId="4" borderId="0" xfId="0" applyFont="1" applyFill="1" applyAlignment="1" applyProtection="1">
      <alignment horizontal="center" vertical="top"/>
    </xf>
    <xf numFmtId="0" fontId="27" fillId="0" borderId="0" xfId="0" applyFont="1" applyAlignment="1">
      <alignment horizontal="center"/>
    </xf>
    <xf numFmtId="0" fontId="13" fillId="2" borderId="0" xfId="0" applyFont="1" applyFill="1" applyAlignment="1">
      <alignment horizontal="center" vertical="center" wrapText="1"/>
    </xf>
    <xf numFmtId="0" fontId="11" fillId="7" borderId="42" xfId="0" applyFont="1" applyFill="1" applyBorder="1" applyAlignment="1" applyProtection="1">
      <alignment horizontal="center" vertical="center" wrapText="1"/>
    </xf>
    <xf numFmtId="0" fontId="11" fillId="7" borderId="30" xfId="0" applyFont="1" applyFill="1" applyBorder="1" applyAlignment="1" applyProtection="1">
      <alignment horizontal="center" vertical="center" wrapText="1"/>
    </xf>
    <xf numFmtId="4" fontId="3" fillId="0" borderId="0" xfId="0" applyNumberFormat="1" applyFont="1" applyBorder="1" applyAlignment="1" applyProtection="1">
      <alignment horizontal="center" vertical="top" wrapText="1"/>
    </xf>
    <xf numFmtId="4" fontId="3" fillId="0" borderId="7" xfId="0" applyNumberFormat="1" applyFont="1" applyBorder="1" applyAlignment="1" applyProtection="1">
      <alignment horizontal="center" vertical="center" textRotation="90" wrapText="1"/>
    </xf>
    <xf numFmtId="4" fontId="3" fillId="4" borderId="7" xfId="0" applyNumberFormat="1" applyFont="1" applyFill="1" applyBorder="1" applyAlignment="1" applyProtection="1">
      <alignment horizontal="center" vertical="center" textRotation="90" wrapText="1"/>
    </xf>
    <xf numFmtId="4" fontId="3" fillId="2" borderId="7" xfId="0" applyNumberFormat="1" applyFont="1" applyFill="1" applyBorder="1" applyAlignment="1" applyProtection="1">
      <alignment horizontal="center" vertical="center" textRotation="90" wrapText="1"/>
    </xf>
    <xf numFmtId="0" fontId="11" fillId="7" borderId="15" xfId="0" applyFont="1" applyFill="1" applyBorder="1" applyAlignment="1" applyProtection="1">
      <alignment horizontal="center" vertical="center" wrapText="1"/>
    </xf>
    <xf numFmtId="0" fontId="11" fillId="7" borderId="41" xfId="0" applyFont="1" applyFill="1" applyBorder="1" applyAlignment="1" applyProtection="1">
      <alignment horizontal="center" vertical="center" wrapText="1"/>
    </xf>
    <xf numFmtId="0" fontId="4" fillId="4" borderId="5" xfId="0" applyFont="1" applyFill="1" applyBorder="1" applyAlignment="1" applyProtection="1">
      <alignment horizontal="center" vertical="center" wrapText="1"/>
    </xf>
    <xf numFmtId="0" fontId="4" fillId="4" borderId="2" xfId="0" applyFont="1" applyFill="1" applyBorder="1" applyAlignment="1" applyProtection="1">
      <alignment horizontal="center" vertical="center" wrapText="1"/>
    </xf>
    <xf numFmtId="0" fontId="16" fillId="4" borderId="19" xfId="0" applyFont="1" applyFill="1" applyBorder="1" applyAlignment="1" applyProtection="1">
      <alignment horizontal="center" vertical="center" wrapText="1"/>
    </xf>
    <xf numFmtId="0" fontId="16" fillId="4" borderId="33" xfId="0" applyFont="1" applyFill="1" applyBorder="1" applyAlignment="1" applyProtection="1">
      <alignment horizontal="center" vertical="center" wrapText="1"/>
    </xf>
    <xf numFmtId="0" fontId="16" fillId="4" borderId="20" xfId="0" applyFont="1" applyFill="1" applyBorder="1" applyAlignment="1" applyProtection="1">
      <alignment vertical="center" wrapText="1"/>
    </xf>
    <xf numFmtId="0" fontId="16" fillId="4" borderId="7" xfId="0" applyFont="1" applyFill="1" applyBorder="1" applyAlignment="1" applyProtection="1">
      <alignment vertical="center" wrapText="1"/>
    </xf>
    <xf numFmtId="0" fontId="16" fillId="4" borderId="11" xfId="0" applyFont="1" applyFill="1" applyBorder="1" applyAlignment="1" applyProtection="1">
      <alignment vertical="center" wrapText="1"/>
    </xf>
    <xf numFmtId="0" fontId="37" fillId="0" borderId="5" xfId="0" applyFont="1" applyBorder="1" applyAlignment="1" applyProtection="1">
      <alignment horizontal="center" vertical="center" wrapText="1"/>
    </xf>
    <xf numFmtId="0" fontId="37" fillId="0" borderId="2" xfId="0" applyFont="1" applyBorder="1" applyAlignment="1" applyProtection="1">
      <alignment horizontal="center" vertical="center" wrapText="1"/>
    </xf>
    <xf numFmtId="4" fontId="73" fillId="0" borderId="11" xfId="0" applyNumberFormat="1" applyFont="1" applyBorder="1" applyAlignment="1" applyProtection="1">
      <alignment horizontal="center" vertical="center"/>
    </xf>
    <xf numFmtId="4" fontId="73" fillId="0" borderId="29" xfId="0" applyNumberFormat="1" applyFont="1" applyBorder="1" applyAlignment="1" applyProtection="1">
      <alignment horizontal="center" vertical="center"/>
    </xf>
    <xf numFmtId="4" fontId="73" fillId="0" borderId="12" xfId="0" applyNumberFormat="1" applyFont="1" applyBorder="1" applyAlignment="1" applyProtection="1">
      <alignment horizontal="center" vertical="center"/>
    </xf>
    <xf numFmtId="4" fontId="73" fillId="2" borderId="11" xfId="0" applyNumberFormat="1" applyFont="1" applyFill="1" applyBorder="1" applyAlignment="1" applyProtection="1">
      <alignment horizontal="center" vertical="center"/>
    </xf>
    <xf numFmtId="4" fontId="73" fillId="2" borderId="29" xfId="0" applyNumberFormat="1" applyFont="1" applyFill="1" applyBorder="1" applyAlignment="1" applyProtection="1">
      <alignment horizontal="center" vertical="center"/>
    </xf>
    <xf numFmtId="4" fontId="73" fillId="2" borderId="12" xfId="0" applyNumberFormat="1" applyFont="1" applyFill="1" applyBorder="1" applyAlignment="1" applyProtection="1">
      <alignment horizontal="center" vertical="center"/>
    </xf>
    <xf numFmtId="4" fontId="4" fillId="0" borderId="18" xfId="0" applyNumberFormat="1" applyFont="1" applyBorder="1" applyAlignment="1" applyProtection="1">
      <alignment horizontal="center" vertical="center"/>
    </xf>
    <xf numFmtId="4" fontId="4" fillId="0" borderId="0" xfId="0" applyNumberFormat="1" applyFont="1" applyAlignment="1" applyProtection="1">
      <alignment horizontal="center" vertical="center"/>
    </xf>
    <xf numFmtId="0" fontId="16" fillId="4" borderId="20" xfId="0" applyFont="1" applyFill="1" applyBorder="1" applyAlignment="1" applyProtection="1">
      <alignment horizontal="left" vertical="center" wrapText="1"/>
    </xf>
    <xf numFmtId="0" fontId="16" fillId="4" borderId="25" xfId="0" applyFont="1" applyFill="1" applyBorder="1" applyAlignment="1" applyProtection="1">
      <alignment horizontal="left" vertical="center" wrapText="1"/>
    </xf>
    <xf numFmtId="2" fontId="17" fillId="7" borderId="20" xfId="0" applyNumberFormat="1" applyFont="1" applyFill="1" applyBorder="1" applyAlignment="1" applyProtection="1">
      <alignment horizontal="right" vertical="center" wrapText="1"/>
    </xf>
    <xf numFmtId="0" fontId="17" fillId="7" borderId="25" xfId="0" applyFont="1" applyFill="1" applyBorder="1" applyAlignment="1" applyProtection="1">
      <alignment horizontal="right" vertical="center" wrapText="1"/>
    </xf>
    <xf numFmtId="2" fontId="17" fillId="7" borderId="28" xfId="0" applyNumberFormat="1" applyFont="1" applyFill="1" applyBorder="1" applyAlignment="1" applyProtection="1">
      <alignment horizontal="right" vertical="center" wrapText="1"/>
    </xf>
    <xf numFmtId="2" fontId="17" fillId="7" borderId="32" xfId="0" applyNumberFormat="1" applyFont="1" applyFill="1" applyBorder="1" applyAlignment="1" applyProtection="1">
      <alignment horizontal="right" vertical="center" wrapText="1"/>
    </xf>
    <xf numFmtId="0" fontId="28" fillId="4" borderId="5" xfId="0" applyFont="1" applyFill="1" applyBorder="1" applyAlignment="1" applyProtection="1">
      <alignment horizontal="center" vertical="center" wrapText="1"/>
    </xf>
    <xf numFmtId="0" fontId="28" fillId="4" borderId="2" xfId="0" applyFont="1" applyFill="1" applyBorder="1" applyAlignment="1" applyProtection="1">
      <alignment horizontal="center" vertical="center" wrapText="1"/>
    </xf>
    <xf numFmtId="0" fontId="8" fillId="0" borderId="0" xfId="0" applyFont="1" applyAlignment="1" applyProtection="1">
      <alignment horizontal="left" vertical="center"/>
    </xf>
    <xf numFmtId="0" fontId="27" fillId="0" borderId="0" xfId="0" applyFont="1" applyAlignment="1">
      <alignment horizontal="center" vertical="center"/>
    </xf>
    <xf numFmtId="4" fontId="4" fillId="0" borderId="7" xfId="0" applyNumberFormat="1" applyFont="1" applyBorder="1" applyAlignment="1" applyProtection="1">
      <alignment horizontal="center" vertical="center"/>
    </xf>
    <xf numFmtId="0" fontId="67" fillId="4" borderId="0" xfId="0" applyFont="1" applyFill="1" applyAlignment="1">
      <alignment horizontal="center" vertical="center" wrapText="1"/>
    </xf>
    <xf numFmtId="0" fontId="67" fillId="4" borderId="0" xfId="0" applyFont="1" applyFill="1" applyAlignment="1">
      <alignment horizontal="center" vertical="center"/>
    </xf>
    <xf numFmtId="49" fontId="67" fillId="4" borderId="0" xfId="0" applyNumberFormat="1" applyFont="1" applyFill="1" applyAlignment="1" applyProtection="1">
      <alignment horizontal="center" vertical="top"/>
    </xf>
    <xf numFmtId="0" fontId="67" fillId="4" borderId="0" xfId="0" applyFont="1" applyFill="1" applyAlignment="1" applyProtection="1">
      <alignment horizontal="center" vertical="top"/>
    </xf>
    <xf numFmtId="4" fontId="3" fillId="0" borderId="20" xfId="0" applyNumberFormat="1" applyFont="1" applyBorder="1" applyAlignment="1" applyProtection="1">
      <alignment horizontal="center" vertical="center" textRotation="90" wrapText="1"/>
    </xf>
    <xf numFmtId="4" fontId="3" fillId="0" borderId="25" xfId="0" applyNumberFormat="1" applyFont="1" applyBorder="1" applyAlignment="1" applyProtection="1">
      <alignment horizontal="center" vertical="center" textRotation="90" wrapText="1"/>
    </xf>
    <xf numFmtId="4" fontId="3" fillId="19" borderId="20" xfId="0" applyNumberFormat="1" applyFont="1" applyFill="1" applyBorder="1" applyAlignment="1" applyProtection="1">
      <alignment horizontal="center" vertical="top" wrapText="1"/>
    </xf>
    <xf numFmtId="4" fontId="3" fillId="19" borderId="25" xfId="0" applyNumberFormat="1" applyFont="1" applyFill="1" applyBorder="1" applyAlignment="1" applyProtection="1">
      <alignment horizontal="center" vertical="top" wrapText="1"/>
    </xf>
    <xf numFmtId="4" fontId="3" fillId="19" borderId="21" xfId="0" applyNumberFormat="1" applyFont="1" applyFill="1" applyBorder="1" applyAlignment="1" applyProtection="1">
      <alignment horizontal="center" vertical="top" wrapText="1"/>
    </xf>
    <xf numFmtId="4" fontId="3" fillId="19" borderId="26" xfId="0" applyNumberFormat="1" applyFont="1" applyFill="1" applyBorder="1" applyAlignment="1" applyProtection="1">
      <alignment horizontal="center" vertical="top" wrapText="1"/>
    </xf>
    <xf numFmtId="4" fontId="3" fillId="4" borderId="20" xfId="0" applyNumberFormat="1" applyFont="1" applyFill="1" applyBorder="1" applyAlignment="1" applyProtection="1">
      <alignment horizontal="center" vertical="center" textRotation="90" wrapText="1"/>
    </xf>
    <xf numFmtId="4" fontId="3" fillId="4" borderId="25" xfId="0" applyNumberFormat="1" applyFont="1" applyFill="1" applyBorder="1" applyAlignment="1" applyProtection="1">
      <alignment horizontal="center" vertical="center" textRotation="90" wrapText="1"/>
    </xf>
    <xf numFmtId="4" fontId="4" fillId="0" borderId="20" xfId="0" applyNumberFormat="1" applyFont="1" applyBorder="1" applyAlignment="1" applyProtection="1">
      <alignment horizontal="center" vertical="center" textRotation="90" wrapText="1"/>
    </xf>
    <xf numFmtId="4" fontId="4" fillId="0" borderId="25" xfId="0" applyNumberFormat="1" applyFont="1" applyBorder="1" applyAlignment="1" applyProtection="1">
      <alignment horizontal="center" vertical="center" textRotation="90" wrapText="1"/>
    </xf>
    <xf numFmtId="2" fontId="17" fillId="7" borderId="42" xfId="0" applyNumberFormat="1" applyFont="1" applyFill="1" applyBorder="1" applyAlignment="1" applyProtection="1">
      <alignment horizontal="center" vertical="center"/>
    </xf>
    <xf numFmtId="2" fontId="17" fillId="7" borderId="29" xfId="0" applyNumberFormat="1" applyFont="1" applyFill="1" applyBorder="1" applyAlignment="1" applyProtection="1">
      <alignment horizontal="center" vertical="center"/>
    </xf>
    <xf numFmtId="2" fontId="17" fillId="7" borderId="20" xfId="0" applyNumberFormat="1" applyFont="1" applyFill="1" applyBorder="1" applyAlignment="1" applyProtection="1">
      <alignment horizontal="center" vertical="center" wrapText="1"/>
    </xf>
    <xf numFmtId="0" fontId="17" fillId="7" borderId="25" xfId="0" applyFont="1" applyFill="1" applyBorder="1" applyAlignment="1" applyProtection="1">
      <alignment horizontal="center" vertical="center" wrapText="1"/>
    </xf>
    <xf numFmtId="0" fontId="4" fillId="0" borderId="0" xfId="0" applyFont="1" applyAlignment="1" applyProtection="1">
      <alignment horizontal="left" vertical="center"/>
    </xf>
    <xf numFmtId="0" fontId="6" fillId="3" borderId="56" xfId="0" applyFont="1" applyFill="1" applyBorder="1" applyAlignment="1" applyProtection="1">
      <alignment horizontal="center" vertical="center" wrapText="1"/>
    </xf>
    <xf numFmtId="0" fontId="6" fillId="3" borderId="60" xfId="0" applyFont="1" applyFill="1" applyBorder="1" applyAlignment="1" applyProtection="1">
      <alignment horizontal="center" vertical="center" wrapText="1"/>
    </xf>
    <xf numFmtId="0" fontId="46" fillId="0" borderId="59" xfId="0" applyFont="1" applyBorder="1" applyAlignment="1" applyProtection="1">
      <alignment horizontal="center" vertical="center" wrapText="1"/>
    </xf>
    <xf numFmtId="0" fontId="46" fillId="0" borderId="8" xfId="0" applyFont="1" applyBorder="1" applyAlignment="1" applyProtection="1">
      <alignment horizontal="center" vertical="center" wrapText="1"/>
    </xf>
    <xf numFmtId="0" fontId="28" fillId="3" borderId="56" xfId="0" applyFont="1" applyFill="1" applyBorder="1" applyAlignment="1" applyProtection="1">
      <alignment horizontal="center" vertical="center" wrapText="1"/>
    </xf>
    <xf numFmtId="0" fontId="28" fillId="3" borderId="60" xfId="0" applyFont="1" applyFill="1" applyBorder="1" applyAlignment="1" applyProtection="1">
      <alignment horizontal="center" vertical="center" wrapText="1"/>
    </xf>
    <xf numFmtId="0" fontId="36" fillId="0" borderId="0" xfId="0" applyFont="1" applyAlignment="1">
      <alignment horizontal="center"/>
    </xf>
    <xf numFmtId="0" fontId="30" fillId="0" borderId="60" xfId="0" applyFont="1" applyBorder="1" applyAlignment="1">
      <alignment horizontal="center" vertical="center" wrapText="1"/>
    </xf>
    <xf numFmtId="0" fontId="30" fillId="0" borderId="58" xfId="0" applyFont="1" applyBorder="1" applyAlignment="1">
      <alignment horizontal="center" vertical="center" wrapText="1"/>
    </xf>
    <xf numFmtId="0" fontId="30" fillId="0" borderId="57" xfId="0" applyFont="1" applyBorder="1" applyAlignment="1">
      <alignment horizontal="center" vertical="center" wrapText="1"/>
    </xf>
    <xf numFmtId="0" fontId="30" fillId="0" borderId="55" xfId="0" applyFont="1" applyBorder="1" applyAlignment="1">
      <alignment horizontal="center" vertical="center" wrapText="1"/>
    </xf>
    <xf numFmtId="0" fontId="30" fillId="4" borderId="63" xfId="0" applyFont="1" applyFill="1" applyBorder="1" applyAlignment="1">
      <alignment horizontal="center" vertical="top"/>
    </xf>
    <xf numFmtId="0" fontId="30" fillId="4" borderId="2" xfId="0" applyFont="1" applyFill="1" applyBorder="1" applyAlignment="1">
      <alignment horizontal="center" vertical="top"/>
    </xf>
    <xf numFmtId="0" fontId="30" fillId="4" borderId="1" xfId="0" applyFont="1" applyFill="1" applyBorder="1" applyAlignment="1">
      <alignment horizontal="center" vertical="top"/>
    </xf>
    <xf numFmtId="0" fontId="37" fillId="4" borderId="5" xfId="0" applyFont="1" applyFill="1" applyBorder="1" applyAlignment="1" applyProtection="1">
      <alignment horizontal="center" vertical="center" wrapText="1"/>
    </xf>
    <xf numFmtId="0" fontId="37" fillId="4" borderId="2" xfId="0" applyFont="1" applyFill="1" applyBorder="1" applyAlignment="1" applyProtection="1">
      <alignment horizontal="center" vertical="center" wrapText="1"/>
    </xf>
    <xf numFmtId="4" fontId="4" fillId="0" borderId="7" xfId="0" applyNumberFormat="1" applyFont="1" applyBorder="1" applyAlignment="1" applyProtection="1">
      <alignment horizontal="center" vertical="center" textRotation="90" wrapText="1"/>
    </xf>
    <xf numFmtId="4" fontId="4" fillId="0" borderId="11" xfId="0" applyNumberFormat="1" applyFont="1" applyBorder="1" applyAlignment="1" applyProtection="1">
      <alignment horizontal="center" vertical="center" textRotation="90" wrapText="1"/>
    </xf>
    <xf numFmtId="4" fontId="4" fillId="0" borderId="0" xfId="0" applyNumberFormat="1" applyFont="1" applyBorder="1" applyAlignment="1" applyProtection="1">
      <alignment horizontal="center" vertical="top" wrapText="1"/>
    </xf>
    <xf numFmtId="4" fontId="4" fillId="4" borderId="7" xfId="0" applyNumberFormat="1" applyFont="1" applyFill="1" applyBorder="1" applyAlignment="1" applyProtection="1">
      <alignment horizontal="center" vertical="center" textRotation="90" wrapText="1"/>
    </xf>
    <xf numFmtId="0" fontId="30" fillId="0" borderId="0" xfId="0" applyFont="1" applyAlignment="1">
      <alignment horizontal="right" vertical="top"/>
    </xf>
    <xf numFmtId="0" fontId="30" fillId="4" borderId="0" xfId="0" applyFont="1" applyFill="1" applyAlignment="1">
      <alignment horizontal="center" wrapText="1"/>
    </xf>
    <xf numFmtId="0" fontId="44" fillId="4" borderId="51" xfId="0" applyFont="1" applyFill="1" applyBorder="1" applyAlignment="1">
      <alignment horizontal="center" vertical="center" wrapText="1"/>
    </xf>
    <xf numFmtId="0" fontId="32" fillId="0" borderId="0" xfId="0" applyFont="1" applyAlignment="1">
      <alignment horizontal="center" wrapText="1"/>
    </xf>
    <xf numFmtId="0" fontId="32" fillId="0" borderId="0" xfId="0" applyFont="1" applyAlignment="1">
      <alignment horizontal="center" vertical="center" wrapText="1"/>
    </xf>
    <xf numFmtId="0" fontId="31" fillId="4" borderId="0" xfId="0" applyFont="1" applyFill="1" applyAlignment="1">
      <alignment horizontal="center" wrapText="1"/>
    </xf>
    <xf numFmtId="4" fontId="4" fillId="4" borderId="11" xfId="0" applyNumberFormat="1" applyFont="1" applyFill="1" applyBorder="1" applyAlignment="1" applyProtection="1">
      <alignment horizontal="center" vertical="center" textRotation="90" wrapText="1"/>
    </xf>
    <xf numFmtId="4" fontId="4" fillId="2" borderId="7" xfId="0" applyNumberFormat="1" applyFont="1" applyFill="1" applyBorder="1" applyAlignment="1" applyProtection="1">
      <alignment horizontal="center" vertical="center" textRotation="90" wrapText="1"/>
    </xf>
    <xf numFmtId="49" fontId="31" fillId="4" borderId="0" xfId="0" applyNumberFormat="1" applyFont="1" applyFill="1" applyAlignment="1" applyProtection="1">
      <alignment horizontal="center" vertical="center"/>
    </xf>
    <xf numFmtId="0" fontId="31" fillId="4" borderId="0" xfId="0" applyFont="1" applyFill="1" applyAlignment="1" applyProtection="1">
      <alignment horizontal="center" vertical="center"/>
    </xf>
    <xf numFmtId="0" fontId="43" fillId="0" borderId="0" xfId="0" applyFont="1" applyAlignment="1">
      <alignment horizontal="center" vertical="center" wrapText="1"/>
    </xf>
    <xf numFmtId="0" fontId="31" fillId="0" borderId="0" xfId="0" applyFont="1" applyAlignment="1">
      <alignment horizontal="right" vertical="top"/>
    </xf>
    <xf numFmtId="0" fontId="54" fillId="4" borderId="51" xfId="0" applyFont="1" applyFill="1" applyBorder="1" applyAlignment="1">
      <alignment horizontal="center" vertical="center" wrapText="1"/>
    </xf>
    <xf numFmtId="0" fontId="3" fillId="7" borderId="42" xfId="0" applyFont="1" applyFill="1" applyBorder="1" applyAlignment="1" applyProtection="1">
      <alignment horizontal="center" vertical="center" wrapText="1"/>
    </xf>
    <xf numFmtId="4" fontId="3" fillId="0" borderId="11" xfId="0" applyNumberFormat="1" applyFont="1" applyBorder="1" applyAlignment="1" applyProtection="1">
      <alignment horizontal="center" vertical="center" textRotation="90" wrapText="1"/>
    </xf>
    <xf numFmtId="4" fontId="4" fillId="3" borderId="12" xfId="0" applyNumberFormat="1" applyFont="1" applyFill="1" applyBorder="1" applyAlignment="1" applyProtection="1">
      <alignment horizontal="center" vertical="center" textRotation="90" wrapText="1"/>
    </xf>
    <xf numFmtId="4" fontId="4" fillId="3" borderId="7" xfId="0" applyNumberFormat="1" applyFont="1" applyFill="1" applyBorder="1" applyAlignment="1" applyProtection="1">
      <alignment horizontal="center" vertical="center" textRotation="90" wrapText="1"/>
    </xf>
    <xf numFmtId="4" fontId="4" fillId="14" borderId="13" xfId="0" applyNumberFormat="1" applyFont="1" applyFill="1" applyBorder="1" applyAlignment="1" applyProtection="1">
      <alignment horizontal="center" vertical="center" textRotation="90" wrapText="1"/>
    </xf>
    <xf numFmtId="4" fontId="4" fillId="14" borderId="9" xfId="0" applyNumberFormat="1" applyFont="1" applyFill="1" applyBorder="1" applyAlignment="1" applyProtection="1">
      <alignment horizontal="center" vertical="center" textRotation="90" wrapText="1"/>
    </xf>
    <xf numFmtId="0" fontId="3" fillId="0" borderId="5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4" fontId="4" fillId="0" borderId="12" xfId="0" applyNumberFormat="1" applyFont="1" applyBorder="1" applyAlignment="1" applyProtection="1">
      <alignment horizontal="center" vertical="center" textRotation="90" wrapText="1"/>
    </xf>
    <xf numFmtId="4" fontId="4" fillId="4" borderId="12" xfId="0" applyNumberFormat="1" applyFont="1" applyFill="1" applyBorder="1" applyAlignment="1" applyProtection="1">
      <alignment horizontal="center" vertical="center" textRotation="90" wrapText="1"/>
    </xf>
    <xf numFmtId="4" fontId="4" fillId="0" borderId="67" xfId="0" applyNumberFormat="1" applyFont="1" applyBorder="1" applyAlignment="1" applyProtection="1">
      <alignment horizontal="center" vertical="center" textRotation="90" wrapText="1"/>
    </xf>
    <xf numFmtId="4" fontId="4" fillId="0" borderId="23" xfId="0" applyNumberFormat="1" applyFont="1" applyBorder="1" applyAlignment="1" applyProtection="1">
      <alignment horizontal="center" vertical="center" textRotation="90" wrapText="1"/>
    </xf>
    <xf numFmtId="4" fontId="4" fillId="0" borderId="66" xfId="0" applyNumberFormat="1" applyFont="1" applyBorder="1" applyAlignment="1" applyProtection="1">
      <alignment horizontal="center" vertical="center" textRotation="90" wrapText="1"/>
    </xf>
    <xf numFmtId="4" fontId="4" fillId="0" borderId="22" xfId="0" applyNumberFormat="1" applyFont="1" applyBorder="1" applyAlignment="1" applyProtection="1">
      <alignment horizontal="center" vertical="center" textRotation="90" wrapText="1"/>
    </xf>
    <xf numFmtId="4" fontId="4" fillId="14" borderId="12" xfId="0" applyNumberFormat="1" applyFont="1" applyFill="1" applyBorder="1" applyAlignment="1" applyProtection="1">
      <alignment horizontal="center" vertical="center" textRotation="90" wrapText="1"/>
    </xf>
    <xf numFmtId="4" fontId="4" fillId="14" borderId="7" xfId="0" applyNumberFormat="1" applyFont="1" applyFill="1" applyBorder="1" applyAlignment="1" applyProtection="1">
      <alignment horizontal="center" vertical="center" textRotation="90" wrapText="1"/>
    </xf>
    <xf numFmtId="4" fontId="4" fillId="0" borderId="21" xfId="0" applyNumberFormat="1" applyFont="1" applyBorder="1" applyAlignment="1" applyProtection="1">
      <alignment horizontal="center" vertical="center" textRotation="90" wrapText="1"/>
    </xf>
    <xf numFmtId="4" fontId="4" fillId="0" borderId="70" xfId="0" applyNumberFormat="1" applyFont="1" applyBorder="1" applyAlignment="1" applyProtection="1">
      <alignment horizontal="center" vertical="center" textRotation="90" wrapText="1"/>
    </xf>
    <xf numFmtId="4" fontId="4" fillId="0" borderId="71" xfId="0" applyNumberFormat="1" applyFont="1" applyBorder="1" applyAlignment="1" applyProtection="1">
      <alignment horizontal="center" vertical="center" textRotation="90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/>
    </xf>
    <xf numFmtId="0" fontId="10" fillId="0" borderId="5" xfId="0" applyFont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3" fillId="0" borderId="8" xfId="0" applyFont="1" applyBorder="1" applyAlignment="1">
      <alignment wrapText="1"/>
    </xf>
    <xf numFmtId="0" fontId="3" fillId="0" borderId="0" xfId="0" applyFont="1" applyAlignment="1">
      <alignment horizontal="left" wrapText="1"/>
    </xf>
    <xf numFmtId="0" fontId="3" fillId="0" borderId="5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2" fillId="8" borderId="5" xfId="0" applyFont="1" applyFill="1" applyBorder="1" applyAlignment="1">
      <alignment horizontal="center" vertical="center" wrapText="1"/>
    </xf>
    <xf numFmtId="0" fontId="32" fillId="8" borderId="2" xfId="0" applyFont="1" applyFill="1" applyBorder="1" applyAlignment="1">
      <alignment horizontal="center" vertical="center" wrapText="1"/>
    </xf>
    <xf numFmtId="0" fontId="32" fillId="8" borderId="1" xfId="0" applyFont="1" applyFill="1" applyBorder="1" applyAlignment="1">
      <alignment horizontal="center" vertical="center" wrapText="1"/>
    </xf>
    <xf numFmtId="0" fontId="2" fillId="0" borderId="0" xfId="0" applyFont="1"/>
    <xf numFmtId="4" fontId="4" fillId="3" borderId="66" xfId="0" applyNumberFormat="1" applyFont="1" applyFill="1" applyBorder="1" applyAlignment="1" applyProtection="1">
      <alignment horizontal="center" vertical="center" textRotation="90" wrapText="1"/>
    </xf>
    <xf numFmtId="4" fontId="4" fillId="3" borderId="22" xfId="0" applyNumberFormat="1" applyFont="1" applyFill="1" applyBorder="1" applyAlignment="1" applyProtection="1">
      <alignment horizontal="center" vertical="center" textRotation="90" wrapText="1"/>
    </xf>
    <xf numFmtId="0" fontId="3" fillId="3" borderId="5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left" wrapText="1"/>
    </xf>
    <xf numFmtId="0" fontId="28" fillId="13" borderId="57" xfId="0" applyFont="1" applyFill="1" applyBorder="1" applyAlignment="1" applyProtection="1">
      <alignment vertical="center" textRotation="90"/>
    </xf>
    <xf numFmtId="0" fontId="4" fillId="0" borderId="8" xfId="0" applyFont="1" applyBorder="1" applyAlignment="1">
      <alignment wrapText="1"/>
    </xf>
    <xf numFmtId="0" fontId="16" fillId="0" borderId="0" xfId="0" applyFont="1"/>
    <xf numFmtId="4" fontId="4" fillId="3" borderId="14" xfId="0" applyNumberFormat="1" applyFont="1" applyFill="1" applyBorder="1" applyAlignment="1" applyProtection="1">
      <alignment horizontal="center" vertical="center" textRotation="90" wrapText="1"/>
    </xf>
    <xf numFmtId="4" fontId="4" fillId="3" borderId="10" xfId="0" applyNumberFormat="1" applyFont="1" applyFill="1" applyBorder="1" applyAlignment="1" applyProtection="1">
      <alignment horizontal="center" vertical="center" textRotation="90" wrapText="1"/>
    </xf>
    <xf numFmtId="0" fontId="10" fillId="7" borderId="15" xfId="0" applyFont="1" applyFill="1" applyBorder="1" applyAlignment="1" applyProtection="1">
      <alignment horizontal="center" vertical="center" wrapText="1"/>
    </xf>
    <xf numFmtId="0" fontId="10" fillId="7" borderId="41" xfId="0" applyFont="1" applyFill="1" applyBorder="1" applyAlignment="1" applyProtection="1">
      <alignment horizontal="center" vertical="center" wrapText="1"/>
    </xf>
    <xf numFmtId="0" fontId="4" fillId="0" borderId="19" xfId="0" applyFont="1" applyBorder="1" applyAlignment="1" applyProtection="1">
      <alignment horizontal="center" vertical="center" wrapText="1"/>
    </xf>
    <xf numFmtId="0" fontId="4" fillId="0" borderId="24" xfId="0" applyFont="1" applyBorder="1" applyAlignment="1" applyProtection="1">
      <alignment horizontal="center" vertical="center" wrapText="1"/>
    </xf>
    <xf numFmtId="0" fontId="4" fillId="0" borderId="20" xfId="0" applyFont="1" applyBorder="1" applyAlignment="1" applyProtection="1">
      <alignment horizontal="center" vertical="center" wrapText="1"/>
    </xf>
    <xf numFmtId="0" fontId="4" fillId="0" borderId="25" xfId="0" applyFont="1" applyBorder="1" applyAlignment="1" applyProtection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0" fontId="31" fillId="0" borderId="0" xfId="0" applyFont="1" applyAlignment="1">
      <alignment horizontal="center" vertical="center"/>
    </xf>
    <xf numFmtId="0" fontId="24" fillId="8" borderId="5" xfId="0" applyFont="1" applyFill="1" applyBorder="1" applyAlignment="1">
      <alignment horizontal="center" vertical="center" wrapText="1"/>
    </xf>
    <xf numFmtId="0" fontId="24" fillId="8" borderId="2" xfId="0" applyFont="1" applyFill="1" applyBorder="1" applyAlignment="1">
      <alignment horizontal="center" vertical="center" wrapText="1"/>
    </xf>
    <xf numFmtId="0" fontId="24" fillId="8" borderId="1" xfId="0" applyFont="1" applyFill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4" borderId="2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2" fillId="0" borderId="38" xfId="0" applyFont="1" applyBorder="1" applyAlignment="1" applyProtection="1">
      <alignment horizontal="center" vertical="center" wrapText="1"/>
    </xf>
    <xf numFmtId="0" fontId="2" fillId="0" borderId="29" xfId="0" applyFont="1" applyBorder="1" applyAlignment="1" applyProtection="1">
      <alignment horizontal="center" vertical="center" wrapText="1"/>
    </xf>
    <xf numFmtId="0" fontId="2" fillId="0" borderId="36" xfId="0" applyFont="1" applyBorder="1" applyAlignment="1" applyProtection="1">
      <alignment horizontal="center" vertical="center" wrapText="1"/>
    </xf>
    <xf numFmtId="0" fontId="2" fillId="0" borderId="27" xfId="0" applyFont="1" applyBorder="1" applyAlignment="1" applyProtection="1">
      <alignment horizontal="center" vertical="center" wrapText="1"/>
    </xf>
    <xf numFmtId="0" fontId="2" fillId="0" borderId="16" xfId="0" applyFont="1" applyBorder="1" applyAlignment="1" applyProtection="1">
      <alignment horizontal="center" vertical="center" wrapText="1"/>
    </xf>
    <xf numFmtId="0" fontId="2" fillId="0" borderId="43" xfId="0" applyFont="1" applyBorder="1" applyAlignment="1" applyProtection="1">
      <alignment horizontal="center" vertical="center" wrapText="1"/>
    </xf>
    <xf numFmtId="0" fontId="2" fillId="0" borderId="20" xfId="0" applyFont="1" applyBorder="1" applyAlignment="1" applyProtection="1">
      <alignment horizontal="center" vertical="center" wrapText="1"/>
    </xf>
    <xf numFmtId="0" fontId="2" fillId="0" borderId="10" xfId="0" applyFont="1" applyBorder="1" applyAlignment="1" applyProtection="1">
      <alignment horizontal="center" vertical="center" wrapText="1"/>
    </xf>
    <xf numFmtId="0" fontId="2" fillId="0" borderId="7" xfId="0" applyFont="1" applyBorder="1" applyAlignment="1" applyProtection="1">
      <alignment horizontal="center" vertical="center" wrapText="1"/>
    </xf>
    <xf numFmtId="0" fontId="2" fillId="0" borderId="31" xfId="0" applyFont="1" applyBorder="1" applyAlignment="1" applyProtection="1">
      <alignment horizontal="center" vertical="center" wrapText="1"/>
    </xf>
    <xf numFmtId="0" fontId="2" fillId="0" borderId="25" xfId="0" applyFont="1" applyBorder="1" applyAlignment="1" applyProtection="1">
      <alignment horizontal="center" vertical="center" wrapText="1"/>
    </xf>
    <xf numFmtId="0" fontId="2" fillId="0" borderId="28" xfId="0" applyFont="1" applyBorder="1" applyAlignment="1" applyProtection="1">
      <alignment horizontal="center" vertical="center" wrapText="1"/>
    </xf>
    <xf numFmtId="0" fontId="2" fillId="0" borderId="9" xfId="0" applyFont="1" applyBorder="1" applyAlignment="1" applyProtection="1">
      <alignment horizontal="center" vertical="center" wrapText="1"/>
    </xf>
    <xf numFmtId="0" fontId="2" fillId="0" borderId="32" xfId="0" applyFont="1" applyBorder="1" applyAlignment="1" applyProtection="1">
      <alignment horizontal="center" vertical="center" wrapText="1"/>
    </xf>
    <xf numFmtId="0" fontId="8" fillId="0" borderId="28" xfId="0" applyFont="1" applyBorder="1" applyAlignment="1" applyProtection="1">
      <alignment horizontal="center" vertical="center" wrapText="1"/>
    </xf>
    <xf numFmtId="0" fontId="8" fillId="0" borderId="9" xfId="0" applyFont="1" applyBorder="1" applyAlignment="1" applyProtection="1">
      <alignment horizontal="center" vertical="center" wrapText="1"/>
    </xf>
    <xf numFmtId="0" fontId="8" fillId="0" borderId="32" xfId="0" applyFont="1" applyBorder="1" applyAlignment="1" applyProtection="1">
      <alignment horizontal="center" vertical="center" wrapText="1"/>
    </xf>
    <xf numFmtId="0" fontId="2" fillId="0" borderId="17" xfId="0" applyFont="1" applyBorder="1" applyAlignment="1" applyProtection="1">
      <alignment horizontal="center" vertical="center" wrapText="1"/>
    </xf>
    <xf numFmtId="0" fontId="2" fillId="0" borderId="14" xfId="0" applyFont="1" applyBorder="1" applyAlignment="1" applyProtection="1">
      <alignment horizontal="center" vertical="center" wrapText="1"/>
    </xf>
    <xf numFmtId="0" fontId="2" fillId="0" borderId="12" xfId="0" applyFont="1" applyBorder="1" applyAlignment="1" applyProtection="1">
      <alignment horizontal="center" vertical="center" wrapText="1"/>
    </xf>
    <xf numFmtId="0" fontId="2" fillId="0" borderId="13" xfId="0" applyFont="1" applyBorder="1" applyAlignment="1" applyProtection="1">
      <alignment horizontal="center" vertical="center" wrapText="1"/>
    </xf>
    <xf numFmtId="0" fontId="28" fillId="4" borderId="1" xfId="0" applyFont="1" applyFill="1" applyBorder="1" applyAlignment="1" applyProtection="1">
      <alignment horizontal="center" vertical="center" wrapText="1"/>
    </xf>
    <xf numFmtId="0" fontId="3" fillId="0" borderId="5" xfId="0" applyFont="1" applyBorder="1" applyAlignment="1" applyProtection="1">
      <alignment horizontal="center" vertical="center" wrapText="1"/>
    </xf>
    <xf numFmtId="0" fontId="3" fillId="0" borderId="2" xfId="0" applyFont="1" applyBorder="1" applyAlignment="1" applyProtection="1">
      <alignment horizontal="center" vertical="center" wrapText="1"/>
    </xf>
    <xf numFmtId="0" fontId="3" fillId="0" borderId="1" xfId="0" applyFont="1" applyBorder="1" applyAlignment="1" applyProtection="1">
      <alignment horizontal="center" vertical="center" wrapText="1"/>
    </xf>
    <xf numFmtId="0" fontId="2" fillId="0" borderId="19" xfId="0" applyFont="1" applyBorder="1" applyAlignment="1" applyProtection="1">
      <alignment horizontal="center" vertical="center" wrapText="1"/>
    </xf>
    <xf numFmtId="0" fontId="2" fillId="0" borderId="24" xfId="0" applyFont="1" applyBorder="1" applyAlignment="1" applyProtection="1">
      <alignment horizontal="center" vertical="center" wrapText="1"/>
    </xf>
    <xf numFmtId="0" fontId="2" fillId="0" borderId="20" xfId="0" applyFont="1" applyBorder="1" applyAlignment="1" applyProtection="1">
      <alignment horizontal="left" vertical="center" wrapText="1"/>
    </xf>
    <xf numFmtId="0" fontId="2" fillId="0" borderId="25" xfId="0" applyFont="1" applyBorder="1" applyAlignment="1" applyProtection="1">
      <alignment horizontal="left" vertical="center" wrapText="1"/>
    </xf>
    <xf numFmtId="2" fontId="8" fillId="0" borderId="42" xfId="0" applyNumberFormat="1" applyFont="1" applyBorder="1" applyAlignment="1" applyProtection="1">
      <alignment horizontal="right" vertical="center"/>
    </xf>
    <xf numFmtId="2" fontId="8" fillId="0" borderId="30" xfId="0" applyNumberFormat="1" applyFont="1" applyBorder="1" applyAlignment="1" applyProtection="1">
      <alignment horizontal="right" vertical="center"/>
    </xf>
    <xf numFmtId="2" fontId="8" fillId="0" borderId="20" xfId="0" applyNumberFormat="1" applyFont="1" applyBorder="1" applyAlignment="1" applyProtection="1">
      <alignment horizontal="right" vertical="center" wrapText="1"/>
    </xf>
    <xf numFmtId="0" fontId="8" fillId="0" borderId="25" xfId="0" applyFont="1" applyBorder="1" applyAlignment="1" applyProtection="1">
      <alignment horizontal="right" vertical="center" wrapText="1"/>
    </xf>
    <xf numFmtId="0" fontId="2" fillId="19" borderId="29" xfId="0" applyFont="1" applyFill="1" applyBorder="1" applyAlignment="1" applyProtection="1">
      <alignment horizontal="center" vertical="center" wrapText="1"/>
    </xf>
    <xf numFmtId="2" fontId="10" fillId="0" borderId="0" xfId="0" applyNumberFormat="1" applyFont="1" applyBorder="1" applyAlignment="1" applyProtection="1">
      <alignment horizontal="center" vertical="center" wrapText="1"/>
    </xf>
    <xf numFmtId="2" fontId="39" fillId="0" borderId="0" xfId="0" applyNumberFormat="1" applyFont="1" applyBorder="1" applyAlignment="1" applyProtection="1">
      <alignment horizontal="center" vertical="center" wrapText="1"/>
    </xf>
    <xf numFmtId="0" fontId="18" fillId="4" borderId="47" xfId="0" applyFont="1" applyFill="1" applyBorder="1" applyAlignment="1" applyProtection="1">
      <alignment horizontal="left"/>
    </xf>
    <xf numFmtId="0" fontId="18" fillId="4" borderId="0" xfId="0" applyFont="1" applyFill="1" applyAlignment="1" applyProtection="1">
      <alignment horizontal="left"/>
    </xf>
    <xf numFmtId="0" fontId="4" fillId="9" borderId="5" xfId="0" applyFont="1" applyFill="1" applyBorder="1" applyAlignment="1" applyProtection="1">
      <alignment horizontal="center" vertical="center" wrapText="1"/>
    </xf>
    <xf numFmtId="0" fontId="4" fillId="9" borderId="2" xfId="0" applyFont="1" applyFill="1" applyBorder="1" applyAlignment="1" applyProtection="1">
      <alignment horizontal="center" vertical="center" wrapText="1"/>
    </xf>
    <xf numFmtId="0" fontId="4" fillId="9" borderId="1" xfId="0" applyFont="1" applyFill="1" applyBorder="1" applyAlignment="1" applyProtection="1">
      <alignment horizontal="center" vertical="center" wrapText="1"/>
    </xf>
    <xf numFmtId="0" fontId="2" fillId="0" borderId="22" xfId="0" applyFont="1" applyBorder="1" applyAlignment="1" applyProtection="1">
      <alignment horizontal="center" vertical="center" wrapText="1"/>
    </xf>
    <xf numFmtId="0" fontId="2" fillId="0" borderId="33" xfId="0" applyFont="1" applyBorder="1" applyAlignment="1" applyProtection="1">
      <alignment horizontal="center" vertical="center" wrapText="1"/>
    </xf>
    <xf numFmtId="0" fontId="2" fillId="0" borderId="20" xfId="0" applyFont="1" applyBorder="1" applyAlignment="1" applyProtection="1">
      <alignment vertical="center" wrapText="1"/>
    </xf>
    <xf numFmtId="0" fontId="2" fillId="0" borderId="7" xfId="0" applyFont="1" applyBorder="1" applyAlignment="1" applyProtection="1">
      <alignment vertical="center" wrapText="1"/>
    </xf>
    <xf numFmtId="0" fontId="2" fillId="0" borderId="11" xfId="0" applyFont="1" applyBorder="1" applyAlignment="1" applyProtection="1">
      <alignment vertical="center" wrapText="1"/>
    </xf>
    <xf numFmtId="0" fontId="2" fillId="0" borderId="11" xfId="0" applyFont="1" applyBorder="1" applyAlignment="1" applyProtection="1">
      <alignment horizontal="center" vertical="center" wrapText="1"/>
    </xf>
    <xf numFmtId="2" fontId="8" fillId="0" borderId="29" xfId="0" applyNumberFormat="1" applyFont="1" applyBorder="1" applyAlignment="1" applyProtection="1">
      <alignment horizontal="right" vertical="center"/>
    </xf>
    <xf numFmtId="0" fontId="28" fillId="4" borderId="56" xfId="0" applyFont="1" applyFill="1" applyBorder="1" applyAlignment="1" applyProtection="1">
      <alignment horizontal="center" vertical="center" wrapText="1"/>
    </xf>
    <xf numFmtId="0" fontId="28" fillId="4" borderId="60" xfId="0" applyFont="1" applyFill="1" applyBorder="1" applyAlignment="1" applyProtection="1">
      <alignment horizontal="center" vertical="center" wrapText="1"/>
    </xf>
    <xf numFmtId="0" fontId="25" fillId="0" borderId="0" xfId="0" applyFont="1" applyAlignment="1">
      <alignment horizontal="center" vertical="center"/>
    </xf>
    <xf numFmtId="0" fontId="11" fillId="0" borderId="28" xfId="0" applyFont="1" applyBorder="1" applyAlignment="1" applyProtection="1">
      <alignment horizontal="center" vertical="center" wrapText="1"/>
    </xf>
    <xf numFmtId="0" fontId="11" fillId="0" borderId="32" xfId="0" applyFont="1" applyBorder="1" applyAlignment="1" applyProtection="1">
      <alignment horizontal="center" vertical="center" wrapText="1"/>
    </xf>
    <xf numFmtId="0" fontId="2" fillId="0" borderId="5" xfId="0" applyFont="1" applyBorder="1" applyAlignment="1">
      <alignment vertical="center" wrapText="1"/>
    </xf>
    <xf numFmtId="0" fontId="2" fillId="0" borderId="1" xfId="0" applyFont="1" applyBorder="1" applyAlignment="1">
      <alignment vertical="center" wrapText="1"/>
    </xf>
    <xf numFmtId="0" fontId="2" fillId="0" borderId="58" xfId="0" applyFont="1" applyBorder="1" applyAlignment="1">
      <alignment horizontal="center" vertical="center" wrapText="1"/>
    </xf>
    <xf numFmtId="0" fontId="2" fillId="0" borderId="55" xfId="0" applyFont="1" applyBorder="1" applyAlignment="1">
      <alignment horizontal="center" vertical="center" wrapText="1"/>
    </xf>
    <xf numFmtId="0" fontId="2" fillId="0" borderId="59" xfId="0" applyFont="1" applyBorder="1" applyAlignment="1">
      <alignment vertical="center" wrapText="1"/>
    </xf>
    <xf numFmtId="0" fontId="2" fillId="0" borderId="6" xfId="0" applyFont="1" applyBorder="1" applyAlignment="1">
      <alignment vertical="center" wrapText="1"/>
    </xf>
    <xf numFmtId="0" fontId="2" fillId="0" borderId="56" xfId="0" applyFont="1" applyBorder="1" applyAlignment="1">
      <alignment vertical="center" wrapText="1"/>
    </xf>
    <xf numFmtId="0" fontId="2" fillId="0" borderId="3" xfId="0" applyFont="1" applyBorder="1" applyAlignment="1">
      <alignment vertical="center" wrapText="1"/>
    </xf>
    <xf numFmtId="0" fontId="20" fillId="0" borderId="5" xfId="3" applyBorder="1" applyAlignment="1">
      <alignment vertical="center" wrapText="1"/>
    </xf>
    <xf numFmtId="0" fontId="20" fillId="0" borderId="1" xfId="3" applyBorder="1" applyAlignment="1">
      <alignment vertical="center" wrapText="1"/>
    </xf>
    <xf numFmtId="0" fontId="2" fillId="0" borderId="57" xfId="0" applyFont="1" applyBorder="1" applyAlignment="1">
      <alignment horizontal="center" vertical="center" wrapText="1"/>
    </xf>
    <xf numFmtId="0" fontId="2" fillId="0" borderId="47" xfId="0" applyFont="1" applyBorder="1" applyAlignment="1">
      <alignment vertical="center" wrapText="1"/>
    </xf>
    <xf numFmtId="0" fontId="2" fillId="0" borderId="4" xfId="0" applyFont="1" applyBorder="1" applyAlignment="1">
      <alignment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58" xfId="0" applyFont="1" applyBorder="1" applyAlignment="1">
      <alignment vertical="center" wrapText="1"/>
    </xf>
    <xf numFmtId="0" fontId="2" fillId="0" borderId="57" xfId="0" applyFont="1" applyBorder="1" applyAlignment="1">
      <alignment vertical="center" wrapText="1"/>
    </xf>
    <xf numFmtId="0" fontId="2" fillId="0" borderId="55" xfId="0" applyFont="1" applyBorder="1" applyAlignment="1">
      <alignment vertical="center" wrapText="1"/>
    </xf>
    <xf numFmtId="0" fontId="2" fillId="0" borderId="59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47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6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</cellXfs>
  <cellStyles count="4">
    <cellStyle name="Гиперссылка" xfId="3" builtinId="8"/>
    <cellStyle name="Обычный" xfId="0" builtinId="0"/>
    <cellStyle name="Обычный 3" xfId="2"/>
    <cellStyle name="Обычный_Вариант БДР ГРО по элементам 2006_06_28" xfId="1"/>
  </cellStyles>
  <dxfs count="873"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colors>
    <mruColors>
      <color rgb="FFFAF0F0"/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  <pageSetUpPr fitToPage="1"/>
  </sheetPr>
  <dimension ref="A1:F26"/>
  <sheetViews>
    <sheetView view="pageBreakPreview" zoomScale="90" zoomScaleNormal="100" zoomScaleSheetLayoutView="90" workbookViewId="0">
      <selection activeCell="C9" sqref="C9:C20"/>
    </sheetView>
  </sheetViews>
  <sheetFormatPr defaultColWidth="9.140625" defaultRowHeight="15.75" x14ac:dyDescent="0.25"/>
  <cols>
    <col min="1" max="1" width="12.5703125" style="136" customWidth="1"/>
    <col min="2" max="2" width="60.140625" style="832" customWidth="1"/>
    <col min="3" max="3" width="27.7109375" style="832" customWidth="1"/>
    <col min="4" max="4" width="14.85546875" style="449" customWidth="1"/>
    <col min="5" max="5" width="9.140625" style="832" customWidth="1"/>
    <col min="6" max="6" width="10.140625" style="832" customWidth="1"/>
    <col min="7" max="16384" width="9.140625" style="832"/>
  </cols>
  <sheetData>
    <row r="1" spans="1:6" ht="36.75" customHeight="1" x14ac:dyDescent="0.25">
      <c r="C1" s="954" t="s">
        <v>622</v>
      </c>
    </row>
    <row r="2" spans="1:6" ht="18.75" x14ac:dyDescent="0.25">
      <c r="A2" s="1134" t="s">
        <v>424</v>
      </c>
      <c r="B2" s="1134"/>
      <c r="C2" s="1134"/>
    </row>
    <row r="3" spans="1:6" ht="84.75" customHeight="1" x14ac:dyDescent="0.25">
      <c r="A3" s="1135" t="s">
        <v>616</v>
      </c>
      <c r="B3" s="1135"/>
      <c r="C3" s="1135"/>
    </row>
    <row r="4" spans="1:6" ht="10.5" customHeight="1" x14ac:dyDescent="0.25">
      <c r="A4" s="1131"/>
      <c r="B4" s="1131"/>
      <c r="C4" s="1131"/>
    </row>
    <row r="5" spans="1:6" ht="47.25" customHeight="1" x14ac:dyDescent="0.25">
      <c r="A5" s="1137" t="s">
        <v>619</v>
      </c>
      <c r="B5" s="1137"/>
      <c r="C5" s="1137"/>
    </row>
    <row r="6" spans="1:6" ht="18" customHeight="1" x14ac:dyDescent="0.25">
      <c r="A6" s="1136"/>
      <c r="B6" s="1136"/>
      <c r="C6" s="1136"/>
    </row>
    <row r="7" spans="1:6" ht="31.5" x14ac:dyDescent="0.25">
      <c r="A7" s="132" t="s">
        <v>433</v>
      </c>
      <c r="B7" s="132" t="s">
        <v>425</v>
      </c>
      <c r="C7" s="132" t="s">
        <v>426</v>
      </c>
      <c r="D7" s="1067" t="s">
        <v>614</v>
      </c>
      <c r="E7" s="1067" t="s">
        <v>615</v>
      </c>
      <c r="F7" s="1067" t="s">
        <v>617</v>
      </c>
    </row>
    <row r="8" spans="1:6" ht="13.5" customHeight="1" x14ac:dyDescent="0.25">
      <c r="A8" s="955">
        <v>1</v>
      </c>
      <c r="B8" s="955">
        <v>2</v>
      </c>
      <c r="C8" s="956">
        <v>3</v>
      </c>
      <c r="D8" s="1068"/>
      <c r="E8" s="1069"/>
      <c r="F8" s="1069"/>
    </row>
    <row r="9" spans="1:6" x14ac:dyDescent="0.25">
      <c r="A9" s="891" t="s">
        <v>390</v>
      </c>
      <c r="B9" s="893" t="s">
        <v>434</v>
      </c>
      <c r="C9" s="1090">
        <v>206316</v>
      </c>
      <c r="D9" s="1068"/>
      <c r="E9" s="1069"/>
      <c r="F9" s="1069"/>
    </row>
    <row r="10" spans="1:6" x14ac:dyDescent="0.25">
      <c r="A10" s="891" t="s">
        <v>391</v>
      </c>
      <c r="B10" s="892" t="s">
        <v>435</v>
      </c>
      <c r="C10" s="1091">
        <f>C11+C12+C13+C15+C16+C17</f>
        <v>230380.82366999995</v>
      </c>
      <c r="D10" s="1070"/>
      <c r="E10" s="1071"/>
      <c r="F10" s="1072"/>
    </row>
    <row r="11" spans="1:6" x14ac:dyDescent="0.25">
      <c r="A11" s="891" t="s">
        <v>427</v>
      </c>
      <c r="B11" s="893" t="s">
        <v>623</v>
      </c>
      <c r="C11" s="1092">
        <v>72111.482999999993</v>
      </c>
      <c r="D11" s="1070">
        <v>72111483</v>
      </c>
      <c r="E11" s="1069"/>
      <c r="F11" s="1069"/>
    </row>
    <row r="12" spans="1:6" x14ac:dyDescent="0.25">
      <c r="A12" s="891" t="s">
        <v>428</v>
      </c>
      <c r="B12" s="893" t="s">
        <v>436</v>
      </c>
      <c r="C12" s="1092"/>
      <c r="D12" s="1068"/>
      <c r="E12" s="1069"/>
      <c r="F12" s="1069"/>
    </row>
    <row r="13" spans="1:6" x14ac:dyDescent="0.25">
      <c r="A13" s="1138" t="s">
        <v>429</v>
      </c>
      <c r="B13" s="1140" t="s">
        <v>437</v>
      </c>
      <c r="C13" s="1142">
        <f>D13/1000+D14/1000</f>
        <v>94766.931030000007</v>
      </c>
      <c r="D13" s="1071">
        <v>88289793.640000001</v>
      </c>
      <c r="E13" s="1072"/>
      <c r="F13" s="1072">
        <v>3</v>
      </c>
    </row>
    <row r="14" spans="1:6" s="869" customFormat="1" x14ac:dyDescent="0.25">
      <c r="A14" s="1139"/>
      <c r="B14" s="1141"/>
      <c r="C14" s="1143"/>
      <c r="D14" s="1071">
        <v>6477137.3899999997</v>
      </c>
      <c r="E14" s="1072"/>
      <c r="F14" s="1072">
        <v>4</v>
      </c>
    </row>
    <row r="15" spans="1:6" ht="31.5" x14ac:dyDescent="0.25">
      <c r="A15" s="891" t="s">
        <v>430</v>
      </c>
      <c r="B15" s="893" t="s">
        <v>438</v>
      </c>
      <c r="C15" s="1092">
        <f>C13*0.302</f>
        <v>28619.613171060002</v>
      </c>
      <c r="D15" s="1073"/>
      <c r="E15" s="1069"/>
      <c r="F15" s="1069"/>
    </row>
    <row r="16" spans="1:6" x14ac:dyDescent="0.25">
      <c r="A16" s="891" t="s">
        <v>431</v>
      </c>
      <c r="B16" s="893" t="s">
        <v>439</v>
      </c>
      <c r="C16" s="1092">
        <f>D16/1000</f>
        <v>226.27351999999999</v>
      </c>
      <c r="D16" s="1071">
        <v>226273.52</v>
      </c>
      <c r="E16" s="1071" t="s">
        <v>613</v>
      </c>
      <c r="F16" s="1072"/>
    </row>
    <row r="17" spans="1:6" x14ac:dyDescent="0.25">
      <c r="A17" s="891" t="s">
        <v>432</v>
      </c>
      <c r="B17" s="893" t="s">
        <v>440</v>
      </c>
      <c r="C17" s="1093">
        <f>D17/1000-C16-C13-C15</f>
        <v>34656.522948939979</v>
      </c>
      <c r="D17" s="1071">
        <v>158269340.66999999</v>
      </c>
      <c r="E17" s="1071" t="s">
        <v>613</v>
      </c>
      <c r="F17" s="1072">
        <v>1</v>
      </c>
    </row>
    <row r="18" spans="1:6" ht="31.5" x14ac:dyDescent="0.25">
      <c r="A18" s="891" t="s">
        <v>392</v>
      </c>
      <c r="B18" s="893" t="s">
        <v>441</v>
      </c>
      <c r="C18" s="1092">
        <f>D18/1000</f>
        <v>72752.980819999997</v>
      </c>
      <c r="D18" s="1071">
        <v>72752980.819999993</v>
      </c>
      <c r="E18" s="1072">
        <v>26</v>
      </c>
      <c r="F18" s="1072">
        <v>2</v>
      </c>
    </row>
    <row r="19" spans="1:6" x14ac:dyDescent="0.25">
      <c r="A19" s="891" t="s">
        <v>393</v>
      </c>
      <c r="B19" s="893" t="s">
        <v>624</v>
      </c>
      <c r="C19" s="1091">
        <f>C10+C18</f>
        <v>303133.80448999995</v>
      </c>
      <c r="D19" s="895"/>
    </row>
    <row r="20" spans="1:6" ht="56.25" customHeight="1" x14ac:dyDescent="0.25">
      <c r="A20" s="889"/>
      <c r="B20" s="890" t="s">
        <v>611</v>
      </c>
      <c r="C20" s="1094">
        <f>(C19-C13-C15)/C13</f>
        <v>1.8967297804762508</v>
      </c>
      <c r="D20" s="894"/>
    </row>
    <row r="21" spans="1:6" ht="53.25" customHeight="1" x14ac:dyDescent="0.25">
      <c r="A21" s="832"/>
      <c r="D21" s="861"/>
    </row>
    <row r="22" spans="1:6" x14ac:dyDescent="0.25">
      <c r="F22" s="356"/>
    </row>
    <row r="23" spans="1:6" x14ac:dyDescent="0.25">
      <c r="A23" s="1132" t="s">
        <v>612</v>
      </c>
      <c r="B23" s="1132"/>
      <c r="C23" s="1132"/>
      <c r="D23" s="859"/>
    </row>
    <row r="24" spans="1:6" x14ac:dyDescent="0.25">
      <c r="A24" s="1133"/>
      <c r="B24" s="1133"/>
      <c r="C24" s="1133"/>
      <c r="D24" s="860"/>
      <c r="E24" s="356"/>
    </row>
    <row r="25" spans="1:6" x14ac:dyDescent="0.25">
      <c r="E25" s="356"/>
    </row>
    <row r="26" spans="1:6" x14ac:dyDescent="0.25">
      <c r="E26" s="356"/>
    </row>
  </sheetData>
  <mergeCells count="10">
    <mergeCell ref="A4:C4"/>
    <mergeCell ref="A23:C23"/>
    <mergeCell ref="A24:C24"/>
    <mergeCell ref="A2:C2"/>
    <mergeCell ref="A3:C3"/>
    <mergeCell ref="A6:C6"/>
    <mergeCell ref="A5:C5"/>
    <mergeCell ref="A13:A14"/>
    <mergeCell ref="B13:B14"/>
    <mergeCell ref="C13:C14"/>
  </mergeCells>
  <pageMargins left="0.98425196850393704" right="0.59055118110236227" top="1.3779527559055118" bottom="0.74803149606299213" header="0.31496062992125984" footer="0.31496062992125984"/>
  <pageSetup paperSize="9" scale="84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outlinePr summaryRight="0"/>
    <pageSetUpPr fitToPage="1"/>
  </sheetPr>
  <dimension ref="A1:BP54"/>
  <sheetViews>
    <sheetView view="pageBreakPreview" zoomScale="60" zoomScaleNormal="80" workbookViewId="0">
      <pane xSplit="10" ySplit="13" topLeftCell="AP14" activePane="bottomRight" state="frozen"/>
      <selection pane="topRight" activeCell="K1" sqref="K1"/>
      <selection pane="bottomLeft" activeCell="A14" sqref="A14"/>
      <selection pane="bottomRight" activeCell="BI52" sqref="BI52"/>
    </sheetView>
  </sheetViews>
  <sheetFormatPr defaultColWidth="9.140625" defaultRowHeight="22.5" customHeight="1" outlineLevelCol="1" x14ac:dyDescent="0.25"/>
  <cols>
    <col min="1" max="1" width="9.7109375" style="4" customWidth="1"/>
    <col min="2" max="2" width="53.7109375" style="1" customWidth="1"/>
    <col min="3" max="3" width="9.140625" style="1" customWidth="1"/>
    <col min="4" max="4" width="5.140625" style="1" customWidth="1"/>
    <col min="5" max="5" width="25.85546875" style="1" customWidth="1" collapsed="1"/>
    <col min="6" max="6" width="14.7109375" style="1" hidden="1" customWidth="1" outlineLevel="1"/>
    <col min="7" max="7" width="14.7109375" style="1" customWidth="1" collapsed="1"/>
    <col min="8" max="10" width="14.7109375" style="1" hidden="1" customWidth="1" outlineLevel="1"/>
    <col min="11" max="11" width="10.140625" style="1" customWidth="1"/>
    <col min="12" max="12" width="12.5703125" style="400" customWidth="1"/>
    <col min="13" max="13" width="10.7109375" style="1" customWidth="1"/>
    <col min="14" max="14" width="10.5703125" style="1" customWidth="1"/>
    <col min="15" max="15" width="11.7109375" style="1" customWidth="1" collapsed="1"/>
    <col min="16" max="29" width="8.85546875" style="1" hidden="1" customWidth="1" outlineLevel="1"/>
    <col min="30" max="30" width="8.85546875" style="400" hidden="1" customWidth="1" outlineLevel="1"/>
    <col min="31" max="31" width="11.28515625" style="400" hidden="1" customWidth="1" outlineLevel="1"/>
    <col min="32" max="32" width="10.7109375" style="400" hidden="1" customWidth="1" outlineLevel="1"/>
    <col min="33" max="33" width="10.85546875" style="400" hidden="1" customWidth="1" outlineLevel="1"/>
    <col min="34" max="35" width="8.85546875" style="400" hidden="1" customWidth="1" outlineLevel="1"/>
    <col min="36" max="36" width="8.7109375" style="400" hidden="1" customWidth="1" outlineLevel="1"/>
    <col min="37" max="37" width="10.140625" style="1" hidden="1" customWidth="1" outlineLevel="1"/>
    <col min="38" max="38" width="10" style="400" hidden="1" customWidth="1" outlineLevel="1"/>
    <col min="39" max="39" width="10.85546875" style="400" hidden="1" customWidth="1" outlineLevel="1"/>
    <col min="40" max="40" width="9.7109375" style="400" hidden="1" customWidth="1" outlineLevel="1"/>
    <col min="41" max="41" width="10.140625" style="1" customWidth="1"/>
    <col min="42" max="42" width="9.140625" style="1"/>
    <col min="43" max="43" width="10.7109375" style="1" bestFit="1" customWidth="1"/>
    <col min="44" max="44" width="9.140625" style="1"/>
    <col min="45" max="45" width="12" style="1" customWidth="1"/>
    <col min="46" max="46" width="9.140625" style="1"/>
    <col min="47" max="47" width="5.5703125" style="1" customWidth="1"/>
    <col min="48" max="48" width="10.7109375" style="1" customWidth="1"/>
    <col min="49" max="49" width="10.140625" style="1" customWidth="1"/>
    <col min="50" max="50" width="10" style="1" customWidth="1"/>
    <col min="51" max="51" width="10.5703125" style="1" customWidth="1"/>
    <col min="52" max="52" width="10.7109375" style="1" customWidth="1"/>
    <col min="53" max="53" width="8.7109375" style="1" customWidth="1"/>
    <col min="54" max="54" width="9.85546875" style="1" customWidth="1"/>
    <col min="55" max="55" width="8.7109375" style="1" customWidth="1"/>
    <col min="56" max="56" width="11.140625" style="1" customWidth="1"/>
    <col min="57" max="57" width="8.7109375" style="1" customWidth="1"/>
    <col min="58" max="58" width="9.140625" style="1"/>
    <col min="59" max="59" width="10.7109375" style="1" customWidth="1"/>
    <col min="60" max="60" width="10.140625" style="1" customWidth="1"/>
    <col min="61" max="61" width="10" style="1" customWidth="1"/>
    <col min="62" max="62" width="10.5703125" style="1" customWidth="1"/>
    <col min="63" max="63" width="11.7109375" style="1" customWidth="1"/>
    <col min="64" max="68" width="8.7109375" style="1" customWidth="1"/>
    <col min="69" max="16384" width="9.140625" style="1"/>
  </cols>
  <sheetData>
    <row r="1" spans="1:68" ht="56.25" customHeight="1" x14ac:dyDescent="0.25">
      <c r="A1" s="1434" t="s">
        <v>587</v>
      </c>
      <c r="B1" s="1434"/>
      <c r="C1" s="1434"/>
      <c r="D1" s="1434"/>
      <c r="E1" s="1434"/>
      <c r="F1" s="1434"/>
      <c r="G1" s="534"/>
      <c r="H1" s="534"/>
      <c r="I1" s="534"/>
      <c r="J1" s="534"/>
      <c r="K1" s="749">
        <f>AVERAGE(K15:K51)</f>
        <v>471.72702702702708</v>
      </c>
      <c r="L1" s="749">
        <f>AVERAGE(L15:L51)</f>
        <v>1551.3702702702701</v>
      </c>
      <c r="M1" s="749">
        <f>AVERAGE(M15:M51)</f>
        <v>568.32432432432438</v>
      </c>
      <c r="N1" s="749">
        <f>AVERAGE(N15:N51)</f>
        <v>1134.081081081081</v>
      </c>
      <c r="O1" s="749">
        <f>AVERAGE(O15:O51)</f>
        <v>586.66666666666663</v>
      </c>
      <c r="P1" s="696"/>
      <c r="Q1" s="696"/>
      <c r="R1" s="696"/>
      <c r="S1" s="696"/>
      <c r="T1" s="696"/>
      <c r="U1" s="696"/>
      <c r="V1" s="696"/>
      <c r="W1" s="696"/>
      <c r="X1" s="696"/>
      <c r="Y1" s="696"/>
      <c r="Z1" s="696"/>
      <c r="AA1" s="696"/>
      <c r="AB1" s="696"/>
      <c r="AC1" s="696"/>
      <c r="AD1" s="696"/>
      <c r="AE1" s="696"/>
      <c r="AF1" s="696"/>
      <c r="AG1" s="696"/>
      <c r="AH1" s="696"/>
      <c r="AI1" s="696"/>
      <c r="AJ1" s="696"/>
      <c r="AK1" s="696"/>
      <c r="AL1" s="696"/>
      <c r="AM1" s="696"/>
      <c r="AN1" s="757" t="s">
        <v>509</v>
      </c>
      <c r="AO1" s="696"/>
      <c r="AP1" s="696"/>
      <c r="AQ1" s="696"/>
      <c r="AR1" s="696"/>
      <c r="AS1" s="696"/>
      <c r="AT1" s="696"/>
      <c r="AU1" s="696"/>
      <c r="AV1" s="749">
        <f>AVERAGE(AV15:AV51)</f>
        <v>537.76891891891898</v>
      </c>
      <c r="AW1" s="749">
        <f>AVERAGE(AW15:AW51)</f>
        <v>1551.3702702702701</v>
      </c>
      <c r="AX1" s="749">
        <f>AVERAGE(AX15:AX51)</f>
        <v>647.88972972972954</v>
      </c>
      <c r="AY1" s="749">
        <f>AVERAGE(AY15:AY51)</f>
        <v>1134.081081081081</v>
      </c>
      <c r="AZ1" s="749">
        <f>AVERAGE(AZ15:AZ51)</f>
        <v>668.80000000000041</v>
      </c>
      <c r="BA1" s="750"/>
      <c r="BB1" s="750"/>
      <c r="BC1" s="750"/>
      <c r="BD1" s="750"/>
      <c r="BE1" s="750"/>
      <c r="BF1" s="696"/>
      <c r="BG1" s="749" t="e">
        <f>AVERAGE(BG15:BG51)</f>
        <v>#REF!</v>
      </c>
      <c r="BH1" s="749" t="e">
        <f>AVERAGE(BH15:BH51)</f>
        <v>#REF!</v>
      </c>
      <c r="BI1" s="749" t="e">
        <f>AVERAGE(BI15:BI51)</f>
        <v>#REF!</v>
      </c>
      <c r="BJ1" s="749" t="e">
        <f>AVERAGE(BJ15:BJ51)</f>
        <v>#REF!</v>
      </c>
      <c r="BK1" s="749" t="e">
        <f>AVERAGE(BK15:BK51)</f>
        <v>#REF!</v>
      </c>
    </row>
    <row r="2" spans="1:68" ht="54" customHeight="1" thickBot="1" x14ac:dyDescent="0.35">
      <c r="A2" s="1436" t="s">
        <v>443</v>
      </c>
      <c r="B2" s="1436"/>
      <c r="C2" s="1436"/>
      <c r="D2" s="1436"/>
      <c r="E2" s="1436"/>
      <c r="F2" s="1436"/>
      <c r="G2" s="419"/>
      <c r="H2" s="419"/>
      <c r="I2" s="419"/>
      <c r="J2" s="419"/>
      <c r="K2" s="564"/>
      <c r="L2" s="565" t="s">
        <v>589</v>
      </c>
      <c r="M2" s="566"/>
      <c r="N2" s="565" t="s">
        <v>588</v>
      </c>
      <c r="O2" s="564"/>
      <c r="P2" s="564"/>
      <c r="Q2" s="564"/>
      <c r="R2" s="564"/>
      <c r="S2" s="564"/>
      <c r="T2" s="564"/>
      <c r="U2" s="564"/>
      <c r="V2" s="564"/>
      <c r="W2" s="564"/>
      <c r="X2" s="564"/>
      <c r="Y2" s="564"/>
      <c r="Z2" s="564"/>
      <c r="AA2" s="564"/>
      <c r="AB2" s="564"/>
      <c r="AC2" s="564"/>
      <c r="AD2" s="564"/>
      <c r="AE2" s="564"/>
      <c r="AF2" s="564"/>
      <c r="AG2" s="564"/>
      <c r="AH2" s="564"/>
      <c r="AI2" s="564"/>
      <c r="AJ2" s="564"/>
      <c r="AK2" s="564"/>
      <c r="AL2" s="564"/>
      <c r="AM2" s="564"/>
      <c r="AN2" s="564"/>
      <c r="AO2" s="751" t="s">
        <v>584</v>
      </c>
      <c r="AP2" s="752" t="e">
        <f>SUM(AP15:AP50)</f>
        <v>#REF!</v>
      </c>
      <c r="AQ2" s="752" t="e">
        <f>SUM(AQ15:AQ50)</f>
        <v>#REF!</v>
      </c>
      <c r="AR2" s="752" t="e">
        <f>SUM(AR15:AR50)</f>
        <v>#REF!</v>
      </c>
      <c r="AS2" s="752" t="e">
        <f>SUM(AS15:AS50)</f>
        <v>#REF!</v>
      </c>
      <c r="AT2" s="752" t="e">
        <f>SUM(AT15:AT50)</f>
        <v>#REF!</v>
      </c>
      <c r="AU2" s="753"/>
      <c r="AV2" s="753"/>
      <c r="AW2" s="753"/>
      <c r="AX2" s="753"/>
      <c r="AY2" s="753"/>
      <c r="AZ2" s="753"/>
      <c r="BA2" s="752" t="e">
        <f>SUM(BA15:BA51)</f>
        <v>#REF!</v>
      </c>
      <c r="BB2" s="752" t="e">
        <f>SUM(BB15:BB51)</f>
        <v>#REF!</v>
      </c>
      <c r="BC2" s="752" t="e">
        <f>SUM(BC15:BC51)</f>
        <v>#REF!</v>
      </c>
      <c r="BD2" s="752" t="e">
        <f>SUM(BD15:BD51)</f>
        <v>#REF!</v>
      </c>
      <c r="BE2" s="752" t="e">
        <f>SUM(BE15:BE51)</f>
        <v>#REF!</v>
      </c>
      <c r="BG2" s="536"/>
      <c r="BH2" s="536"/>
      <c r="BI2" s="536"/>
      <c r="BJ2" s="536"/>
      <c r="BK2" s="536"/>
    </row>
    <row r="3" spans="1:68" ht="45" customHeight="1" thickBot="1" x14ac:dyDescent="0.3">
      <c r="A3" s="1438" t="s">
        <v>444</v>
      </c>
      <c r="B3" s="1439"/>
      <c r="C3" s="1439"/>
      <c r="D3" s="1439"/>
      <c r="E3" s="1439"/>
      <c r="F3" s="1439"/>
      <c r="G3" s="526">
        <v>0.6</v>
      </c>
      <c r="H3" s="526">
        <v>0.7</v>
      </c>
      <c r="I3" s="527">
        <v>1</v>
      </c>
      <c r="J3" s="528">
        <v>1.1000000000000001</v>
      </c>
      <c r="K3" s="558"/>
      <c r="L3" s="348"/>
      <c r="M3" s="348"/>
      <c r="N3" s="348"/>
      <c r="O3" s="348"/>
      <c r="P3" s="348"/>
      <c r="Q3" s="348"/>
      <c r="R3" s="348"/>
      <c r="S3" s="348"/>
      <c r="T3" s="348"/>
      <c r="U3" s="348"/>
      <c r="V3" s="348"/>
      <c r="W3" s="348"/>
      <c r="X3" s="348"/>
      <c r="Y3" s="348"/>
      <c r="Z3" s="348"/>
      <c r="AA3" s="348"/>
      <c r="AB3" s="348"/>
      <c r="AC3" s="348"/>
      <c r="AD3" s="348"/>
      <c r="AE3" s="348"/>
      <c r="AF3" s="348"/>
      <c r="AG3" s="348"/>
      <c r="AH3" s="348"/>
      <c r="AI3" s="348"/>
      <c r="AJ3" s="348"/>
      <c r="AK3" s="348"/>
      <c r="AL3" s="348"/>
      <c r="AM3" s="348"/>
      <c r="AN3" s="348"/>
      <c r="AO3" s="751" t="s">
        <v>585</v>
      </c>
      <c r="AP3" s="752" t="e">
        <f>AP22+AP23+AP24+AP25+AP26+AP27+AP28+AP29+AP30+AP31</f>
        <v>#REF!</v>
      </c>
      <c r="AQ3" s="752" t="e">
        <f>AQ22+AQ23+AQ24+AQ25+AQ26+AQ27+AQ28+AQ29+AQ30+AQ31</f>
        <v>#REF!</v>
      </c>
      <c r="AR3" s="752" t="e">
        <f>AR22+AR23+AR24+AR25+AR26+AR27+AR28+AR29+AR30+AR31</f>
        <v>#REF!</v>
      </c>
      <c r="AS3" s="752" t="e">
        <f>AS22+AS23+AS24+AS25+AS26+AS27+AS28+AS29+AS30+AS31</f>
        <v>#REF!</v>
      </c>
      <c r="AT3" s="752" t="e">
        <f>AT22+AT23+AT24+AT25+AT26+AT27+AT28+AT29+AT30+AT31</f>
        <v>#REF!</v>
      </c>
      <c r="AU3" s="753"/>
      <c r="AV3" s="753"/>
      <c r="AW3" s="753"/>
      <c r="AX3" s="753"/>
      <c r="AY3" s="753"/>
      <c r="AZ3" s="753"/>
      <c r="BA3" s="752" t="e">
        <f>BA22+BA23+BA24+BA25+BA26+BA27+BA28+BA29+BA30+BA31</f>
        <v>#REF!</v>
      </c>
      <c r="BB3" s="752" t="e">
        <f>BB22+BB23+BB24+BB25+BB26+BB27+BB28+BB29+BB30+BB31</f>
        <v>#REF!</v>
      </c>
      <c r="BC3" s="752" t="e">
        <f>BC22+BC23+BC24+BC25+BC26+BC27+BC28+BC29+BC30+BC31</f>
        <v>#REF!</v>
      </c>
      <c r="BD3" s="752" t="e">
        <f>BD22+BD23+BD24+BD25+BD26+BD27+BD28+BD29+BD30+BD31</f>
        <v>#REF!</v>
      </c>
      <c r="BE3" s="752" t="e">
        <f>BE22+BE23+BE24+BE25+BE26+BE27+BE28+BE29+BE30+BE31</f>
        <v>#REF!</v>
      </c>
      <c r="BG3" s="536"/>
      <c r="BH3" s="536"/>
      <c r="BI3" s="536"/>
      <c r="BJ3" s="536"/>
      <c r="BK3" s="536"/>
    </row>
    <row r="4" spans="1:68" ht="22.5" customHeight="1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348"/>
      <c r="M4" s="563"/>
      <c r="O4" s="348"/>
      <c r="P4" s="348"/>
      <c r="Q4" s="348"/>
      <c r="R4" s="348"/>
      <c r="S4" s="348"/>
      <c r="T4" s="348"/>
      <c r="U4" s="348"/>
      <c r="V4" s="348"/>
      <c r="W4" s="348"/>
      <c r="X4" s="348"/>
      <c r="Y4" s="348"/>
      <c r="Z4" s="348"/>
      <c r="AA4" s="348"/>
      <c r="AB4" s="348"/>
      <c r="AC4" s="348"/>
      <c r="AD4" s="348"/>
      <c r="AE4" s="348"/>
      <c r="AF4" s="348"/>
      <c r="AG4" s="348"/>
      <c r="AH4" s="348"/>
      <c r="AI4" s="348"/>
      <c r="AJ4" s="348"/>
      <c r="AK4" s="348"/>
      <c r="AL4" s="348"/>
      <c r="AM4" s="348"/>
      <c r="AN4" s="348"/>
      <c r="BA4" s="766">
        <f>AV14</f>
        <v>1.1399999999999999</v>
      </c>
      <c r="BB4" s="766">
        <f>AW14</f>
        <v>1</v>
      </c>
      <c r="BC4" s="766">
        <f>AX14</f>
        <v>1.1399999999999999</v>
      </c>
      <c r="BD4" s="766">
        <f>AY14</f>
        <v>1</v>
      </c>
      <c r="BE4" s="766">
        <f>AZ14</f>
        <v>1.1399999999999999</v>
      </c>
    </row>
    <row r="5" spans="1:68" ht="30.75" hidden="1" customHeight="1" thickBot="1" x14ac:dyDescent="0.3">
      <c r="A5" s="2"/>
      <c r="B5" s="2"/>
      <c r="C5" s="2"/>
      <c r="D5" s="2"/>
      <c r="E5" s="2"/>
      <c r="F5" s="413"/>
      <c r="G5" s="413"/>
      <c r="H5" s="413"/>
      <c r="I5" s="413"/>
      <c r="J5" s="413"/>
      <c r="K5" s="348"/>
      <c r="L5" s="348"/>
      <c r="M5" s="348"/>
      <c r="N5" s="348"/>
      <c r="O5" s="348"/>
      <c r="P5" s="348"/>
      <c r="Q5" s="348"/>
      <c r="R5" s="348"/>
      <c r="S5" s="348"/>
      <c r="T5" s="348"/>
      <c r="U5" s="348"/>
      <c r="V5" s="348"/>
      <c r="W5" s="348"/>
      <c r="X5" s="348"/>
      <c r="Y5" s="348"/>
      <c r="Z5" s="348"/>
      <c r="AA5" s="348"/>
      <c r="AB5" s="348"/>
      <c r="AC5" s="348"/>
      <c r="AD5" s="348"/>
      <c r="AE5" s="348"/>
      <c r="AF5" s="348"/>
      <c r="AG5" s="348"/>
      <c r="AH5" s="348"/>
      <c r="AI5" s="348"/>
      <c r="AJ5" s="348"/>
      <c r="AK5" s="348"/>
      <c r="AL5" s="348"/>
      <c r="AM5" s="348"/>
      <c r="AN5" s="348"/>
    </row>
    <row r="6" spans="1:68" ht="28.5" hidden="1" customHeight="1" x14ac:dyDescent="0.25">
      <c r="A6" s="2"/>
      <c r="B6" s="2"/>
      <c r="C6" s="2"/>
      <c r="D6" s="2"/>
      <c r="E6" s="2"/>
      <c r="F6" s="3"/>
      <c r="G6" s="3"/>
      <c r="H6" s="3"/>
      <c r="I6" s="3"/>
      <c r="J6" s="3"/>
    </row>
    <row r="7" spans="1:68" ht="14.25" hidden="1" customHeight="1" x14ac:dyDescent="0.25">
      <c r="A7" s="2"/>
      <c r="B7" s="2"/>
      <c r="C7" s="2"/>
      <c r="D7" s="2"/>
      <c r="E7" s="85"/>
      <c r="F7" s="4"/>
      <c r="G7" s="4"/>
      <c r="H7" s="4"/>
      <c r="I7" s="4"/>
      <c r="J7" s="4"/>
    </row>
    <row r="8" spans="1:68" ht="33" hidden="1" customHeight="1" x14ac:dyDescent="0.25">
      <c r="A8" s="2"/>
      <c r="B8" s="2"/>
      <c r="C8" s="2"/>
      <c r="D8" s="2"/>
      <c r="E8" s="2"/>
      <c r="F8" s="5" t="s">
        <v>370</v>
      </c>
      <c r="G8" s="523"/>
      <c r="H8" s="523"/>
      <c r="I8" s="523"/>
      <c r="J8" s="523"/>
    </row>
    <row r="9" spans="1:68" ht="18" hidden="1" customHeight="1" thickBot="1" x14ac:dyDescent="0.3">
      <c r="A9" s="2"/>
      <c r="B9" s="2"/>
      <c r="C9" s="2"/>
      <c r="D9" s="2"/>
      <c r="E9" s="2"/>
      <c r="F9" s="130">
        <v>1.1399999999999999</v>
      </c>
      <c r="G9" s="524"/>
      <c r="H9" s="524"/>
      <c r="I9" s="524"/>
      <c r="J9" s="524"/>
    </row>
    <row r="10" spans="1:68" ht="51.75" customHeight="1" thickBot="1" x14ac:dyDescent="0.3">
      <c r="A10" s="2"/>
      <c r="B10" s="2"/>
      <c r="C10" s="2"/>
      <c r="D10" s="2"/>
      <c r="E10" s="2"/>
      <c r="F10" s="4"/>
      <c r="G10" s="4"/>
      <c r="H10" s="4"/>
      <c r="I10" s="4"/>
      <c r="J10" s="4"/>
      <c r="K10" s="1563" t="s">
        <v>557</v>
      </c>
      <c r="L10" s="1564"/>
      <c r="M10" s="1564"/>
      <c r="N10" s="1564"/>
      <c r="O10" s="1565"/>
      <c r="AP10" s="1560" t="s">
        <v>556</v>
      </c>
      <c r="AQ10" s="1561"/>
      <c r="AR10" s="1561"/>
      <c r="AS10" s="1561"/>
      <c r="AT10" s="1562"/>
      <c r="AU10" s="349"/>
      <c r="AV10" s="1560" t="s">
        <v>558</v>
      </c>
      <c r="AW10" s="1561"/>
      <c r="AX10" s="1561"/>
      <c r="AY10" s="1561"/>
      <c r="AZ10" s="1562"/>
      <c r="BA10" s="1560" t="s">
        <v>559</v>
      </c>
      <c r="BB10" s="1561"/>
      <c r="BC10" s="1561"/>
      <c r="BD10" s="1561"/>
      <c r="BE10" s="1562"/>
      <c r="BG10" s="1560" t="s">
        <v>580</v>
      </c>
      <c r="BH10" s="1561"/>
      <c r="BI10" s="1561"/>
      <c r="BJ10" s="1561"/>
      <c r="BK10" s="1562"/>
      <c r="BL10" s="1552" t="s">
        <v>568</v>
      </c>
      <c r="BM10" s="1552"/>
      <c r="BN10" s="1552"/>
      <c r="BO10" s="1552"/>
      <c r="BP10" s="1553"/>
    </row>
    <row r="11" spans="1:68" ht="21.75" customHeight="1" thickBot="1" x14ac:dyDescent="0.3">
      <c r="A11" s="2"/>
      <c r="B11" s="2"/>
      <c r="C11" s="2"/>
      <c r="D11" s="2"/>
      <c r="F11" s="4"/>
      <c r="G11" s="538" t="s">
        <v>552</v>
      </c>
      <c r="H11" s="539" t="s">
        <v>555</v>
      </c>
      <c r="I11" s="539" t="s">
        <v>554</v>
      </c>
      <c r="J11" s="540" t="s">
        <v>553</v>
      </c>
      <c r="K11" s="1536" t="s">
        <v>552</v>
      </c>
      <c r="L11" s="1537"/>
      <c r="M11" s="1537"/>
      <c r="N11" s="1537"/>
      <c r="O11" s="1537"/>
      <c r="P11" s="1536" t="s">
        <v>555</v>
      </c>
      <c r="Q11" s="1537"/>
      <c r="R11" s="1537"/>
      <c r="S11" s="1537"/>
      <c r="T11" s="1537"/>
      <c r="U11" s="1537"/>
      <c r="V11" s="1537"/>
      <c r="W11" s="1537"/>
      <c r="X11" s="1537"/>
      <c r="Y11" s="1537"/>
      <c r="Z11" s="1537"/>
      <c r="AA11" s="1537"/>
      <c r="AB11" s="1537"/>
      <c r="AC11" s="1537"/>
      <c r="AD11" s="1555" t="s">
        <v>554</v>
      </c>
      <c r="AE11" s="1556"/>
      <c r="AF11" s="1556"/>
      <c r="AG11" s="1556"/>
      <c r="AH11" s="1556"/>
      <c r="AI11" s="1557"/>
      <c r="AJ11" s="1538" t="s">
        <v>553</v>
      </c>
      <c r="AK11" s="1539"/>
      <c r="AL11" s="1539"/>
      <c r="AM11" s="1539"/>
      <c r="AN11" s="1540"/>
      <c r="AP11" s="1536" t="s">
        <v>552</v>
      </c>
      <c r="AQ11" s="1537"/>
      <c r="AR11" s="1537"/>
      <c r="AS11" s="1537"/>
      <c r="AT11" s="1554"/>
      <c r="AV11" s="1536" t="s">
        <v>552</v>
      </c>
      <c r="AW11" s="1537"/>
      <c r="AX11" s="1537"/>
      <c r="AY11" s="1537"/>
      <c r="AZ11" s="1554"/>
      <c r="BA11" s="1536" t="s">
        <v>552</v>
      </c>
      <c r="BB11" s="1537"/>
      <c r="BC11" s="1537"/>
      <c r="BD11" s="1537"/>
      <c r="BE11" s="1554"/>
      <c r="BG11" s="1536" t="s">
        <v>552</v>
      </c>
      <c r="BH11" s="1537"/>
      <c r="BI11" s="1537"/>
      <c r="BJ11" s="1537"/>
      <c r="BK11" s="1554"/>
      <c r="BL11" s="1537" t="s">
        <v>552</v>
      </c>
      <c r="BM11" s="1537"/>
      <c r="BN11" s="1537"/>
      <c r="BO11" s="1537"/>
      <c r="BP11" s="1554"/>
    </row>
    <row r="12" spans="1:68" s="6" customFormat="1" ht="22.5" customHeight="1" x14ac:dyDescent="0.25">
      <c r="A12" s="1428" t="s">
        <v>363</v>
      </c>
      <c r="B12" s="1430" t="s">
        <v>357</v>
      </c>
      <c r="C12" s="1430" t="s">
        <v>0</v>
      </c>
      <c r="D12" s="1430"/>
      <c r="E12" s="1430" t="s">
        <v>358</v>
      </c>
      <c r="F12" s="1448" t="s">
        <v>503</v>
      </c>
      <c r="G12" s="1448" t="s">
        <v>503</v>
      </c>
      <c r="H12" s="1448" t="s">
        <v>503</v>
      </c>
      <c r="I12" s="1448" t="s">
        <v>503</v>
      </c>
      <c r="J12" s="1448" t="s">
        <v>503</v>
      </c>
      <c r="K12" s="1532" t="s">
        <v>571</v>
      </c>
      <c r="L12" s="1532" t="s">
        <v>572</v>
      </c>
      <c r="M12" s="1547" t="s">
        <v>574</v>
      </c>
      <c r="N12" s="1534" t="s">
        <v>573</v>
      </c>
      <c r="O12" s="1549" t="s">
        <v>455</v>
      </c>
      <c r="P12" s="1545" t="s">
        <v>451</v>
      </c>
      <c r="Q12" s="1541" t="s">
        <v>499</v>
      </c>
      <c r="R12" s="1541" t="s">
        <v>502</v>
      </c>
      <c r="S12" s="1541" t="s">
        <v>447</v>
      </c>
      <c r="T12" s="1541" t="s">
        <v>448</v>
      </c>
      <c r="U12" s="1541" t="s">
        <v>457</v>
      </c>
      <c r="V12" s="1541" t="s">
        <v>521</v>
      </c>
      <c r="W12" s="1541" t="s">
        <v>459</v>
      </c>
      <c r="X12" s="1541" t="s">
        <v>463</v>
      </c>
      <c r="Y12" s="1541" t="s">
        <v>465</v>
      </c>
      <c r="Z12" s="1541" t="s">
        <v>480</v>
      </c>
      <c r="AA12" s="1541" t="s">
        <v>482</v>
      </c>
      <c r="AB12" s="1541" t="s">
        <v>486</v>
      </c>
      <c r="AC12" s="1541" t="s">
        <v>505</v>
      </c>
      <c r="AD12" s="1545" t="s">
        <v>453</v>
      </c>
      <c r="AE12" s="1541" t="s">
        <v>461</v>
      </c>
      <c r="AF12" s="1542" t="s">
        <v>476</v>
      </c>
      <c r="AG12" s="1541" t="s">
        <v>478</v>
      </c>
      <c r="AH12" s="1541" t="s">
        <v>490</v>
      </c>
      <c r="AI12" s="1543" t="s">
        <v>496</v>
      </c>
      <c r="AJ12" s="1545" t="s">
        <v>540</v>
      </c>
      <c r="AK12" s="1513" t="s">
        <v>541</v>
      </c>
      <c r="AL12" s="1541" t="s">
        <v>484</v>
      </c>
      <c r="AM12" s="1541" t="s">
        <v>488</v>
      </c>
      <c r="AN12" s="1543" t="s">
        <v>498</v>
      </c>
      <c r="AP12" s="1532" t="s">
        <v>571</v>
      </c>
      <c r="AQ12" s="1532" t="s">
        <v>572</v>
      </c>
      <c r="AR12" s="1547" t="s">
        <v>574</v>
      </c>
      <c r="AS12" s="1534" t="s">
        <v>573</v>
      </c>
      <c r="AT12" s="1550" t="s">
        <v>455</v>
      </c>
      <c r="AV12" s="1532" t="s">
        <v>571</v>
      </c>
      <c r="AW12" s="1532" t="s">
        <v>572</v>
      </c>
      <c r="AX12" s="1547" t="s">
        <v>574</v>
      </c>
      <c r="AY12" s="1534" t="s">
        <v>573</v>
      </c>
      <c r="AZ12" s="1549" t="s">
        <v>455</v>
      </c>
      <c r="BA12" s="1532" t="s">
        <v>571</v>
      </c>
      <c r="BB12" s="1532" t="s">
        <v>572</v>
      </c>
      <c r="BC12" s="1547" t="s">
        <v>574</v>
      </c>
      <c r="BD12" s="1534" t="s">
        <v>573</v>
      </c>
      <c r="BE12" s="1549" t="s">
        <v>455</v>
      </c>
      <c r="BG12" s="1532" t="s">
        <v>571</v>
      </c>
      <c r="BH12" s="1532" t="s">
        <v>572</v>
      </c>
      <c r="BI12" s="1547" t="s">
        <v>574</v>
      </c>
      <c r="BJ12" s="1534" t="s">
        <v>573</v>
      </c>
      <c r="BK12" s="1549" t="s">
        <v>455</v>
      </c>
      <c r="BL12" s="1532" t="s">
        <v>571</v>
      </c>
      <c r="BM12" s="1532" t="s">
        <v>572</v>
      </c>
      <c r="BN12" s="1547" t="s">
        <v>574</v>
      </c>
      <c r="BO12" s="1534" t="s">
        <v>573</v>
      </c>
      <c r="BP12" s="1549" t="s">
        <v>455</v>
      </c>
    </row>
    <row r="13" spans="1:68" s="6" customFormat="1" ht="60" customHeight="1" thickBot="1" x14ac:dyDescent="0.3">
      <c r="A13" s="1429"/>
      <c r="B13" s="1431"/>
      <c r="C13" s="1431"/>
      <c r="D13" s="1431"/>
      <c r="E13" s="1431"/>
      <c r="F13" s="1449"/>
      <c r="G13" s="1449"/>
      <c r="H13" s="1449"/>
      <c r="I13" s="1449"/>
      <c r="J13" s="1449"/>
      <c r="K13" s="1533"/>
      <c r="L13" s="1533"/>
      <c r="M13" s="1548"/>
      <c r="N13" s="1535"/>
      <c r="O13" s="1544"/>
      <c r="P13" s="1546"/>
      <c r="Q13" s="1514"/>
      <c r="R13" s="1513"/>
      <c r="S13" s="1513"/>
      <c r="T13" s="1513"/>
      <c r="U13" s="1513"/>
      <c r="V13" s="1513"/>
      <c r="W13" s="1513"/>
      <c r="X13" s="1513"/>
      <c r="Y13" s="1513"/>
      <c r="Z13" s="1513"/>
      <c r="AA13" s="1513"/>
      <c r="AB13" s="1513"/>
      <c r="AC13" s="1513"/>
      <c r="AD13" s="1546"/>
      <c r="AE13" s="1513"/>
      <c r="AF13" s="1516"/>
      <c r="AG13" s="1513"/>
      <c r="AH13" s="1513"/>
      <c r="AI13" s="1544"/>
      <c r="AJ13" s="1546"/>
      <c r="AK13" s="1513"/>
      <c r="AL13" s="1513"/>
      <c r="AM13" s="1513"/>
      <c r="AN13" s="1544"/>
      <c r="AP13" s="1533"/>
      <c r="AQ13" s="1533"/>
      <c r="AR13" s="1548"/>
      <c r="AS13" s="1535"/>
      <c r="AT13" s="1551"/>
      <c r="AV13" s="1533"/>
      <c r="AW13" s="1533"/>
      <c r="AX13" s="1548"/>
      <c r="AY13" s="1535"/>
      <c r="AZ13" s="1544"/>
      <c r="BA13" s="1533"/>
      <c r="BB13" s="1533"/>
      <c r="BC13" s="1548"/>
      <c r="BD13" s="1535"/>
      <c r="BE13" s="1544"/>
      <c r="BG13" s="1533"/>
      <c r="BH13" s="1533"/>
      <c r="BI13" s="1548"/>
      <c r="BJ13" s="1535"/>
      <c r="BK13" s="1544"/>
      <c r="BL13" s="1533"/>
      <c r="BM13" s="1533"/>
      <c r="BN13" s="1548"/>
      <c r="BO13" s="1535"/>
      <c r="BP13" s="1544"/>
    </row>
    <row r="14" spans="1:68" s="195" customFormat="1" ht="45.75" customHeight="1" thickBot="1" x14ac:dyDescent="0.3">
      <c r="A14" s="1511" t="s">
        <v>27</v>
      </c>
      <c r="B14" s="1512"/>
      <c r="C14" s="522"/>
      <c r="D14" s="522"/>
      <c r="E14" s="522"/>
      <c r="F14" s="522"/>
      <c r="G14" s="525"/>
      <c r="H14" s="525"/>
      <c r="I14" s="525"/>
      <c r="J14" s="525"/>
      <c r="K14" s="567" t="s">
        <v>563</v>
      </c>
      <c r="L14" s="567" t="s">
        <v>563</v>
      </c>
      <c r="M14" s="567" t="s">
        <v>563</v>
      </c>
      <c r="N14" s="568" t="s">
        <v>563</v>
      </c>
      <c r="O14" s="569" t="s">
        <v>563</v>
      </c>
      <c r="P14" s="529"/>
      <c r="Q14" s="438"/>
      <c r="R14" s="438"/>
      <c r="S14" s="173"/>
      <c r="T14" s="173"/>
      <c r="U14" s="173"/>
      <c r="V14" s="173"/>
      <c r="W14" s="173"/>
      <c r="X14" s="173"/>
      <c r="Y14" s="173"/>
      <c r="Z14" s="173"/>
      <c r="AA14" s="173"/>
      <c r="AB14" s="173"/>
      <c r="AC14" s="173"/>
      <c r="AD14" s="529"/>
      <c r="AE14" s="173"/>
      <c r="AF14" s="173"/>
      <c r="AG14" s="173"/>
      <c r="AH14" s="173"/>
      <c r="AI14" s="530"/>
      <c r="AJ14" s="529"/>
      <c r="AK14" s="173"/>
      <c r="AL14" s="173"/>
      <c r="AM14" s="173"/>
      <c r="AN14" s="530"/>
      <c r="AP14" s="610"/>
      <c r="AQ14" s="392"/>
      <c r="AR14" s="392"/>
      <c r="AS14" s="392"/>
      <c r="AT14" s="429"/>
      <c r="AV14" s="535">
        <v>1.1399999999999999</v>
      </c>
      <c r="AW14" s="535">
        <v>1</v>
      </c>
      <c r="AX14" s="537">
        <v>1.1399999999999999</v>
      </c>
      <c r="AY14" s="535">
        <v>1</v>
      </c>
      <c r="AZ14" s="535">
        <v>1.1399999999999999</v>
      </c>
      <c r="BA14" s="545"/>
      <c r="BB14" s="546"/>
      <c r="BC14" s="546"/>
      <c r="BD14" s="392"/>
      <c r="BE14" s="429"/>
      <c r="BG14" s="561"/>
      <c r="BH14" s="562"/>
      <c r="BI14" s="562"/>
      <c r="BJ14" s="392"/>
      <c r="BK14" s="429"/>
      <c r="BL14" s="546"/>
      <c r="BM14" s="546"/>
      <c r="BN14" s="546"/>
      <c r="BO14" s="546"/>
      <c r="BP14" s="560"/>
    </row>
    <row r="15" spans="1:68" s="195" customFormat="1" ht="47.25" customHeight="1" thickBot="1" x14ac:dyDescent="0.3">
      <c r="A15" s="12">
        <v>1</v>
      </c>
      <c r="B15" s="513" t="e">
        <f>#REF!</f>
        <v>#REF!</v>
      </c>
      <c r="C15" s="1390" t="s">
        <v>3</v>
      </c>
      <c r="D15" s="1390"/>
      <c r="E15" s="414" t="s">
        <v>383</v>
      </c>
      <c r="F15" s="269" t="e">
        <f>'тарифы 2018 (1)'!K37</f>
        <v>#REF!</v>
      </c>
      <c r="G15" s="269" t="e">
        <f>ROUND(F15*$G$3,2)</f>
        <v>#REF!</v>
      </c>
      <c r="H15" s="269" t="e">
        <f>ROUND(F15*$H$3,2)</f>
        <v>#REF!</v>
      </c>
      <c r="I15" s="269" t="e">
        <f>ROUND(F15*$I$3,2)</f>
        <v>#REF!</v>
      </c>
      <c r="J15" s="269" t="e">
        <f>ROUND(F15*$J$3,2)</f>
        <v>#REF!</v>
      </c>
      <c r="K15" s="173">
        <v>85</v>
      </c>
      <c r="L15" s="173">
        <v>144.5</v>
      </c>
      <c r="M15" s="173">
        <v>97</v>
      </c>
      <c r="N15" s="219">
        <v>107</v>
      </c>
      <c r="O15" s="530"/>
      <c r="P15" s="529">
        <v>66</v>
      </c>
      <c r="Q15" s="439">
        <v>120</v>
      </c>
      <c r="R15" s="173">
        <v>109.7</v>
      </c>
      <c r="S15" s="173">
        <v>152.25</v>
      </c>
      <c r="T15" s="173">
        <v>114.3</v>
      </c>
      <c r="U15" s="173">
        <v>103.35</v>
      </c>
      <c r="V15" s="173">
        <v>109</v>
      </c>
      <c r="W15" s="173">
        <v>126</v>
      </c>
      <c r="X15" s="173">
        <v>132</v>
      </c>
      <c r="Y15" s="173">
        <v>131</v>
      </c>
      <c r="Z15" s="173">
        <v>112</v>
      </c>
      <c r="AA15" s="173">
        <v>94.86</v>
      </c>
      <c r="AB15" s="173">
        <v>113.51</v>
      </c>
      <c r="AC15" s="173">
        <v>107.27</v>
      </c>
      <c r="AD15" s="529">
        <v>162.09</v>
      </c>
      <c r="AE15" s="173">
        <v>157</v>
      </c>
      <c r="AF15" s="173">
        <v>181</v>
      </c>
      <c r="AG15" s="173">
        <v>159.88</v>
      </c>
      <c r="AH15" s="173">
        <v>100</v>
      </c>
      <c r="AI15" s="530">
        <v>166</v>
      </c>
      <c r="AJ15" s="529">
        <v>153.02000000000001</v>
      </c>
      <c r="AK15" s="173">
        <v>153.02000000000001</v>
      </c>
      <c r="AL15" s="173">
        <v>241</v>
      </c>
      <c r="AM15" s="173">
        <v>173</v>
      </c>
      <c r="AN15" s="530">
        <v>208.69</v>
      </c>
      <c r="AP15" s="691" t="e">
        <f>IF(K15=0,"",K15-G15)</f>
        <v>#REF!</v>
      </c>
      <c r="AQ15" s="692" t="e">
        <f>IF(L15=0,"",L15-G15)</f>
        <v>#REF!</v>
      </c>
      <c r="AR15" s="692" t="e">
        <f t="shared" ref="AR15:AR51" si="0">IF(M15=0,"",M15-G15)</f>
        <v>#REF!</v>
      </c>
      <c r="AS15" s="692" t="e">
        <f>N15-G15</f>
        <v>#REF!</v>
      </c>
      <c r="AT15" s="759" t="str">
        <f t="shared" ref="AT15:AT49" si="1">IF(O15=0,"",O15-G15)</f>
        <v/>
      </c>
      <c r="AV15" s="541">
        <f>ROUND(K15*$AV$14,2)</f>
        <v>96.9</v>
      </c>
      <c r="AW15" s="543">
        <f>ROUND(L15*$AW$14,2)</f>
        <v>144.5</v>
      </c>
      <c r="AX15" s="439">
        <f t="shared" ref="AX15:AX51" si="2">ROUND(M15*$AX$14,2)</f>
        <v>110.58</v>
      </c>
      <c r="AY15" s="544">
        <f>ROUND(N15*$AY$14,2)</f>
        <v>107</v>
      </c>
      <c r="AZ15" s="577"/>
      <c r="BA15" s="694" t="e">
        <f>IF(AV15="","",AV15-G15)</f>
        <v>#REF!</v>
      </c>
      <c r="BB15" s="695" t="e">
        <f>IF(AW15="","",AW15-G15)</f>
        <v>#REF!</v>
      </c>
      <c r="BC15" s="695" t="e">
        <f>IF(AX15="","",AX15-G15)</f>
        <v>#REF!</v>
      </c>
      <c r="BD15" s="692" t="e">
        <f>IF(AY15="","",AY15-G15)</f>
        <v>#REF!</v>
      </c>
      <c r="BE15" s="759" t="str">
        <f>IF(AZ15="","",AZ15-G15)</f>
        <v/>
      </c>
      <c r="BG15" s="529" t="e">
        <f>G15</f>
        <v>#REF!</v>
      </c>
      <c r="BH15" s="173" t="e">
        <f>BG15</f>
        <v>#REF!</v>
      </c>
      <c r="BI15" s="173" t="e">
        <f>BH15</f>
        <v>#REF!</v>
      </c>
      <c r="BJ15" s="173" t="e">
        <f>BI15</f>
        <v>#REF!</v>
      </c>
      <c r="BK15" s="530" t="e">
        <f>BJ15</f>
        <v>#REF!</v>
      </c>
      <c r="BL15" s="585" t="e">
        <f>BG15/G15</f>
        <v>#REF!</v>
      </c>
      <c r="BM15" s="173" t="e">
        <f>BH15/G15</f>
        <v>#REF!</v>
      </c>
      <c r="BN15" s="173" t="e">
        <f>BI15/G15</f>
        <v>#REF!</v>
      </c>
      <c r="BO15" s="173" t="e">
        <f>BJ15/G15</f>
        <v>#REF!</v>
      </c>
      <c r="BP15" s="530" t="e">
        <f>BK15/G15</f>
        <v>#REF!</v>
      </c>
    </row>
    <row r="16" spans="1:68" s="195" customFormat="1" ht="47.25" customHeight="1" thickBot="1" x14ac:dyDescent="0.3">
      <c r="A16" s="14">
        <v>2</v>
      </c>
      <c r="B16" s="514" t="e">
        <f>#REF!</f>
        <v>#REF!</v>
      </c>
      <c r="C16" s="1383" t="s">
        <v>3</v>
      </c>
      <c r="D16" s="1383"/>
      <c r="E16" s="416" t="s">
        <v>8</v>
      </c>
      <c r="F16" s="269" t="e">
        <f>'тарифы 2018 (1)'!K38</f>
        <v>#REF!</v>
      </c>
      <c r="G16" s="269" t="e">
        <f t="shared" ref="G16:G51" si="3">ROUND(F16*$G$3,2)</f>
        <v>#REF!</v>
      </c>
      <c r="H16" s="269" t="e">
        <f t="shared" ref="H16:H50" si="4">ROUND(F16*$H$3,2)</f>
        <v>#REF!</v>
      </c>
      <c r="I16" s="269" t="e">
        <f t="shared" ref="I16:I50" si="5">ROUND(F16*$I$3,2)</f>
        <v>#REF!</v>
      </c>
      <c r="J16" s="269" t="e">
        <f t="shared" ref="J16:J50" si="6">ROUND(F16*$J$3,2)</f>
        <v>#REF!</v>
      </c>
      <c r="K16" s="173">
        <v>214</v>
      </c>
      <c r="L16" s="173">
        <v>433.4</v>
      </c>
      <c r="M16" s="173">
        <v>290</v>
      </c>
      <c r="N16" s="219">
        <v>321</v>
      </c>
      <c r="O16" s="530">
        <v>240</v>
      </c>
      <c r="P16" s="529">
        <v>199</v>
      </c>
      <c r="Q16" s="173">
        <v>359</v>
      </c>
      <c r="R16" s="173">
        <v>329.2</v>
      </c>
      <c r="S16" s="173">
        <v>456.75</v>
      </c>
      <c r="T16" s="173">
        <v>342.9</v>
      </c>
      <c r="U16" s="173">
        <v>310.44</v>
      </c>
      <c r="V16" s="173">
        <v>326</v>
      </c>
      <c r="W16" s="173">
        <v>379</v>
      </c>
      <c r="X16" s="173">
        <v>396</v>
      </c>
      <c r="Y16" s="173">
        <v>391</v>
      </c>
      <c r="Z16" s="173">
        <v>337</v>
      </c>
      <c r="AA16" s="173">
        <v>321.47000000000003</v>
      </c>
      <c r="AB16" s="173">
        <v>341.67</v>
      </c>
      <c r="AC16" s="173">
        <v>321.19</v>
      </c>
      <c r="AD16" s="529">
        <v>486.27</v>
      </c>
      <c r="AE16" s="173">
        <v>471</v>
      </c>
      <c r="AF16" s="173">
        <v>542</v>
      </c>
      <c r="AG16" s="173">
        <v>479.64</v>
      </c>
      <c r="AH16" s="173">
        <v>525</v>
      </c>
      <c r="AI16" s="530">
        <v>498</v>
      </c>
      <c r="AJ16" s="529">
        <v>554.15</v>
      </c>
      <c r="AK16" s="173">
        <v>554.15</v>
      </c>
      <c r="AL16" s="173">
        <v>722</v>
      </c>
      <c r="AM16" s="173">
        <v>518</v>
      </c>
      <c r="AN16" s="530">
        <v>208.69</v>
      </c>
      <c r="AP16" s="691" t="e">
        <f t="shared" ref="AP16:AP51" si="7">IF(K16=0,"",K16-G16)</f>
        <v>#REF!</v>
      </c>
      <c r="AQ16" s="692" t="e">
        <f t="shared" ref="AQ16:AQ49" si="8">IF(L16=0,"",L16-G16)</f>
        <v>#REF!</v>
      </c>
      <c r="AR16" s="692" t="e">
        <f t="shared" si="0"/>
        <v>#REF!</v>
      </c>
      <c r="AS16" s="692" t="e">
        <f t="shared" ref="AS16:AS51" si="9">N16-G16</f>
        <v>#REF!</v>
      </c>
      <c r="AT16" s="759" t="e">
        <f t="shared" si="1"/>
        <v>#REF!</v>
      </c>
      <c r="AV16" s="541">
        <f t="shared" ref="AV16:AV51" si="10">ROUND(K16*$AV$14,2)</f>
        <v>243.96</v>
      </c>
      <c r="AW16" s="543">
        <f t="shared" ref="AW16:AW50" si="11">ROUND(L16*$AW$14,2)</f>
        <v>433.4</v>
      </c>
      <c r="AX16" s="439">
        <f t="shared" si="2"/>
        <v>330.6</v>
      </c>
      <c r="AY16" s="544">
        <f t="shared" ref="AY16:AY50" si="12">ROUND(N16*$AY$14,2)</f>
        <v>321</v>
      </c>
      <c r="AZ16" s="542">
        <f>ROUND(O16*$AZ$14,2)</f>
        <v>273.60000000000002</v>
      </c>
      <c r="BA16" s="694" t="e">
        <f t="shared" ref="BA16:BA50" si="13">IF(AV16="","",AV16-G16)</f>
        <v>#REF!</v>
      </c>
      <c r="BB16" s="695" t="e">
        <f t="shared" ref="BB16:BB50" si="14">IF(AW16="","",AW16-G16)</f>
        <v>#REF!</v>
      </c>
      <c r="BC16" s="695" t="e">
        <f t="shared" ref="BC16:BC50" si="15">IF(AX16="","",AX16-G16)</f>
        <v>#REF!</v>
      </c>
      <c r="BD16" s="692" t="e">
        <f t="shared" ref="BD16:BD50" si="16">IF(AY16="","",AY16-G16)</f>
        <v>#REF!</v>
      </c>
      <c r="BE16" s="759" t="e">
        <f t="shared" ref="BE16:BE50" si="17">IF(AZ16="","",AZ16-G16)</f>
        <v>#REF!</v>
      </c>
      <c r="BG16" s="529" t="e">
        <f t="shared" ref="BG16:BG21" si="18">$G16</f>
        <v>#REF!</v>
      </c>
      <c r="BH16" s="173" t="e">
        <f t="shared" ref="BH16:BK21" si="19">$G16</f>
        <v>#REF!</v>
      </c>
      <c r="BI16" s="173" t="e">
        <f t="shared" si="19"/>
        <v>#REF!</v>
      </c>
      <c r="BJ16" s="173" t="e">
        <f t="shared" si="19"/>
        <v>#REF!</v>
      </c>
      <c r="BK16" s="530" t="e">
        <f t="shared" si="19"/>
        <v>#REF!</v>
      </c>
      <c r="BL16" s="585" t="e">
        <f>BG16/G16</f>
        <v>#REF!</v>
      </c>
      <c r="BM16" s="173" t="e">
        <f t="shared" ref="BM16:BM51" si="20">BH16/G16</f>
        <v>#REF!</v>
      </c>
      <c r="BN16" s="173" t="e">
        <f t="shared" ref="BN16:BN51" si="21">BI16/G16</f>
        <v>#REF!</v>
      </c>
      <c r="BO16" s="173" t="e">
        <f t="shared" ref="BO16:BO51" si="22">BJ16/G16</f>
        <v>#REF!</v>
      </c>
      <c r="BP16" s="530" t="e">
        <f t="shared" ref="BP16:BP51" si="23">BK16/G16</f>
        <v>#REF!</v>
      </c>
    </row>
    <row r="17" spans="1:68" s="195" customFormat="1" ht="47.25" customHeight="1" thickBot="1" x14ac:dyDescent="0.3">
      <c r="A17" s="12">
        <v>3</v>
      </c>
      <c r="B17" s="513" t="e">
        <f>#REF!</f>
        <v>#REF!</v>
      </c>
      <c r="C17" s="1390" t="s">
        <v>3</v>
      </c>
      <c r="D17" s="1390"/>
      <c r="E17" s="414" t="s">
        <v>8</v>
      </c>
      <c r="F17" s="269" t="e">
        <f>'тарифы 2018 (1)'!K39</f>
        <v>#REF!</v>
      </c>
      <c r="G17" s="269" t="e">
        <f t="shared" si="3"/>
        <v>#REF!</v>
      </c>
      <c r="H17" s="269" t="e">
        <f t="shared" si="4"/>
        <v>#REF!</v>
      </c>
      <c r="I17" s="269" t="e">
        <f t="shared" si="5"/>
        <v>#REF!</v>
      </c>
      <c r="J17" s="269" t="e">
        <f t="shared" si="6"/>
        <v>#REF!</v>
      </c>
      <c r="K17" s="173">
        <v>282</v>
      </c>
      <c r="L17" s="173">
        <v>532.70000000000005</v>
      </c>
      <c r="M17" s="173">
        <v>357</v>
      </c>
      <c r="N17" s="219">
        <v>395</v>
      </c>
      <c r="O17" s="530">
        <v>289</v>
      </c>
      <c r="P17" s="529">
        <v>245</v>
      </c>
      <c r="Q17" s="173">
        <v>441</v>
      </c>
      <c r="R17" s="173">
        <v>404.6</v>
      </c>
      <c r="S17" s="173">
        <v>561</v>
      </c>
      <c r="T17" s="173">
        <v>421.4</v>
      </c>
      <c r="U17" s="173">
        <v>381.81</v>
      </c>
      <c r="V17" s="173">
        <v>401</v>
      </c>
      <c r="W17" s="173">
        <v>466</v>
      </c>
      <c r="X17" s="173">
        <v>486</v>
      </c>
      <c r="Y17" s="173">
        <v>480</v>
      </c>
      <c r="Z17" s="173">
        <v>414</v>
      </c>
      <c r="AA17" s="173">
        <v>387.87</v>
      </c>
      <c r="AB17" s="173">
        <v>419.95</v>
      </c>
      <c r="AC17" s="173">
        <v>394.74</v>
      </c>
      <c r="AD17" s="529">
        <v>597.71</v>
      </c>
      <c r="AE17" s="173">
        <v>579</v>
      </c>
      <c r="AF17" s="173">
        <v>666</v>
      </c>
      <c r="AG17" s="173">
        <v>589.55999999999995</v>
      </c>
      <c r="AH17" s="173">
        <v>645</v>
      </c>
      <c r="AI17" s="530">
        <v>613</v>
      </c>
      <c r="AJ17" s="529">
        <v>620.82000000000005</v>
      </c>
      <c r="AK17" s="173">
        <v>620.82000000000005</v>
      </c>
      <c r="AL17" s="173">
        <v>888</v>
      </c>
      <c r="AM17" s="173">
        <v>638</v>
      </c>
      <c r="AN17" s="530">
        <v>275.70999999999998</v>
      </c>
      <c r="AP17" s="691" t="e">
        <f t="shared" si="7"/>
        <v>#REF!</v>
      </c>
      <c r="AQ17" s="692" t="e">
        <f t="shared" si="8"/>
        <v>#REF!</v>
      </c>
      <c r="AR17" s="692" t="e">
        <f t="shared" si="0"/>
        <v>#REF!</v>
      </c>
      <c r="AS17" s="692" t="e">
        <f t="shared" si="9"/>
        <v>#REF!</v>
      </c>
      <c r="AT17" s="759" t="e">
        <f t="shared" si="1"/>
        <v>#REF!</v>
      </c>
      <c r="AV17" s="541">
        <f t="shared" si="10"/>
        <v>321.48</v>
      </c>
      <c r="AW17" s="543">
        <f t="shared" si="11"/>
        <v>532.70000000000005</v>
      </c>
      <c r="AX17" s="439">
        <f t="shared" si="2"/>
        <v>406.98</v>
      </c>
      <c r="AY17" s="544">
        <f t="shared" si="12"/>
        <v>395</v>
      </c>
      <c r="AZ17" s="542">
        <f t="shared" ref="AZ17:AZ44" si="24">ROUND(O17*$AZ$14,2)</f>
        <v>329.46</v>
      </c>
      <c r="BA17" s="694" t="e">
        <f t="shared" si="13"/>
        <v>#REF!</v>
      </c>
      <c r="BB17" s="695" t="e">
        <f t="shared" si="14"/>
        <v>#REF!</v>
      </c>
      <c r="BC17" s="695" t="e">
        <f t="shared" si="15"/>
        <v>#REF!</v>
      </c>
      <c r="BD17" s="692" t="e">
        <f t="shared" si="16"/>
        <v>#REF!</v>
      </c>
      <c r="BE17" s="759" t="e">
        <f t="shared" si="17"/>
        <v>#REF!</v>
      </c>
      <c r="BG17" s="529" t="e">
        <f t="shared" si="18"/>
        <v>#REF!</v>
      </c>
      <c r="BH17" s="173" t="e">
        <f t="shared" si="19"/>
        <v>#REF!</v>
      </c>
      <c r="BI17" s="173" t="e">
        <f t="shared" si="19"/>
        <v>#REF!</v>
      </c>
      <c r="BJ17" s="173" t="e">
        <f t="shared" si="19"/>
        <v>#REF!</v>
      </c>
      <c r="BK17" s="530" t="e">
        <f t="shared" si="19"/>
        <v>#REF!</v>
      </c>
      <c r="BL17" s="585" t="e">
        <f>BG17/G17</f>
        <v>#REF!</v>
      </c>
      <c r="BM17" s="173" t="e">
        <f t="shared" si="20"/>
        <v>#REF!</v>
      </c>
      <c r="BN17" s="173" t="e">
        <f t="shared" si="21"/>
        <v>#REF!</v>
      </c>
      <c r="BO17" s="173" t="e">
        <f t="shared" si="22"/>
        <v>#REF!</v>
      </c>
      <c r="BP17" s="530" t="e">
        <f t="shared" si="23"/>
        <v>#REF!</v>
      </c>
    </row>
    <row r="18" spans="1:68" s="195" customFormat="1" ht="54.75" customHeight="1" thickBot="1" x14ac:dyDescent="0.3">
      <c r="A18" s="304">
        <v>4</v>
      </c>
      <c r="B18" s="515" t="e">
        <f>#REF!</f>
        <v>#REF!</v>
      </c>
      <c r="C18" s="1383" t="s">
        <v>3</v>
      </c>
      <c r="D18" s="1383"/>
      <c r="E18" s="416" t="s">
        <v>8</v>
      </c>
      <c r="F18" s="269" t="e">
        <f>'тарифы 2018 (1)'!K40</f>
        <v>#REF!</v>
      </c>
      <c r="G18" s="269" t="e">
        <f t="shared" si="3"/>
        <v>#REF!</v>
      </c>
      <c r="H18" s="269" t="e">
        <f t="shared" si="4"/>
        <v>#REF!</v>
      </c>
      <c r="I18" s="269" t="e">
        <f t="shared" si="5"/>
        <v>#REF!</v>
      </c>
      <c r="J18" s="269" t="e">
        <f t="shared" si="6"/>
        <v>#REF!</v>
      </c>
      <c r="K18" s="173">
        <v>131</v>
      </c>
      <c r="L18" s="173">
        <v>225.7</v>
      </c>
      <c r="M18" s="173">
        <v>151</v>
      </c>
      <c r="N18" s="219">
        <v>167</v>
      </c>
      <c r="O18" s="530">
        <v>125</v>
      </c>
      <c r="P18" s="529">
        <v>127</v>
      </c>
      <c r="Q18" s="173">
        <v>187</v>
      </c>
      <c r="R18" s="173">
        <v>171.4</v>
      </c>
      <c r="S18" s="173">
        <v>237.75</v>
      </c>
      <c r="T18" s="173">
        <v>178.6</v>
      </c>
      <c r="U18" s="173">
        <v>161.85</v>
      </c>
      <c r="V18" s="173">
        <v>170</v>
      </c>
      <c r="W18" s="173">
        <v>197</v>
      </c>
      <c r="X18" s="173">
        <v>206</v>
      </c>
      <c r="Y18" s="173">
        <v>204</v>
      </c>
      <c r="Z18" s="173">
        <v>176</v>
      </c>
      <c r="AA18" s="173">
        <v>166.53</v>
      </c>
      <c r="AB18" s="173">
        <v>177.82</v>
      </c>
      <c r="AC18" s="173">
        <v>205.6</v>
      </c>
      <c r="AD18" s="529">
        <v>166.3</v>
      </c>
      <c r="AE18" s="173">
        <v>246</v>
      </c>
      <c r="AF18" s="173">
        <v>282</v>
      </c>
      <c r="AG18" s="173">
        <v>249.81</v>
      </c>
      <c r="AH18" s="173">
        <v>175</v>
      </c>
      <c r="AI18" s="530">
        <v>259</v>
      </c>
      <c r="AJ18" s="529">
        <v>256.85000000000002</v>
      </c>
      <c r="AK18" s="173">
        <v>256.85000000000002</v>
      </c>
      <c r="AL18" s="173">
        <v>376</v>
      </c>
      <c r="AM18" s="173">
        <v>364</v>
      </c>
      <c r="AN18" s="530">
        <v>144.91999999999999</v>
      </c>
      <c r="AP18" s="691" t="e">
        <f t="shared" si="7"/>
        <v>#REF!</v>
      </c>
      <c r="AQ18" s="692" t="e">
        <f t="shared" si="8"/>
        <v>#REF!</v>
      </c>
      <c r="AR18" s="692" t="e">
        <f t="shared" si="0"/>
        <v>#REF!</v>
      </c>
      <c r="AS18" s="692" t="e">
        <f t="shared" si="9"/>
        <v>#REF!</v>
      </c>
      <c r="AT18" s="759" t="e">
        <f t="shared" si="1"/>
        <v>#REF!</v>
      </c>
      <c r="AV18" s="541">
        <f t="shared" si="10"/>
        <v>149.34</v>
      </c>
      <c r="AW18" s="543">
        <f t="shared" si="11"/>
        <v>225.7</v>
      </c>
      <c r="AX18" s="439">
        <f t="shared" si="2"/>
        <v>172.14</v>
      </c>
      <c r="AY18" s="544">
        <f t="shared" si="12"/>
        <v>167</v>
      </c>
      <c r="AZ18" s="542">
        <f t="shared" si="24"/>
        <v>142.5</v>
      </c>
      <c r="BA18" s="694" t="e">
        <f t="shared" si="13"/>
        <v>#REF!</v>
      </c>
      <c r="BB18" s="695" t="e">
        <f t="shared" si="14"/>
        <v>#REF!</v>
      </c>
      <c r="BC18" s="695" t="e">
        <f t="shared" si="15"/>
        <v>#REF!</v>
      </c>
      <c r="BD18" s="692" t="e">
        <f t="shared" si="16"/>
        <v>#REF!</v>
      </c>
      <c r="BE18" s="759" t="e">
        <f t="shared" si="17"/>
        <v>#REF!</v>
      </c>
      <c r="BG18" s="529" t="e">
        <f t="shared" si="18"/>
        <v>#REF!</v>
      </c>
      <c r="BH18" s="173" t="e">
        <f t="shared" si="19"/>
        <v>#REF!</v>
      </c>
      <c r="BI18" s="173" t="e">
        <f t="shared" si="19"/>
        <v>#REF!</v>
      </c>
      <c r="BJ18" s="173" t="e">
        <f t="shared" si="19"/>
        <v>#REF!</v>
      </c>
      <c r="BK18" s="530" t="e">
        <f t="shared" si="19"/>
        <v>#REF!</v>
      </c>
      <c r="BL18" s="585" t="e">
        <f>BG18/G18</f>
        <v>#REF!</v>
      </c>
      <c r="BM18" s="173" t="e">
        <f t="shared" si="20"/>
        <v>#REF!</v>
      </c>
      <c r="BN18" s="173" t="e">
        <f t="shared" si="21"/>
        <v>#REF!</v>
      </c>
      <c r="BO18" s="173" t="e">
        <f t="shared" si="22"/>
        <v>#REF!</v>
      </c>
      <c r="BP18" s="530" t="e">
        <f t="shared" si="23"/>
        <v>#REF!</v>
      </c>
    </row>
    <row r="19" spans="1:68" s="195" customFormat="1" ht="47.25" customHeight="1" thickBot="1" x14ac:dyDescent="0.3">
      <c r="A19" s="12">
        <v>5</v>
      </c>
      <c r="B19" s="513" t="e">
        <f>#REF!</f>
        <v>#REF!</v>
      </c>
      <c r="C19" s="1390" t="s">
        <v>3</v>
      </c>
      <c r="D19" s="1390"/>
      <c r="E19" s="414" t="s">
        <v>8</v>
      </c>
      <c r="F19" s="269" t="e">
        <f>'тарифы 2018 (1)'!K41</f>
        <v>#REF!</v>
      </c>
      <c r="G19" s="269" t="e">
        <f t="shared" si="3"/>
        <v>#REF!</v>
      </c>
      <c r="H19" s="269" t="e">
        <f t="shared" si="4"/>
        <v>#REF!</v>
      </c>
      <c r="I19" s="269" t="e">
        <f t="shared" si="5"/>
        <v>#REF!</v>
      </c>
      <c r="J19" s="269" t="e">
        <f t="shared" si="6"/>
        <v>#REF!</v>
      </c>
      <c r="K19" s="173">
        <v>79</v>
      </c>
      <c r="L19" s="173">
        <v>135.4</v>
      </c>
      <c r="M19" s="173">
        <v>68</v>
      </c>
      <c r="N19" s="219">
        <v>100</v>
      </c>
      <c r="O19" s="530">
        <v>75</v>
      </c>
      <c r="P19" s="529">
        <v>81</v>
      </c>
      <c r="Q19" s="173">
        <v>112</v>
      </c>
      <c r="R19" s="173">
        <v>102.9</v>
      </c>
      <c r="S19" s="173">
        <v>142.5</v>
      </c>
      <c r="T19" s="173">
        <v>107.1</v>
      </c>
      <c r="U19" s="173">
        <v>97.11</v>
      </c>
      <c r="V19" s="173">
        <v>102</v>
      </c>
      <c r="W19" s="173">
        <v>118</v>
      </c>
      <c r="X19" s="173">
        <v>123</v>
      </c>
      <c r="Y19" s="173">
        <v>80</v>
      </c>
      <c r="Z19" s="173">
        <v>105</v>
      </c>
      <c r="AA19" s="173">
        <v>100.13</v>
      </c>
      <c r="AB19" s="173">
        <v>106.24</v>
      </c>
      <c r="AC19" s="173">
        <v>123.51</v>
      </c>
      <c r="AD19" s="529">
        <v>99.76</v>
      </c>
      <c r="AE19" s="173">
        <v>147</v>
      </c>
      <c r="AF19" s="173">
        <v>169</v>
      </c>
      <c r="AG19" s="173">
        <v>149.88999999999999</v>
      </c>
      <c r="AH19" s="173">
        <v>105</v>
      </c>
      <c r="AI19" s="530">
        <v>110</v>
      </c>
      <c r="AJ19" s="529">
        <v>154.11000000000001</v>
      </c>
      <c r="AK19" s="173">
        <v>154.11000000000001</v>
      </c>
      <c r="AL19" s="173">
        <v>110</v>
      </c>
      <c r="AM19" s="173">
        <v>218</v>
      </c>
      <c r="AN19" s="530">
        <v>86.96</v>
      </c>
      <c r="AP19" s="691" t="e">
        <f t="shared" si="7"/>
        <v>#REF!</v>
      </c>
      <c r="AQ19" s="692" t="e">
        <f t="shared" si="8"/>
        <v>#REF!</v>
      </c>
      <c r="AR19" s="692" t="e">
        <f t="shared" si="0"/>
        <v>#REF!</v>
      </c>
      <c r="AS19" s="692" t="e">
        <f t="shared" si="9"/>
        <v>#REF!</v>
      </c>
      <c r="AT19" s="759" t="e">
        <f t="shared" si="1"/>
        <v>#REF!</v>
      </c>
      <c r="AV19" s="541">
        <f t="shared" si="10"/>
        <v>90.06</v>
      </c>
      <c r="AW19" s="543">
        <f t="shared" si="11"/>
        <v>135.4</v>
      </c>
      <c r="AX19" s="439">
        <f t="shared" si="2"/>
        <v>77.52</v>
      </c>
      <c r="AY19" s="544">
        <f t="shared" si="12"/>
        <v>100</v>
      </c>
      <c r="AZ19" s="542">
        <f t="shared" si="24"/>
        <v>85.5</v>
      </c>
      <c r="BA19" s="694" t="e">
        <f t="shared" si="13"/>
        <v>#REF!</v>
      </c>
      <c r="BB19" s="695" t="e">
        <f t="shared" si="14"/>
        <v>#REF!</v>
      </c>
      <c r="BC19" s="695" t="e">
        <f t="shared" si="15"/>
        <v>#REF!</v>
      </c>
      <c r="BD19" s="692" t="e">
        <f t="shared" si="16"/>
        <v>#REF!</v>
      </c>
      <c r="BE19" s="759" t="e">
        <f t="shared" si="17"/>
        <v>#REF!</v>
      </c>
      <c r="BG19" s="529" t="e">
        <f t="shared" si="18"/>
        <v>#REF!</v>
      </c>
      <c r="BH19" s="173" t="e">
        <f t="shared" si="19"/>
        <v>#REF!</v>
      </c>
      <c r="BI19" s="173" t="e">
        <f t="shared" si="19"/>
        <v>#REF!</v>
      </c>
      <c r="BJ19" s="173" t="e">
        <f t="shared" si="19"/>
        <v>#REF!</v>
      </c>
      <c r="BK19" s="530" t="e">
        <f t="shared" si="19"/>
        <v>#REF!</v>
      </c>
      <c r="BL19" s="585" t="e">
        <f t="shared" ref="BL19:BL51" si="25">BG19/G19</f>
        <v>#REF!</v>
      </c>
      <c r="BM19" s="173" t="e">
        <f t="shared" si="20"/>
        <v>#REF!</v>
      </c>
      <c r="BN19" s="173" t="e">
        <f t="shared" si="21"/>
        <v>#REF!</v>
      </c>
      <c r="BO19" s="173" t="e">
        <f t="shared" si="22"/>
        <v>#REF!</v>
      </c>
      <c r="BP19" s="530" t="e">
        <f t="shared" si="23"/>
        <v>#REF!</v>
      </c>
    </row>
    <row r="20" spans="1:68" s="195" customFormat="1" ht="47.25" customHeight="1" thickBot="1" x14ac:dyDescent="0.3">
      <c r="A20" s="14">
        <v>6</v>
      </c>
      <c r="B20" s="514" t="e">
        <f>#REF!</f>
        <v>#REF!</v>
      </c>
      <c r="C20" s="1383" t="s">
        <v>3</v>
      </c>
      <c r="D20" s="1383"/>
      <c r="E20" s="416" t="s">
        <v>8</v>
      </c>
      <c r="F20" s="269" t="e">
        <f>'тарифы 2018 (1)'!K42</f>
        <v>#REF!</v>
      </c>
      <c r="G20" s="269" t="e">
        <f t="shared" si="3"/>
        <v>#REF!</v>
      </c>
      <c r="H20" s="269" t="e">
        <f t="shared" si="4"/>
        <v>#REF!</v>
      </c>
      <c r="I20" s="269" t="e">
        <f t="shared" si="5"/>
        <v>#REF!</v>
      </c>
      <c r="J20" s="269" t="e">
        <f t="shared" si="6"/>
        <v>#REF!</v>
      </c>
      <c r="K20" s="173">
        <v>131</v>
      </c>
      <c r="L20" s="173">
        <v>225.7</v>
      </c>
      <c r="M20" s="173">
        <v>151</v>
      </c>
      <c r="N20" s="219">
        <v>167</v>
      </c>
      <c r="O20" s="530">
        <v>125</v>
      </c>
      <c r="P20" s="529">
        <v>118</v>
      </c>
      <c r="Q20" s="173">
        <v>187</v>
      </c>
      <c r="R20" s="173">
        <v>171.4</v>
      </c>
      <c r="S20" s="173">
        <v>237.75</v>
      </c>
      <c r="T20" s="173">
        <v>178.6</v>
      </c>
      <c r="U20" s="173">
        <v>161.85</v>
      </c>
      <c r="V20" s="173">
        <v>170</v>
      </c>
      <c r="W20" s="173">
        <v>197</v>
      </c>
      <c r="X20" s="173">
        <v>155</v>
      </c>
      <c r="Y20" s="173">
        <v>204</v>
      </c>
      <c r="Z20" s="173">
        <v>176</v>
      </c>
      <c r="AA20" s="173">
        <v>166.53</v>
      </c>
      <c r="AB20" s="173">
        <v>177.82</v>
      </c>
      <c r="AC20" s="173">
        <v>205.6</v>
      </c>
      <c r="AD20" s="529">
        <v>253.27</v>
      </c>
      <c r="AE20" s="173">
        <v>246</v>
      </c>
      <c r="AF20" s="173">
        <v>282</v>
      </c>
      <c r="AG20" s="173">
        <v>249.81</v>
      </c>
      <c r="AH20" s="173">
        <v>175</v>
      </c>
      <c r="AI20" s="530">
        <v>259</v>
      </c>
      <c r="AJ20" s="529">
        <v>256.85000000000002</v>
      </c>
      <c r="AK20" s="173">
        <v>256.85000000000002</v>
      </c>
      <c r="AL20" s="173">
        <v>376</v>
      </c>
      <c r="AM20" s="173">
        <v>364</v>
      </c>
      <c r="AN20" s="530">
        <v>144.91999999999999</v>
      </c>
      <c r="AP20" s="691" t="e">
        <f t="shared" si="7"/>
        <v>#REF!</v>
      </c>
      <c r="AQ20" s="692" t="e">
        <f t="shared" si="8"/>
        <v>#REF!</v>
      </c>
      <c r="AR20" s="692" t="e">
        <f t="shared" si="0"/>
        <v>#REF!</v>
      </c>
      <c r="AS20" s="692" t="e">
        <f t="shared" si="9"/>
        <v>#REF!</v>
      </c>
      <c r="AT20" s="759" t="e">
        <f t="shared" si="1"/>
        <v>#REF!</v>
      </c>
      <c r="AV20" s="541">
        <f t="shared" si="10"/>
        <v>149.34</v>
      </c>
      <c r="AW20" s="543">
        <f t="shared" si="11"/>
        <v>225.7</v>
      </c>
      <c r="AX20" s="439">
        <f t="shared" si="2"/>
        <v>172.14</v>
      </c>
      <c r="AY20" s="544">
        <f t="shared" si="12"/>
        <v>167</v>
      </c>
      <c r="AZ20" s="542">
        <f t="shared" si="24"/>
        <v>142.5</v>
      </c>
      <c r="BA20" s="694" t="e">
        <f t="shared" si="13"/>
        <v>#REF!</v>
      </c>
      <c r="BB20" s="695" t="e">
        <f t="shared" si="14"/>
        <v>#REF!</v>
      </c>
      <c r="BC20" s="695" t="e">
        <f t="shared" si="15"/>
        <v>#REF!</v>
      </c>
      <c r="BD20" s="692" t="e">
        <f t="shared" si="16"/>
        <v>#REF!</v>
      </c>
      <c r="BE20" s="759" t="e">
        <f t="shared" si="17"/>
        <v>#REF!</v>
      </c>
      <c r="BG20" s="529" t="e">
        <f t="shared" si="18"/>
        <v>#REF!</v>
      </c>
      <c r="BH20" s="173" t="e">
        <f t="shared" si="19"/>
        <v>#REF!</v>
      </c>
      <c r="BI20" s="173" t="e">
        <f t="shared" si="19"/>
        <v>#REF!</v>
      </c>
      <c r="BJ20" s="173" t="e">
        <f t="shared" si="19"/>
        <v>#REF!</v>
      </c>
      <c r="BK20" s="530" t="e">
        <f t="shared" si="19"/>
        <v>#REF!</v>
      </c>
      <c r="BL20" s="585" t="e">
        <f t="shared" si="25"/>
        <v>#REF!</v>
      </c>
      <c r="BM20" s="173" t="e">
        <f t="shared" si="20"/>
        <v>#REF!</v>
      </c>
      <c r="BN20" s="173" t="e">
        <f t="shared" si="21"/>
        <v>#REF!</v>
      </c>
      <c r="BO20" s="173" t="e">
        <f t="shared" si="22"/>
        <v>#REF!</v>
      </c>
      <c r="BP20" s="530" t="e">
        <f t="shared" si="23"/>
        <v>#REF!</v>
      </c>
    </row>
    <row r="21" spans="1:68" s="195" customFormat="1" ht="47.25" customHeight="1" thickBot="1" x14ac:dyDescent="0.3">
      <c r="A21" s="12">
        <v>7</v>
      </c>
      <c r="B21" s="513" t="e">
        <f>#REF!</f>
        <v>#REF!</v>
      </c>
      <c r="C21" s="1390" t="s">
        <v>3</v>
      </c>
      <c r="D21" s="1390"/>
      <c r="E21" s="414" t="s">
        <v>8</v>
      </c>
      <c r="F21" s="269" t="e">
        <f>'тарифы 2018 (1)'!K43</f>
        <v>#REF!</v>
      </c>
      <c r="G21" s="269" t="e">
        <f t="shared" si="3"/>
        <v>#REF!</v>
      </c>
      <c r="H21" s="269" t="e">
        <f t="shared" si="4"/>
        <v>#REF!</v>
      </c>
      <c r="I21" s="269" t="e">
        <f t="shared" si="5"/>
        <v>#REF!</v>
      </c>
      <c r="J21" s="269" t="e">
        <f t="shared" si="6"/>
        <v>#REF!</v>
      </c>
      <c r="K21" s="173">
        <v>66</v>
      </c>
      <c r="L21" s="173">
        <v>112.9</v>
      </c>
      <c r="M21" s="173">
        <v>76</v>
      </c>
      <c r="N21" s="219">
        <v>84</v>
      </c>
      <c r="O21" s="530">
        <v>56</v>
      </c>
      <c r="P21" s="529">
        <v>59</v>
      </c>
      <c r="Q21" s="173">
        <v>94</v>
      </c>
      <c r="R21" s="173">
        <v>85.7</v>
      </c>
      <c r="S21" s="173">
        <v>118.5</v>
      </c>
      <c r="T21" s="173">
        <v>89.3</v>
      </c>
      <c r="U21" s="173">
        <v>80.73</v>
      </c>
      <c r="V21" s="173">
        <v>85</v>
      </c>
      <c r="W21" s="173">
        <v>99</v>
      </c>
      <c r="X21" s="173">
        <v>77</v>
      </c>
      <c r="Y21" s="173">
        <v>101</v>
      </c>
      <c r="Z21" s="173">
        <v>88</v>
      </c>
      <c r="AA21" s="173">
        <v>74.83</v>
      </c>
      <c r="AB21" s="173">
        <v>88.35</v>
      </c>
      <c r="AC21" s="173">
        <v>102.42</v>
      </c>
      <c r="AD21" s="529">
        <v>126.63</v>
      </c>
      <c r="AE21" s="173">
        <v>123</v>
      </c>
      <c r="AF21" s="173">
        <v>141</v>
      </c>
      <c r="AG21" s="173">
        <v>124.91</v>
      </c>
      <c r="AH21" s="173">
        <v>78</v>
      </c>
      <c r="AI21" s="530">
        <v>129</v>
      </c>
      <c r="AJ21" s="529">
        <v>127.88</v>
      </c>
      <c r="AK21" s="173">
        <v>127.88</v>
      </c>
      <c r="AL21" s="173">
        <v>188</v>
      </c>
      <c r="AM21" s="173">
        <v>182</v>
      </c>
      <c r="AN21" s="530">
        <v>64.459999999999994</v>
      </c>
      <c r="AP21" s="691" t="e">
        <f t="shared" si="7"/>
        <v>#REF!</v>
      </c>
      <c r="AQ21" s="692" t="e">
        <f t="shared" si="8"/>
        <v>#REF!</v>
      </c>
      <c r="AR21" s="692" t="e">
        <f t="shared" si="0"/>
        <v>#REF!</v>
      </c>
      <c r="AS21" s="692" t="e">
        <f t="shared" si="9"/>
        <v>#REF!</v>
      </c>
      <c r="AT21" s="759" t="e">
        <f t="shared" si="1"/>
        <v>#REF!</v>
      </c>
      <c r="AV21" s="541">
        <f t="shared" si="10"/>
        <v>75.239999999999995</v>
      </c>
      <c r="AW21" s="543">
        <f t="shared" si="11"/>
        <v>112.9</v>
      </c>
      <c r="AX21" s="439">
        <f t="shared" si="2"/>
        <v>86.64</v>
      </c>
      <c r="AY21" s="544">
        <f t="shared" si="12"/>
        <v>84</v>
      </c>
      <c r="AZ21" s="542">
        <f t="shared" si="24"/>
        <v>63.84</v>
      </c>
      <c r="BA21" s="694" t="e">
        <f t="shared" si="13"/>
        <v>#REF!</v>
      </c>
      <c r="BB21" s="695" t="e">
        <f t="shared" si="14"/>
        <v>#REF!</v>
      </c>
      <c r="BC21" s="695" t="e">
        <f t="shared" si="15"/>
        <v>#REF!</v>
      </c>
      <c r="BD21" s="692" t="e">
        <f t="shared" si="16"/>
        <v>#REF!</v>
      </c>
      <c r="BE21" s="759" t="e">
        <f t="shared" si="17"/>
        <v>#REF!</v>
      </c>
      <c r="BG21" s="529" t="e">
        <f t="shared" si="18"/>
        <v>#REF!</v>
      </c>
      <c r="BH21" s="173" t="e">
        <f t="shared" si="19"/>
        <v>#REF!</v>
      </c>
      <c r="BI21" s="173" t="e">
        <f t="shared" si="19"/>
        <v>#REF!</v>
      </c>
      <c r="BJ21" s="173" t="e">
        <f t="shared" si="19"/>
        <v>#REF!</v>
      </c>
      <c r="BK21" s="530" t="e">
        <f t="shared" si="19"/>
        <v>#REF!</v>
      </c>
      <c r="BL21" s="585" t="e">
        <f t="shared" si="25"/>
        <v>#REF!</v>
      </c>
      <c r="BM21" s="173" t="e">
        <f t="shared" si="20"/>
        <v>#REF!</v>
      </c>
      <c r="BN21" s="173" t="e">
        <f t="shared" si="21"/>
        <v>#REF!</v>
      </c>
      <c r="BO21" s="173" t="e">
        <f t="shared" si="22"/>
        <v>#REF!</v>
      </c>
      <c r="BP21" s="530" t="e">
        <f t="shared" si="23"/>
        <v>#REF!</v>
      </c>
    </row>
    <row r="22" spans="1:68" s="195" customFormat="1" ht="47.25" customHeight="1" thickBot="1" x14ac:dyDescent="0.3">
      <c r="A22" s="304">
        <v>8</v>
      </c>
      <c r="B22" s="515" t="e">
        <f>#REF!</f>
        <v>#REF!</v>
      </c>
      <c r="C22" s="1383" t="s">
        <v>3</v>
      </c>
      <c r="D22" s="1383"/>
      <c r="E22" s="416" t="s">
        <v>8</v>
      </c>
      <c r="F22" s="269" t="e">
        <f>'тарифы 2018 (1)'!K44</f>
        <v>#REF!</v>
      </c>
      <c r="G22" s="269" t="e">
        <f t="shared" si="3"/>
        <v>#REF!</v>
      </c>
      <c r="H22" s="269" t="e">
        <f t="shared" si="4"/>
        <v>#REF!</v>
      </c>
      <c r="I22" s="269" t="e">
        <f t="shared" si="5"/>
        <v>#REF!</v>
      </c>
      <c r="J22" s="269" t="e">
        <f t="shared" si="6"/>
        <v>#REF!</v>
      </c>
      <c r="K22" s="173">
        <v>950</v>
      </c>
      <c r="L22" s="173">
        <v>2708.6</v>
      </c>
      <c r="M22" s="173">
        <v>794</v>
      </c>
      <c r="N22" s="219">
        <v>2006</v>
      </c>
      <c r="O22" s="530">
        <v>1167</v>
      </c>
      <c r="P22" s="529">
        <v>1889</v>
      </c>
      <c r="Q22" s="173">
        <v>2244</v>
      </c>
      <c r="R22" s="173">
        <v>2184.1</v>
      </c>
      <c r="S22" s="173">
        <v>1521.6</v>
      </c>
      <c r="T22" s="173">
        <v>1530.6</v>
      </c>
      <c r="U22" s="173">
        <v>1940.64</v>
      </c>
      <c r="V22" s="173">
        <v>2038</v>
      </c>
      <c r="W22" s="173">
        <v>1899</v>
      </c>
      <c r="X22" s="173">
        <v>1857</v>
      </c>
      <c r="Y22" s="173">
        <v>1955</v>
      </c>
      <c r="Z22" s="173">
        <v>2107</v>
      </c>
      <c r="AA22" s="173">
        <v>2297</v>
      </c>
      <c r="AB22" s="173">
        <v>2135.0700000000002</v>
      </c>
      <c r="AC22" s="173">
        <v>2007.62</v>
      </c>
      <c r="AD22" s="529">
        <v>1197.23</v>
      </c>
      <c r="AE22" s="173">
        <v>2947</v>
      </c>
      <c r="AF22" s="173">
        <v>3385</v>
      </c>
      <c r="AG22" s="173">
        <v>2997.78</v>
      </c>
      <c r="AH22" s="173">
        <v>2489</v>
      </c>
      <c r="AI22" s="530">
        <v>2180</v>
      </c>
      <c r="AJ22" s="529">
        <v>3963.41</v>
      </c>
      <c r="AK22" s="173">
        <v>2001.52</v>
      </c>
      <c r="AL22" s="173">
        <v>1100</v>
      </c>
      <c r="AM22" s="173">
        <v>2184</v>
      </c>
      <c r="AN22" s="530">
        <v>1737.48</v>
      </c>
      <c r="AP22" s="691" t="e">
        <f t="shared" si="7"/>
        <v>#REF!</v>
      </c>
      <c r="AQ22" s="692" t="e">
        <f t="shared" si="8"/>
        <v>#REF!</v>
      </c>
      <c r="AR22" s="692" t="e">
        <f t="shared" si="0"/>
        <v>#REF!</v>
      </c>
      <c r="AS22" s="692" t="e">
        <f t="shared" si="9"/>
        <v>#REF!</v>
      </c>
      <c r="AT22" s="759" t="e">
        <f t="shared" si="1"/>
        <v>#REF!</v>
      </c>
      <c r="AV22" s="579">
        <f>ROUND(K22*$AV$14,2)</f>
        <v>1083</v>
      </c>
      <c r="AW22" s="580">
        <f>ROUND(L22*$AW$14,2)</f>
        <v>2708.6</v>
      </c>
      <c r="AX22" s="581">
        <f t="shared" si="2"/>
        <v>905.16</v>
      </c>
      <c r="AY22" s="582">
        <f t="shared" si="12"/>
        <v>2006</v>
      </c>
      <c r="AZ22" s="583">
        <f>ROUND(O22*$AZ$14,2)</f>
        <v>1330.38</v>
      </c>
      <c r="BA22" s="694" t="e">
        <f t="shared" si="13"/>
        <v>#REF!</v>
      </c>
      <c r="BB22" s="695" t="e">
        <f t="shared" si="14"/>
        <v>#REF!</v>
      </c>
      <c r="BC22" s="695" t="e">
        <f t="shared" si="15"/>
        <v>#REF!</v>
      </c>
      <c r="BD22" s="692" t="e">
        <f t="shared" si="16"/>
        <v>#REF!</v>
      </c>
      <c r="BE22" s="759" t="e">
        <f t="shared" si="17"/>
        <v>#REF!</v>
      </c>
      <c r="BG22" s="677">
        <v>950</v>
      </c>
      <c r="BH22" s="678">
        <v>2708.6</v>
      </c>
      <c r="BI22" s="678">
        <f>794</f>
        <v>794</v>
      </c>
      <c r="BJ22" s="678">
        <v>2006</v>
      </c>
      <c r="BK22" s="690">
        <v>1167</v>
      </c>
      <c r="BL22" s="616" t="e">
        <f t="shared" si="25"/>
        <v>#REF!</v>
      </c>
      <c r="BM22" s="617" t="e">
        <f t="shared" si="20"/>
        <v>#REF!</v>
      </c>
      <c r="BN22" s="617" t="e">
        <f t="shared" si="21"/>
        <v>#REF!</v>
      </c>
      <c r="BO22" s="617" t="e">
        <f t="shared" si="22"/>
        <v>#REF!</v>
      </c>
      <c r="BP22" s="618" t="e">
        <f t="shared" si="23"/>
        <v>#REF!</v>
      </c>
    </row>
    <row r="23" spans="1:68" s="195" customFormat="1" ht="47.25" customHeight="1" thickBot="1" x14ac:dyDescent="0.3">
      <c r="A23" s="306">
        <v>9</v>
      </c>
      <c r="B23" s="516" t="e">
        <f>#REF!</f>
        <v>#REF!</v>
      </c>
      <c r="C23" s="1390" t="s">
        <v>3</v>
      </c>
      <c r="D23" s="1390"/>
      <c r="E23" s="414" t="s">
        <v>8</v>
      </c>
      <c r="F23" s="269" t="e">
        <f>'тарифы 2018 (1)'!K45</f>
        <v>#REF!</v>
      </c>
      <c r="G23" s="269" t="e">
        <f t="shared" si="3"/>
        <v>#REF!</v>
      </c>
      <c r="H23" s="269" t="e">
        <f t="shared" si="4"/>
        <v>#REF!</v>
      </c>
      <c r="I23" s="269" t="e">
        <f t="shared" si="5"/>
        <v>#REF!</v>
      </c>
      <c r="J23" s="269" t="e">
        <f t="shared" si="6"/>
        <v>#REF!</v>
      </c>
      <c r="K23" s="173">
        <v>950</v>
      </c>
      <c r="L23" s="173">
        <v>3611.5</v>
      </c>
      <c r="M23" s="173">
        <v>1058</v>
      </c>
      <c r="N23" s="219">
        <v>2673</v>
      </c>
      <c r="O23" s="530">
        <v>1167</v>
      </c>
      <c r="P23" s="529">
        <v>1885</v>
      </c>
      <c r="Q23" s="173">
        <v>2992</v>
      </c>
      <c r="R23" s="173">
        <v>2743.2</v>
      </c>
      <c r="S23" s="173">
        <v>2028.8</v>
      </c>
      <c r="T23" s="173">
        <v>2040.8</v>
      </c>
      <c r="U23" s="173">
        <v>2587.65</v>
      </c>
      <c r="V23" s="173">
        <v>2717</v>
      </c>
      <c r="W23" s="173">
        <v>2533</v>
      </c>
      <c r="X23" s="173">
        <v>2476</v>
      </c>
      <c r="Y23" s="173">
        <v>2606</v>
      </c>
      <c r="Z23" s="173">
        <v>2809</v>
      </c>
      <c r="AA23" s="173">
        <v>3228.4</v>
      </c>
      <c r="AB23" s="173">
        <v>2846.94</v>
      </c>
      <c r="AC23" s="173">
        <v>2675.67</v>
      </c>
      <c r="AD23" s="529">
        <v>4052.26</v>
      </c>
      <c r="AE23" s="173">
        <v>3929</v>
      </c>
      <c r="AF23" s="173">
        <v>4513</v>
      </c>
      <c r="AG23" s="173">
        <v>3997.04</v>
      </c>
      <c r="AH23" s="173">
        <v>3319</v>
      </c>
      <c r="AI23" s="530">
        <v>4155</v>
      </c>
      <c r="AJ23" s="529">
        <v>5284.55</v>
      </c>
      <c r="AK23" s="173">
        <v>2668.7</v>
      </c>
      <c r="AL23" s="173">
        <v>6018</v>
      </c>
      <c r="AM23" s="173">
        <v>5823</v>
      </c>
      <c r="AN23" s="530">
        <v>6692.4</v>
      </c>
      <c r="AP23" s="691" t="e">
        <f t="shared" si="7"/>
        <v>#REF!</v>
      </c>
      <c r="AQ23" s="692" t="e">
        <f t="shared" si="8"/>
        <v>#REF!</v>
      </c>
      <c r="AR23" s="692" t="e">
        <f t="shared" si="0"/>
        <v>#REF!</v>
      </c>
      <c r="AS23" s="692" t="e">
        <f t="shared" si="9"/>
        <v>#REF!</v>
      </c>
      <c r="AT23" s="759" t="e">
        <f t="shared" si="1"/>
        <v>#REF!</v>
      </c>
      <c r="AV23" s="579">
        <f t="shared" si="10"/>
        <v>1083</v>
      </c>
      <c r="AW23" s="580">
        <f t="shared" si="11"/>
        <v>3611.5</v>
      </c>
      <c r="AX23" s="581">
        <f t="shared" si="2"/>
        <v>1206.1199999999999</v>
      </c>
      <c r="AY23" s="582">
        <f t="shared" si="12"/>
        <v>2673</v>
      </c>
      <c r="AZ23" s="583">
        <f t="shared" si="24"/>
        <v>1330.38</v>
      </c>
      <c r="BA23" s="694" t="e">
        <f t="shared" si="13"/>
        <v>#REF!</v>
      </c>
      <c r="BB23" s="695" t="e">
        <f t="shared" si="14"/>
        <v>#REF!</v>
      </c>
      <c r="BC23" s="695" t="e">
        <f t="shared" si="15"/>
        <v>#REF!</v>
      </c>
      <c r="BD23" s="692" t="e">
        <f t="shared" si="16"/>
        <v>#REF!</v>
      </c>
      <c r="BE23" s="759" t="e">
        <f t="shared" si="17"/>
        <v>#REF!</v>
      </c>
      <c r="BG23" s="748">
        <v>950</v>
      </c>
      <c r="BH23" s="567">
        <v>2708.6</v>
      </c>
      <c r="BI23" s="567">
        <v>794</v>
      </c>
      <c r="BJ23" s="567">
        <v>2006</v>
      </c>
      <c r="BK23" s="569">
        <v>1167</v>
      </c>
      <c r="BL23" s="711" t="e">
        <f t="shared" si="25"/>
        <v>#REF!</v>
      </c>
      <c r="BM23" s="712" t="e">
        <f t="shared" si="20"/>
        <v>#REF!</v>
      </c>
      <c r="BN23" s="712" t="e">
        <f t="shared" si="21"/>
        <v>#REF!</v>
      </c>
      <c r="BO23" s="712" t="e">
        <f t="shared" si="22"/>
        <v>#REF!</v>
      </c>
      <c r="BP23" s="713" t="e">
        <f t="shared" si="23"/>
        <v>#REF!</v>
      </c>
    </row>
    <row r="24" spans="1:68" s="195" customFormat="1" ht="47.25" customHeight="1" thickBot="1" x14ac:dyDescent="0.3">
      <c r="A24" s="423">
        <v>10</v>
      </c>
      <c r="B24" s="517" t="e">
        <f>#REF!</f>
        <v>#REF!</v>
      </c>
      <c r="C24" s="1383" t="s">
        <v>3</v>
      </c>
      <c r="D24" s="1383"/>
      <c r="E24" s="416" t="s">
        <v>8</v>
      </c>
      <c r="F24" s="269" t="e">
        <f>'тарифы 2018 (1)'!K46</f>
        <v>#REF!</v>
      </c>
      <c r="G24" s="269" t="e">
        <f t="shared" si="3"/>
        <v>#REF!</v>
      </c>
      <c r="H24" s="269" t="e">
        <f t="shared" si="4"/>
        <v>#REF!</v>
      </c>
      <c r="I24" s="269" t="e">
        <f t="shared" si="5"/>
        <v>#REF!</v>
      </c>
      <c r="J24" s="269" t="e">
        <f t="shared" si="6"/>
        <v>#REF!</v>
      </c>
      <c r="K24" s="173">
        <v>950</v>
      </c>
      <c r="L24" s="173">
        <v>4514.3999999999996</v>
      </c>
      <c r="M24" s="173">
        <v>1323</v>
      </c>
      <c r="N24" s="219">
        <v>3342</v>
      </c>
      <c r="O24" s="530">
        <v>1167</v>
      </c>
      <c r="P24" s="529">
        <v>2356</v>
      </c>
      <c r="Q24" s="173">
        <v>3740</v>
      </c>
      <c r="R24" s="173">
        <v>3429</v>
      </c>
      <c r="S24" s="173">
        <v>2536</v>
      </c>
      <c r="T24" s="173">
        <v>2551</v>
      </c>
      <c r="U24" s="173">
        <v>3234.66</v>
      </c>
      <c r="V24" s="173">
        <v>3396</v>
      </c>
      <c r="W24" s="173">
        <v>3166</v>
      </c>
      <c r="X24" s="173">
        <v>4126</v>
      </c>
      <c r="Y24" s="173">
        <v>3258</v>
      </c>
      <c r="Z24" s="173">
        <v>3511</v>
      </c>
      <c r="AA24" s="173">
        <v>4035.77</v>
      </c>
      <c r="AB24" s="173">
        <v>3558.81</v>
      </c>
      <c r="AC24" s="173">
        <v>3345.11</v>
      </c>
      <c r="AD24" s="529">
        <v>5065.32</v>
      </c>
      <c r="AE24" s="173">
        <v>4911</v>
      </c>
      <c r="AF24" s="173">
        <v>5641</v>
      </c>
      <c r="AG24" s="173">
        <v>4996.29</v>
      </c>
      <c r="AH24" s="173">
        <v>4148</v>
      </c>
      <c r="AI24" s="530">
        <v>5194</v>
      </c>
      <c r="AJ24" s="529">
        <v>6605.69</v>
      </c>
      <c r="AK24" s="173">
        <v>6605.69</v>
      </c>
      <c r="AL24" s="173">
        <v>7522</v>
      </c>
      <c r="AM24" s="173">
        <v>7279</v>
      </c>
      <c r="AN24" s="530">
        <v>8365.5</v>
      </c>
      <c r="AP24" s="691" t="e">
        <f t="shared" si="7"/>
        <v>#REF!</v>
      </c>
      <c r="AQ24" s="692" t="e">
        <f t="shared" si="8"/>
        <v>#REF!</v>
      </c>
      <c r="AR24" s="692" t="e">
        <f t="shared" si="0"/>
        <v>#REF!</v>
      </c>
      <c r="AS24" s="692" t="e">
        <f t="shared" si="9"/>
        <v>#REF!</v>
      </c>
      <c r="AT24" s="759" t="e">
        <f t="shared" si="1"/>
        <v>#REF!</v>
      </c>
      <c r="AV24" s="601">
        <f>ROUND(K24*$AV$14,2)</f>
        <v>1083</v>
      </c>
      <c r="AW24" s="602">
        <f>ROUND(L24*$AW$14,2)</f>
        <v>4514.3999999999996</v>
      </c>
      <c r="AX24" s="603">
        <f t="shared" si="2"/>
        <v>1508.22</v>
      </c>
      <c r="AY24" s="604">
        <f t="shared" si="12"/>
        <v>3342</v>
      </c>
      <c r="AZ24" s="605">
        <f t="shared" si="24"/>
        <v>1330.38</v>
      </c>
      <c r="BA24" s="694" t="e">
        <f t="shared" si="13"/>
        <v>#REF!</v>
      </c>
      <c r="BB24" s="695" t="e">
        <f t="shared" si="14"/>
        <v>#REF!</v>
      </c>
      <c r="BC24" s="695" t="e">
        <f t="shared" si="15"/>
        <v>#REF!</v>
      </c>
      <c r="BD24" s="692" t="e">
        <f t="shared" si="16"/>
        <v>#REF!</v>
      </c>
      <c r="BE24" s="759" t="e">
        <f t="shared" si="17"/>
        <v>#REF!</v>
      </c>
      <c r="BG24" s="671">
        <f>950*1.14</f>
        <v>1083</v>
      </c>
      <c r="BH24" s="678">
        <v>4514.3999999999996</v>
      </c>
      <c r="BI24" s="672">
        <f>1323*1.14</f>
        <v>1508.2199999999998</v>
      </c>
      <c r="BJ24" s="678">
        <v>3342</v>
      </c>
      <c r="BK24" s="690">
        <v>1167</v>
      </c>
      <c r="BL24" s="714" t="e">
        <f t="shared" si="25"/>
        <v>#REF!</v>
      </c>
      <c r="BM24" s="617" t="e">
        <f t="shared" si="20"/>
        <v>#REF!</v>
      </c>
      <c r="BN24" s="715" t="e">
        <f t="shared" si="21"/>
        <v>#REF!</v>
      </c>
      <c r="BO24" s="617" t="e">
        <f t="shared" si="22"/>
        <v>#REF!</v>
      </c>
      <c r="BP24" s="618" t="e">
        <f t="shared" si="23"/>
        <v>#REF!</v>
      </c>
    </row>
    <row r="25" spans="1:68" s="195" customFormat="1" ht="47.25" customHeight="1" thickBot="1" x14ac:dyDescent="0.3">
      <c r="A25" s="425">
        <v>11</v>
      </c>
      <c r="B25" s="518" t="e">
        <f>#REF!</f>
        <v>#REF!</v>
      </c>
      <c r="C25" s="1390" t="s">
        <v>3</v>
      </c>
      <c r="D25" s="1390"/>
      <c r="E25" s="414" t="s">
        <v>8</v>
      </c>
      <c r="F25" s="269" t="e">
        <f>'тарифы 2018 (1)'!K47</f>
        <v>#REF!</v>
      </c>
      <c r="G25" s="269" t="e">
        <f t="shared" si="3"/>
        <v>#REF!</v>
      </c>
      <c r="H25" s="269" t="e">
        <f t="shared" si="4"/>
        <v>#REF!</v>
      </c>
      <c r="I25" s="269" t="e">
        <f t="shared" si="5"/>
        <v>#REF!</v>
      </c>
      <c r="J25" s="269" t="e">
        <f t="shared" si="6"/>
        <v>#REF!</v>
      </c>
      <c r="K25" s="173">
        <v>950</v>
      </c>
      <c r="L25" s="173">
        <v>5417.3</v>
      </c>
      <c r="M25" s="173">
        <v>1588</v>
      </c>
      <c r="N25" s="219">
        <v>4011</v>
      </c>
      <c r="O25" s="530">
        <v>1167</v>
      </c>
      <c r="P25" s="529">
        <v>2827</v>
      </c>
      <c r="Q25" s="173">
        <v>4488</v>
      </c>
      <c r="R25" s="173">
        <v>4114.8</v>
      </c>
      <c r="S25" s="173">
        <v>3043.2</v>
      </c>
      <c r="T25" s="173">
        <v>3061.2</v>
      </c>
      <c r="U25" s="173">
        <v>3881.67</v>
      </c>
      <c r="V25" s="173">
        <v>4076</v>
      </c>
      <c r="W25" s="173">
        <v>3799</v>
      </c>
      <c r="X25" s="173">
        <v>4952</v>
      </c>
      <c r="Y25" s="173">
        <v>3910</v>
      </c>
      <c r="Z25" s="173">
        <v>4214</v>
      </c>
      <c r="AA25" s="173">
        <v>4842.08</v>
      </c>
      <c r="AB25" s="173">
        <v>4270.6899999999996</v>
      </c>
      <c r="AC25" s="173">
        <v>4932.18</v>
      </c>
      <c r="AD25" s="529">
        <v>6078.39</v>
      </c>
      <c r="AE25" s="173">
        <v>5893</v>
      </c>
      <c r="AF25" s="173">
        <v>6769</v>
      </c>
      <c r="AG25" s="173">
        <v>5995.55</v>
      </c>
      <c r="AH25" s="173">
        <v>4978</v>
      </c>
      <c r="AI25" s="530">
        <v>6233</v>
      </c>
      <c r="AJ25" s="529">
        <v>7926.83</v>
      </c>
      <c r="AK25" s="173">
        <v>7926.83</v>
      </c>
      <c r="AL25" s="173">
        <v>9027</v>
      </c>
      <c r="AM25" s="173">
        <v>8734</v>
      </c>
      <c r="AN25" s="530">
        <v>10038.6</v>
      </c>
      <c r="AP25" s="691" t="e">
        <f t="shared" si="7"/>
        <v>#REF!</v>
      </c>
      <c r="AQ25" s="692" t="e">
        <f t="shared" si="8"/>
        <v>#REF!</v>
      </c>
      <c r="AR25" s="692" t="e">
        <f t="shared" si="0"/>
        <v>#REF!</v>
      </c>
      <c r="AS25" s="692" t="e">
        <f t="shared" si="9"/>
        <v>#REF!</v>
      </c>
      <c r="AT25" s="759" t="e">
        <f t="shared" si="1"/>
        <v>#REF!</v>
      </c>
      <c r="AV25" s="601">
        <f>ROUND(K25*$AV$14,2)</f>
        <v>1083</v>
      </c>
      <c r="AW25" s="602">
        <f t="shared" si="11"/>
        <v>5417.3</v>
      </c>
      <c r="AX25" s="603">
        <f t="shared" si="2"/>
        <v>1810.32</v>
      </c>
      <c r="AY25" s="604">
        <f t="shared" si="12"/>
        <v>4011</v>
      </c>
      <c r="AZ25" s="605">
        <f t="shared" si="24"/>
        <v>1330.38</v>
      </c>
      <c r="BA25" s="694" t="e">
        <f t="shared" si="13"/>
        <v>#REF!</v>
      </c>
      <c r="BB25" s="695" t="e">
        <f t="shared" si="14"/>
        <v>#REF!</v>
      </c>
      <c r="BC25" s="695" t="e">
        <f t="shared" si="15"/>
        <v>#REF!</v>
      </c>
      <c r="BD25" s="692" t="e">
        <f t="shared" si="16"/>
        <v>#REF!</v>
      </c>
      <c r="BE25" s="759" t="e">
        <f t="shared" si="17"/>
        <v>#REF!</v>
      </c>
      <c r="BG25" s="671">
        <f>950*1.14</f>
        <v>1083</v>
      </c>
      <c r="BH25" s="678">
        <v>5417.3</v>
      </c>
      <c r="BI25" s="680" t="e">
        <f>G24</f>
        <v>#REF!</v>
      </c>
      <c r="BJ25" s="678">
        <v>4011</v>
      </c>
      <c r="BK25" s="690">
        <v>1167</v>
      </c>
      <c r="BL25" s="714" t="e">
        <f t="shared" si="25"/>
        <v>#REF!</v>
      </c>
      <c r="BM25" s="617" t="e">
        <f t="shared" si="20"/>
        <v>#REF!</v>
      </c>
      <c r="BN25" s="617" t="e">
        <f t="shared" si="21"/>
        <v>#REF!</v>
      </c>
      <c r="BO25" s="617" t="e">
        <f t="shared" si="22"/>
        <v>#REF!</v>
      </c>
      <c r="BP25" s="618" t="e">
        <f t="shared" si="23"/>
        <v>#REF!</v>
      </c>
    </row>
    <row r="26" spans="1:68" s="195" customFormat="1" ht="47.25" customHeight="1" thickBot="1" x14ac:dyDescent="0.3">
      <c r="A26" s="423">
        <v>12</v>
      </c>
      <c r="B26" s="517" t="e">
        <f>#REF!</f>
        <v>#REF!</v>
      </c>
      <c r="C26" s="1383" t="s">
        <v>3</v>
      </c>
      <c r="D26" s="1383"/>
      <c r="E26" s="416" t="s">
        <v>8</v>
      </c>
      <c r="F26" s="269" t="e">
        <f>'тарифы 2018 (1)'!K48</f>
        <v>#REF!</v>
      </c>
      <c r="G26" s="269" t="e">
        <f t="shared" si="3"/>
        <v>#REF!</v>
      </c>
      <c r="H26" s="269" t="e">
        <f t="shared" si="4"/>
        <v>#REF!</v>
      </c>
      <c r="I26" s="269" t="e">
        <f t="shared" si="5"/>
        <v>#REF!</v>
      </c>
      <c r="J26" s="269" t="e">
        <f t="shared" si="6"/>
        <v>#REF!</v>
      </c>
      <c r="K26" s="173">
        <v>950</v>
      </c>
      <c r="L26" s="173">
        <v>6320.2</v>
      </c>
      <c r="M26" s="173">
        <v>1852</v>
      </c>
      <c r="N26" s="219">
        <v>4679</v>
      </c>
      <c r="O26" s="530">
        <v>1167</v>
      </c>
      <c r="P26" s="529">
        <v>3299</v>
      </c>
      <c r="Q26" s="173">
        <v>5236</v>
      </c>
      <c r="R26" s="173">
        <v>4800.6000000000004</v>
      </c>
      <c r="S26" s="173">
        <v>3550</v>
      </c>
      <c r="T26" s="173">
        <v>3571.4</v>
      </c>
      <c r="U26" s="173">
        <v>4528.29</v>
      </c>
      <c r="V26" s="173">
        <v>4755</v>
      </c>
      <c r="W26" s="173">
        <v>4432</v>
      </c>
      <c r="X26" s="173">
        <v>5776</v>
      </c>
      <c r="Y26" s="173">
        <v>5701</v>
      </c>
      <c r="Z26" s="173">
        <v>4916</v>
      </c>
      <c r="AA26" s="173">
        <v>5649.44</v>
      </c>
      <c r="AB26" s="173">
        <v>4982.01</v>
      </c>
      <c r="AC26" s="173">
        <v>5754.59</v>
      </c>
      <c r="AD26" s="529">
        <v>7091.45</v>
      </c>
      <c r="AE26" s="173">
        <v>6875</v>
      </c>
      <c r="AF26" s="173">
        <v>7897</v>
      </c>
      <c r="AG26" s="173">
        <v>6994.81</v>
      </c>
      <c r="AH26" s="173">
        <v>5807</v>
      </c>
      <c r="AI26" s="530">
        <v>7271</v>
      </c>
      <c r="AJ26" s="529">
        <v>9247.9699999999993</v>
      </c>
      <c r="AK26" s="173">
        <v>9247.9699999999993</v>
      </c>
      <c r="AL26" s="173">
        <v>10531</v>
      </c>
      <c r="AM26" s="173">
        <v>10190</v>
      </c>
      <c r="AN26" s="530">
        <v>11711.7</v>
      </c>
      <c r="AP26" s="691" t="e">
        <f t="shared" si="7"/>
        <v>#REF!</v>
      </c>
      <c r="AQ26" s="692" t="e">
        <f t="shared" si="8"/>
        <v>#REF!</v>
      </c>
      <c r="AR26" s="692" t="e">
        <f t="shared" si="0"/>
        <v>#REF!</v>
      </c>
      <c r="AS26" s="692" t="e">
        <f t="shared" si="9"/>
        <v>#REF!</v>
      </c>
      <c r="AT26" s="759" t="e">
        <f t="shared" si="1"/>
        <v>#REF!</v>
      </c>
      <c r="AV26" s="601">
        <f>ROUND(K26*$AV$14,2)</f>
        <v>1083</v>
      </c>
      <c r="AW26" s="602">
        <f t="shared" si="11"/>
        <v>6320.2</v>
      </c>
      <c r="AX26" s="603">
        <f t="shared" si="2"/>
        <v>2111.2800000000002</v>
      </c>
      <c r="AY26" s="604">
        <f t="shared" si="12"/>
        <v>4679</v>
      </c>
      <c r="AZ26" s="605">
        <f t="shared" si="24"/>
        <v>1330.38</v>
      </c>
      <c r="BA26" s="694" t="e">
        <f t="shared" si="13"/>
        <v>#REF!</v>
      </c>
      <c r="BB26" s="695" t="e">
        <f t="shared" si="14"/>
        <v>#REF!</v>
      </c>
      <c r="BC26" s="695" t="e">
        <f t="shared" si="15"/>
        <v>#REF!</v>
      </c>
      <c r="BD26" s="692" t="e">
        <f t="shared" si="16"/>
        <v>#REF!</v>
      </c>
      <c r="BE26" s="759" t="e">
        <f t="shared" si="17"/>
        <v>#REF!</v>
      </c>
      <c r="BG26" s="671">
        <f>950*1.14</f>
        <v>1083</v>
      </c>
      <c r="BH26" s="678">
        <v>6320.2</v>
      </c>
      <c r="BI26" s="680" t="e">
        <f>G26</f>
        <v>#REF!</v>
      </c>
      <c r="BJ26" s="678">
        <v>4679</v>
      </c>
      <c r="BK26" s="690">
        <v>1167</v>
      </c>
      <c r="BL26" s="714" t="e">
        <f>BG26/G26</f>
        <v>#REF!</v>
      </c>
      <c r="BM26" s="617" t="e">
        <f t="shared" si="20"/>
        <v>#REF!</v>
      </c>
      <c r="BN26" s="617" t="e">
        <f t="shared" si="21"/>
        <v>#REF!</v>
      </c>
      <c r="BO26" s="617" t="e">
        <f t="shared" si="22"/>
        <v>#REF!</v>
      </c>
      <c r="BP26" s="618" t="e">
        <f t="shared" si="23"/>
        <v>#REF!</v>
      </c>
    </row>
    <row r="27" spans="1:68" s="195" customFormat="1" ht="47.25" customHeight="1" thickBot="1" x14ac:dyDescent="0.3">
      <c r="A27" s="306">
        <v>13</v>
      </c>
      <c r="B27" s="516" t="e">
        <f>#REF!</f>
        <v>#REF!</v>
      </c>
      <c r="C27" s="1390" t="s">
        <v>3</v>
      </c>
      <c r="D27" s="1390"/>
      <c r="E27" s="414" t="s">
        <v>8</v>
      </c>
      <c r="F27" s="269" t="e">
        <f>'тарифы 2018 (1)'!K49</f>
        <v>#REF!</v>
      </c>
      <c r="G27" s="269" t="e">
        <f t="shared" si="3"/>
        <v>#REF!</v>
      </c>
      <c r="H27" s="269" t="e">
        <f t="shared" si="4"/>
        <v>#REF!</v>
      </c>
      <c r="I27" s="269" t="e">
        <f t="shared" si="5"/>
        <v>#REF!</v>
      </c>
      <c r="J27" s="269" t="e">
        <f t="shared" si="6"/>
        <v>#REF!</v>
      </c>
      <c r="K27" s="173">
        <v>950</v>
      </c>
      <c r="L27" s="173">
        <v>2708.6</v>
      </c>
      <c r="M27" s="173">
        <v>794</v>
      </c>
      <c r="N27" s="219">
        <v>2006</v>
      </c>
      <c r="O27" s="530">
        <v>1167</v>
      </c>
      <c r="P27" s="529">
        <v>1414</v>
      </c>
      <c r="Q27" s="173">
        <v>2244</v>
      </c>
      <c r="R27" s="173">
        <v>2184.1</v>
      </c>
      <c r="S27" s="173">
        <v>1521.6</v>
      </c>
      <c r="T27" s="173">
        <v>1530.6</v>
      </c>
      <c r="U27" s="173">
        <v>1940.64</v>
      </c>
      <c r="V27" s="173">
        <v>2038</v>
      </c>
      <c r="W27" s="173">
        <v>1899</v>
      </c>
      <c r="X27" s="173">
        <v>1857</v>
      </c>
      <c r="Y27" s="173">
        <v>1955</v>
      </c>
      <c r="Z27" s="173">
        <v>2107</v>
      </c>
      <c r="AA27" s="173">
        <v>2421.04</v>
      </c>
      <c r="AB27" s="173">
        <v>2135.0700000000002</v>
      </c>
      <c r="AC27" s="173">
        <v>2007.62</v>
      </c>
      <c r="AD27" s="529">
        <v>3039.19</v>
      </c>
      <c r="AE27" s="173">
        <v>2947</v>
      </c>
      <c r="AF27" s="173">
        <v>3385</v>
      </c>
      <c r="AG27" s="173">
        <v>2997.78</v>
      </c>
      <c r="AH27" s="173">
        <v>2489</v>
      </c>
      <c r="AI27" s="530">
        <v>2180</v>
      </c>
      <c r="AJ27" s="529">
        <v>3963.41</v>
      </c>
      <c r="AK27" s="173">
        <v>2001.52</v>
      </c>
      <c r="AL27" s="173">
        <v>4513</v>
      </c>
      <c r="AM27" s="173">
        <v>4367</v>
      </c>
      <c r="AN27" s="530">
        <v>1737.48</v>
      </c>
      <c r="AP27" s="691" t="e">
        <f t="shared" si="7"/>
        <v>#REF!</v>
      </c>
      <c r="AQ27" s="692" t="e">
        <f t="shared" si="8"/>
        <v>#REF!</v>
      </c>
      <c r="AR27" s="692" t="e">
        <f t="shared" si="0"/>
        <v>#REF!</v>
      </c>
      <c r="AS27" s="692" t="e">
        <f t="shared" si="9"/>
        <v>#REF!</v>
      </c>
      <c r="AT27" s="759" t="e">
        <f t="shared" si="1"/>
        <v>#REF!</v>
      </c>
      <c r="AV27" s="579">
        <f t="shared" si="10"/>
        <v>1083</v>
      </c>
      <c r="AW27" s="580">
        <f t="shared" si="11"/>
        <v>2708.6</v>
      </c>
      <c r="AX27" s="581">
        <f t="shared" si="2"/>
        <v>905.16</v>
      </c>
      <c r="AY27" s="582">
        <f t="shared" si="12"/>
        <v>2006</v>
      </c>
      <c r="AZ27" s="583">
        <f t="shared" si="24"/>
        <v>1330.38</v>
      </c>
      <c r="BA27" s="694" t="e">
        <f t="shared" si="13"/>
        <v>#REF!</v>
      </c>
      <c r="BB27" s="695" t="e">
        <f t="shared" si="14"/>
        <v>#REF!</v>
      </c>
      <c r="BC27" s="695" t="e">
        <f t="shared" si="15"/>
        <v>#REF!</v>
      </c>
      <c r="BD27" s="692" t="e">
        <f t="shared" si="16"/>
        <v>#REF!</v>
      </c>
      <c r="BE27" s="759" t="e">
        <f t="shared" si="17"/>
        <v>#REF!</v>
      </c>
      <c r="BG27" s="710">
        <v>950</v>
      </c>
      <c r="BH27" s="678">
        <v>2708.6</v>
      </c>
      <c r="BI27" s="680" t="e">
        <f>G27</f>
        <v>#REF!</v>
      </c>
      <c r="BJ27" s="678">
        <v>2006</v>
      </c>
      <c r="BK27" s="690">
        <v>1167</v>
      </c>
      <c r="BL27" s="616" t="e">
        <f t="shared" si="25"/>
        <v>#REF!</v>
      </c>
      <c r="BM27" s="617" t="e">
        <f t="shared" si="20"/>
        <v>#REF!</v>
      </c>
      <c r="BN27" s="617" t="e">
        <f t="shared" si="21"/>
        <v>#REF!</v>
      </c>
      <c r="BO27" s="617" t="e">
        <f t="shared" si="22"/>
        <v>#REF!</v>
      </c>
      <c r="BP27" s="618" t="e">
        <f t="shared" si="23"/>
        <v>#REF!</v>
      </c>
    </row>
    <row r="28" spans="1:68" s="195" customFormat="1" ht="47.25" customHeight="1" thickBot="1" x14ac:dyDescent="0.3">
      <c r="A28" s="304">
        <v>14</v>
      </c>
      <c r="B28" s="515" t="e">
        <f>#REF!</f>
        <v>#REF!</v>
      </c>
      <c r="C28" s="1383" t="s">
        <v>3</v>
      </c>
      <c r="D28" s="1383"/>
      <c r="E28" s="416" t="s">
        <v>8</v>
      </c>
      <c r="F28" s="269" t="e">
        <f>'тарифы 2018 (1)'!K50</f>
        <v>#REF!</v>
      </c>
      <c r="G28" s="269" t="e">
        <f t="shared" si="3"/>
        <v>#REF!</v>
      </c>
      <c r="H28" s="269" t="e">
        <f t="shared" si="4"/>
        <v>#REF!</v>
      </c>
      <c r="I28" s="269" t="e">
        <f t="shared" si="5"/>
        <v>#REF!</v>
      </c>
      <c r="J28" s="269" t="e">
        <f t="shared" si="6"/>
        <v>#REF!</v>
      </c>
      <c r="K28" s="173">
        <v>950</v>
      </c>
      <c r="L28" s="173">
        <v>3611.5</v>
      </c>
      <c r="M28" s="173">
        <v>1058</v>
      </c>
      <c r="N28" s="219">
        <v>2673</v>
      </c>
      <c r="O28" s="530">
        <v>1167</v>
      </c>
      <c r="P28" s="529">
        <v>1885</v>
      </c>
      <c r="Q28" s="173">
        <v>2992</v>
      </c>
      <c r="R28" s="173">
        <v>2743.2</v>
      </c>
      <c r="S28" s="173">
        <v>2028.8</v>
      </c>
      <c r="T28" s="173">
        <v>2040.8</v>
      </c>
      <c r="U28" s="173">
        <v>2587.65</v>
      </c>
      <c r="V28" s="173">
        <v>2717</v>
      </c>
      <c r="W28" s="173">
        <v>2533</v>
      </c>
      <c r="X28" s="173">
        <v>2476</v>
      </c>
      <c r="Y28" s="173">
        <v>2606</v>
      </c>
      <c r="Z28" s="173">
        <v>2809</v>
      </c>
      <c r="AA28" s="173">
        <v>3228.4</v>
      </c>
      <c r="AB28" s="173">
        <v>2846.94</v>
      </c>
      <c r="AC28" s="173">
        <v>2675.67</v>
      </c>
      <c r="AD28" s="529">
        <v>4052.26</v>
      </c>
      <c r="AE28" s="173">
        <v>3929</v>
      </c>
      <c r="AF28" s="173">
        <v>4513</v>
      </c>
      <c r="AG28" s="173">
        <v>3997.04</v>
      </c>
      <c r="AH28" s="173">
        <v>3319</v>
      </c>
      <c r="AI28" s="530">
        <v>4155</v>
      </c>
      <c r="AJ28" s="529">
        <v>5284.55</v>
      </c>
      <c r="AK28" s="173">
        <v>2668.7</v>
      </c>
      <c r="AL28" s="173">
        <v>6018</v>
      </c>
      <c r="AM28" s="173">
        <v>5823</v>
      </c>
      <c r="AN28" s="530">
        <v>6692.4</v>
      </c>
      <c r="AP28" s="691" t="e">
        <f t="shared" si="7"/>
        <v>#REF!</v>
      </c>
      <c r="AQ28" s="692" t="e">
        <f t="shared" si="8"/>
        <v>#REF!</v>
      </c>
      <c r="AR28" s="692" t="e">
        <f t="shared" si="0"/>
        <v>#REF!</v>
      </c>
      <c r="AS28" s="692" t="e">
        <f t="shared" si="9"/>
        <v>#REF!</v>
      </c>
      <c r="AT28" s="759" t="e">
        <f t="shared" si="1"/>
        <v>#REF!</v>
      </c>
      <c r="AV28" s="579">
        <f t="shared" si="10"/>
        <v>1083</v>
      </c>
      <c r="AW28" s="580">
        <f t="shared" si="11"/>
        <v>3611.5</v>
      </c>
      <c r="AX28" s="581">
        <f t="shared" si="2"/>
        <v>1206.1199999999999</v>
      </c>
      <c r="AY28" s="582">
        <f t="shared" si="12"/>
        <v>2673</v>
      </c>
      <c r="AZ28" s="583">
        <f t="shared" si="24"/>
        <v>1330.38</v>
      </c>
      <c r="BA28" s="694" t="e">
        <f t="shared" si="13"/>
        <v>#REF!</v>
      </c>
      <c r="BB28" s="695" t="e">
        <f t="shared" si="14"/>
        <v>#REF!</v>
      </c>
      <c r="BC28" s="695" t="e">
        <f t="shared" si="15"/>
        <v>#REF!</v>
      </c>
      <c r="BD28" s="692" t="e">
        <f t="shared" si="16"/>
        <v>#REF!</v>
      </c>
      <c r="BE28" s="759" t="e">
        <f t="shared" si="17"/>
        <v>#REF!</v>
      </c>
      <c r="BG28" s="748">
        <v>950</v>
      </c>
      <c r="BH28" s="567">
        <v>2708.6</v>
      </c>
      <c r="BI28" s="567">
        <v>794</v>
      </c>
      <c r="BJ28" s="567">
        <v>2006</v>
      </c>
      <c r="BK28" s="569">
        <v>1167</v>
      </c>
      <c r="BL28" s="711" t="e">
        <f t="shared" si="25"/>
        <v>#REF!</v>
      </c>
      <c r="BM28" s="712" t="e">
        <f t="shared" si="20"/>
        <v>#REF!</v>
      </c>
      <c r="BN28" s="712" t="e">
        <f t="shared" si="21"/>
        <v>#REF!</v>
      </c>
      <c r="BO28" s="712" t="e">
        <f t="shared" si="22"/>
        <v>#REF!</v>
      </c>
      <c r="BP28" s="713" t="e">
        <f t="shared" si="23"/>
        <v>#REF!</v>
      </c>
    </row>
    <row r="29" spans="1:68" s="195" customFormat="1" ht="47.25" customHeight="1" thickBot="1" x14ac:dyDescent="0.3">
      <c r="A29" s="425">
        <v>15</v>
      </c>
      <c r="B29" s="518" t="e">
        <f>#REF!</f>
        <v>#REF!</v>
      </c>
      <c r="C29" s="1390" t="s">
        <v>3</v>
      </c>
      <c r="D29" s="1390"/>
      <c r="E29" s="414" t="s">
        <v>8</v>
      </c>
      <c r="F29" s="269" t="e">
        <f>'тарифы 2018 (1)'!K51</f>
        <v>#REF!</v>
      </c>
      <c r="G29" s="269" t="e">
        <f t="shared" si="3"/>
        <v>#REF!</v>
      </c>
      <c r="H29" s="269" t="e">
        <f t="shared" si="4"/>
        <v>#REF!</v>
      </c>
      <c r="I29" s="269" t="e">
        <f t="shared" si="5"/>
        <v>#REF!</v>
      </c>
      <c r="J29" s="269" t="e">
        <f t="shared" si="6"/>
        <v>#REF!</v>
      </c>
      <c r="K29" s="173">
        <v>950</v>
      </c>
      <c r="L29" s="173">
        <v>4514.3999999999996</v>
      </c>
      <c r="M29" s="173">
        <v>1323</v>
      </c>
      <c r="N29" s="219">
        <v>3342</v>
      </c>
      <c r="O29" s="530">
        <v>1167</v>
      </c>
      <c r="P29" s="529">
        <v>2356</v>
      </c>
      <c r="Q29" s="173">
        <v>3740</v>
      </c>
      <c r="R29" s="173">
        <v>3429</v>
      </c>
      <c r="S29" s="173">
        <v>2536</v>
      </c>
      <c r="T29" s="173">
        <v>2551</v>
      </c>
      <c r="U29" s="173">
        <v>3234.66</v>
      </c>
      <c r="V29" s="173">
        <v>3396</v>
      </c>
      <c r="W29" s="173">
        <v>3166</v>
      </c>
      <c r="X29" s="173">
        <v>4126</v>
      </c>
      <c r="Y29" s="173">
        <v>3258</v>
      </c>
      <c r="Z29" s="173">
        <v>3511</v>
      </c>
      <c r="AA29" s="173">
        <v>4035.77</v>
      </c>
      <c r="AB29" s="173">
        <v>3558.81</v>
      </c>
      <c r="AC29" s="173">
        <v>3345.11</v>
      </c>
      <c r="AD29" s="529">
        <v>5065.32</v>
      </c>
      <c r="AE29" s="173">
        <v>4911</v>
      </c>
      <c r="AF29" s="173">
        <v>5641</v>
      </c>
      <c r="AG29" s="173">
        <v>4996.29</v>
      </c>
      <c r="AH29" s="173">
        <v>4148</v>
      </c>
      <c r="AI29" s="530">
        <v>5194</v>
      </c>
      <c r="AJ29" s="529">
        <v>6605.69</v>
      </c>
      <c r="AK29" s="173">
        <v>6605.69</v>
      </c>
      <c r="AL29" s="173">
        <v>7522</v>
      </c>
      <c r="AM29" s="173">
        <v>7279</v>
      </c>
      <c r="AN29" s="530">
        <v>8365.5</v>
      </c>
      <c r="AP29" s="691" t="e">
        <f t="shared" si="7"/>
        <v>#REF!</v>
      </c>
      <c r="AQ29" s="692" t="e">
        <f t="shared" si="8"/>
        <v>#REF!</v>
      </c>
      <c r="AR29" s="692" t="e">
        <f t="shared" si="0"/>
        <v>#REF!</v>
      </c>
      <c r="AS29" s="692" t="e">
        <f t="shared" si="9"/>
        <v>#REF!</v>
      </c>
      <c r="AT29" s="759" t="e">
        <f t="shared" si="1"/>
        <v>#REF!</v>
      </c>
      <c r="AV29" s="601">
        <f t="shared" si="10"/>
        <v>1083</v>
      </c>
      <c r="AW29" s="602">
        <f t="shared" si="11"/>
        <v>4514.3999999999996</v>
      </c>
      <c r="AX29" s="603">
        <f t="shared" si="2"/>
        <v>1508.22</v>
      </c>
      <c r="AY29" s="604">
        <f t="shared" si="12"/>
        <v>3342</v>
      </c>
      <c r="AZ29" s="605">
        <f t="shared" si="24"/>
        <v>1330.38</v>
      </c>
      <c r="BA29" s="694" t="e">
        <f t="shared" si="13"/>
        <v>#REF!</v>
      </c>
      <c r="BB29" s="695" t="e">
        <f t="shared" si="14"/>
        <v>#REF!</v>
      </c>
      <c r="BC29" s="695" t="e">
        <f t="shared" si="15"/>
        <v>#REF!</v>
      </c>
      <c r="BD29" s="692" t="e">
        <f t="shared" si="16"/>
        <v>#REF!</v>
      </c>
      <c r="BE29" s="759" t="e">
        <f t="shared" si="17"/>
        <v>#REF!</v>
      </c>
      <c r="BG29" s="671">
        <f>950*1.14</f>
        <v>1083</v>
      </c>
      <c r="BH29" s="678">
        <v>4514.3999999999996</v>
      </c>
      <c r="BI29" s="672">
        <f>1323*1.14</f>
        <v>1508.2199999999998</v>
      </c>
      <c r="BJ29" s="678">
        <v>3342</v>
      </c>
      <c r="BK29" s="768">
        <f>1167*1.14</f>
        <v>1330.3799999999999</v>
      </c>
      <c r="BL29" s="714" t="e">
        <f t="shared" si="25"/>
        <v>#REF!</v>
      </c>
      <c r="BM29" s="617" t="e">
        <f t="shared" si="20"/>
        <v>#REF!</v>
      </c>
      <c r="BN29" s="715" t="e">
        <f t="shared" si="21"/>
        <v>#REF!</v>
      </c>
      <c r="BO29" s="617" t="e">
        <f t="shared" si="22"/>
        <v>#REF!</v>
      </c>
      <c r="BP29" s="769" t="e">
        <f t="shared" si="23"/>
        <v>#REF!</v>
      </c>
    </row>
    <row r="30" spans="1:68" s="195" customFormat="1" ht="47.25" customHeight="1" thickBot="1" x14ac:dyDescent="0.3">
      <c r="A30" s="423">
        <v>16</v>
      </c>
      <c r="B30" s="517" t="e">
        <f>#REF!</f>
        <v>#REF!</v>
      </c>
      <c r="C30" s="1383" t="s">
        <v>3</v>
      </c>
      <c r="D30" s="1383"/>
      <c r="E30" s="416" t="s">
        <v>8</v>
      </c>
      <c r="F30" s="269" t="e">
        <f>'тарифы 2018 (1)'!K52</f>
        <v>#REF!</v>
      </c>
      <c r="G30" s="269" t="e">
        <f t="shared" si="3"/>
        <v>#REF!</v>
      </c>
      <c r="H30" s="269" t="e">
        <f t="shared" si="4"/>
        <v>#REF!</v>
      </c>
      <c r="I30" s="269" t="e">
        <f t="shared" si="5"/>
        <v>#REF!</v>
      </c>
      <c r="J30" s="269" t="e">
        <f t="shared" si="6"/>
        <v>#REF!</v>
      </c>
      <c r="K30" s="173">
        <v>950</v>
      </c>
      <c r="L30" s="173">
        <v>5417.3</v>
      </c>
      <c r="M30" s="173">
        <v>1588</v>
      </c>
      <c r="N30" s="219">
        <v>4011</v>
      </c>
      <c r="O30" s="530">
        <v>1167</v>
      </c>
      <c r="P30" s="529">
        <v>2827</v>
      </c>
      <c r="Q30" s="173">
        <v>4488</v>
      </c>
      <c r="R30" s="173">
        <v>4114.8</v>
      </c>
      <c r="S30" s="173">
        <v>3043.2</v>
      </c>
      <c r="T30" s="173">
        <v>3061.2</v>
      </c>
      <c r="U30" s="173">
        <v>3881.67</v>
      </c>
      <c r="V30" s="173">
        <v>4076</v>
      </c>
      <c r="W30" s="173">
        <v>3799</v>
      </c>
      <c r="X30" s="173">
        <v>4952</v>
      </c>
      <c r="Y30" s="173">
        <v>3910</v>
      </c>
      <c r="Z30" s="173">
        <v>4214</v>
      </c>
      <c r="AA30" s="173">
        <v>4842.08</v>
      </c>
      <c r="AB30" s="173">
        <v>4270.6899999999996</v>
      </c>
      <c r="AC30" s="173">
        <v>4932.18</v>
      </c>
      <c r="AD30" s="529">
        <v>6078.39</v>
      </c>
      <c r="AE30" s="173">
        <v>5893</v>
      </c>
      <c r="AF30" s="173">
        <v>6769</v>
      </c>
      <c r="AG30" s="173">
        <v>5995.55</v>
      </c>
      <c r="AH30" s="173">
        <v>4978</v>
      </c>
      <c r="AI30" s="530">
        <v>6233</v>
      </c>
      <c r="AJ30" s="529">
        <v>7926.83</v>
      </c>
      <c r="AK30" s="173">
        <v>7926.83</v>
      </c>
      <c r="AL30" s="173">
        <v>9027</v>
      </c>
      <c r="AM30" s="173">
        <v>8734</v>
      </c>
      <c r="AN30" s="530">
        <v>10038.6</v>
      </c>
      <c r="AP30" s="691" t="e">
        <f t="shared" si="7"/>
        <v>#REF!</v>
      </c>
      <c r="AQ30" s="692" t="e">
        <f t="shared" si="8"/>
        <v>#REF!</v>
      </c>
      <c r="AR30" s="692" t="e">
        <f t="shared" si="0"/>
        <v>#REF!</v>
      </c>
      <c r="AS30" s="692" t="e">
        <f t="shared" si="9"/>
        <v>#REF!</v>
      </c>
      <c r="AT30" s="759" t="e">
        <f t="shared" si="1"/>
        <v>#REF!</v>
      </c>
      <c r="AV30" s="601">
        <f t="shared" si="10"/>
        <v>1083</v>
      </c>
      <c r="AW30" s="602">
        <f t="shared" si="11"/>
        <v>5417.3</v>
      </c>
      <c r="AX30" s="603">
        <f t="shared" si="2"/>
        <v>1810.32</v>
      </c>
      <c r="AY30" s="604">
        <f t="shared" si="12"/>
        <v>4011</v>
      </c>
      <c r="AZ30" s="605">
        <f t="shared" si="24"/>
        <v>1330.38</v>
      </c>
      <c r="BA30" s="694" t="e">
        <f t="shared" si="13"/>
        <v>#REF!</v>
      </c>
      <c r="BB30" s="695" t="e">
        <f t="shared" si="14"/>
        <v>#REF!</v>
      </c>
      <c r="BC30" s="695" t="e">
        <f t="shared" si="15"/>
        <v>#REF!</v>
      </c>
      <c r="BD30" s="692" t="e">
        <f t="shared" si="16"/>
        <v>#REF!</v>
      </c>
      <c r="BE30" s="759" t="e">
        <f t="shared" si="17"/>
        <v>#REF!</v>
      </c>
      <c r="BG30" s="671">
        <f>950*1.14</f>
        <v>1083</v>
      </c>
      <c r="BH30" s="678">
        <v>5417.3</v>
      </c>
      <c r="BI30" s="680" t="e">
        <f>G30</f>
        <v>#REF!</v>
      </c>
      <c r="BJ30" s="678">
        <v>4011</v>
      </c>
      <c r="BK30" s="768">
        <f>1167*1.14</f>
        <v>1330.3799999999999</v>
      </c>
      <c r="BL30" s="714" t="e">
        <f t="shared" si="25"/>
        <v>#REF!</v>
      </c>
      <c r="BM30" s="617" t="e">
        <f t="shared" si="20"/>
        <v>#REF!</v>
      </c>
      <c r="BN30" s="617" t="e">
        <f t="shared" si="21"/>
        <v>#REF!</v>
      </c>
      <c r="BO30" s="617" t="e">
        <f t="shared" si="22"/>
        <v>#REF!</v>
      </c>
      <c r="BP30" s="769" t="e">
        <f t="shared" si="23"/>
        <v>#REF!</v>
      </c>
    </row>
    <row r="31" spans="1:68" s="195" customFormat="1" ht="47.25" customHeight="1" thickBot="1" x14ac:dyDescent="0.3">
      <c r="A31" s="425">
        <v>17</v>
      </c>
      <c r="B31" s="518" t="e">
        <f>#REF!</f>
        <v>#REF!</v>
      </c>
      <c r="C31" s="1390" t="s">
        <v>3</v>
      </c>
      <c r="D31" s="1390"/>
      <c r="E31" s="414" t="s">
        <v>8</v>
      </c>
      <c r="F31" s="269" t="e">
        <f>'тарифы 2018 (1)'!K53</f>
        <v>#REF!</v>
      </c>
      <c r="G31" s="269" t="e">
        <f t="shared" si="3"/>
        <v>#REF!</v>
      </c>
      <c r="H31" s="269" t="e">
        <f t="shared" si="4"/>
        <v>#REF!</v>
      </c>
      <c r="I31" s="269" t="e">
        <f t="shared" si="5"/>
        <v>#REF!</v>
      </c>
      <c r="J31" s="269" t="e">
        <f t="shared" si="6"/>
        <v>#REF!</v>
      </c>
      <c r="K31" s="173">
        <v>950</v>
      </c>
      <c r="L31" s="173">
        <v>6320.2</v>
      </c>
      <c r="M31" s="173">
        <v>1852</v>
      </c>
      <c r="N31" s="219">
        <v>4679</v>
      </c>
      <c r="O31" s="530">
        <v>1167</v>
      </c>
      <c r="P31" s="529">
        <v>3299</v>
      </c>
      <c r="Q31" s="173">
        <v>5236</v>
      </c>
      <c r="R31" s="173">
        <v>4800.6000000000004</v>
      </c>
      <c r="S31" s="173">
        <v>3550</v>
      </c>
      <c r="T31" s="173">
        <v>3571.4</v>
      </c>
      <c r="U31" s="173">
        <v>4528.29</v>
      </c>
      <c r="V31" s="173">
        <v>4755</v>
      </c>
      <c r="W31" s="173">
        <v>4432</v>
      </c>
      <c r="X31" s="173">
        <v>5776</v>
      </c>
      <c r="Y31" s="173">
        <v>4561</v>
      </c>
      <c r="Z31" s="173">
        <v>4916</v>
      </c>
      <c r="AA31" s="173">
        <v>5649.44</v>
      </c>
      <c r="AB31" s="173">
        <v>4982.01</v>
      </c>
      <c r="AC31" s="173">
        <v>5754.59</v>
      </c>
      <c r="AD31" s="529">
        <v>7091.45</v>
      </c>
      <c r="AE31" s="173">
        <v>6875</v>
      </c>
      <c r="AF31" s="173">
        <v>7897</v>
      </c>
      <c r="AG31" s="173">
        <v>6994.81</v>
      </c>
      <c r="AH31" s="173">
        <v>5807</v>
      </c>
      <c r="AI31" s="530">
        <v>7271</v>
      </c>
      <c r="AJ31" s="529">
        <v>9247.9699999999993</v>
      </c>
      <c r="AK31" s="173">
        <v>9247.9699999999993</v>
      </c>
      <c r="AL31" s="173">
        <v>10531</v>
      </c>
      <c r="AM31" s="173">
        <v>10190</v>
      </c>
      <c r="AN31" s="530">
        <v>11711.7</v>
      </c>
      <c r="AP31" s="691" t="e">
        <f t="shared" si="7"/>
        <v>#REF!</v>
      </c>
      <c r="AQ31" s="692" t="e">
        <f t="shared" si="8"/>
        <v>#REF!</v>
      </c>
      <c r="AR31" s="692" t="e">
        <f t="shared" si="0"/>
        <v>#REF!</v>
      </c>
      <c r="AS31" s="692" t="e">
        <f t="shared" si="9"/>
        <v>#REF!</v>
      </c>
      <c r="AT31" s="759" t="e">
        <f t="shared" si="1"/>
        <v>#REF!</v>
      </c>
      <c r="AV31" s="601">
        <f t="shared" si="10"/>
        <v>1083</v>
      </c>
      <c r="AW31" s="602">
        <f t="shared" si="11"/>
        <v>6320.2</v>
      </c>
      <c r="AX31" s="603">
        <f t="shared" si="2"/>
        <v>2111.2800000000002</v>
      </c>
      <c r="AY31" s="604">
        <f t="shared" si="12"/>
        <v>4679</v>
      </c>
      <c r="AZ31" s="605">
        <f t="shared" si="24"/>
        <v>1330.38</v>
      </c>
      <c r="BA31" s="694" t="e">
        <f t="shared" si="13"/>
        <v>#REF!</v>
      </c>
      <c r="BB31" s="695" t="e">
        <f t="shared" si="14"/>
        <v>#REF!</v>
      </c>
      <c r="BC31" s="695" t="e">
        <f t="shared" si="15"/>
        <v>#REF!</v>
      </c>
      <c r="BD31" s="692" t="e">
        <f t="shared" si="16"/>
        <v>#REF!</v>
      </c>
      <c r="BE31" s="759" t="e">
        <f t="shared" si="17"/>
        <v>#REF!</v>
      </c>
      <c r="BG31" s="671">
        <f>950*1.14</f>
        <v>1083</v>
      </c>
      <c r="BH31" s="678">
        <v>6320.2</v>
      </c>
      <c r="BI31" s="680" t="e">
        <f>G31</f>
        <v>#REF!</v>
      </c>
      <c r="BJ31" s="678">
        <v>4679</v>
      </c>
      <c r="BK31" s="768">
        <f>1167*1.14</f>
        <v>1330.3799999999999</v>
      </c>
      <c r="BL31" s="714" t="e">
        <f t="shared" si="25"/>
        <v>#REF!</v>
      </c>
      <c r="BM31" s="617" t="e">
        <f t="shared" si="20"/>
        <v>#REF!</v>
      </c>
      <c r="BN31" s="617" t="e">
        <f t="shared" si="21"/>
        <v>#REF!</v>
      </c>
      <c r="BO31" s="617" t="e">
        <f t="shared" si="22"/>
        <v>#REF!</v>
      </c>
      <c r="BP31" s="769" t="e">
        <f t="shared" si="23"/>
        <v>#REF!</v>
      </c>
    </row>
    <row r="32" spans="1:68" s="195" customFormat="1" ht="47.25" customHeight="1" thickBot="1" x14ac:dyDescent="0.3">
      <c r="A32" s="14">
        <v>18</v>
      </c>
      <c r="B32" s="514" t="e">
        <f>#REF!</f>
        <v>#REF!</v>
      </c>
      <c r="C32" s="1383" t="s">
        <v>3</v>
      </c>
      <c r="D32" s="1383"/>
      <c r="E32" s="416" t="s">
        <v>384</v>
      </c>
      <c r="F32" s="269" t="e">
        <f>'тарифы 2018 (1)'!K54</f>
        <v>#REF!</v>
      </c>
      <c r="G32" s="269" t="e">
        <f t="shared" si="3"/>
        <v>#REF!</v>
      </c>
      <c r="H32" s="269" t="e">
        <f t="shared" si="4"/>
        <v>#REF!</v>
      </c>
      <c r="I32" s="269" t="e">
        <f t="shared" si="5"/>
        <v>#REF!</v>
      </c>
      <c r="J32" s="269" t="e">
        <f t="shared" si="6"/>
        <v>#REF!</v>
      </c>
      <c r="K32" s="173">
        <v>950</v>
      </c>
      <c r="L32" s="173">
        <v>866.5</v>
      </c>
      <c r="M32" s="173">
        <v>242</v>
      </c>
      <c r="N32" s="219">
        <v>516</v>
      </c>
      <c r="O32" s="530">
        <v>1167</v>
      </c>
      <c r="P32" s="529">
        <v>662</v>
      </c>
      <c r="Q32" s="173">
        <v>693</v>
      </c>
      <c r="R32" s="173">
        <v>516.1</v>
      </c>
      <c r="S32" s="173">
        <v>920.25</v>
      </c>
      <c r="T32" s="173">
        <v>664.5</v>
      </c>
      <c r="U32" s="173">
        <v>682.89</v>
      </c>
      <c r="V32" s="173">
        <v>639</v>
      </c>
      <c r="W32" s="173">
        <v>488</v>
      </c>
      <c r="X32" s="173">
        <v>1018</v>
      </c>
      <c r="Y32" s="173">
        <v>696</v>
      </c>
      <c r="Z32" s="173">
        <v>675</v>
      </c>
      <c r="AA32" s="173">
        <v>953.87</v>
      </c>
      <c r="AB32" s="173">
        <v>698.45</v>
      </c>
      <c r="AC32" s="173">
        <v>829.94</v>
      </c>
      <c r="AD32" s="529">
        <v>870.63</v>
      </c>
      <c r="AE32" s="173">
        <v>1151</v>
      </c>
      <c r="AF32" s="173">
        <v>875</v>
      </c>
      <c r="AG32" s="173">
        <v>877.12</v>
      </c>
      <c r="AH32" s="173">
        <v>0</v>
      </c>
      <c r="AI32" s="530">
        <v>1103</v>
      </c>
      <c r="AJ32" s="529">
        <v>1219.51</v>
      </c>
      <c r="AK32" s="173">
        <v>1219.51</v>
      </c>
      <c r="AL32" s="173">
        <v>1327</v>
      </c>
      <c r="AM32" s="173">
        <v>1134</v>
      </c>
      <c r="AN32" s="530">
        <v>1832.6</v>
      </c>
      <c r="AP32" s="691" t="e">
        <f t="shared" si="7"/>
        <v>#REF!</v>
      </c>
      <c r="AQ32" s="692" t="e">
        <f t="shared" si="8"/>
        <v>#REF!</v>
      </c>
      <c r="AR32" s="692" t="e">
        <f t="shared" si="0"/>
        <v>#REF!</v>
      </c>
      <c r="AS32" s="692" t="e">
        <f t="shared" si="9"/>
        <v>#REF!</v>
      </c>
      <c r="AT32" s="759" t="e">
        <f t="shared" si="1"/>
        <v>#REF!</v>
      </c>
      <c r="AV32" s="541">
        <f t="shared" si="10"/>
        <v>1083</v>
      </c>
      <c r="AW32" s="543">
        <f t="shared" si="11"/>
        <v>866.5</v>
      </c>
      <c r="AX32" s="439">
        <f t="shared" si="2"/>
        <v>275.88</v>
      </c>
      <c r="AY32" s="544">
        <f t="shared" si="12"/>
        <v>516</v>
      </c>
      <c r="AZ32" s="542">
        <f t="shared" si="24"/>
        <v>1330.38</v>
      </c>
      <c r="BA32" s="694" t="e">
        <f t="shared" si="13"/>
        <v>#REF!</v>
      </c>
      <c r="BB32" s="695" t="e">
        <f t="shared" si="14"/>
        <v>#REF!</v>
      </c>
      <c r="BC32" s="695" t="e">
        <f t="shared" si="15"/>
        <v>#REF!</v>
      </c>
      <c r="BD32" s="692" t="e">
        <f t="shared" si="16"/>
        <v>#REF!</v>
      </c>
      <c r="BE32" s="759" t="e">
        <f t="shared" si="17"/>
        <v>#REF!</v>
      </c>
      <c r="BG32" s="529">
        <v>950</v>
      </c>
      <c r="BH32" s="173">
        <v>866.5</v>
      </c>
      <c r="BI32" s="672">
        <f>242*1.14</f>
        <v>275.88</v>
      </c>
      <c r="BJ32" s="672">
        <f>516*1.14</f>
        <v>588.2399999999999</v>
      </c>
      <c r="BK32" s="530">
        <v>1167</v>
      </c>
      <c r="BL32" s="596" t="e">
        <f t="shared" si="25"/>
        <v>#REF!</v>
      </c>
      <c r="BM32" s="192" t="e">
        <f t="shared" si="20"/>
        <v>#REF!</v>
      </c>
      <c r="BN32" s="672" t="e">
        <f t="shared" si="21"/>
        <v>#REF!</v>
      </c>
      <c r="BO32" s="672" t="e">
        <f t="shared" si="22"/>
        <v>#REF!</v>
      </c>
      <c r="BP32" s="615" t="e">
        <f t="shared" si="23"/>
        <v>#REF!</v>
      </c>
    </row>
    <row r="33" spans="1:68" s="195" customFormat="1" ht="47.25" customHeight="1" thickBot="1" x14ac:dyDescent="0.3">
      <c r="A33" s="306">
        <v>19</v>
      </c>
      <c r="B33" s="516" t="e">
        <f>#REF!</f>
        <v>#REF!</v>
      </c>
      <c r="C33" s="1156" t="s">
        <v>3</v>
      </c>
      <c r="D33" s="1156"/>
      <c r="E33" s="415" t="s">
        <v>382</v>
      </c>
      <c r="F33" s="269" t="e">
        <f>'тарифы 2018 (1)'!K55</f>
        <v>#REF!</v>
      </c>
      <c r="G33" s="269" t="e">
        <f t="shared" si="3"/>
        <v>#REF!</v>
      </c>
      <c r="H33" s="269" t="e">
        <f t="shared" si="4"/>
        <v>#REF!</v>
      </c>
      <c r="I33" s="269" t="e">
        <f t="shared" si="5"/>
        <v>#REF!</v>
      </c>
      <c r="J33" s="269" t="e">
        <f t="shared" si="6"/>
        <v>#REF!</v>
      </c>
      <c r="K33" s="173">
        <v>343</v>
      </c>
      <c r="L33" s="173">
        <v>586.9</v>
      </c>
      <c r="M33" s="173">
        <v>429</v>
      </c>
      <c r="N33" s="219">
        <v>435</v>
      </c>
      <c r="O33" s="530">
        <v>325</v>
      </c>
      <c r="P33" s="529">
        <v>294</v>
      </c>
      <c r="Q33" s="173">
        <v>426</v>
      </c>
      <c r="R33" s="173">
        <v>390.9</v>
      </c>
      <c r="S33" s="173">
        <v>548.25</v>
      </c>
      <c r="T33" s="173">
        <v>404.7</v>
      </c>
      <c r="U33" s="173">
        <v>378.69</v>
      </c>
      <c r="V33" s="173">
        <v>378</v>
      </c>
      <c r="W33" s="173">
        <v>447</v>
      </c>
      <c r="X33" s="173">
        <v>361</v>
      </c>
      <c r="Y33" s="173">
        <v>375</v>
      </c>
      <c r="Z33" s="173">
        <v>456</v>
      </c>
      <c r="AA33" s="173">
        <v>434.25</v>
      </c>
      <c r="AB33" s="173">
        <v>416.6</v>
      </c>
      <c r="AC33" s="173">
        <v>468.44</v>
      </c>
      <c r="AD33" s="529">
        <v>432.26</v>
      </c>
      <c r="AE33" s="173">
        <v>604</v>
      </c>
      <c r="AF33" s="173">
        <v>640</v>
      </c>
      <c r="AG33" s="173">
        <v>608.02</v>
      </c>
      <c r="AH33" s="173">
        <v>456</v>
      </c>
      <c r="AI33" s="530">
        <v>482</v>
      </c>
      <c r="AJ33" s="529">
        <v>667.83</v>
      </c>
      <c r="AK33" s="173">
        <v>667.83</v>
      </c>
      <c r="AL33" s="173">
        <v>415</v>
      </c>
      <c r="AM33" s="173">
        <v>443</v>
      </c>
      <c r="AN33" s="530">
        <v>376.8</v>
      </c>
      <c r="AP33" s="691" t="e">
        <f t="shared" si="7"/>
        <v>#REF!</v>
      </c>
      <c r="AQ33" s="692" t="e">
        <f t="shared" si="8"/>
        <v>#REF!</v>
      </c>
      <c r="AR33" s="692" t="e">
        <f t="shared" si="0"/>
        <v>#REF!</v>
      </c>
      <c r="AS33" s="692" t="e">
        <f t="shared" si="9"/>
        <v>#REF!</v>
      </c>
      <c r="AT33" s="759" t="e">
        <f t="shared" si="1"/>
        <v>#REF!</v>
      </c>
      <c r="AV33" s="541">
        <f t="shared" si="10"/>
        <v>391.02</v>
      </c>
      <c r="AW33" s="543">
        <f t="shared" si="11"/>
        <v>586.9</v>
      </c>
      <c r="AX33" s="439">
        <f t="shared" si="2"/>
        <v>489.06</v>
      </c>
      <c r="AY33" s="544">
        <f t="shared" si="12"/>
        <v>435</v>
      </c>
      <c r="AZ33" s="542">
        <f t="shared" si="24"/>
        <v>370.5</v>
      </c>
      <c r="BA33" s="694" t="e">
        <f t="shared" si="13"/>
        <v>#REF!</v>
      </c>
      <c r="BB33" s="695" t="e">
        <f t="shared" si="14"/>
        <v>#REF!</v>
      </c>
      <c r="BC33" s="695" t="e">
        <f t="shared" si="15"/>
        <v>#REF!</v>
      </c>
      <c r="BD33" s="692" t="e">
        <f t="shared" si="16"/>
        <v>#REF!</v>
      </c>
      <c r="BE33" s="759" t="e">
        <f t="shared" si="17"/>
        <v>#REF!</v>
      </c>
      <c r="BG33" s="529">
        <v>343</v>
      </c>
      <c r="BH33" s="173">
        <v>586.9</v>
      </c>
      <c r="BI33" s="173">
        <v>429</v>
      </c>
      <c r="BJ33" s="173">
        <v>435</v>
      </c>
      <c r="BK33" s="530">
        <v>325</v>
      </c>
      <c r="BL33" s="596" t="e">
        <f t="shared" si="25"/>
        <v>#REF!</v>
      </c>
      <c r="BM33" s="192" t="e">
        <f t="shared" si="20"/>
        <v>#REF!</v>
      </c>
      <c r="BN33" s="192" t="e">
        <f t="shared" si="21"/>
        <v>#REF!</v>
      </c>
      <c r="BO33" s="192" t="e">
        <f t="shared" si="22"/>
        <v>#REF!</v>
      </c>
      <c r="BP33" s="615" t="e">
        <f t="shared" si="23"/>
        <v>#REF!</v>
      </c>
    </row>
    <row r="34" spans="1:68" s="195" customFormat="1" ht="47.25" customHeight="1" thickBot="1" x14ac:dyDescent="0.3">
      <c r="A34" s="304">
        <v>20</v>
      </c>
      <c r="B34" s="515" t="e">
        <f>#REF!</f>
        <v>#REF!</v>
      </c>
      <c r="C34" s="1172" t="s">
        <v>3</v>
      </c>
      <c r="D34" s="1172"/>
      <c r="E34" s="417" t="s">
        <v>379</v>
      </c>
      <c r="F34" s="269" t="e">
        <f>'тарифы 2018 (1)'!K56</f>
        <v>#REF!</v>
      </c>
      <c r="G34" s="269" t="e">
        <f t="shared" si="3"/>
        <v>#REF!</v>
      </c>
      <c r="H34" s="269" t="e">
        <f t="shared" si="4"/>
        <v>#REF!</v>
      </c>
      <c r="I34" s="269" t="e">
        <f t="shared" si="5"/>
        <v>#REF!</v>
      </c>
      <c r="J34" s="269" t="e">
        <f t="shared" si="6"/>
        <v>#REF!</v>
      </c>
      <c r="K34" s="173">
        <v>285</v>
      </c>
      <c r="L34" s="173">
        <v>487.6</v>
      </c>
      <c r="M34" s="173">
        <v>320</v>
      </c>
      <c r="N34" s="219">
        <v>361</v>
      </c>
      <c r="O34" s="530">
        <v>240</v>
      </c>
      <c r="P34" s="529">
        <v>224</v>
      </c>
      <c r="Q34" s="173">
        <v>316</v>
      </c>
      <c r="R34" s="173">
        <v>304.39999999999998</v>
      </c>
      <c r="S34" s="173">
        <v>422.25</v>
      </c>
      <c r="T34" s="173">
        <v>299</v>
      </c>
      <c r="U34" s="173">
        <v>279.63</v>
      </c>
      <c r="V34" s="173">
        <v>378</v>
      </c>
      <c r="W34" s="173">
        <v>330</v>
      </c>
      <c r="X34" s="173">
        <v>271</v>
      </c>
      <c r="Y34" s="173">
        <v>351</v>
      </c>
      <c r="Z34" s="173">
        <v>379</v>
      </c>
      <c r="AA34" s="173">
        <v>321.47000000000003</v>
      </c>
      <c r="AB34" s="173">
        <v>315.39999999999998</v>
      </c>
      <c r="AC34" s="173">
        <v>349.45</v>
      </c>
      <c r="AD34" s="529">
        <v>423.53</v>
      </c>
      <c r="AE34" s="173">
        <v>483</v>
      </c>
      <c r="AF34" s="173">
        <v>473</v>
      </c>
      <c r="AG34" s="173">
        <v>470.66</v>
      </c>
      <c r="AH34" s="173">
        <v>337</v>
      </c>
      <c r="AI34" s="530">
        <v>399</v>
      </c>
      <c r="AJ34" s="529">
        <v>553.76</v>
      </c>
      <c r="AK34" s="173">
        <v>553.76</v>
      </c>
      <c r="AL34" s="173">
        <v>287</v>
      </c>
      <c r="AM34" s="173">
        <v>327</v>
      </c>
      <c r="AN34" s="530">
        <v>278.26</v>
      </c>
      <c r="AP34" s="691" t="e">
        <f t="shared" si="7"/>
        <v>#REF!</v>
      </c>
      <c r="AQ34" s="692" t="e">
        <f t="shared" si="8"/>
        <v>#REF!</v>
      </c>
      <c r="AR34" s="692" t="e">
        <f t="shared" si="0"/>
        <v>#REF!</v>
      </c>
      <c r="AS34" s="692" t="e">
        <f t="shared" si="9"/>
        <v>#REF!</v>
      </c>
      <c r="AT34" s="759" t="e">
        <f t="shared" si="1"/>
        <v>#REF!</v>
      </c>
      <c r="AV34" s="541">
        <f t="shared" si="10"/>
        <v>324.89999999999998</v>
      </c>
      <c r="AW34" s="543">
        <f t="shared" si="11"/>
        <v>487.6</v>
      </c>
      <c r="AX34" s="439">
        <f t="shared" si="2"/>
        <v>364.8</v>
      </c>
      <c r="AY34" s="544">
        <f t="shared" si="12"/>
        <v>361</v>
      </c>
      <c r="AZ34" s="542">
        <f t="shared" si="24"/>
        <v>273.60000000000002</v>
      </c>
      <c r="BA34" s="694" t="e">
        <f t="shared" si="13"/>
        <v>#REF!</v>
      </c>
      <c r="BB34" s="695" t="e">
        <f t="shared" si="14"/>
        <v>#REF!</v>
      </c>
      <c r="BC34" s="695" t="e">
        <f t="shared" si="15"/>
        <v>#REF!</v>
      </c>
      <c r="BD34" s="692" t="e">
        <f t="shared" si="16"/>
        <v>#REF!</v>
      </c>
      <c r="BE34" s="759" t="e">
        <f t="shared" si="17"/>
        <v>#REF!</v>
      </c>
      <c r="BG34" s="529">
        <v>285</v>
      </c>
      <c r="BH34" s="173">
        <v>487.6</v>
      </c>
      <c r="BI34" s="173">
        <v>320</v>
      </c>
      <c r="BJ34" s="173">
        <v>361</v>
      </c>
      <c r="BK34" s="767" t="e">
        <f>G34</f>
        <v>#REF!</v>
      </c>
      <c r="BL34" s="596" t="e">
        <f t="shared" si="25"/>
        <v>#REF!</v>
      </c>
      <c r="BM34" s="192" t="e">
        <f t="shared" si="20"/>
        <v>#REF!</v>
      </c>
      <c r="BN34" s="192" t="e">
        <f t="shared" si="21"/>
        <v>#REF!</v>
      </c>
      <c r="BO34" s="192" t="e">
        <f t="shared" si="22"/>
        <v>#REF!</v>
      </c>
      <c r="BP34" s="615" t="e">
        <f t="shared" si="23"/>
        <v>#REF!</v>
      </c>
    </row>
    <row r="35" spans="1:68" s="195" customFormat="1" ht="47.25" customHeight="1" thickBot="1" x14ac:dyDescent="0.3">
      <c r="A35" s="425">
        <v>21</v>
      </c>
      <c r="B35" s="518" t="e">
        <f>#REF!</f>
        <v>#REF!</v>
      </c>
      <c r="C35" s="1390" t="s">
        <v>3</v>
      </c>
      <c r="D35" s="1390"/>
      <c r="E35" s="415" t="s">
        <v>382</v>
      </c>
      <c r="F35" s="269" t="e">
        <f>'тарифы 2018 (1)'!K57</f>
        <v>#REF!</v>
      </c>
      <c r="G35" s="269" t="e">
        <f t="shared" si="3"/>
        <v>#REF!</v>
      </c>
      <c r="H35" s="269" t="e">
        <f t="shared" si="4"/>
        <v>#REF!</v>
      </c>
      <c r="I35" s="269" t="e">
        <f t="shared" si="5"/>
        <v>#REF!</v>
      </c>
      <c r="J35" s="269" t="e">
        <f t="shared" si="6"/>
        <v>#REF!</v>
      </c>
      <c r="K35" s="173">
        <v>327</v>
      </c>
      <c r="L35" s="173">
        <v>559.79999999999995</v>
      </c>
      <c r="M35" s="173">
        <v>409</v>
      </c>
      <c r="N35" s="219">
        <v>415</v>
      </c>
      <c r="O35" s="530">
        <v>310</v>
      </c>
      <c r="P35" s="529">
        <v>260</v>
      </c>
      <c r="Q35" s="173">
        <v>406</v>
      </c>
      <c r="R35" s="173">
        <v>372.8</v>
      </c>
      <c r="S35" s="173">
        <v>523.5</v>
      </c>
      <c r="T35" s="173">
        <v>386</v>
      </c>
      <c r="U35" s="173">
        <v>361.14</v>
      </c>
      <c r="V35" s="173">
        <v>405</v>
      </c>
      <c r="W35" s="173">
        <v>426</v>
      </c>
      <c r="X35" s="173">
        <v>344</v>
      </c>
      <c r="Y35" s="173">
        <v>380</v>
      </c>
      <c r="Z35" s="173">
        <v>435</v>
      </c>
      <c r="AA35" s="173">
        <v>463.76</v>
      </c>
      <c r="AB35" s="173">
        <v>397.58</v>
      </c>
      <c r="AC35" s="173">
        <v>446.6</v>
      </c>
      <c r="AD35" s="529">
        <v>547.04999999999995</v>
      </c>
      <c r="AE35" s="173">
        <v>577</v>
      </c>
      <c r="AF35" s="173">
        <v>610</v>
      </c>
      <c r="AG35" s="173">
        <v>579.96</v>
      </c>
      <c r="AH35" s="173">
        <v>435</v>
      </c>
      <c r="AI35" s="530">
        <v>460</v>
      </c>
      <c r="AJ35" s="529">
        <v>635.67999999999995</v>
      </c>
      <c r="AK35" s="173">
        <v>635.67999999999995</v>
      </c>
      <c r="AL35" s="173">
        <v>397</v>
      </c>
      <c r="AM35" s="173">
        <v>422</v>
      </c>
      <c r="AN35" s="530">
        <v>359.41</v>
      </c>
      <c r="AP35" s="691" t="e">
        <f t="shared" si="7"/>
        <v>#REF!</v>
      </c>
      <c r="AQ35" s="692" t="e">
        <f t="shared" si="8"/>
        <v>#REF!</v>
      </c>
      <c r="AR35" s="692" t="e">
        <f t="shared" si="0"/>
        <v>#REF!</v>
      </c>
      <c r="AS35" s="692" t="e">
        <f t="shared" si="9"/>
        <v>#REF!</v>
      </c>
      <c r="AT35" s="759" t="e">
        <f t="shared" si="1"/>
        <v>#REF!</v>
      </c>
      <c r="AV35" s="541">
        <f t="shared" si="10"/>
        <v>372.78</v>
      </c>
      <c r="AW35" s="543">
        <f t="shared" si="11"/>
        <v>559.79999999999995</v>
      </c>
      <c r="AX35" s="439">
        <f t="shared" si="2"/>
        <v>466.26</v>
      </c>
      <c r="AY35" s="544">
        <f t="shared" si="12"/>
        <v>415</v>
      </c>
      <c r="AZ35" s="542">
        <f t="shared" si="24"/>
        <v>353.4</v>
      </c>
      <c r="BA35" s="694" t="e">
        <f t="shared" si="13"/>
        <v>#REF!</v>
      </c>
      <c r="BB35" s="695" t="e">
        <f t="shared" si="14"/>
        <v>#REF!</v>
      </c>
      <c r="BC35" s="695" t="e">
        <f t="shared" si="15"/>
        <v>#REF!</v>
      </c>
      <c r="BD35" s="692" t="e">
        <f t="shared" si="16"/>
        <v>#REF!</v>
      </c>
      <c r="BE35" s="759" t="e">
        <f t="shared" si="17"/>
        <v>#REF!</v>
      </c>
      <c r="BG35" s="679" t="e">
        <f>G35</f>
        <v>#REF!</v>
      </c>
      <c r="BH35" s="173">
        <v>559.79999999999995</v>
      </c>
      <c r="BI35" s="173">
        <v>409</v>
      </c>
      <c r="BJ35" s="173">
        <v>415</v>
      </c>
      <c r="BK35" s="767" t="e">
        <f>G35</f>
        <v>#REF!</v>
      </c>
      <c r="BL35" s="596" t="e">
        <f t="shared" si="25"/>
        <v>#REF!</v>
      </c>
      <c r="BM35" s="192" t="e">
        <f t="shared" si="20"/>
        <v>#REF!</v>
      </c>
      <c r="BN35" s="192" t="e">
        <f t="shared" si="21"/>
        <v>#REF!</v>
      </c>
      <c r="BO35" s="192" t="e">
        <f t="shared" si="22"/>
        <v>#REF!</v>
      </c>
      <c r="BP35" s="615" t="e">
        <f t="shared" si="23"/>
        <v>#REF!</v>
      </c>
    </row>
    <row r="36" spans="1:68" s="195" customFormat="1" ht="47.25" customHeight="1" thickBot="1" x14ac:dyDescent="0.3">
      <c r="A36" s="423">
        <v>22</v>
      </c>
      <c r="B36" s="517" t="e">
        <f>#REF!</f>
        <v>#REF!</v>
      </c>
      <c r="C36" s="1383" t="s">
        <v>3</v>
      </c>
      <c r="D36" s="1383"/>
      <c r="E36" s="417" t="s">
        <v>382</v>
      </c>
      <c r="F36" s="269" t="e">
        <f>'тарифы 2018 (1)'!K58</f>
        <v>#REF!</v>
      </c>
      <c r="G36" s="269" t="e">
        <f t="shared" si="3"/>
        <v>#REF!</v>
      </c>
      <c r="H36" s="269" t="e">
        <f t="shared" si="4"/>
        <v>#REF!</v>
      </c>
      <c r="I36" s="269" t="e">
        <f t="shared" si="5"/>
        <v>#REF!</v>
      </c>
      <c r="J36" s="269" t="e">
        <f t="shared" si="6"/>
        <v>#REF!</v>
      </c>
      <c r="K36" s="173">
        <v>366</v>
      </c>
      <c r="L36" s="173">
        <v>627.5</v>
      </c>
      <c r="M36" s="173">
        <v>458</v>
      </c>
      <c r="N36" s="219">
        <v>464</v>
      </c>
      <c r="O36" s="530">
        <v>347</v>
      </c>
      <c r="P36" s="529">
        <v>291</v>
      </c>
      <c r="Q36" s="173">
        <v>455</v>
      </c>
      <c r="R36" s="173">
        <v>417.9</v>
      </c>
      <c r="S36" s="173">
        <v>586.5</v>
      </c>
      <c r="T36" s="173">
        <v>432.7</v>
      </c>
      <c r="U36" s="173">
        <v>404.82</v>
      </c>
      <c r="V36" s="173">
        <v>405</v>
      </c>
      <c r="W36" s="173">
        <v>478</v>
      </c>
      <c r="X36" s="173">
        <v>386</v>
      </c>
      <c r="Y36" s="173">
        <v>426</v>
      </c>
      <c r="Z36" s="173">
        <v>488</v>
      </c>
      <c r="AA36" s="173">
        <v>463.76</v>
      </c>
      <c r="AB36" s="173">
        <v>445.69</v>
      </c>
      <c r="AC36" s="173">
        <v>500.82</v>
      </c>
      <c r="AD36" s="529">
        <v>462.25</v>
      </c>
      <c r="AE36" s="173">
        <v>646</v>
      </c>
      <c r="AF36" s="173">
        <v>684</v>
      </c>
      <c r="AG36" s="173">
        <v>650.12</v>
      </c>
      <c r="AH36" s="173">
        <v>487</v>
      </c>
      <c r="AI36" s="530">
        <v>515</v>
      </c>
      <c r="AJ36" s="529">
        <v>713.46</v>
      </c>
      <c r="AK36" s="173">
        <v>713.46</v>
      </c>
      <c r="AL36" s="173">
        <v>444</v>
      </c>
      <c r="AM36" s="173">
        <v>473</v>
      </c>
      <c r="AN36" s="530">
        <v>402.31</v>
      </c>
      <c r="AP36" s="691" t="e">
        <f t="shared" si="7"/>
        <v>#REF!</v>
      </c>
      <c r="AQ36" s="692" t="e">
        <f t="shared" si="8"/>
        <v>#REF!</v>
      </c>
      <c r="AR36" s="692" t="e">
        <f t="shared" si="0"/>
        <v>#REF!</v>
      </c>
      <c r="AS36" s="692" t="e">
        <f t="shared" si="9"/>
        <v>#REF!</v>
      </c>
      <c r="AT36" s="759" t="e">
        <f t="shared" si="1"/>
        <v>#REF!</v>
      </c>
      <c r="AV36" s="541">
        <f t="shared" si="10"/>
        <v>417.24</v>
      </c>
      <c r="AW36" s="543">
        <f t="shared" si="11"/>
        <v>627.5</v>
      </c>
      <c r="AX36" s="439">
        <f t="shared" si="2"/>
        <v>522.12</v>
      </c>
      <c r="AY36" s="544">
        <f t="shared" si="12"/>
        <v>464</v>
      </c>
      <c r="AZ36" s="542">
        <f t="shared" si="24"/>
        <v>395.58</v>
      </c>
      <c r="BA36" s="694" t="e">
        <f t="shared" si="13"/>
        <v>#REF!</v>
      </c>
      <c r="BB36" s="695" t="e">
        <f t="shared" si="14"/>
        <v>#REF!</v>
      </c>
      <c r="BC36" s="695" t="e">
        <f t="shared" si="15"/>
        <v>#REF!</v>
      </c>
      <c r="BD36" s="692" t="e">
        <f t="shared" si="16"/>
        <v>#REF!</v>
      </c>
      <c r="BE36" s="759" t="e">
        <f t="shared" si="17"/>
        <v>#REF!</v>
      </c>
      <c r="BG36" s="529">
        <v>366</v>
      </c>
      <c r="BH36" s="173">
        <v>627.5</v>
      </c>
      <c r="BI36" s="173">
        <v>458</v>
      </c>
      <c r="BJ36" s="173">
        <v>464</v>
      </c>
      <c r="BK36" s="767" t="e">
        <f>G36</f>
        <v>#REF!</v>
      </c>
      <c r="BL36" s="596" t="e">
        <f t="shared" si="25"/>
        <v>#REF!</v>
      </c>
      <c r="BM36" s="192" t="e">
        <f t="shared" si="20"/>
        <v>#REF!</v>
      </c>
      <c r="BN36" s="192" t="e">
        <f t="shared" si="21"/>
        <v>#REF!</v>
      </c>
      <c r="BO36" s="192" t="e">
        <f t="shared" si="22"/>
        <v>#REF!</v>
      </c>
      <c r="BP36" s="615" t="e">
        <f t="shared" si="23"/>
        <v>#REF!</v>
      </c>
    </row>
    <row r="37" spans="1:68" s="195" customFormat="1" ht="47.25" customHeight="1" thickBot="1" x14ac:dyDescent="0.3">
      <c r="A37" s="306">
        <v>23</v>
      </c>
      <c r="B37" s="516" t="e">
        <f>#REF!</f>
        <v>#REF!</v>
      </c>
      <c r="C37" s="1390" t="s">
        <v>3</v>
      </c>
      <c r="D37" s="1390"/>
      <c r="E37" s="415" t="s">
        <v>382</v>
      </c>
      <c r="F37" s="269" t="e">
        <f>'тарифы 2018 (1)'!K59</f>
        <v>#REF!</v>
      </c>
      <c r="G37" s="269" t="e">
        <f t="shared" si="3"/>
        <v>#REF!</v>
      </c>
      <c r="H37" s="269" t="e">
        <f t="shared" si="4"/>
        <v>#REF!</v>
      </c>
      <c r="I37" s="269" t="e">
        <f t="shared" si="5"/>
        <v>#REF!</v>
      </c>
      <c r="J37" s="269" t="e">
        <f t="shared" si="6"/>
        <v>#REF!</v>
      </c>
      <c r="K37" s="173">
        <v>459</v>
      </c>
      <c r="L37" s="173">
        <v>785.5</v>
      </c>
      <c r="M37" s="173">
        <v>574</v>
      </c>
      <c r="N37" s="219">
        <v>582</v>
      </c>
      <c r="O37" s="530">
        <v>435</v>
      </c>
      <c r="P37" s="529">
        <v>364</v>
      </c>
      <c r="Q37" s="173">
        <v>570</v>
      </c>
      <c r="R37" s="173">
        <v>523.20000000000005</v>
      </c>
      <c r="S37" s="173">
        <v>734.25</v>
      </c>
      <c r="T37" s="173">
        <v>541.6</v>
      </c>
      <c r="U37" s="173">
        <v>506.61</v>
      </c>
      <c r="V37" s="173">
        <v>405</v>
      </c>
      <c r="W37" s="173">
        <v>598</v>
      </c>
      <c r="X37" s="173">
        <v>483</v>
      </c>
      <c r="Y37" s="173">
        <v>533</v>
      </c>
      <c r="Z37" s="173">
        <v>611</v>
      </c>
      <c r="AA37" s="173">
        <v>463.76</v>
      </c>
      <c r="AB37" s="173">
        <v>558.1</v>
      </c>
      <c r="AC37" s="173">
        <v>627.35</v>
      </c>
      <c r="AD37" s="529">
        <v>578.66999999999996</v>
      </c>
      <c r="AE37" s="173">
        <v>809</v>
      </c>
      <c r="AF37" s="173">
        <v>856</v>
      </c>
      <c r="AG37" s="173">
        <v>813.82</v>
      </c>
      <c r="AH37" s="173">
        <v>610</v>
      </c>
      <c r="AI37" s="530">
        <v>646</v>
      </c>
      <c r="AJ37" s="529">
        <v>892.86</v>
      </c>
      <c r="AK37" s="173">
        <v>892.86</v>
      </c>
      <c r="AL37" s="173">
        <v>523</v>
      </c>
      <c r="AM37" s="173">
        <v>592</v>
      </c>
      <c r="AN37" s="530">
        <v>504.22</v>
      </c>
      <c r="AP37" s="691" t="e">
        <f t="shared" si="7"/>
        <v>#REF!</v>
      </c>
      <c r="AQ37" s="692" t="e">
        <f t="shared" si="8"/>
        <v>#REF!</v>
      </c>
      <c r="AR37" s="692" t="e">
        <f t="shared" si="0"/>
        <v>#REF!</v>
      </c>
      <c r="AS37" s="692" t="e">
        <f t="shared" si="9"/>
        <v>#REF!</v>
      </c>
      <c r="AT37" s="759" t="e">
        <f t="shared" si="1"/>
        <v>#REF!</v>
      </c>
      <c r="AV37" s="579">
        <f>ROUND(K37*$AV$14,2)</f>
        <v>523.26</v>
      </c>
      <c r="AW37" s="580">
        <f t="shared" si="11"/>
        <v>785.5</v>
      </c>
      <c r="AX37" s="581">
        <f t="shared" si="2"/>
        <v>654.36</v>
      </c>
      <c r="AY37" s="582">
        <f t="shared" si="12"/>
        <v>582</v>
      </c>
      <c r="AZ37" s="583">
        <f t="shared" si="24"/>
        <v>495.9</v>
      </c>
      <c r="BA37" s="694" t="e">
        <f t="shared" si="13"/>
        <v>#REF!</v>
      </c>
      <c r="BB37" s="695" t="e">
        <f t="shared" si="14"/>
        <v>#REF!</v>
      </c>
      <c r="BC37" s="695" t="e">
        <f t="shared" si="15"/>
        <v>#REF!</v>
      </c>
      <c r="BD37" s="692" t="e">
        <f t="shared" si="16"/>
        <v>#REF!</v>
      </c>
      <c r="BE37" s="759" t="e">
        <f t="shared" si="17"/>
        <v>#REF!</v>
      </c>
      <c r="BG37" s="679" t="e">
        <f>G37</f>
        <v>#REF!</v>
      </c>
      <c r="BH37" s="606">
        <v>785.5</v>
      </c>
      <c r="BI37" s="606">
        <v>574</v>
      </c>
      <c r="BJ37" s="606">
        <v>582</v>
      </c>
      <c r="BK37" s="767" t="e">
        <f>G37</f>
        <v>#REF!</v>
      </c>
      <c r="BL37" s="612" t="e">
        <f t="shared" si="25"/>
        <v>#REF!</v>
      </c>
      <c r="BM37" s="613" t="e">
        <f t="shared" si="20"/>
        <v>#REF!</v>
      </c>
      <c r="BN37" s="613" t="e">
        <f t="shared" si="21"/>
        <v>#REF!</v>
      </c>
      <c r="BO37" s="613" t="e">
        <f t="shared" si="22"/>
        <v>#REF!</v>
      </c>
      <c r="BP37" s="614" t="e">
        <f t="shared" si="23"/>
        <v>#REF!</v>
      </c>
    </row>
    <row r="38" spans="1:68" s="195" customFormat="1" ht="47.25" customHeight="1" thickBot="1" x14ac:dyDescent="0.3">
      <c r="A38" s="304">
        <v>24</v>
      </c>
      <c r="B38" s="515" t="e">
        <f>#REF!</f>
        <v>#REF!</v>
      </c>
      <c r="C38" s="1383" t="s">
        <v>3</v>
      </c>
      <c r="D38" s="1383"/>
      <c r="E38" s="417" t="s">
        <v>382</v>
      </c>
      <c r="F38" s="269" t="e">
        <f>'тарифы 2018 (1)'!K60</f>
        <v>#REF!</v>
      </c>
      <c r="G38" s="269" t="e">
        <f t="shared" si="3"/>
        <v>#REF!</v>
      </c>
      <c r="H38" s="269" t="e">
        <f t="shared" si="4"/>
        <v>#REF!</v>
      </c>
      <c r="I38" s="269" t="e">
        <f t="shared" si="5"/>
        <v>#REF!</v>
      </c>
      <c r="J38" s="269" t="e">
        <f t="shared" si="6"/>
        <v>#REF!</v>
      </c>
      <c r="K38" s="173">
        <v>528</v>
      </c>
      <c r="L38" s="173">
        <v>902.9</v>
      </c>
      <c r="M38" s="173">
        <v>659</v>
      </c>
      <c r="N38" s="219">
        <v>669</v>
      </c>
      <c r="O38" s="530">
        <v>500</v>
      </c>
      <c r="P38" s="529">
        <v>419</v>
      </c>
      <c r="Q38" s="173">
        <v>655</v>
      </c>
      <c r="R38" s="173">
        <v>601.4</v>
      </c>
      <c r="S38" s="173">
        <v>843.75</v>
      </c>
      <c r="T38" s="173">
        <v>622.6</v>
      </c>
      <c r="U38" s="173">
        <v>582.66</v>
      </c>
      <c r="V38" s="173">
        <v>405</v>
      </c>
      <c r="W38" s="173">
        <v>688</v>
      </c>
      <c r="X38" s="173">
        <v>554</v>
      </c>
      <c r="Y38" s="173">
        <v>613</v>
      </c>
      <c r="Z38" s="173">
        <v>702</v>
      </c>
      <c r="AA38" s="173">
        <v>801.04</v>
      </c>
      <c r="AB38" s="173">
        <v>640.85</v>
      </c>
      <c r="AC38" s="173">
        <v>720.74</v>
      </c>
      <c r="AD38" s="529">
        <v>665.1</v>
      </c>
      <c r="AE38" s="173">
        <v>930</v>
      </c>
      <c r="AF38" s="173">
        <v>984</v>
      </c>
      <c r="AG38" s="173">
        <v>935.42</v>
      </c>
      <c r="AH38" s="173">
        <v>701</v>
      </c>
      <c r="AI38" s="530">
        <v>777</v>
      </c>
      <c r="AJ38" s="529">
        <v>1026.6300000000001</v>
      </c>
      <c r="AK38" s="173">
        <v>1026.6300000000001</v>
      </c>
      <c r="AL38" s="173">
        <v>590</v>
      </c>
      <c r="AM38" s="173">
        <v>681</v>
      </c>
      <c r="AN38" s="530">
        <v>579.58000000000004</v>
      </c>
      <c r="AP38" s="691" t="e">
        <f t="shared" si="7"/>
        <v>#REF!</v>
      </c>
      <c r="AQ38" s="692" t="e">
        <f t="shared" si="8"/>
        <v>#REF!</v>
      </c>
      <c r="AR38" s="692" t="e">
        <f t="shared" si="0"/>
        <v>#REF!</v>
      </c>
      <c r="AS38" s="692" t="e">
        <f t="shared" si="9"/>
        <v>#REF!</v>
      </c>
      <c r="AT38" s="759" t="e">
        <f t="shared" si="1"/>
        <v>#REF!</v>
      </c>
      <c r="AV38" s="579">
        <f t="shared" si="10"/>
        <v>601.91999999999996</v>
      </c>
      <c r="AW38" s="580">
        <f t="shared" si="11"/>
        <v>902.9</v>
      </c>
      <c r="AX38" s="581">
        <f t="shared" si="2"/>
        <v>751.26</v>
      </c>
      <c r="AY38" s="582">
        <f t="shared" si="12"/>
        <v>669</v>
      </c>
      <c r="AZ38" s="583">
        <f t="shared" si="24"/>
        <v>570</v>
      </c>
      <c r="BA38" s="694" t="e">
        <f t="shared" si="13"/>
        <v>#REF!</v>
      </c>
      <c r="BB38" s="695" t="e">
        <f t="shared" si="14"/>
        <v>#REF!</v>
      </c>
      <c r="BC38" s="695" t="e">
        <f t="shared" si="15"/>
        <v>#REF!</v>
      </c>
      <c r="BD38" s="692" t="e">
        <f t="shared" si="16"/>
        <v>#REF!</v>
      </c>
      <c r="BE38" s="759" t="e">
        <f t="shared" si="17"/>
        <v>#REF!</v>
      </c>
      <c r="BG38" s="584">
        <v>528</v>
      </c>
      <c r="BH38" s="606">
        <v>902.9</v>
      </c>
      <c r="BI38" s="606">
        <v>659</v>
      </c>
      <c r="BJ38" s="606">
        <v>669</v>
      </c>
      <c r="BK38" s="607">
        <v>500</v>
      </c>
      <c r="BL38" s="612" t="e">
        <f t="shared" si="25"/>
        <v>#REF!</v>
      </c>
      <c r="BM38" s="613" t="e">
        <f t="shared" si="20"/>
        <v>#REF!</v>
      </c>
      <c r="BN38" s="613" t="e">
        <f t="shared" si="21"/>
        <v>#REF!</v>
      </c>
      <c r="BO38" s="613" t="e">
        <f t="shared" si="22"/>
        <v>#REF!</v>
      </c>
      <c r="BP38" s="614" t="e">
        <f t="shared" si="23"/>
        <v>#REF!</v>
      </c>
    </row>
    <row r="39" spans="1:68" s="195" customFormat="1" ht="47.25" customHeight="1" thickBot="1" x14ac:dyDescent="0.3">
      <c r="A39" s="425">
        <v>25</v>
      </c>
      <c r="B39" s="518" t="e">
        <f>#REF!</f>
        <v>#REF!</v>
      </c>
      <c r="C39" s="1390" t="s">
        <v>3</v>
      </c>
      <c r="D39" s="1390"/>
      <c r="E39" s="415" t="s">
        <v>382</v>
      </c>
      <c r="F39" s="269" t="e">
        <f>'тарифы 2018 (1)'!K61</f>
        <v>#REF!</v>
      </c>
      <c r="G39" s="269" t="e">
        <f t="shared" si="3"/>
        <v>#REF!</v>
      </c>
      <c r="H39" s="269" t="e">
        <f t="shared" si="4"/>
        <v>#REF!</v>
      </c>
      <c r="I39" s="269" t="e">
        <f t="shared" si="5"/>
        <v>#REF!</v>
      </c>
      <c r="J39" s="269" t="e">
        <f t="shared" si="6"/>
        <v>#REF!</v>
      </c>
      <c r="K39" s="173">
        <v>634</v>
      </c>
      <c r="L39" s="173">
        <v>1083.5</v>
      </c>
      <c r="M39" s="173">
        <v>791</v>
      </c>
      <c r="N39" s="219">
        <v>802</v>
      </c>
      <c r="O39" s="530">
        <v>600</v>
      </c>
      <c r="P39" s="529">
        <v>502</v>
      </c>
      <c r="Q39" s="173">
        <v>786</v>
      </c>
      <c r="R39" s="173">
        <v>721.6</v>
      </c>
      <c r="S39" s="173">
        <v>1012.5</v>
      </c>
      <c r="T39" s="173">
        <v>747.1</v>
      </c>
      <c r="U39" s="173">
        <v>698.88</v>
      </c>
      <c r="V39" s="173">
        <v>405</v>
      </c>
      <c r="W39" s="173">
        <v>825</v>
      </c>
      <c r="X39" s="173">
        <v>666</v>
      </c>
      <c r="Y39" s="173">
        <v>735</v>
      </c>
      <c r="Z39" s="173">
        <v>843</v>
      </c>
      <c r="AA39" s="173">
        <v>801.04</v>
      </c>
      <c r="AB39" s="173">
        <v>769.47</v>
      </c>
      <c r="AC39" s="173">
        <v>864.58</v>
      </c>
      <c r="AD39" s="529">
        <v>798.19</v>
      </c>
      <c r="AE39" s="173">
        <v>1116</v>
      </c>
      <c r="AF39" s="173">
        <v>1181</v>
      </c>
      <c r="AG39" s="173">
        <v>1122.51</v>
      </c>
      <c r="AH39" s="173">
        <v>842</v>
      </c>
      <c r="AI39" s="530">
        <v>890</v>
      </c>
      <c r="AJ39" s="529">
        <v>1231.96</v>
      </c>
      <c r="AK39" s="173">
        <v>1231.96</v>
      </c>
      <c r="AL39" s="173">
        <v>590</v>
      </c>
      <c r="AM39" s="173">
        <v>816</v>
      </c>
      <c r="AN39" s="530">
        <v>695.52</v>
      </c>
      <c r="AP39" s="691" t="e">
        <f>IF(K39=0,"",K39-G39)</f>
        <v>#REF!</v>
      </c>
      <c r="AQ39" s="692" t="e">
        <f t="shared" si="8"/>
        <v>#REF!</v>
      </c>
      <c r="AR39" s="692" t="e">
        <f t="shared" si="0"/>
        <v>#REF!</v>
      </c>
      <c r="AS39" s="692" t="e">
        <f t="shared" si="9"/>
        <v>#REF!</v>
      </c>
      <c r="AT39" s="759" t="e">
        <f t="shared" si="1"/>
        <v>#REF!</v>
      </c>
      <c r="AV39" s="541">
        <f t="shared" si="10"/>
        <v>722.76</v>
      </c>
      <c r="AW39" s="543">
        <f t="shared" si="11"/>
        <v>1083.5</v>
      </c>
      <c r="AX39" s="439">
        <f t="shared" si="2"/>
        <v>901.74</v>
      </c>
      <c r="AY39" s="544">
        <f t="shared" si="12"/>
        <v>802</v>
      </c>
      <c r="AZ39" s="542">
        <f t="shared" si="24"/>
        <v>684</v>
      </c>
      <c r="BA39" s="694" t="e">
        <f t="shared" si="13"/>
        <v>#REF!</v>
      </c>
      <c r="BB39" s="695" t="e">
        <f t="shared" si="14"/>
        <v>#REF!</v>
      </c>
      <c r="BC39" s="695" t="e">
        <f t="shared" si="15"/>
        <v>#REF!</v>
      </c>
      <c r="BD39" s="692" t="e">
        <f t="shared" si="16"/>
        <v>#REF!</v>
      </c>
      <c r="BE39" s="759" t="e">
        <f t="shared" si="17"/>
        <v>#REF!</v>
      </c>
      <c r="BG39" s="679" t="e">
        <f>G39</f>
        <v>#REF!</v>
      </c>
      <c r="BH39" s="173">
        <v>1083.5</v>
      </c>
      <c r="BI39" s="173">
        <v>791</v>
      </c>
      <c r="BJ39" s="173">
        <v>802</v>
      </c>
      <c r="BK39" s="767" t="e">
        <f>G39</f>
        <v>#REF!</v>
      </c>
      <c r="BL39" s="612" t="e">
        <f t="shared" si="25"/>
        <v>#REF!</v>
      </c>
      <c r="BM39" s="613" t="e">
        <f t="shared" si="20"/>
        <v>#REF!</v>
      </c>
      <c r="BN39" s="613" t="e">
        <f t="shared" si="21"/>
        <v>#REF!</v>
      </c>
      <c r="BO39" s="613" t="e">
        <f t="shared" si="22"/>
        <v>#REF!</v>
      </c>
      <c r="BP39" s="614" t="e">
        <f t="shared" si="23"/>
        <v>#REF!</v>
      </c>
    </row>
    <row r="40" spans="1:68" s="195" customFormat="1" ht="47.25" customHeight="1" thickBot="1" x14ac:dyDescent="0.3">
      <c r="A40" s="308" t="s">
        <v>374</v>
      </c>
      <c r="B40" s="519" t="e">
        <f>#REF!</f>
        <v>#REF!</v>
      </c>
      <c r="C40" s="1383" t="s">
        <v>3</v>
      </c>
      <c r="D40" s="1383"/>
      <c r="E40" s="417" t="s">
        <v>383</v>
      </c>
      <c r="F40" s="269" t="e">
        <f>'тарифы 2018 (1)'!K62</f>
        <v>#REF!</v>
      </c>
      <c r="G40" s="269" t="e">
        <f t="shared" si="3"/>
        <v>#REF!</v>
      </c>
      <c r="H40" s="269" t="e">
        <f t="shared" si="4"/>
        <v>#REF!</v>
      </c>
      <c r="I40" s="269" t="e">
        <f t="shared" si="5"/>
        <v>#REF!</v>
      </c>
      <c r="J40" s="269" t="e">
        <f t="shared" si="6"/>
        <v>#REF!</v>
      </c>
      <c r="K40" s="173">
        <v>181</v>
      </c>
      <c r="L40" s="173">
        <v>334.1</v>
      </c>
      <c r="M40" s="173">
        <v>196</v>
      </c>
      <c r="N40" s="219">
        <v>203</v>
      </c>
      <c r="O40" s="530">
        <v>151</v>
      </c>
      <c r="P40" s="529">
        <v>129</v>
      </c>
      <c r="Q40" s="173">
        <v>277</v>
      </c>
      <c r="R40" s="173">
        <v>180.3</v>
      </c>
      <c r="S40" s="173">
        <v>257.95</v>
      </c>
      <c r="T40" s="173">
        <v>264.3</v>
      </c>
      <c r="U40" s="173">
        <v>190.95</v>
      </c>
      <c r="V40" s="173">
        <v>251</v>
      </c>
      <c r="W40" s="173">
        <v>292</v>
      </c>
      <c r="X40" s="173">
        <v>162</v>
      </c>
      <c r="Y40" s="173">
        <v>196</v>
      </c>
      <c r="Z40" s="173">
        <v>260</v>
      </c>
      <c r="AA40" s="173">
        <v>200.26</v>
      </c>
      <c r="AB40" s="173">
        <v>263.38</v>
      </c>
      <c r="AC40" s="173">
        <v>247.63</v>
      </c>
      <c r="AD40" s="529">
        <v>218.76</v>
      </c>
      <c r="AE40" s="173">
        <v>363</v>
      </c>
      <c r="AF40" s="173">
        <v>417</v>
      </c>
      <c r="AG40" s="173">
        <v>369.73</v>
      </c>
      <c r="AH40" s="173">
        <v>212</v>
      </c>
      <c r="AI40" s="530">
        <v>275</v>
      </c>
      <c r="AJ40" s="529">
        <v>352.58</v>
      </c>
      <c r="AK40" s="173">
        <v>246.81</v>
      </c>
      <c r="AL40" s="173">
        <v>188</v>
      </c>
      <c r="AM40" s="173">
        <v>205</v>
      </c>
      <c r="AN40" s="530">
        <v>174.72</v>
      </c>
      <c r="AP40" s="691" t="e">
        <f t="shared" si="7"/>
        <v>#REF!</v>
      </c>
      <c r="AQ40" s="692" t="e">
        <f t="shared" si="8"/>
        <v>#REF!</v>
      </c>
      <c r="AR40" s="692" t="e">
        <f t="shared" si="0"/>
        <v>#REF!</v>
      </c>
      <c r="AS40" s="692" t="e">
        <f t="shared" si="9"/>
        <v>#REF!</v>
      </c>
      <c r="AT40" s="759" t="e">
        <f t="shared" si="1"/>
        <v>#REF!</v>
      </c>
      <c r="AV40" s="541">
        <f t="shared" si="10"/>
        <v>206.34</v>
      </c>
      <c r="AW40" s="543">
        <f t="shared" si="11"/>
        <v>334.1</v>
      </c>
      <c r="AX40" s="439">
        <f t="shared" si="2"/>
        <v>223.44</v>
      </c>
      <c r="AY40" s="544">
        <f t="shared" si="12"/>
        <v>203</v>
      </c>
      <c r="AZ40" s="542">
        <f t="shared" si="24"/>
        <v>172.14</v>
      </c>
      <c r="BA40" s="694" t="e">
        <f t="shared" si="13"/>
        <v>#REF!</v>
      </c>
      <c r="BB40" s="695" t="e">
        <f t="shared" si="14"/>
        <v>#REF!</v>
      </c>
      <c r="BC40" s="695" t="e">
        <f t="shared" si="15"/>
        <v>#REF!</v>
      </c>
      <c r="BD40" s="692" t="e">
        <f t="shared" si="16"/>
        <v>#REF!</v>
      </c>
      <c r="BE40" s="759" t="e">
        <f t="shared" si="17"/>
        <v>#REF!</v>
      </c>
      <c r="BG40" s="748">
        <v>239</v>
      </c>
      <c r="BH40" s="567">
        <v>442.4</v>
      </c>
      <c r="BI40" s="567">
        <v>259</v>
      </c>
      <c r="BJ40" s="567">
        <v>269</v>
      </c>
      <c r="BK40" s="569">
        <v>200</v>
      </c>
      <c r="BL40" s="770" t="e">
        <f t="shared" si="25"/>
        <v>#REF!</v>
      </c>
      <c r="BM40" s="567" t="e">
        <f t="shared" si="20"/>
        <v>#REF!</v>
      </c>
      <c r="BN40" s="567" t="e">
        <f t="shared" si="21"/>
        <v>#REF!</v>
      </c>
      <c r="BO40" s="567" t="e">
        <f t="shared" si="22"/>
        <v>#REF!</v>
      </c>
      <c r="BP40" s="569" t="e">
        <f t="shared" si="23"/>
        <v>#REF!</v>
      </c>
    </row>
    <row r="41" spans="1:68" s="195" customFormat="1" ht="47.25" customHeight="1" thickBot="1" x14ac:dyDescent="0.3">
      <c r="A41" s="384" t="s">
        <v>375</v>
      </c>
      <c r="B41" s="520" t="e">
        <f>#REF!</f>
        <v>#REF!</v>
      </c>
      <c r="C41" s="1390" t="s">
        <v>3</v>
      </c>
      <c r="D41" s="1390"/>
      <c r="E41" s="415" t="s">
        <v>8</v>
      </c>
      <c r="F41" s="269" t="e">
        <f>'тарифы 2018 (1)'!K63</f>
        <v>#REF!</v>
      </c>
      <c r="G41" s="269" t="e">
        <f t="shared" si="3"/>
        <v>#REF!</v>
      </c>
      <c r="H41" s="269" t="e">
        <f t="shared" si="4"/>
        <v>#REF!</v>
      </c>
      <c r="I41" s="269" t="e">
        <f t="shared" si="5"/>
        <v>#REF!</v>
      </c>
      <c r="J41" s="269" t="e">
        <f t="shared" si="6"/>
        <v>#REF!</v>
      </c>
      <c r="K41" s="173">
        <v>209</v>
      </c>
      <c r="L41" s="173">
        <v>388.2</v>
      </c>
      <c r="M41" s="173">
        <v>228</v>
      </c>
      <c r="N41" s="219">
        <v>23</v>
      </c>
      <c r="O41" s="530">
        <v>175</v>
      </c>
      <c r="P41" s="529">
        <v>150</v>
      </c>
      <c r="Q41" s="173">
        <v>322</v>
      </c>
      <c r="R41" s="173">
        <v>209.5</v>
      </c>
      <c r="S41" s="173">
        <v>299.75</v>
      </c>
      <c r="T41" s="173">
        <v>307.10000000000002</v>
      </c>
      <c r="U41" s="173">
        <v>223.17</v>
      </c>
      <c r="V41" s="173">
        <v>292</v>
      </c>
      <c r="W41" s="173">
        <v>340</v>
      </c>
      <c r="X41" s="173">
        <v>188</v>
      </c>
      <c r="Y41" s="173">
        <v>228</v>
      </c>
      <c r="Z41" s="173">
        <v>302</v>
      </c>
      <c r="AA41" s="173">
        <v>230.83</v>
      </c>
      <c r="AB41" s="173">
        <v>305.89999999999998</v>
      </c>
      <c r="AC41" s="173">
        <v>287.48</v>
      </c>
      <c r="AD41" s="529">
        <v>254.24</v>
      </c>
      <c r="AE41" s="173">
        <v>422</v>
      </c>
      <c r="AF41" s="173">
        <v>485</v>
      </c>
      <c r="AG41" s="173">
        <v>429.68</v>
      </c>
      <c r="AH41" s="173">
        <v>245</v>
      </c>
      <c r="AI41" s="530">
        <v>318</v>
      </c>
      <c r="AJ41" s="529">
        <v>502.95</v>
      </c>
      <c r="AK41" s="173">
        <v>286.68</v>
      </c>
      <c r="AL41" s="173">
        <v>220</v>
      </c>
      <c r="AM41" s="173">
        <v>239</v>
      </c>
      <c r="AN41" s="530">
        <v>203.01</v>
      </c>
      <c r="AP41" s="691" t="e">
        <f t="shared" si="7"/>
        <v>#REF!</v>
      </c>
      <c r="AQ41" s="692" t="e">
        <f t="shared" si="8"/>
        <v>#REF!</v>
      </c>
      <c r="AR41" s="692" t="e">
        <f t="shared" si="0"/>
        <v>#REF!</v>
      </c>
      <c r="AS41" s="692" t="e">
        <f t="shared" si="9"/>
        <v>#REF!</v>
      </c>
      <c r="AT41" s="759" t="e">
        <f t="shared" si="1"/>
        <v>#REF!</v>
      </c>
      <c r="AV41" s="541">
        <f t="shared" si="10"/>
        <v>238.26</v>
      </c>
      <c r="AW41" s="543">
        <f t="shared" si="11"/>
        <v>388.2</v>
      </c>
      <c r="AX41" s="439">
        <f t="shared" si="2"/>
        <v>259.92</v>
      </c>
      <c r="AY41" s="544">
        <f t="shared" si="12"/>
        <v>23</v>
      </c>
      <c r="AZ41" s="542">
        <f t="shared" si="24"/>
        <v>199.5</v>
      </c>
      <c r="BA41" s="694" t="e">
        <f t="shared" si="13"/>
        <v>#REF!</v>
      </c>
      <c r="BB41" s="695" t="e">
        <f t="shared" si="14"/>
        <v>#REF!</v>
      </c>
      <c r="BC41" s="695" t="e">
        <f t="shared" si="15"/>
        <v>#REF!</v>
      </c>
      <c r="BD41" s="692" t="e">
        <f t="shared" si="16"/>
        <v>#REF!</v>
      </c>
      <c r="BE41" s="759" t="e">
        <f t="shared" si="17"/>
        <v>#REF!</v>
      </c>
      <c r="BG41" s="748">
        <v>239</v>
      </c>
      <c r="BH41" s="567">
        <v>442.4</v>
      </c>
      <c r="BI41" s="567">
        <v>259</v>
      </c>
      <c r="BJ41" s="567">
        <v>269</v>
      </c>
      <c r="BK41" s="569">
        <v>200</v>
      </c>
      <c r="BL41" s="770" t="e">
        <f t="shared" si="25"/>
        <v>#REF!</v>
      </c>
      <c r="BM41" s="567" t="e">
        <f t="shared" si="20"/>
        <v>#REF!</v>
      </c>
      <c r="BN41" s="567" t="e">
        <f t="shared" si="21"/>
        <v>#REF!</v>
      </c>
      <c r="BO41" s="567" t="e">
        <f t="shared" si="22"/>
        <v>#REF!</v>
      </c>
      <c r="BP41" s="569" t="e">
        <f t="shared" si="23"/>
        <v>#REF!</v>
      </c>
    </row>
    <row r="42" spans="1:68" s="195" customFormat="1" ht="47.25" customHeight="1" thickBot="1" x14ac:dyDescent="0.3">
      <c r="A42" s="308" t="s">
        <v>376</v>
      </c>
      <c r="B42" s="519" t="e">
        <f>#REF!</f>
        <v>#REF!</v>
      </c>
      <c r="C42" s="1383" t="s">
        <v>3</v>
      </c>
      <c r="D42" s="1383"/>
      <c r="E42" s="417" t="s">
        <v>8</v>
      </c>
      <c r="F42" s="269" t="e">
        <f>'тарифы 2018 (1)'!K64</f>
        <v>#REF!</v>
      </c>
      <c r="G42" s="269" t="e">
        <f t="shared" si="3"/>
        <v>#REF!</v>
      </c>
      <c r="H42" s="269" t="e">
        <f t="shared" si="4"/>
        <v>#REF!</v>
      </c>
      <c r="I42" s="269" t="e">
        <f t="shared" si="5"/>
        <v>#REF!</v>
      </c>
      <c r="J42" s="269" t="e">
        <f t="shared" si="6"/>
        <v>#REF!</v>
      </c>
      <c r="K42" s="173">
        <v>239</v>
      </c>
      <c r="L42" s="173">
        <v>442.4</v>
      </c>
      <c r="M42" s="173">
        <v>259</v>
      </c>
      <c r="N42" s="219">
        <v>269</v>
      </c>
      <c r="O42" s="530">
        <v>200</v>
      </c>
      <c r="P42" s="529">
        <v>171</v>
      </c>
      <c r="Q42" s="173">
        <v>367</v>
      </c>
      <c r="R42" s="173">
        <v>238.8</v>
      </c>
      <c r="S42" s="173">
        <v>341.55</v>
      </c>
      <c r="T42" s="173">
        <v>350</v>
      </c>
      <c r="U42" s="173">
        <v>254.47</v>
      </c>
      <c r="V42" s="173">
        <v>333</v>
      </c>
      <c r="W42" s="173">
        <v>387</v>
      </c>
      <c r="X42" s="173">
        <v>214</v>
      </c>
      <c r="Y42" s="173">
        <v>260</v>
      </c>
      <c r="Z42" s="173">
        <v>344</v>
      </c>
      <c r="AA42" s="173">
        <v>264.55</v>
      </c>
      <c r="AB42" s="173">
        <v>348.37</v>
      </c>
      <c r="AC42" s="173">
        <v>327.93</v>
      </c>
      <c r="AD42" s="529">
        <v>289.70999999999998</v>
      </c>
      <c r="AE42" s="173">
        <v>481</v>
      </c>
      <c r="AF42" s="173">
        <v>553</v>
      </c>
      <c r="AG42" s="173">
        <v>489.64</v>
      </c>
      <c r="AH42" s="173">
        <v>280</v>
      </c>
      <c r="AI42" s="530">
        <v>363</v>
      </c>
      <c r="AJ42" s="529">
        <v>520.57000000000005</v>
      </c>
      <c r="AK42" s="173">
        <v>327.96</v>
      </c>
      <c r="AL42" s="173">
        <v>250</v>
      </c>
      <c r="AM42" s="173">
        <v>271</v>
      </c>
      <c r="AN42" s="530">
        <v>231.41</v>
      </c>
      <c r="AP42" s="691" t="e">
        <f t="shared" si="7"/>
        <v>#REF!</v>
      </c>
      <c r="AQ42" s="692" t="e">
        <f t="shared" si="8"/>
        <v>#REF!</v>
      </c>
      <c r="AR42" s="692" t="e">
        <f t="shared" si="0"/>
        <v>#REF!</v>
      </c>
      <c r="AS42" s="692" t="e">
        <f t="shared" si="9"/>
        <v>#REF!</v>
      </c>
      <c r="AT42" s="759" t="e">
        <f t="shared" si="1"/>
        <v>#REF!</v>
      </c>
      <c r="AV42" s="579">
        <f t="shared" si="10"/>
        <v>272.45999999999998</v>
      </c>
      <c r="AW42" s="580">
        <f t="shared" si="11"/>
        <v>442.4</v>
      </c>
      <c r="AX42" s="581">
        <f t="shared" si="2"/>
        <v>295.26</v>
      </c>
      <c r="AY42" s="582">
        <f t="shared" si="12"/>
        <v>269</v>
      </c>
      <c r="AZ42" s="583">
        <f t="shared" si="24"/>
        <v>228</v>
      </c>
      <c r="BA42" s="694" t="e">
        <f t="shared" si="13"/>
        <v>#REF!</v>
      </c>
      <c r="BB42" s="695" t="e">
        <f t="shared" si="14"/>
        <v>#REF!</v>
      </c>
      <c r="BC42" s="695" t="e">
        <f t="shared" si="15"/>
        <v>#REF!</v>
      </c>
      <c r="BD42" s="692" t="e">
        <f t="shared" si="16"/>
        <v>#REF!</v>
      </c>
      <c r="BE42" s="759" t="e">
        <f t="shared" si="17"/>
        <v>#REF!</v>
      </c>
      <c r="BG42" s="679" t="e">
        <f>G42</f>
        <v>#REF!</v>
      </c>
      <c r="BH42" s="606">
        <v>442.4</v>
      </c>
      <c r="BI42" s="680" t="e">
        <f>G42</f>
        <v>#REF!</v>
      </c>
      <c r="BJ42" s="680" t="e">
        <f>G42</f>
        <v>#REF!</v>
      </c>
      <c r="BK42" s="675">
        <f>200*1.14</f>
        <v>227.99999999999997</v>
      </c>
      <c r="BL42" s="612" t="e">
        <f t="shared" si="25"/>
        <v>#REF!</v>
      </c>
      <c r="BM42" s="613" t="e">
        <f t="shared" si="20"/>
        <v>#REF!</v>
      </c>
      <c r="BN42" s="613" t="e">
        <f t="shared" si="21"/>
        <v>#REF!</v>
      </c>
      <c r="BO42" s="613" t="e">
        <f t="shared" si="22"/>
        <v>#REF!</v>
      </c>
      <c r="BP42" s="771" t="e">
        <f t="shared" si="23"/>
        <v>#REF!</v>
      </c>
    </row>
    <row r="43" spans="1:68" s="195" customFormat="1" ht="47.25" customHeight="1" thickBot="1" x14ac:dyDescent="0.3">
      <c r="A43" s="306">
        <v>27</v>
      </c>
      <c r="B43" s="516" t="e">
        <f>#REF!</f>
        <v>#REF!</v>
      </c>
      <c r="C43" s="1390" t="s">
        <v>3</v>
      </c>
      <c r="D43" s="1390"/>
      <c r="E43" s="414" t="s">
        <v>8</v>
      </c>
      <c r="F43" s="269" t="e">
        <f>'тарифы 2018 (1)'!K65</f>
        <v>#REF!</v>
      </c>
      <c r="G43" s="269" t="e">
        <f t="shared" si="3"/>
        <v>#REF!</v>
      </c>
      <c r="H43" s="269" t="e">
        <f t="shared" si="4"/>
        <v>#REF!</v>
      </c>
      <c r="I43" s="269" t="e">
        <f t="shared" si="5"/>
        <v>#REF!</v>
      </c>
      <c r="J43" s="269" t="e">
        <f t="shared" si="6"/>
        <v>#REF!</v>
      </c>
      <c r="K43" s="173">
        <v>181</v>
      </c>
      <c r="L43" s="173">
        <v>334.1</v>
      </c>
      <c r="M43" s="173">
        <v>196</v>
      </c>
      <c r="N43" s="219">
        <v>224</v>
      </c>
      <c r="O43" s="530">
        <v>254</v>
      </c>
      <c r="P43" s="529">
        <v>129</v>
      </c>
      <c r="Q43" s="173">
        <v>277</v>
      </c>
      <c r="R43" s="173">
        <v>253.7</v>
      </c>
      <c r="S43" s="173">
        <v>351.75</v>
      </c>
      <c r="T43" s="173">
        <v>264.3</v>
      </c>
      <c r="U43" s="173">
        <v>239.46</v>
      </c>
      <c r="V43" s="173">
        <v>251</v>
      </c>
      <c r="W43" s="173">
        <v>292</v>
      </c>
      <c r="X43" s="173">
        <v>229</v>
      </c>
      <c r="Y43" s="173">
        <v>301</v>
      </c>
      <c r="Z43" s="173">
        <v>260</v>
      </c>
      <c r="AA43" s="173">
        <v>298.27999999999997</v>
      </c>
      <c r="AB43" s="173">
        <v>263.38</v>
      </c>
      <c r="AC43" s="173">
        <v>304.26</v>
      </c>
      <c r="AD43" s="529">
        <v>374.83</v>
      </c>
      <c r="AE43" s="173">
        <v>363</v>
      </c>
      <c r="AF43" s="173">
        <v>417</v>
      </c>
      <c r="AG43" s="173">
        <v>369.73</v>
      </c>
      <c r="AH43" s="173">
        <v>405</v>
      </c>
      <c r="AI43" s="530">
        <v>384</v>
      </c>
      <c r="AJ43" s="529">
        <v>488.43</v>
      </c>
      <c r="AK43" s="173">
        <v>190.49</v>
      </c>
      <c r="AL43" s="173">
        <v>188</v>
      </c>
      <c r="AM43" s="173">
        <v>539</v>
      </c>
      <c r="AN43" s="530">
        <v>619.29999999999995</v>
      </c>
      <c r="AP43" s="691" t="e">
        <f t="shared" si="7"/>
        <v>#REF!</v>
      </c>
      <c r="AQ43" s="692" t="e">
        <f t="shared" si="8"/>
        <v>#REF!</v>
      </c>
      <c r="AR43" s="692" t="e">
        <f t="shared" si="0"/>
        <v>#REF!</v>
      </c>
      <c r="AS43" s="692" t="e">
        <f t="shared" si="9"/>
        <v>#REF!</v>
      </c>
      <c r="AT43" s="759" t="e">
        <f t="shared" si="1"/>
        <v>#REF!</v>
      </c>
      <c r="AV43" s="541">
        <f t="shared" si="10"/>
        <v>206.34</v>
      </c>
      <c r="AW43" s="543">
        <f t="shared" si="11"/>
        <v>334.1</v>
      </c>
      <c r="AX43" s="439">
        <f t="shared" si="2"/>
        <v>223.44</v>
      </c>
      <c r="AY43" s="544">
        <f t="shared" si="12"/>
        <v>224</v>
      </c>
      <c r="AZ43" s="542">
        <f t="shared" si="24"/>
        <v>289.56</v>
      </c>
      <c r="BA43" s="694" t="e">
        <f t="shared" si="13"/>
        <v>#REF!</v>
      </c>
      <c r="BB43" s="695" t="e">
        <f t="shared" si="14"/>
        <v>#REF!</v>
      </c>
      <c r="BC43" s="695" t="e">
        <f t="shared" si="15"/>
        <v>#REF!</v>
      </c>
      <c r="BD43" s="692" t="e">
        <f t="shared" si="16"/>
        <v>#REF!</v>
      </c>
      <c r="BE43" s="759" t="e">
        <f t="shared" si="17"/>
        <v>#REF!</v>
      </c>
      <c r="BG43" s="679" t="e">
        <f>G43</f>
        <v>#REF!</v>
      </c>
      <c r="BH43" s="173">
        <v>334.1</v>
      </c>
      <c r="BI43" s="173">
        <v>196</v>
      </c>
      <c r="BJ43" s="173">
        <v>224</v>
      </c>
      <c r="BK43" s="530">
        <v>254</v>
      </c>
      <c r="BL43" s="585" t="e">
        <f>BG43/G43</f>
        <v>#REF!</v>
      </c>
      <c r="BM43" s="173" t="e">
        <f t="shared" si="20"/>
        <v>#REF!</v>
      </c>
      <c r="BN43" s="173" t="e">
        <f t="shared" si="21"/>
        <v>#REF!</v>
      </c>
      <c r="BO43" s="173" t="e">
        <f t="shared" si="22"/>
        <v>#REF!</v>
      </c>
      <c r="BP43" s="530" t="e">
        <f t="shared" si="23"/>
        <v>#REF!</v>
      </c>
    </row>
    <row r="44" spans="1:68" s="195" customFormat="1" ht="47.25" customHeight="1" thickBot="1" x14ac:dyDescent="0.3">
      <c r="A44" s="304">
        <v>28</v>
      </c>
      <c r="B44" s="515" t="e">
        <f>#REF!</f>
        <v>#REF!</v>
      </c>
      <c r="C44" s="1383" t="s">
        <v>3</v>
      </c>
      <c r="D44" s="1383"/>
      <c r="E44" s="416" t="s">
        <v>8</v>
      </c>
      <c r="F44" s="269" t="e">
        <f>'тарифы 2018 (1)'!K66</f>
        <v>#REF!</v>
      </c>
      <c r="G44" s="269" t="e">
        <f t="shared" si="3"/>
        <v>#REF!</v>
      </c>
      <c r="H44" s="269" t="e">
        <f t="shared" si="4"/>
        <v>#REF!</v>
      </c>
      <c r="I44" s="269" t="e">
        <f t="shared" si="5"/>
        <v>#REF!</v>
      </c>
      <c r="J44" s="269" t="e">
        <f t="shared" si="6"/>
        <v>#REF!</v>
      </c>
      <c r="K44" s="173">
        <v>181</v>
      </c>
      <c r="L44" s="173">
        <v>203.1</v>
      </c>
      <c r="M44" s="173">
        <v>119</v>
      </c>
      <c r="N44" s="219">
        <v>137</v>
      </c>
      <c r="O44" s="530">
        <v>154</v>
      </c>
      <c r="P44" s="529">
        <v>79</v>
      </c>
      <c r="Q44" s="173">
        <v>168</v>
      </c>
      <c r="R44" s="173">
        <v>154.30000000000001</v>
      </c>
      <c r="S44" s="173">
        <v>213.75</v>
      </c>
      <c r="T44" s="173">
        <v>160.69999999999999</v>
      </c>
      <c r="U44" s="173">
        <v>145.47</v>
      </c>
      <c r="V44" s="173">
        <v>153</v>
      </c>
      <c r="W44" s="173">
        <v>178</v>
      </c>
      <c r="X44" s="173">
        <v>120</v>
      </c>
      <c r="Y44" s="173">
        <v>183</v>
      </c>
      <c r="Z44" s="173">
        <v>158</v>
      </c>
      <c r="AA44" s="173">
        <v>181.29</v>
      </c>
      <c r="AB44" s="173">
        <v>159.94</v>
      </c>
      <c r="AC44" s="173">
        <v>185.27</v>
      </c>
      <c r="AD44" s="529">
        <v>227.94</v>
      </c>
      <c r="AE44" s="173">
        <v>221</v>
      </c>
      <c r="AF44" s="173">
        <v>254</v>
      </c>
      <c r="AG44" s="173">
        <v>224.83</v>
      </c>
      <c r="AH44" s="173">
        <v>246</v>
      </c>
      <c r="AI44" s="530">
        <v>234</v>
      </c>
      <c r="AJ44" s="529">
        <v>297.62</v>
      </c>
      <c r="AK44" s="173">
        <v>117.86</v>
      </c>
      <c r="AL44" s="173">
        <v>250</v>
      </c>
      <c r="AM44" s="173">
        <v>328</v>
      </c>
      <c r="AN44" s="530">
        <v>376.2</v>
      </c>
      <c r="AP44" s="691" t="e">
        <f t="shared" si="7"/>
        <v>#REF!</v>
      </c>
      <c r="AQ44" s="692" t="e">
        <f t="shared" si="8"/>
        <v>#REF!</v>
      </c>
      <c r="AR44" s="692" t="e">
        <f t="shared" si="0"/>
        <v>#REF!</v>
      </c>
      <c r="AS44" s="692" t="e">
        <f t="shared" si="9"/>
        <v>#REF!</v>
      </c>
      <c r="AT44" s="759" t="e">
        <f t="shared" si="1"/>
        <v>#REF!</v>
      </c>
      <c r="AV44" s="541">
        <f t="shared" si="10"/>
        <v>206.34</v>
      </c>
      <c r="AW44" s="543">
        <f t="shared" si="11"/>
        <v>203.1</v>
      </c>
      <c r="AX44" s="439">
        <f t="shared" si="2"/>
        <v>135.66</v>
      </c>
      <c r="AY44" s="544">
        <f t="shared" si="12"/>
        <v>137</v>
      </c>
      <c r="AZ44" s="542">
        <f t="shared" si="24"/>
        <v>175.56</v>
      </c>
      <c r="BA44" s="694" t="e">
        <f t="shared" si="13"/>
        <v>#REF!</v>
      </c>
      <c r="BB44" s="695" t="e">
        <f t="shared" si="14"/>
        <v>#REF!</v>
      </c>
      <c r="BC44" s="695" t="e">
        <f t="shared" si="15"/>
        <v>#REF!</v>
      </c>
      <c r="BD44" s="692" t="e">
        <f t="shared" si="16"/>
        <v>#REF!</v>
      </c>
      <c r="BE44" s="759" t="e">
        <f t="shared" si="17"/>
        <v>#REF!</v>
      </c>
      <c r="BG44" s="529">
        <v>181</v>
      </c>
      <c r="BH44" s="173">
        <v>203.1</v>
      </c>
      <c r="BI44" s="672">
        <f>119*1.14</f>
        <v>135.66</v>
      </c>
      <c r="BJ44" s="680" t="e">
        <f>G44</f>
        <v>#REF!</v>
      </c>
      <c r="BK44" s="530">
        <v>154</v>
      </c>
      <c r="BL44" s="585" t="e">
        <f t="shared" si="25"/>
        <v>#REF!</v>
      </c>
      <c r="BM44" s="173" t="e">
        <f t="shared" si="20"/>
        <v>#REF!</v>
      </c>
      <c r="BN44" s="672" t="e">
        <f t="shared" si="21"/>
        <v>#REF!</v>
      </c>
      <c r="BO44" s="173" t="e">
        <f t="shared" si="22"/>
        <v>#REF!</v>
      </c>
      <c r="BP44" s="530" t="e">
        <f t="shared" si="23"/>
        <v>#REF!</v>
      </c>
    </row>
    <row r="45" spans="1:68" s="195" customFormat="1" ht="47.25" customHeight="1" thickBot="1" x14ac:dyDescent="0.3">
      <c r="A45" s="12">
        <v>29</v>
      </c>
      <c r="B45" s="513" t="e">
        <f>#REF!</f>
        <v>#REF!</v>
      </c>
      <c r="C45" s="1390" t="s">
        <v>3</v>
      </c>
      <c r="D45" s="1390"/>
      <c r="E45" s="414" t="s">
        <v>8</v>
      </c>
      <c r="F45" s="269" t="e">
        <f>'тарифы 2018 (1)'!K67</f>
        <v>#REF!</v>
      </c>
      <c r="G45" s="269" t="e">
        <f t="shared" si="3"/>
        <v>#REF!</v>
      </c>
      <c r="H45" s="269" t="e">
        <f t="shared" si="4"/>
        <v>#REF!</v>
      </c>
      <c r="I45" s="269" t="e">
        <f t="shared" si="5"/>
        <v>#REF!</v>
      </c>
      <c r="J45" s="269" t="e">
        <f t="shared" si="6"/>
        <v>#REF!</v>
      </c>
      <c r="K45" s="173">
        <v>192</v>
      </c>
      <c r="L45" s="173">
        <v>225.7</v>
      </c>
      <c r="M45" s="173">
        <v>132</v>
      </c>
      <c r="N45" s="219">
        <v>167</v>
      </c>
      <c r="O45" s="530"/>
      <c r="P45" s="529">
        <v>136</v>
      </c>
      <c r="Q45" s="173">
        <v>187</v>
      </c>
      <c r="R45" s="173">
        <v>171.4</v>
      </c>
      <c r="S45" s="173">
        <v>237.75</v>
      </c>
      <c r="T45" s="173">
        <v>178.6</v>
      </c>
      <c r="U45" s="173">
        <v>161.85</v>
      </c>
      <c r="V45" s="173">
        <v>170</v>
      </c>
      <c r="W45" s="173">
        <v>197</v>
      </c>
      <c r="X45" s="173">
        <v>206</v>
      </c>
      <c r="Y45" s="173">
        <v>204</v>
      </c>
      <c r="Z45" s="173">
        <v>176</v>
      </c>
      <c r="AA45" s="173">
        <v>201.31</v>
      </c>
      <c r="AB45" s="173">
        <v>177.82</v>
      </c>
      <c r="AC45" s="173">
        <v>205.6</v>
      </c>
      <c r="AD45" s="529">
        <v>253.27</v>
      </c>
      <c r="AE45" s="173">
        <v>246</v>
      </c>
      <c r="AF45" s="173">
        <v>282</v>
      </c>
      <c r="AG45" s="173">
        <v>249.81</v>
      </c>
      <c r="AH45" s="173">
        <v>273</v>
      </c>
      <c r="AI45" s="530">
        <v>259</v>
      </c>
      <c r="AJ45" s="529">
        <v>329.77</v>
      </c>
      <c r="AK45" s="173">
        <v>329.77</v>
      </c>
      <c r="AL45" s="173">
        <v>376</v>
      </c>
      <c r="AM45" s="173">
        <v>364</v>
      </c>
      <c r="AN45" s="530">
        <v>418</v>
      </c>
      <c r="AP45" s="691" t="e">
        <f t="shared" si="7"/>
        <v>#REF!</v>
      </c>
      <c r="AQ45" s="692" t="e">
        <f t="shared" si="8"/>
        <v>#REF!</v>
      </c>
      <c r="AR45" s="692" t="e">
        <f t="shared" si="0"/>
        <v>#REF!</v>
      </c>
      <c r="AS45" s="692" t="e">
        <f t="shared" si="9"/>
        <v>#REF!</v>
      </c>
      <c r="AT45" s="759" t="str">
        <f t="shared" si="1"/>
        <v/>
      </c>
      <c r="AV45" s="541">
        <f t="shared" si="10"/>
        <v>218.88</v>
      </c>
      <c r="AW45" s="543">
        <f t="shared" si="11"/>
        <v>225.7</v>
      </c>
      <c r="AX45" s="439">
        <f t="shared" si="2"/>
        <v>150.47999999999999</v>
      </c>
      <c r="AY45" s="544">
        <f t="shared" si="12"/>
        <v>167</v>
      </c>
      <c r="AZ45" s="577"/>
      <c r="BA45" s="694" t="e">
        <f t="shared" si="13"/>
        <v>#REF!</v>
      </c>
      <c r="BB45" s="695" t="e">
        <f t="shared" si="14"/>
        <v>#REF!</v>
      </c>
      <c r="BC45" s="695" t="e">
        <f t="shared" si="15"/>
        <v>#REF!</v>
      </c>
      <c r="BD45" s="692" t="e">
        <f t="shared" si="16"/>
        <v>#REF!</v>
      </c>
      <c r="BE45" s="759" t="str">
        <f t="shared" si="17"/>
        <v/>
      </c>
      <c r="BG45" s="679" t="e">
        <f>G45</f>
        <v>#REF!</v>
      </c>
      <c r="BH45" s="173">
        <v>225.7</v>
      </c>
      <c r="BI45" s="672">
        <f>132*1.14</f>
        <v>150.47999999999999</v>
      </c>
      <c r="BJ45" s="680" t="e">
        <f>G45</f>
        <v>#REF!</v>
      </c>
      <c r="BK45" s="530" t="e">
        <f>G45</f>
        <v>#REF!</v>
      </c>
      <c r="BL45" s="585" t="e">
        <f t="shared" si="25"/>
        <v>#REF!</v>
      </c>
      <c r="BM45" s="173" t="e">
        <f t="shared" si="20"/>
        <v>#REF!</v>
      </c>
      <c r="BN45" s="672" t="e">
        <f t="shared" si="21"/>
        <v>#REF!</v>
      </c>
      <c r="BO45" s="173" t="e">
        <f t="shared" si="22"/>
        <v>#REF!</v>
      </c>
      <c r="BP45" s="530" t="e">
        <f t="shared" si="23"/>
        <v>#REF!</v>
      </c>
    </row>
    <row r="46" spans="1:68" s="195" customFormat="1" ht="47.25" customHeight="1" thickBot="1" x14ac:dyDescent="0.3">
      <c r="A46" s="304">
        <v>30</v>
      </c>
      <c r="B46" s="515" t="e">
        <f>#REF!</f>
        <v>#REF!</v>
      </c>
      <c r="C46" s="1383" t="s">
        <v>3</v>
      </c>
      <c r="D46" s="1383"/>
      <c r="E46" s="416" t="s">
        <v>8</v>
      </c>
      <c r="F46" s="269" t="e">
        <f>'тарифы 2018 (1)'!K68</f>
        <v>#REF!</v>
      </c>
      <c r="G46" s="269" t="e">
        <f t="shared" si="3"/>
        <v>#REF!</v>
      </c>
      <c r="H46" s="269" t="e">
        <f t="shared" si="4"/>
        <v>#REF!</v>
      </c>
      <c r="I46" s="269" t="e">
        <f t="shared" si="5"/>
        <v>#REF!</v>
      </c>
      <c r="J46" s="269" t="e">
        <f t="shared" si="6"/>
        <v>#REF!</v>
      </c>
      <c r="K46" s="173">
        <v>971</v>
      </c>
      <c r="L46" s="173">
        <v>970.6</v>
      </c>
      <c r="M46" s="173">
        <v>569</v>
      </c>
      <c r="N46" s="219">
        <v>718</v>
      </c>
      <c r="O46" s="530"/>
      <c r="P46" s="529">
        <v>584</v>
      </c>
      <c r="Q46" s="173">
        <v>804</v>
      </c>
      <c r="R46" s="173">
        <v>737.2</v>
      </c>
      <c r="S46" s="173">
        <v>1022.25</v>
      </c>
      <c r="T46" s="173">
        <v>767.8</v>
      </c>
      <c r="U46" s="173">
        <v>695.37</v>
      </c>
      <c r="V46" s="173">
        <v>730</v>
      </c>
      <c r="W46" s="173">
        <v>849</v>
      </c>
      <c r="X46" s="173">
        <v>887</v>
      </c>
      <c r="Y46" s="173">
        <v>876</v>
      </c>
      <c r="Z46" s="173">
        <v>755</v>
      </c>
      <c r="AA46" s="173">
        <v>867.44</v>
      </c>
      <c r="AB46" s="173">
        <v>765.57</v>
      </c>
      <c r="AC46" s="173">
        <v>883.41</v>
      </c>
      <c r="AD46" s="529">
        <v>1089.04</v>
      </c>
      <c r="AE46" s="173">
        <v>1056</v>
      </c>
      <c r="AF46" s="173">
        <v>1213</v>
      </c>
      <c r="AG46" s="173">
        <v>1074.2</v>
      </c>
      <c r="AH46" s="173">
        <v>1175</v>
      </c>
      <c r="AI46" s="530">
        <v>1117</v>
      </c>
      <c r="AJ46" s="529">
        <v>1420.69</v>
      </c>
      <c r="AK46" s="173">
        <v>1420.69</v>
      </c>
      <c r="AL46" s="173">
        <v>1617</v>
      </c>
      <c r="AM46" s="173">
        <v>1565</v>
      </c>
      <c r="AN46" s="530">
        <v>1798.5</v>
      </c>
      <c r="AP46" s="691" t="e">
        <f t="shared" si="7"/>
        <v>#REF!</v>
      </c>
      <c r="AQ46" s="692" t="e">
        <f t="shared" si="8"/>
        <v>#REF!</v>
      </c>
      <c r="AR46" s="692" t="e">
        <f t="shared" si="0"/>
        <v>#REF!</v>
      </c>
      <c r="AS46" s="692" t="e">
        <f t="shared" si="9"/>
        <v>#REF!</v>
      </c>
      <c r="AT46" s="759" t="str">
        <f t="shared" si="1"/>
        <v/>
      </c>
      <c r="AV46" s="541">
        <f t="shared" si="10"/>
        <v>1106.94</v>
      </c>
      <c r="AW46" s="543">
        <f t="shared" si="11"/>
        <v>970.6</v>
      </c>
      <c r="AX46" s="439">
        <f t="shared" si="2"/>
        <v>648.66</v>
      </c>
      <c r="AY46" s="544">
        <f t="shared" si="12"/>
        <v>718</v>
      </c>
      <c r="AZ46" s="577"/>
      <c r="BA46" s="694" t="e">
        <f t="shared" si="13"/>
        <v>#REF!</v>
      </c>
      <c r="BB46" s="695" t="e">
        <f t="shared" si="14"/>
        <v>#REF!</v>
      </c>
      <c r="BC46" s="695" t="e">
        <f t="shared" si="15"/>
        <v>#REF!</v>
      </c>
      <c r="BD46" s="692" t="e">
        <f t="shared" si="16"/>
        <v>#REF!</v>
      </c>
      <c r="BE46" s="759" t="str">
        <f t="shared" si="17"/>
        <v/>
      </c>
      <c r="BG46" s="529">
        <v>971</v>
      </c>
      <c r="BH46" s="173">
        <v>970.6</v>
      </c>
      <c r="BI46" s="173">
        <v>569</v>
      </c>
      <c r="BJ46" s="173">
        <v>718</v>
      </c>
      <c r="BK46" s="530" t="e">
        <f t="shared" ref="BK46:BK51" si="26">G46</f>
        <v>#REF!</v>
      </c>
      <c r="BL46" s="585" t="e">
        <f t="shared" si="25"/>
        <v>#REF!</v>
      </c>
      <c r="BM46" s="173" t="e">
        <f t="shared" si="20"/>
        <v>#REF!</v>
      </c>
      <c r="BN46" s="173" t="e">
        <f t="shared" si="21"/>
        <v>#REF!</v>
      </c>
      <c r="BO46" s="173" t="e">
        <f t="shared" si="22"/>
        <v>#REF!</v>
      </c>
      <c r="BP46" s="530" t="e">
        <f t="shared" si="23"/>
        <v>#REF!</v>
      </c>
    </row>
    <row r="47" spans="1:68" s="195" customFormat="1" ht="47.25" customHeight="1" thickBot="1" x14ac:dyDescent="0.3">
      <c r="A47" s="12">
        <v>31</v>
      </c>
      <c r="B47" s="513" t="e">
        <f>#REF!</f>
        <v>#REF!</v>
      </c>
      <c r="C47" s="1390" t="s">
        <v>3</v>
      </c>
      <c r="D47" s="1390"/>
      <c r="E47" s="414" t="s">
        <v>8</v>
      </c>
      <c r="F47" s="269" t="e">
        <f>'тарифы 2018 (1)'!K69</f>
        <v>#REF!</v>
      </c>
      <c r="G47" s="269" t="e">
        <f t="shared" si="3"/>
        <v>#REF!</v>
      </c>
      <c r="H47" s="269" t="e">
        <f t="shared" si="4"/>
        <v>#REF!</v>
      </c>
      <c r="I47" s="269" t="e">
        <f t="shared" si="5"/>
        <v>#REF!</v>
      </c>
      <c r="J47" s="269" t="e">
        <f t="shared" si="6"/>
        <v>#REF!</v>
      </c>
      <c r="K47" s="173">
        <v>381</v>
      </c>
      <c r="L47" s="173">
        <v>650.1</v>
      </c>
      <c r="M47" s="173">
        <v>435</v>
      </c>
      <c r="N47" s="219">
        <v>481</v>
      </c>
      <c r="O47" s="530"/>
      <c r="P47" s="529">
        <v>341</v>
      </c>
      <c r="Q47" s="173">
        <v>539</v>
      </c>
      <c r="R47" s="173">
        <v>493.8</v>
      </c>
      <c r="S47" s="173">
        <v>684.75</v>
      </c>
      <c r="T47" s="173">
        <v>514.29999999999995</v>
      </c>
      <c r="U47" s="173">
        <v>465.66</v>
      </c>
      <c r="V47" s="173">
        <v>489</v>
      </c>
      <c r="W47" s="173">
        <v>569</v>
      </c>
      <c r="X47" s="173">
        <v>594</v>
      </c>
      <c r="Y47" s="173">
        <v>587</v>
      </c>
      <c r="Z47" s="173">
        <v>506</v>
      </c>
      <c r="AA47" s="173">
        <v>480.62</v>
      </c>
      <c r="AB47" s="173">
        <v>512.79999999999995</v>
      </c>
      <c r="AC47" s="173">
        <v>591.95000000000005</v>
      </c>
      <c r="AD47" s="529">
        <v>478.91</v>
      </c>
      <c r="AE47" s="173">
        <v>707</v>
      </c>
      <c r="AF47" s="173">
        <v>812</v>
      </c>
      <c r="AG47" s="173">
        <v>719.47</v>
      </c>
      <c r="AH47" s="173">
        <v>505</v>
      </c>
      <c r="AI47" s="530">
        <v>748</v>
      </c>
      <c r="AJ47" s="529">
        <v>739.38</v>
      </c>
      <c r="AK47" s="173">
        <v>1394.75</v>
      </c>
      <c r="AL47" s="173">
        <v>523</v>
      </c>
      <c r="AM47" s="173">
        <v>491</v>
      </c>
      <c r="AN47" s="530">
        <v>417.38</v>
      </c>
      <c r="AP47" s="691" t="e">
        <f t="shared" si="7"/>
        <v>#REF!</v>
      </c>
      <c r="AQ47" s="692" t="e">
        <f t="shared" si="8"/>
        <v>#REF!</v>
      </c>
      <c r="AR47" s="692" t="e">
        <f t="shared" si="0"/>
        <v>#REF!</v>
      </c>
      <c r="AS47" s="692" t="e">
        <f t="shared" si="9"/>
        <v>#REF!</v>
      </c>
      <c r="AT47" s="759" t="str">
        <f t="shared" si="1"/>
        <v/>
      </c>
      <c r="AV47" s="541">
        <f t="shared" si="10"/>
        <v>434.34</v>
      </c>
      <c r="AW47" s="543">
        <f t="shared" si="11"/>
        <v>650.1</v>
      </c>
      <c r="AX47" s="439">
        <f t="shared" si="2"/>
        <v>495.9</v>
      </c>
      <c r="AY47" s="544">
        <f t="shared" si="12"/>
        <v>481</v>
      </c>
      <c r="AZ47" s="577"/>
      <c r="BA47" s="694" t="e">
        <f t="shared" si="13"/>
        <v>#REF!</v>
      </c>
      <c r="BB47" s="695" t="e">
        <f t="shared" si="14"/>
        <v>#REF!</v>
      </c>
      <c r="BC47" s="695" t="e">
        <f t="shared" si="15"/>
        <v>#REF!</v>
      </c>
      <c r="BD47" s="692" t="e">
        <f t="shared" si="16"/>
        <v>#REF!</v>
      </c>
      <c r="BE47" s="759" t="str">
        <f t="shared" si="17"/>
        <v/>
      </c>
      <c r="BG47" s="671">
        <f>381*1.14</f>
        <v>434.34</v>
      </c>
      <c r="BH47" s="173">
        <v>650.1</v>
      </c>
      <c r="BI47" s="666" t="e">
        <f>G47</f>
        <v>#REF!</v>
      </c>
      <c r="BJ47" s="666" t="e">
        <f>G47</f>
        <v>#REF!</v>
      </c>
      <c r="BK47" s="530" t="e">
        <f t="shared" si="26"/>
        <v>#REF!</v>
      </c>
      <c r="BL47" s="772" t="e">
        <f t="shared" si="25"/>
        <v>#REF!</v>
      </c>
      <c r="BM47" s="173" t="e">
        <f t="shared" si="20"/>
        <v>#REF!</v>
      </c>
      <c r="BN47" s="173" t="e">
        <f t="shared" si="21"/>
        <v>#REF!</v>
      </c>
      <c r="BO47" s="173" t="e">
        <f t="shared" si="22"/>
        <v>#REF!</v>
      </c>
      <c r="BP47" s="530" t="e">
        <f t="shared" si="23"/>
        <v>#REF!</v>
      </c>
    </row>
    <row r="48" spans="1:68" s="195" customFormat="1" ht="47.25" customHeight="1" thickBot="1" x14ac:dyDescent="0.3">
      <c r="A48" s="14">
        <v>32</v>
      </c>
      <c r="B48" s="514" t="e">
        <f>#REF!</f>
        <v>#REF!</v>
      </c>
      <c r="C48" s="1383" t="s">
        <v>3</v>
      </c>
      <c r="D48" s="1383"/>
      <c r="E48" s="417" t="s">
        <v>379</v>
      </c>
      <c r="F48" s="269" t="e">
        <f>'тарифы 2018 (1)'!K70</f>
        <v>#REF!</v>
      </c>
      <c r="G48" s="269" t="e">
        <f t="shared" si="3"/>
        <v>#REF!</v>
      </c>
      <c r="H48" s="269" t="e">
        <f t="shared" si="4"/>
        <v>#REF!</v>
      </c>
      <c r="I48" s="269" t="e">
        <f t="shared" si="5"/>
        <v>#REF!</v>
      </c>
      <c r="J48" s="269" t="e">
        <f t="shared" si="6"/>
        <v>#REF!</v>
      </c>
      <c r="K48" s="173">
        <v>153</v>
      </c>
      <c r="L48" s="173">
        <v>288.89999999999998</v>
      </c>
      <c r="M48" s="173">
        <v>151</v>
      </c>
      <c r="N48" s="219">
        <v>214</v>
      </c>
      <c r="O48" s="530"/>
      <c r="P48" s="529">
        <v>135</v>
      </c>
      <c r="Q48" s="173">
        <v>187</v>
      </c>
      <c r="R48" s="173">
        <v>180.4</v>
      </c>
      <c r="S48" s="173">
        <v>249.75</v>
      </c>
      <c r="T48" s="173">
        <v>177.2</v>
      </c>
      <c r="U48" s="173">
        <v>165.75</v>
      </c>
      <c r="V48" s="173">
        <v>165</v>
      </c>
      <c r="W48" s="173">
        <v>196</v>
      </c>
      <c r="X48" s="173">
        <v>161</v>
      </c>
      <c r="Y48" s="173">
        <v>208</v>
      </c>
      <c r="Z48" s="173">
        <v>174</v>
      </c>
      <c r="AA48" s="173">
        <v>178.13</v>
      </c>
      <c r="AB48" s="173">
        <v>186.78</v>
      </c>
      <c r="AC48" s="173">
        <v>207.11</v>
      </c>
      <c r="AD48" s="529">
        <v>250.98</v>
      </c>
      <c r="AE48" s="173">
        <v>286</v>
      </c>
      <c r="AF48" s="173">
        <v>280</v>
      </c>
      <c r="AG48" s="173">
        <v>278.91000000000003</v>
      </c>
      <c r="AH48" s="173">
        <v>186</v>
      </c>
      <c r="AI48" s="530">
        <v>223</v>
      </c>
      <c r="AJ48" s="529">
        <v>365.02</v>
      </c>
      <c r="AK48" s="173">
        <v>1329.59</v>
      </c>
      <c r="AL48" s="173">
        <v>167</v>
      </c>
      <c r="AM48" s="173">
        <v>181</v>
      </c>
      <c r="AN48" s="530">
        <v>154.55000000000001</v>
      </c>
      <c r="AP48" s="691" t="e">
        <f t="shared" si="7"/>
        <v>#REF!</v>
      </c>
      <c r="AQ48" s="692" t="e">
        <f t="shared" si="8"/>
        <v>#REF!</v>
      </c>
      <c r="AR48" s="692" t="e">
        <f t="shared" si="0"/>
        <v>#REF!</v>
      </c>
      <c r="AS48" s="692" t="e">
        <f t="shared" si="9"/>
        <v>#REF!</v>
      </c>
      <c r="AT48" s="759" t="str">
        <f t="shared" si="1"/>
        <v/>
      </c>
      <c r="AV48" s="541">
        <f t="shared" si="10"/>
        <v>174.42</v>
      </c>
      <c r="AW48" s="543">
        <f t="shared" si="11"/>
        <v>288.89999999999998</v>
      </c>
      <c r="AX48" s="439">
        <f t="shared" si="2"/>
        <v>172.14</v>
      </c>
      <c r="AY48" s="544">
        <f t="shared" si="12"/>
        <v>214</v>
      </c>
      <c r="AZ48" s="577"/>
      <c r="BA48" s="694" t="e">
        <f t="shared" si="13"/>
        <v>#REF!</v>
      </c>
      <c r="BB48" s="695" t="e">
        <f t="shared" si="14"/>
        <v>#REF!</v>
      </c>
      <c r="BC48" s="695" t="e">
        <f t="shared" si="15"/>
        <v>#REF!</v>
      </c>
      <c r="BD48" s="692" t="e">
        <f t="shared" si="16"/>
        <v>#REF!</v>
      </c>
      <c r="BE48" s="759" t="str">
        <f t="shared" si="17"/>
        <v/>
      </c>
      <c r="BG48" s="665" t="e">
        <f>G48</f>
        <v>#REF!</v>
      </c>
      <c r="BH48" s="173">
        <v>288.89999999999998</v>
      </c>
      <c r="BI48" s="666" t="e">
        <f>G48</f>
        <v>#REF!</v>
      </c>
      <c r="BJ48" s="173">
        <v>214</v>
      </c>
      <c r="BK48" s="530" t="e">
        <f t="shared" si="26"/>
        <v>#REF!</v>
      </c>
      <c r="BL48" s="585" t="e">
        <f t="shared" si="25"/>
        <v>#REF!</v>
      </c>
      <c r="BM48" s="173" t="e">
        <f t="shared" si="20"/>
        <v>#REF!</v>
      </c>
      <c r="BN48" s="173" t="e">
        <f t="shared" si="21"/>
        <v>#REF!</v>
      </c>
      <c r="BO48" s="173" t="e">
        <f t="shared" si="22"/>
        <v>#REF!</v>
      </c>
      <c r="BP48" s="530" t="e">
        <f t="shared" si="23"/>
        <v>#REF!</v>
      </c>
    </row>
    <row r="49" spans="1:68" s="195" customFormat="1" ht="47.25" customHeight="1" thickBot="1" x14ac:dyDescent="0.3">
      <c r="A49" s="306">
        <v>33</v>
      </c>
      <c r="B49" s="516" t="e">
        <f>#REF!</f>
        <v>#REF!</v>
      </c>
      <c r="C49" s="1390" t="s">
        <v>3</v>
      </c>
      <c r="D49" s="1390"/>
      <c r="E49" s="415" t="s">
        <v>382</v>
      </c>
      <c r="F49" s="269" t="e">
        <f>'тарифы 2018 (1)'!K71</f>
        <v>#REF!</v>
      </c>
      <c r="G49" s="269" t="e">
        <f t="shared" si="3"/>
        <v>#REF!</v>
      </c>
      <c r="H49" s="269" t="e">
        <f t="shared" si="4"/>
        <v>#REF!</v>
      </c>
      <c r="I49" s="269" t="e">
        <f t="shared" si="5"/>
        <v>#REF!</v>
      </c>
      <c r="J49" s="269" t="e">
        <f t="shared" si="6"/>
        <v>#REF!</v>
      </c>
      <c r="K49" s="173">
        <v>192</v>
      </c>
      <c r="L49" s="173">
        <v>397.3</v>
      </c>
      <c r="M49" s="173">
        <v>232</v>
      </c>
      <c r="N49" s="219">
        <v>294</v>
      </c>
      <c r="O49" s="530">
        <v>162</v>
      </c>
      <c r="P49" s="529">
        <v>299</v>
      </c>
      <c r="Q49" s="173">
        <v>288</v>
      </c>
      <c r="R49" s="173">
        <v>264.60000000000002</v>
      </c>
      <c r="S49" s="173">
        <v>371.25</v>
      </c>
      <c r="T49" s="173">
        <v>273.89999999999998</v>
      </c>
      <c r="U49" s="173">
        <v>256.23</v>
      </c>
      <c r="V49" s="173">
        <v>256</v>
      </c>
      <c r="W49" s="173">
        <v>303</v>
      </c>
      <c r="X49" s="173">
        <v>244</v>
      </c>
      <c r="Y49" s="173">
        <v>317</v>
      </c>
      <c r="Z49" s="173">
        <v>269</v>
      </c>
      <c r="AA49" s="173">
        <v>217.12</v>
      </c>
      <c r="AB49" s="173">
        <v>281.83999999999997</v>
      </c>
      <c r="AC49" s="173">
        <v>258.05</v>
      </c>
      <c r="AD49" s="529">
        <v>215.75</v>
      </c>
      <c r="AE49" s="173">
        <v>409</v>
      </c>
      <c r="AF49" s="173">
        <v>433</v>
      </c>
      <c r="AG49" s="173">
        <v>411.59</v>
      </c>
      <c r="AH49" s="173">
        <v>227</v>
      </c>
      <c r="AI49" s="530">
        <v>270</v>
      </c>
      <c r="AJ49" s="529">
        <v>502.95</v>
      </c>
      <c r="AK49" s="173">
        <v>1264.43</v>
      </c>
      <c r="AL49" s="173">
        <v>209</v>
      </c>
      <c r="AM49" s="173">
        <v>224</v>
      </c>
      <c r="AN49" s="530">
        <v>188.06</v>
      </c>
      <c r="AP49" s="691" t="e">
        <f t="shared" si="7"/>
        <v>#REF!</v>
      </c>
      <c r="AQ49" s="692" t="e">
        <f t="shared" si="8"/>
        <v>#REF!</v>
      </c>
      <c r="AR49" s="692" t="e">
        <f t="shared" si="0"/>
        <v>#REF!</v>
      </c>
      <c r="AS49" s="692" t="e">
        <f t="shared" si="9"/>
        <v>#REF!</v>
      </c>
      <c r="AT49" s="759" t="e">
        <f t="shared" si="1"/>
        <v>#REF!</v>
      </c>
      <c r="AV49" s="541">
        <f t="shared" si="10"/>
        <v>218.88</v>
      </c>
      <c r="AW49" s="543">
        <f t="shared" si="11"/>
        <v>397.3</v>
      </c>
      <c r="AX49" s="439">
        <f t="shared" si="2"/>
        <v>264.48</v>
      </c>
      <c r="AY49" s="544">
        <f t="shared" si="12"/>
        <v>294</v>
      </c>
      <c r="AZ49" s="577">
        <f>ROUND(O49*$AZ$14,2)</f>
        <v>184.68</v>
      </c>
      <c r="BA49" s="694" t="e">
        <f t="shared" si="13"/>
        <v>#REF!</v>
      </c>
      <c r="BB49" s="695" t="e">
        <f t="shared" si="14"/>
        <v>#REF!</v>
      </c>
      <c r="BC49" s="695" t="e">
        <f t="shared" si="15"/>
        <v>#REF!</v>
      </c>
      <c r="BD49" s="692" t="e">
        <f t="shared" si="16"/>
        <v>#REF!</v>
      </c>
      <c r="BE49" s="759" t="e">
        <f t="shared" si="17"/>
        <v>#REF!</v>
      </c>
      <c r="BG49" s="529">
        <v>192</v>
      </c>
      <c r="BH49" s="173">
        <v>397.3</v>
      </c>
      <c r="BI49" s="173">
        <v>232</v>
      </c>
      <c r="BJ49" s="173">
        <v>294</v>
      </c>
      <c r="BK49" s="530">
        <v>162</v>
      </c>
      <c r="BL49" s="585" t="e">
        <f t="shared" si="25"/>
        <v>#REF!</v>
      </c>
      <c r="BM49" s="173" t="e">
        <f t="shared" si="20"/>
        <v>#REF!</v>
      </c>
      <c r="BN49" s="173" t="e">
        <f t="shared" si="21"/>
        <v>#REF!</v>
      </c>
      <c r="BO49" s="173" t="e">
        <f t="shared" si="22"/>
        <v>#REF!</v>
      </c>
      <c r="BP49" s="530" t="e">
        <f t="shared" si="23"/>
        <v>#REF!</v>
      </c>
    </row>
    <row r="50" spans="1:68" s="195" customFormat="1" ht="47.25" customHeight="1" thickBot="1" x14ac:dyDescent="0.3">
      <c r="A50" s="14">
        <v>34</v>
      </c>
      <c r="B50" s="514" t="e">
        <f>#REF!</f>
        <v>#REF!</v>
      </c>
      <c r="C50" s="1383" t="s">
        <v>3</v>
      </c>
      <c r="D50" s="1383"/>
      <c r="E50" s="417" t="s">
        <v>383</v>
      </c>
      <c r="F50" s="281" t="e">
        <f>'тарифы 2018 (1)'!K72</f>
        <v>#REF!</v>
      </c>
      <c r="G50" s="281" t="e">
        <f t="shared" si="3"/>
        <v>#REF!</v>
      </c>
      <c r="H50" s="281" t="e">
        <f t="shared" si="4"/>
        <v>#REF!</v>
      </c>
      <c r="I50" s="281" t="e">
        <f t="shared" si="5"/>
        <v>#REF!</v>
      </c>
      <c r="J50" s="281" t="e">
        <f t="shared" si="6"/>
        <v>#REF!</v>
      </c>
      <c r="K50" s="328">
        <v>147</v>
      </c>
      <c r="L50" s="328">
        <v>252.8</v>
      </c>
      <c r="M50" s="328">
        <v>169</v>
      </c>
      <c r="N50" s="549">
        <v>187</v>
      </c>
      <c r="O50" s="550"/>
      <c r="P50" s="551">
        <v>133</v>
      </c>
      <c r="Q50" s="328">
        <v>209</v>
      </c>
      <c r="R50" s="328">
        <v>192</v>
      </c>
      <c r="S50" s="328">
        <v>266.25</v>
      </c>
      <c r="T50" s="328">
        <v>200</v>
      </c>
      <c r="U50" s="328">
        <v>180.96</v>
      </c>
      <c r="V50" s="328">
        <v>190</v>
      </c>
      <c r="W50" s="328">
        <v>221</v>
      </c>
      <c r="X50" s="328">
        <v>231</v>
      </c>
      <c r="Y50" s="328">
        <v>228</v>
      </c>
      <c r="Z50" s="328">
        <v>197</v>
      </c>
      <c r="AA50" s="328">
        <v>186.56</v>
      </c>
      <c r="AB50" s="328">
        <v>199.66</v>
      </c>
      <c r="AC50" s="328">
        <v>230.45</v>
      </c>
      <c r="AD50" s="551">
        <v>283.66000000000003</v>
      </c>
      <c r="AE50" s="328">
        <v>275</v>
      </c>
      <c r="AF50" s="328">
        <v>316</v>
      </c>
      <c r="AG50" s="328">
        <v>279.79000000000002</v>
      </c>
      <c r="AH50" s="328">
        <v>263</v>
      </c>
      <c r="AI50" s="550">
        <v>207</v>
      </c>
      <c r="AJ50" s="551">
        <v>287.25</v>
      </c>
      <c r="AK50" s="328">
        <v>1199.28</v>
      </c>
      <c r="AL50" s="328">
        <v>421</v>
      </c>
      <c r="AM50" s="328">
        <v>190</v>
      </c>
      <c r="AN50" s="550">
        <v>162.31</v>
      </c>
      <c r="AP50" s="760" t="e">
        <f t="shared" si="7"/>
        <v>#REF!</v>
      </c>
      <c r="AQ50" s="761" t="e">
        <f>IF(L50=0,"",L50-G50)</f>
        <v>#REF!</v>
      </c>
      <c r="AR50" s="761" t="e">
        <f t="shared" si="0"/>
        <v>#REF!</v>
      </c>
      <c r="AS50" s="761" t="e">
        <f t="shared" si="9"/>
        <v>#REF!</v>
      </c>
      <c r="AT50" s="762" t="str">
        <f>IF(O50=0,"",O50-G50)</f>
        <v/>
      </c>
      <c r="AV50" s="573">
        <f t="shared" si="10"/>
        <v>167.58</v>
      </c>
      <c r="AW50" s="574">
        <f t="shared" si="11"/>
        <v>252.8</v>
      </c>
      <c r="AX50" s="575">
        <f t="shared" si="2"/>
        <v>192.66</v>
      </c>
      <c r="AY50" s="576">
        <f t="shared" si="12"/>
        <v>187</v>
      </c>
      <c r="AZ50" s="578"/>
      <c r="BA50" s="694" t="e">
        <f t="shared" si="13"/>
        <v>#REF!</v>
      </c>
      <c r="BB50" s="695" t="e">
        <f t="shared" si="14"/>
        <v>#REF!</v>
      </c>
      <c r="BC50" s="695" t="e">
        <f t="shared" si="15"/>
        <v>#REF!</v>
      </c>
      <c r="BD50" s="692" t="e">
        <f t="shared" si="16"/>
        <v>#REF!</v>
      </c>
      <c r="BE50" s="759" t="str">
        <f t="shared" si="17"/>
        <v/>
      </c>
      <c r="BG50" s="673">
        <f>147*1.14</f>
        <v>167.57999999999998</v>
      </c>
      <c r="BH50" s="173">
        <v>252.8</v>
      </c>
      <c r="BI50" s="666" t="e">
        <f>G50</f>
        <v>#REF!</v>
      </c>
      <c r="BJ50" s="666" t="e">
        <f>G50</f>
        <v>#REF!</v>
      </c>
      <c r="BK50" s="530" t="e">
        <f t="shared" si="26"/>
        <v>#REF!</v>
      </c>
      <c r="BL50" s="773" t="e">
        <f t="shared" si="25"/>
        <v>#REF!</v>
      </c>
      <c r="BM50" s="173" t="e">
        <f t="shared" si="20"/>
        <v>#REF!</v>
      </c>
      <c r="BN50" s="173" t="e">
        <f t="shared" si="21"/>
        <v>#REF!</v>
      </c>
      <c r="BO50" s="173" t="e">
        <f t="shared" si="22"/>
        <v>#REF!</v>
      </c>
      <c r="BP50" s="530" t="e">
        <f t="shared" si="23"/>
        <v>#REF!</v>
      </c>
    </row>
    <row r="51" spans="1:68" ht="45" customHeight="1" thickBot="1" x14ac:dyDescent="0.3">
      <c r="A51" s="410">
        <v>11</v>
      </c>
      <c r="B51" s="409" t="s">
        <v>25</v>
      </c>
      <c r="C51" s="1390" t="s">
        <v>26</v>
      </c>
      <c r="D51" s="1390"/>
      <c r="E51" s="414" t="s">
        <v>382</v>
      </c>
      <c r="F51" s="275" t="e">
        <f>#REF!</f>
        <v>#REF!</v>
      </c>
      <c r="G51" s="275" t="e">
        <f t="shared" si="3"/>
        <v>#REF!</v>
      </c>
      <c r="H51" s="275" t="e">
        <f>ROUND(F51*$H$3,2)</f>
        <v>#REF!</v>
      </c>
      <c r="I51" s="275" t="e">
        <f>ROUND(F51*$I$3,2)</f>
        <v>#REF!</v>
      </c>
      <c r="J51" s="275" t="e">
        <f>ROUND(F51*$J$3,2)</f>
        <v>#REF!</v>
      </c>
      <c r="K51" s="554">
        <v>46.9</v>
      </c>
      <c r="L51" s="552">
        <v>58.9</v>
      </c>
      <c r="M51" s="552">
        <v>40</v>
      </c>
      <c r="N51" s="552">
        <v>37</v>
      </c>
      <c r="O51" s="553"/>
      <c r="P51" s="555"/>
      <c r="Q51" s="556"/>
      <c r="R51" s="556"/>
      <c r="S51" s="556"/>
      <c r="T51" s="556"/>
      <c r="U51" s="556"/>
      <c r="V51" s="556"/>
      <c r="W51" s="556"/>
      <c r="X51" s="556"/>
      <c r="Y51" s="556"/>
      <c r="Z51" s="556"/>
      <c r="AA51" s="556"/>
      <c r="AB51" s="556"/>
      <c r="AC51" s="556"/>
      <c r="AD51" s="556"/>
      <c r="AE51" s="556"/>
      <c r="AF51" s="556"/>
      <c r="AG51" s="556"/>
      <c r="AH51" s="556"/>
      <c r="AI51" s="556"/>
      <c r="AJ51" s="556"/>
      <c r="AK51" s="556"/>
      <c r="AL51" s="556"/>
      <c r="AM51" s="556"/>
      <c r="AN51" s="557"/>
      <c r="AP51" s="763" t="e">
        <f t="shared" si="7"/>
        <v>#REF!</v>
      </c>
      <c r="AQ51" s="764" t="e">
        <f>IF(L51=0,"",L51-G51)</f>
        <v>#REF!</v>
      </c>
      <c r="AR51" s="764" t="e">
        <f t="shared" si="0"/>
        <v>#REF!</v>
      </c>
      <c r="AS51" s="764" t="e">
        <f t="shared" si="9"/>
        <v>#REF!</v>
      </c>
      <c r="AT51" s="765" t="str">
        <f>IF(O51=0,"",O51-G51)</f>
        <v/>
      </c>
      <c r="AV51" s="531">
        <f t="shared" si="10"/>
        <v>53.47</v>
      </c>
      <c r="AW51" s="532">
        <f>ROUND(L51*$AW$14,2)</f>
        <v>58.9</v>
      </c>
      <c r="AX51" s="532">
        <f t="shared" si="2"/>
        <v>45.6</v>
      </c>
      <c r="AY51" s="532">
        <f>ROUND(N51*$AY$14,2)</f>
        <v>37</v>
      </c>
      <c r="AZ51" s="611"/>
      <c r="BA51" s="694" t="e">
        <f>IF(AV51="","",AV51-G51)</f>
        <v>#REF!</v>
      </c>
      <c r="BB51" s="695" t="e">
        <f>IF(AW51="","",AW51-G51)</f>
        <v>#REF!</v>
      </c>
      <c r="BC51" s="695" t="e">
        <f>IF(AX51="","",AX51-G51)</f>
        <v>#REF!</v>
      </c>
      <c r="BD51" s="692" t="e">
        <f>IF(AY51="","",AY51-G51)</f>
        <v>#REF!</v>
      </c>
      <c r="BE51" s="759" t="str">
        <f>IF(AZ51="","",AZ51-G51)</f>
        <v/>
      </c>
      <c r="BG51" s="665" t="e">
        <f>G51</f>
        <v>#REF!</v>
      </c>
      <c r="BH51" s="173">
        <v>58.9</v>
      </c>
      <c r="BI51" s="666" t="e">
        <f>G51</f>
        <v>#REF!</v>
      </c>
      <c r="BJ51" s="666" t="e">
        <f>G51</f>
        <v>#REF!</v>
      </c>
      <c r="BK51" s="530" t="e">
        <f t="shared" si="26"/>
        <v>#REF!</v>
      </c>
      <c r="BL51" s="586" t="e">
        <f t="shared" si="25"/>
        <v>#REF!</v>
      </c>
      <c r="BM51" s="532" t="e">
        <f t="shared" si="20"/>
        <v>#REF!</v>
      </c>
      <c r="BN51" s="532" t="e">
        <f t="shared" si="21"/>
        <v>#REF!</v>
      </c>
      <c r="BO51" s="532" t="e">
        <f t="shared" si="22"/>
        <v>#REF!</v>
      </c>
      <c r="BP51" s="533" t="e">
        <f t="shared" si="23"/>
        <v>#REF!</v>
      </c>
    </row>
    <row r="52" spans="1:68" s="133" customFormat="1" ht="42" customHeight="1" x14ac:dyDescent="0.25">
      <c r="A52" s="1558" t="s">
        <v>560</v>
      </c>
      <c r="B52" s="1558"/>
      <c r="C52" s="1558"/>
      <c r="D52" s="1558"/>
      <c r="E52" s="1558"/>
      <c r="F52" s="548" t="e">
        <f t="shared" ref="F52:K52" si="27">F42+F33</f>
        <v>#REF!</v>
      </c>
      <c r="G52" s="548" t="e">
        <f t="shared" si="27"/>
        <v>#REF!</v>
      </c>
      <c r="H52" s="548" t="e">
        <f t="shared" si="27"/>
        <v>#REF!</v>
      </c>
      <c r="I52" s="548" t="e">
        <f t="shared" si="27"/>
        <v>#REF!</v>
      </c>
      <c r="J52" s="548" t="e">
        <f t="shared" si="27"/>
        <v>#REF!</v>
      </c>
      <c r="K52" s="559">
        <f t="shared" si="27"/>
        <v>582</v>
      </c>
      <c r="L52" s="559">
        <f t="shared" ref="L52:AN52" si="28">L42+L33</f>
        <v>1029.3</v>
      </c>
      <c r="M52" s="559">
        <f t="shared" si="28"/>
        <v>688</v>
      </c>
      <c r="N52" s="559">
        <f t="shared" si="28"/>
        <v>704</v>
      </c>
      <c r="O52" s="559">
        <f t="shared" si="28"/>
        <v>525</v>
      </c>
      <c r="P52" s="548">
        <f t="shared" si="28"/>
        <v>465</v>
      </c>
      <c r="Q52" s="548">
        <f t="shared" si="28"/>
        <v>793</v>
      </c>
      <c r="R52" s="548">
        <f t="shared" si="28"/>
        <v>629.70000000000005</v>
      </c>
      <c r="S52" s="548">
        <f t="shared" si="28"/>
        <v>889.8</v>
      </c>
      <c r="T52" s="548">
        <f t="shared" si="28"/>
        <v>754.7</v>
      </c>
      <c r="U52" s="548">
        <f t="shared" si="28"/>
        <v>633.16</v>
      </c>
      <c r="V52" s="548">
        <f t="shared" si="28"/>
        <v>711</v>
      </c>
      <c r="W52" s="548">
        <f t="shared" si="28"/>
        <v>834</v>
      </c>
      <c r="X52" s="548">
        <f t="shared" si="28"/>
        <v>575</v>
      </c>
      <c r="Y52" s="548">
        <f t="shared" si="28"/>
        <v>635</v>
      </c>
      <c r="Z52" s="548">
        <f t="shared" si="28"/>
        <v>800</v>
      </c>
      <c r="AA52" s="548">
        <f t="shared" si="28"/>
        <v>698.8</v>
      </c>
      <c r="AB52" s="548">
        <f t="shared" si="28"/>
        <v>764.97</v>
      </c>
      <c r="AC52" s="548">
        <f t="shared" si="28"/>
        <v>796.37</v>
      </c>
      <c r="AD52" s="548">
        <f t="shared" si="28"/>
        <v>721.97</v>
      </c>
      <c r="AE52" s="548">
        <f t="shared" si="28"/>
        <v>1085</v>
      </c>
      <c r="AF52" s="548">
        <f t="shared" si="28"/>
        <v>1193</v>
      </c>
      <c r="AG52" s="548">
        <f t="shared" si="28"/>
        <v>1097.6599999999999</v>
      </c>
      <c r="AH52" s="548">
        <f t="shared" si="28"/>
        <v>736</v>
      </c>
      <c r="AI52" s="548">
        <f t="shared" si="28"/>
        <v>845</v>
      </c>
      <c r="AJ52" s="548">
        <f t="shared" si="28"/>
        <v>1188.4000000000001</v>
      </c>
      <c r="AK52" s="548">
        <f t="shared" si="28"/>
        <v>995.79</v>
      </c>
      <c r="AL52" s="548">
        <f t="shared" si="28"/>
        <v>665</v>
      </c>
      <c r="AM52" s="548">
        <f t="shared" si="28"/>
        <v>714</v>
      </c>
      <c r="AN52" s="548">
        <f t="shared" si="28"/>
        <v>608.21</v>
      </c>
      <c r="AP52" s="548"/>
      <c r="AQ52" s="548"/>
      <c r="AR52" s="548"/>
      <c r="AS52" s="548"/>
      <c r="AT52" s="548"/>
      <c r="AU52" s="548"/>
      <c r="AV52" s="548"/>
      <c r="AW52" s="548"/>
      <c r="AX52" s="548"/>
      <c r="AY52" s="548"/>
      <c r="AZ52" s="548"/>
      <c r="BG52" s="559" t="e">
        <f>BG42+BG33</f>
        <v>#REF!</v>
      </c>
      <c r="BH52" s="559">
        <f>BH42+BH33</f>
        <v>1029.3</v>
      </c>
      <c r="BI52" s="559" t="e">
        <f>BI42+BI33</f>
        <v>#REF!</v>
      </c>
      <c r="BJ52" s="559" t="e">
        <f>BJ42+BJ33</f>
        <v>#REF!</v>
      </c>
      <c r="BK52" s="559">
        <f>BK42+BK33</f>
        <v>553</v>
      </c>
    </row>
    <row r="53" spans="1:68" s="133" customFormat="1" ht="22.5" customHeight="1" x14ac:dyDescent="0.25">
      <c r="A53" s="449"/>
      <c r="D53" s="1566"/>
      <c r="E53" s="1566"/>
      <c r="L53" s="547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400"/>
      <c r="AE53" s="400"/>
      <c r="AF53" s="400"/>
      <c r="AG53" s="400"/>
      <c r="AH53" s="400"/>
      <c r="AI53" s="400"/>
      <c r="AJ53" s="400"/>
      <c r="AK53" s="1"/>
      <c r="AL53" s="400"/>
      <c r="AM53" s="400"/>
      <c r="AN53" s="400"/>
      <c r="AV53" s="758">
        <f>AV1/K1</f>
        <v>1.1400002291751414</v>
      </c>
      <c r="AW53" s="758">
        <f>AW1/L1</f>
        <v>1</v>
      </c>
      <c r="AX53" s="758">
        <f>AX1/M1</f>
        <v>1.1399999999999995</v>
      </c>
      <c r="AY53" s="758">
        <f>AY1/N1</f>
        <v>1</v>
      </c>
      <c r="AZ53" s="758">
        <f>AZ1/O1</f>
        <v>1.1400000000000008</v>
      </c>
    </row>
    <row r="54" spans="1:68" s="133" customFormat="1" ht="47.25" customHeight="1" x14ac:dyDescent="0.25">
      <c r="A54" s="1559" t="s">
        <v>561</v>
      </c>
      <c r="B54" s="1559"/>
      <c r="C54" s="1559"/>
      <c r="D54" s="1559"/>
      <c r="E54" s="1559"/>
      <c r="F54" s="548" t="e">
        <f t="shared" ref="F54:O54" si="29">F42+F33+F37+F51*10</f>
        <v>#REF!</v>
      </c>
      <c r="G54" s="548" t="e">
        <f t="shared" si="29"/>
        <v>#REF!</v>
      </c>
      <c r="H54" s="548" t="e">
        <f t="shared" si="29"/>
        <v>#REF!</v>
      </c>
      <c r="I54" s="548" t="e">
        <f t="shared" si="29"/>
        <v>#REF!</v>
      </c>
      <c r="J54" s="548" t="e">
        <f t="shared" si="29"/>
        <v>#REF!</v>
      </c>
      <c r="K54" s="559">
        <f t="shared" si="29"/>
        <v>1510</v>
      </c>
      <c r="L54" s="559">
        <f t="shared" si="29"/>
        <v>2403.8000000000002</v>
      </c>
      <c r="M54" s="559">
        <f t="shared" si="29"/>
        <v>1662</v>
      </c>
      <c r="N54" s="559">
        <f t="shared" si="29"/>
        <v>1656</v>
      </c>
      <c r="O54" s="559">
        <f t="shared" si="29"/>
        <v>960</v>
      </c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400"/>
      <c r="AE54" s="400"/>
      <c r="AF54" s="400"/>
      <c r="AG54" s="400"/>
      <c r="AH54" s="400"/>
      <c r="AI54" s="400"/>
      <c r="AJ54" s="400"/>
      <c r="AK54" s="1"/>
      <c r="AL54" s="400"/>
      <c r="AM54" s="400"/>
      <c r="AN54" s="400"/>
      <c r="AP54" s="548"/>
      <c r="AQ54" s="548"/>
      <c r="AR54" s="548"/>
      <c r="AS54" s="548"/>
      <c r="AT54" s="548"/>
      <c r="AU54" s="548"/>
      <c r="AV54" s="548"/>
      <c r="AW54" s="548"/>
      <c r="AX54" s="548"/>
      <c r="AY54" s="548"/>
      <c r="AZ54" s="548"/>
      <c r="BG54" s="559" t="e">
        <f>BG42+BG33+BG37+BG51*10</f>
        <v>#REF!</v>
      </c>
      <c r="BH54" s="559">
        <f>BH42+BH33+BH37+BH51*10</f>
        <v>2403.8000000000002</v>
      </c>
      <c r="BI54" s="559" t="e">
        <f>BI42+BI33+BI37+BI51*10</f>
        <v>#REF!</v>
      </c>
      <c r="BJ54" s="559" t="e">
        <f>BJ42+BJ33+BJ37+BJ51*10</f>
        <v>#REF!</v>
      </c>
      <c r="BK54" s="559" t="e">
        <f>BK42+BK33+BK37+BK51*10</f>
        <v>#REF!</v>
      </c>
    </row>
  </sheetData>
  <sheetProtection formatCells="0" formatRows="0"/>
  <autoFilter ref="A13:BP52">
    <filterColumn colId="2" showButton="0"/>
  </autoFilter>
  <mergeCells count="123">
    <mergeCell ref="C51:D51"/>
    <mergeCell ref="A52:E52"/>
    <mergeCell ref="A54:E54"/>
    <mergeCell ref="BG10:BK10"/>
    <mergeCell ref="BG11:BK11"/>
    <mergeCell ref="BG12:BG13"/>
    <mergeCell ref="BI12:BI13"/>
    <mergeCell ref="K10:O10"/>
    <mergeCell ref="D53:E53"/>
    <mergeCell ref="AP11:AT11"/>
    <mergeCell ref="AP10:AT10"/>
    <mergeCell ref="AV10:AZ10"/>
    <mergeCell ref="AV11:AZ11"/>
    <mergeCell ref="BA10:BE10"/>
    <mergeCell ref="BA11:BE11"/>
    <mergeCell ref="C46:D46"/>
    <mergeCell ref="C47:D47"/>
    <mergeCell ref="C48:D48"/>
    <mergeCell ref="C49:D49"/>
    <mergeCell ref="C50:D50"/>
    <mergeCell ref="C30:D30"/>
    <mergeCell ref="C31:D31"/>
    <mergeCell ref="C32:D32"/>
    <mergeCell ref="C21:D21"/>
    <mergeCell ref="C27:D27"/>
    <mergeCell ref="C28:D28"/>
    <mergeCell ref="C29:D29"/>
    <mergeCell ref="BL10:BP10"/>
    <mergeCell ref="BL11:BP11"/>
    <mergeCell ref="AD11:AI11"/>
    <mergeCell ref="AK12:AK13"/>
    <mergeCell ref="P12:P13"/>
    <mergeCell ref="P11:AC11"/>
    <mergeCell ref="G12:G13"/>
    <mergeCell ref="H12:H13"/>
    <mergeCell ref="J12:J13"/>
    <mergeCell ref="L12:L13"/>
    <mergeCell ref="N12:N13"/>
    <mergeCell ref="Q12:Q13"/>
    <mergeCell ref="BA12:BA13"/>
    <mergeCell ref="BC12:BC13"/>
    <mergeCell ref="BE12:BE13"/>
    <mergeCell ref="BP12:BP13"/>
    <mergeCell ref="BK12:BK13"/>
    <mergeCell ref="BB12:BB13"/>
    <mergeCell ref="BH12:BH13"/>
    <mergeCell ref="BD12:BD13"/>
    <mergeCell ref="BJ12:BJ13"/>
    <mergeCell ref="C45:D45"/>
    <mergeCell ref="C39:D39"/>
    <mergeCell ref="C40:D40"/>
    <mergeCell ref="C41:D41"/>
    <mergeCell ref="C42:D42"/>
    <mergeCell ref="C43:D43"/>
    <mergeCell ref="C44:D44"/>
    <mergeCell ref="C33:D33"/>
    <mergeCell ref="C34:D34"/>
    <mergeCell ref="C35:D35"/>
    <mergeCell ref="C36:D36"/>
    <mergeCell ref="C37:D37"/>
    <mergeCell ref="C38:D38"/>
    <mergeCell ref="C22:D22"/>
    <mergeCell ref="C23:D23"/>
    <mergeCell ref="C24:D24"/>
    <mergeCell ref="C25:D25"/>
    <mergeCell ref="C26:D26"/>
    <mergeCell ref="C15:D15"/>
    <mergeCell ref="C16:D16"/>
    <mergeCell ref="C17:D17"/>
    <mergeCell ref="C18:D18"/>
    <mergeCell ref="C19:D19"/>
    <mergeCell ref="C20:D20"/>
    <mergeCell ref="A14:B14"/>
    <mergeCell ref="K12:K13"/>
    <mergeCell ref="M12:M13"/>
    <mergeCell ref="O12:O13"/>
    <mergeCell ref="I12:I13"/>
    <mergeCell ref="AV12:AV13"/>
    <mergeCell ref="AX12:AX13"/>
    <mergeCell ref="AZ12:AZ13"/>
    <mergeCell ref="AY12:AY13"/>
    <mergeCell ref="AP12:AP13"/>
    <mergeCell ref="AR12:AR13"/>
    <mergeCell ref="AT12:AT13"/>
    <mergeCell ref="U12:U13"/>
    <mergeCell ref="V12:V13"/>
    <mergeCell ref="W12:W13"/>
    <mergeCell ref="X12:X13"/>
    <mergeCell ref="Y12:Y13"/>
    <mergeCell ref="R12:R13"/>
    <mergeCell ref="S12:S13"/>
    <mergeCell ref="T12:T13"/>
    <mergeCell ref="F12:F13"/>
    <mergeCell ref="AJ12:AJ13"/>
    <mergeCell ref="AL12:AL13"/>
    <mergeCell ref="AM12:AM13"/>
    <mergeCell ref="BO12:BO13"/>
    <mergeCell ref="AW12:AW13"/>
    <mergeCell ref="AC12:AC13"/>
    <mergeCell ref="AF12:AF13"/>
    <mergeCell ref="AI12:AI13"/>
    <mergeCell ref="AN12:AN13"/>
    <mergeCell ref="AE12:AE13"/>
    <mergeCell ref="AD12:AD13"/>
    <mergeCell ref="Z12:Z13"/>
    <mergeCell ref="AA12:AA13"/>
    <mergeCell ref="AB12:AB13"/>
    <mergeCell ref="AH12:AH13"/>
    <mergeCell ref="AG12:AG13"/>
    <mergeCell ref="BL12:BL13"/>
    <mergeCell ref="BN12:BN13"/>
    <mergeCell ref="BM12:BM13"/>
    <mergeCell ref="A3:F3"/>
    <mergeCell ref="A12:A13"/>
    <mergeCell ref="B12:B13"/>
    <mergeCell ref="C12:D13"/>
    <mergeCell ref="E12:E13"/>
    <mergeCell ref="A1:F1"/>
    <mergeCell ref="A2:F2"/>
    <mergeCell ref="AQ12:AQ13"/>
    <mergeCell ref="AS12:AS13"/>
    <mergeCell ref="K11:O11"/>
    <mergeCell ref="AJ11:AN11"/>
  </mergeCells>
  <conditionalFormatting sqref="AN15:AN50 AI15:AI50 R15:AC50">
    <cfRule type="cellIs" dxfId="138" priority="73" operator="lessThan">
      <formula>#REF!</formula>
    </cfRule>
  </conditionalFormatting>
  <conditionalFormatting sqref="AN14:AN50 AI14:AI50 R14:AC50">
    <cfRule type="cellIs" dxfId="137" priority="72" operator="between">
      <formula>0.5</formula>
      <formula>1</formula>
    </cfRule>
  </conditionalFormatting>
  <conditionalFormatting sqref="K15:K51 L51:AN51">
    <cfRule type="cellIs" dxfId="136" priority="68" operator="lessThan">
      <formula>#REF!</formula>
    </cfRule>
  </conditionalFormatting>
  <conditionalFormatting sqref="K14:K51 L51:AN51">
    <cfRule type="cellIs" dxfId="135" priority="67" operator="between">
      <formula>0.5</formula>
      <formula>1</formula>
    </cfRule>
  </conditionalFormatting>
  <conditionalFormatting sqref="M15:M50">
    <cfRule type="cellIs" dxfId="134" priority="66" operator="lessThan">
      <formula>#REF!</formula>
    </cfRule>
  </conditionalFormatting>
  <conditionalFormatting sqref="M14:M50">
    <cfRule type="cellIs" dxfId="133" priority="65" operator="between">
      <formula>0.5</formula>
      <formula>1</formula>
    </cfRule>
  </conditionalFormatting>
  <conditionalFormatting sqref="O15:O50">
    <cfRule type="cellIs" dxfId="132" priority="64" operator="lessThan">
      <formula>#REF!</formula>
    </cfRule>
  </conditionalFormatting>
  <conditionalFormatting sqref="O14:O50">
    <cfRule type="cellIs" dxfId="131" priority="63" operator="between">
      <formula>0.5</formula>
      <formula>1</formula>
    </cfRule>
  </conditionalFormatting>
  <conditionalFormatting sqref="Q15:Q50">
    <cfRule type="cellIs" dxfId="130" priority="60" operator="lessThan">
      <formula>#REF!</formula>
    </cfRule>
  </conditionalFormatting>
  <conditionalFormatting sqref="Q14:Q50">
    <cfRule type="cellIs" dxfId="129" priority="59" operator="between">
      <formula>0.5</formula>
      <formula>1</formula>
    </cfRule>
  </conditionalFormatting>
  <conditionalFormatting sqref="AJ15:AJ50">
    <cfRule type="cellIs" dxfId="128" priority="58" operator="lessThan">
      <formula>#REF!</formula>
    </cfRule>
  </conditionalFormatting>
  <conditionalFormatting sqref="AJ14:AJ50">
    <cfRule type="cellIs" dxfId="127" priority="57" operator="between">
      <formula>0.5</formula>
      <formula>1</formula>
    </cfRule>
  </conditionalFormatting>
  <conditionalFormatting sqref="AL15:AL50">
    <cfRule type="cellIs" dxfId="126" priority="56" operator="lessThan">
      <formula>#REF!</formula>
    </cfRule>
  </conditionalFormatting>
  <conditionalFormatting sqref="AL14:AL50">
    <cfRule type="cellIs" dxfId="125" priority="55" operator="between">
      <formula>0.5</formula>
      <formula>1</formula>
    </cfRule>
  </conditionalFormatting>
  <conditionalFormatting sqref="AM15:AM50">
    <cfRule type="cellIs" dxfId="124" priority="54" operator="lessThan">
      <formula>#REF!</formula>
    </cfRule>
  </conditionalFormatting>
  <conditionalFormatting sqref="AM14:AM50">
    <cfRule type="cellIs" dxfId="123" priority="53" operator="between">
      <formula>0.5</formula>
      <formula>1</formula>
    </cfRule>
  </conditionalFormatting>
  <conditionalFormatting sqref="AH15:AH50">
    <cfRule type="cellIs" dxfId="122" priority="52" operator="lessThan">
      <formula>#REF!</formula>
    </cfRule>
  </conditionalFormatting>
  <conditionalFormatting sqref="AH14:AH50">
    <cfRule type="cellIs" dxfId="121" priority="51" operator="between">
      <formula>0.5</formula>
      <formula>1</formula>
    </cfRule>
  </conditionalFormatting>
  <conditionalFormatting sqref="AF15:AG50">
    <cfRule type="cellIs" dxfId="120" priority="50" operator="lessThan">
      <formula>#REF!</formula>
    </cfRule>
  </conditionalFormatting>
  <conditionalFormatting sqref="AF14:AG50">
    <cfRule type="cellIs" dxfId="119" priority="49" operator="between">
      <formula>0.5</formula>
      <formula>1</formula>
    </cfRule>
  </conditionalFormatting>
  <conditionalFormatting sqref="AE15:AE50">
    <cfRule type="cellIs" dxfId="118" priority="46" operator="lessThan">
      <formula>#REF!</formula>
    </cfRule>
  </conditionalFormatting>
  <conditionalFormatting sqref="AE14:AE50">
    <cfRule type="cellIs" dxfId="117" priority="45" operator="between">
      <formula>0.5</formula>
      <formula>1</formula>
    </cfRule>
  </conditionalFormatting>
  <conditionalFormatting sqref="AD15:AD50">
    <cfRule type="cellIs" dxfId="116" priority="44" operator="lessThan">
      <formula>#REF!</formula>
    </cfRule>
  </conditionalFormatting>
  <conditionalFormatting sqref="AD14:AD50">
    <cfRule type="cellIs" dxfId="115" priority="43" operator="between">
      <formula>0.5</formula>
      <formula>1</formula>
    </cfRule>
  </conditionalFormatting>
  <conditionalFormatting sqref="AK15:AK50">
    <cfRule type="cellIs" dxfId="114" priority="42" operator="lessThan">
      <formula>#REF!</formula>
    </cfRule>
  </conditionalFormatting>
  <conditionalFormatting sqref="AK14:AK50">
    <cfRule type="cellIs" dxfId="113" priority="41" operator="between">
      <formula>0.5</formula>
      <formula>1</formula>
    </cfRule>
  </conditionalFormatting>
  <conditionalFormatting sqref="P15:P50">
    <cfRule type="cellIs" dxfId="112" priority="40" operator="lessThan">
      <formula>#REF!</formula>
    </cfRule>
  </conditionalFormatting>
  <conditionalFormatting sqref="P14:P50">
    <cfRule type="cellIs" dxfId="111" priority="39" operator="between">
      <formula>0.5</formula>
      <formula>1</formula>
    </cfRule>
  </conditionalFormatting>
  <conditionalFormatting sqref="AP15:AT51">
    <cfRule type="cellIs" dxfId="110" priority="38" operator="lessThan">
      <formula>#REF!</formula>
    </cfRule>
  </conditionalFormatting>
  <conditionalFormatting sqref="AP15:AT51">
    <cfRule type="cellIs" dxfId="109" priority="37" operator="between">
      <formula>0.5</formula>
      <formula>1</formula>
    </cfRule>
  </conditionalFormatting>
  <conditionalFormatting sqref="AV15:AZ51">
    <cfRule type="cellIs" dxfId="108" priority="36" operator="lessThan">
      <formula>#REF!</formula>
    </cfRule>
  </conditionalFormatting>
  <conditionalFormatting sqref="AV15:AZ51">
    <cfRule type="cellIs" dxfId="107" priority="35" operator="between">
      <formula>0.5</formula>
      <formula>1</formula>
    </cfRule>
  </conditionalFormatting>
  <conditionalFormatting sqref="BA15:BE51">
    <cfRule type="cellIs" dxfId="106" priority="34" operator="lessThan">
      <formula>#REF!</formula>
    </cfRule>
  </conditionalFormatting>
  <conditionalFormatting sqref="BA15:BE51">
    <cfRule type="cellIs" dxfId="105" priority="33" operator="between">
      <formula>0.5</formula>
      <formula>1</formula>
    </cfRule>
  </conditionalFormatting>
  <conditionalFormatting sqref="L15:L50">
    <cfRule type="cellIs" dxfId="104" priority="32" operator="lessThan">
      <formula>#REF!</formula>
    </cfRule>
  </conditionalFormatting>
  <conditionalFormatting sqref="L14:L50">
    <cfRule type="cellIs" dxfId="103" priority="31" operator="between">
      <formula>0.5</formula>
      <formula>1</formula>
    </cfRule>
  </conditionalFormatting>
  <conditionalFormatting sqref="N15:N50">
    <cfRule type="cellIs" dxfId="102" priority="30" operator="lessThan">
      <formula>#REF!</formula>
    </cfRule>
  </conditionalFormatting>
  <conditionalFormatting sqref="N14:N50">
    <cfRule type="cellIs" dxfId="101" priority="29" operator="between">
      <formula>0.5</formula>
      <formula>1</formula>
    </cfRule>
  </conditionalFormatting>
  <conditionalFormatting sqref="B55:B1048576 B2:B13 B53">
    <cfRule type="duplicateValues" dxfId="100" priority="1116"/>
  </conditionalFormatting>
  <conditionalFormatting sqref="BG15:BK21 BG37:BJ38 BG22:BJ31 BG39:BK42">
    <cfRule type="cellIs" dxfId="99" priority="26" operator="lessThan">
      <formula>#REF!</formula>
    </cfRule>
  </conditionalFormatting>
  <conditionalFormatting sqref="BG15:BK21 BG37:BJ38 BG22:BJ31 BG39:BK42">
    <cfRule type="cellIs" dxfId="98" priority="25" operator="between">
      <formula>0.5</formula>
      <formula>1</formula>
    </cfRule>
  </conditionalFormatting>
  <conditionalFormatting sqref="BK37:BK38 BK22:BK31">
    <cfRule type="cellIs" dxfId="97" priority="24" operator="lessThan">
      <formula>#REF!</formula>
    </cfRule>
  </conditionalFormatting>
  <conditionalFormatting sqref="BK37:BK38 BK22:BK31">
    <cfRule type="cellIs" dxfId="96" priority="23" operator="between">
      <formula>0.5</formula>
      <formula>1</formula>
    </cfRule>
  </conditionalFormatting>
  <conditionalFormatting sqref="BG43:BK51">
    <cfRule type="cellIs" dxfId="95" priority="3" operator="between">
      <formula>0.5</formula>
      <formula>1</formula>
    </cfRule>
  </conditionalFormatting>
  <conditionalFormatting sqref="BG32:BK36">
    <cfRule type="cellIs" dxfId="94" priority="6" operator="lessThan">
      <formula>#REF!</formula>
    </cfRule>
  </conditionalFormatting>
  <conditionalFormatting sqref="BG32:BK36">
    <cfRule type="cellIs" dxfId="93" priority="5" operator="between">
      <formula>0.5</formula>
      <formula>1</formula>
    </cfRule>
  </conditionalFormatting>
  <conditionalFormatting sqref="BG43:BK51">
    <cfRule type="cellIs" dxfId="92" priority="4" operator="lessThan">
      <formula>#REF!</formula>
    </cfRule>
  </conditionalFormatting>
  <conditionalFormatting sqref="BL15:BP51">
    <cfRule type="cellIs" dxfId="91" priority="1" operator="equal">
      <formula>1</formula>
    </cfRule>
  </conditionalFormatting>
  <pageMargins left="0.39370078740157483" right="0.19685039370078741" top="0.59055118110236227" bottom="0.39370078740157483" header="0.31496062992125984" footer="0.31496062992125984"/>
  <pageSetup paperSize="8" scale="45" fitToHeight="3" orientation="landscape" horizontalDpi="4294967295" verticalDpi="4294967295" r:id="rId1"/>
  <headerFooter>
    <oddHeader>&amp;R&amp;P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outlinePr summaryRight="0"/>
    <pageSetUpPr fitToPage="1"/>
  </sheetPr>
  <dimension ref="A1:BP54"/>
  <sheetViews>
    <sheetView view="pageBreakPreview" zoomScale="60" zoomScaleNormal="80" workbookViewId="0">
      <pane xSplit="10" ySplit="13" topLeftCell="L14" activePane="bottomRight" state="frozen"/>
      <selection pane="topRight" activeCell="K1" sqref="K1"/>
      <selection pane="bottomLeft" activeCell="A14" sqref="A14"/>
      <selection pane="bottomRight" activeCell="BG52" sqref="BG52"/>
    </sheetView>
  </sheetViews>
  <sheetFormatPr defaultColWidth="9.140625" defaultRowHeight="22.5" customHeight="1" outlineLevelCol="1" x14ac:dyDescent="0.25"/>
  <cols>
    <col min="1" max="1" width="9.7109375" style="4" customWidth="1"/>
    <col min="2" max="2" width="53.7109375" style="1" customWidth="1"/>
    <col min="3" max="3" width="9.140625" style="1" customWidth="1"/>
    <col min="4" max="4" width="5.140625" style="1" customWidth="1"/>
    <col min="5" max="5" width="40.42578125" style="1" customWidth="1"/>
    <col min="6" max="6" width="14.7109375" style="1" customWidth="1" outlineLevel="1"/>
    <col min="7" max="7" width="14.7109375" style="1" customWidth="1" collapsed="1"/>
    <col min="8" max="10" width="14.7109375" style="1" hidden="1" customWidth="1" outlineLevel="1"/>
    <col min="11" max="11" width="10.140625" style="1" customWidth="1"/>
    <col min="12" max="12" width="12.5703125" style="400" customWidth="1"/>
    <col min="13" max="13" width="10.7109375" style="1" customWidth="1"/>
    <col min="14" max="14" width="10.5703125" style="1" customWidth="1"/>
    <col min="15" max="15" width="11.7109375" style="1" customWidth="1" collapsed="1"/>
    <col min="16" max="29" width="8.85546875" style="1" hidden="1" customWidth="1" outlineLevel="1"/>
    <col min="30" max="30" width="8.85546875" style="400" hidden="1" customWidth="1" outlineLevel="1"/>
    <col min="31" max="31" width="11.28515625" style="400" hidden="1" customWidth="1" outlineLevel="1"/>
    <col min="32" max="32" width="10.7109375" style="400" hidden="1" customWidth="1" outlineLevel="1"/>
    <col min="33" max="33" width="10.85546875" style="400" hidden="1" customWidth="1" outlineLevel="1"/>
    <col min="34" max="35" width="8.85546875" style="400" hidden="1" customWidth="1" outlineLevel="1"/>
    <col min="36" max="36" width="8.7109375" style="400" hidden="1" customWidth="1" outlineLevel="1"/>
    <col min="37" max="37" width="10.140625" style="1" hidden="1" customWidth="1" outlineLevel="1"/>
    <col min="38" max="38" width="10" style="400" hidden="1" customWidth="1" outlineLevel="1"/>
    <col min="39" max="39" width="10.85546875" style="400" hidden="1" customWidth="1" outlineLevel="1"/>
    <col min="40" max="40" width="9.7109375" style="400" hidden="1" customWidth="1" outlineLevel="1"/>
    <col min="41" max="41" width="10.140625" style="1" customWidth="1"/>
    <col min="42" max="42" width="11.7109375" style="1" customWidth="1"/>
    <col min="43" max="43" width="10.7109375" style="1" bestFit="1" customWidth="1"/>
    <col min="44" max="44" width="14.140625" style="1" customWidth="1"/>
    <col min="45" max="45" width="12" style="1" customWidth="1"/>
    <col min="46" max="46" width="11.28515625" style="1" customWidth="1"/>
    <col min="47" max="47" width="5.5703125" style="1" customWidth="1"/>
    <col min="48" max="48" width="10.7109375" style="1" customWidth="1"/>
    <col min="49" max="49" width="10.140625" style="1" customWidth="1"/>
    <col min="50" max="50" width="10" style="1" customWidth="1"/>
    <col min="51" max="51" width="10.5703125" style="1" customWidth="1"/>
    <col min="52" max="52" width="10.7109375" style="1" customWidth="1"/>
    <col min="53" max="53" width="11.85546875" style="1" customWidth="1"/>
    <col min="54" max="54" width="9.85546875" style="1" customWidth="1"/>
    <col min="55" max="55" width="13.42578125" style="1" customWidth="1"/>
    <col min="56" max="56" width="11.140625" style="1" customWidth="1"/>
    <col min="57" max="57" width="12.5703125" style="1" customWidth="1"/>
    <col min="58" max="58" width="9.140625" style="1"/>
    <col min="59" max="59" width="10.7109375" style="1" customWidth="1"/>
    <col min="60" max="60" width="10.140625" style="1" customWidth="1"/>
    <col min="61" max="61" width="10" style="1" customWidth="1"/>
    <col min="62" max="62" width="10.5703125" style="1" customWidth="1"/>
    <col min="63" max="63" width="11.7109375" style="1" customWidth="1"/>
    <col min="64" max="68" width="8.7109375" style="1" customWidth="1"/>
    <col min="69" max="16384" width="9.140625" style="1"/>
  </cols>
  <sheetData>
    <row r="1" spans="1:68" ht="56.25" customHeight="1" x14ac:dyDescent="0.25">
      <c r="A1" s="1434" t="s">
        <v>442</v>
      </c>
      <c r="B1" s="1434"/>
      <c r="C1" s="1434"/>
      <c r="D1" s="1434"/>
      <c r="E1" s="1434"/>
      <c r="F1" s="1434"/>
      <c r="G1" s="534"/>
      <c r="H1" s="534"/>
      <c r="I1" s="534"/>
      <c r="J1" s="534"/>
      <c r="K1" s="572">
        <f>AVERAGE(K15:K51)</f>
        <v>471.72702702702708</v>
      </c>
      <c r="L1" s="572">
        <f>AVERAGE(L15:L51)</f>
        <v>1551.3702702702701</v>
      </c>
      <c r="M1" s="572">
        <f>AVERAGE(M15:M51)</f>
        <v>568.32432432432438</v>
      </c>
      <c r="N1" s="572">
        <f>AVERAGE(N15:N51)</f>
        <v>1134.081081081081</v>
      </c>
      <c r="O1" s="572">
        <f>AVERAGE(O15:O51)</f>
        <v>586.66666666666663</v>
      </c>
      <c r="AN1" s="592" t="s">
        <v>509</v>
      </c>
      <c r="AV1" s="572">
        <f>AVERAGE(AV15:AV51)</f>
        <v>537.76891891891898</v>
      </c>
      <c r="AW1" s="572">
        <f>AVERAGE(AW15:AW51)</f>
        <v>1551.3702702702701</v>
      </c>
      <c r="AX1" s="572">
        <f>AVERAGE(AX15:AX51)</f>
        <v>647.88972972972954</v>
      </c>
      <c r="AY1" s="572">
        <f>AVERAGE(AY15:AY51)</f>
        <v>1134.081081081081</v>
      </c>
      <c r="AZ1" s="572">
        <f>AVERAGE(AZ15:AZ51)</f>
        <v>668.80000000000041</v>
      </c>
      <c r="BA1" s="595"/>
      <c r="BB1" s="595"/>
      <c r="BC1" s="595"/>
      <c r="BD1" s="595"/>
      <c r="BE1" s="595"/>
      <c r="BG1" s="572">
        <f>AVERAGE(BG15:BG51)</f>
        <v>537.76891891891898</v>
      </c>
      <c r="BH1" s="572">
        <f>AVERAGE(BH15:BH51)</f>
        <v>1551.3702702702701</v>
      </c>
      <c r="BI1" s="572">
        <f>AVERAGE(BI15:BI51)</f>
        <v>647.88972972972954</v>
      </c>
      <c r="BJ1" s="572">
        <f>AVERAGE(BJ15:BJ51)</f>
        <v>1134.081081081081</v>
      </c>
      <c r="BK1" s="572" t="e">
        <f>AVERAGE(BK15:BK51)</f>
        <v>#REF!</v>
      </c>
    </row>
    <row r="2" spans="1:68" ht="54" customHeight="1" thickBot="1" x14ac:dyDescent="0.35">
      <c r="A2" s="1436" t="s">
        <v>443</v>
      </c>
      <c r="B2" s="1436"/>
      <c r="C2" s="1436"/>
      <c r="D2" s="1436"/>
      <c r="E2" s="1436"/>
      <c r="F2" s="1436"/>
      <c r="G2" s="593"/>
      <c r="H2" s="593"/>
      <c r="I2" s="593"/>
      <c r="J2" s="593"/>
      <c r="K2" s="564"/>
      <c r="L2" s="565" t="s">
        <v>566</v>
      </c>
      <c r="M2" s="566"/>
      <c r="N2" s="565" t="s">
        <v>562</v>
      </c>
      <c r="O2" s="564"/>
      <c r="P2" s="564"/>
      <c r="Q2" s="564"/>
      <c r="R2" s="564"/>
      <c r="S2" s="564"/>
      <c r="T2" s="564"/>
      <c r="U2" s="564"/>
      <c r="V2" s="564"/>
      <c r="W2" s="564"/>
      <c r="X2" s="564"/>
      <c r="Y2" s="564"/>
      <c r="Z2" s="564"/>
      <c r="AA2" s="564"/>
      <c r="AB2" s="564"/>
      <c r="AC2" s="564"/>
      <c r="AD2" s="564"/>
      <c r="AE2" s="564"/>
      <c r="AF2" s="564"/>
      <c r="AG2" s="564"/>
      <c r="AH2" s="564"/>
      <c r="AI2" s="564"/>
      <c r="AJ2" s="564"/>
      <c r="AK2" s="564"/>
      <c r="AL2" s="564"/>
      <c r="AM2" s="564"/>
      <c r="AN2" s="564"/>
      <c r="AO2" s="571" t="s">
        <v>564</v>
      </c>
      <c r="AP2" s="536" t="e">
        <f>SUM(AP15:AP50)</f>
        <v>#REF!</v>
      </c>
      <c r="AQ2" s="536" t="e">
        <f>SUM(AQ15:AQ50)</f>
        <v>#REF!</v>
      </c>
      <c r="AR2" s="536" t="e">
        <f>SUM(AR15:AR50)</f>
        <v>#REF!</v>
      </c>
      <c r="AS2" s="536" t="e">
        <f>SUM(AS15:AS50)</f>
        <v>#REF!</v>
      </c>
      <c r="AT2" s="536" t="e">
        <f>SUM(AT15:AT50)</f>
        <v>#REF!</v>
      </c>
      <c r="BA2" s="536" t="e">
        <f>SUM(BA15:BA51)</f>
        <v>#REF!</v>
      </c>
      <c r="BB2" s="536" t="e">
        <f>SUM(BB15:BB51)</f>
        <v>#REF!</v>
      </c>
      <c r="BC2" s="536" t="e">
        <f>SUM(BC15:BC51)</f>
        <v>#REF!</v>
      </c>
      <c r="BD2" s="536" t="e">
        <f>SUM(BD15:BD51)</f>
        <v>#REF!</v>
      </c>
      <c r="BE2" s="536" t="e">
        <f>SUM(BE15:BE51)</f>
        <v>#REF!</v>
      </c>
      <c r="BG2" s="536"/>
      <c r="BH2" s="536"/>
      <c r="BI2" s="536"/>
      <c r="BJ2" s="536"/>
      <c r="BK2" s="536"/>
    </row>
    <row r="3" spans="1:68" ht="45" customHeight="1" thickBot="1" x14ac:dyDescent="0.3">
      <c r="A3" s="1438" t="s">
        <v>444</v>
      </c>
      <c r="B3" s="1439"/>
      <c r="C3" s="1439"/>
      <c r="D3" s="1439"/>
      <c r="E3" s="1439"/>
      <c r="F3" s="1439"/>
      <c r="G3" s="526">
        <v>0.6</v>
      </c>
      <c r="H3" s="526">
        <v>0.7</v>
      </c>
      <c r="I3" s="527">
        <v>1</v>
      </c>
      <c r="J3" s="528">
        <v>1.1000000000000001</v>
      </c>
      <c r="K3" s="558"/>
      <c r="L3" s="348"/>
      <c r="M3" s="348"/>
      <c r="N3" s="348"/>
      <c r="O3" s="348"/>
      <c r="P3" s="348"/>
      <c r="Q3" s="348"/>
      <c r="R3" s="348"/>
      <c r="S3" s="348"/>
      <c r="T3" s="348"/>
      <c r="U3" s="348"/>
      <c r="V3" s="348"/>
      <c r="W3" s="348"/>
      <c r="X3" s="348"/>
      <c r="Y3" s="348"/>
      <c r="Z3" s="348"/>
      <c r="AA3" s="348"/>
      <c r="AB3" s="348"/>
      <c r="AC3" s="348"/>
      <c r="AD3" s="348"/>
      <c r="AE3" s="348"/>
      <c r="AF3" s="348"/>
      <c r="AG3" s="348"/>
      <c r="AH3" s="348"/>
      <c r="AI3" s="348"/>
      <c r="AJ3" s="348"/>
      <c r="AK3" s="348"/>
      <c r="AL3" s="348"/>
      <c r="AM3" s="348"/>
      <c r="AN3" s="348"/>
      <c r="AO3" s="570" t="s">
        <v>565</v>
      </c>
      <c r="AP3" s="536" t="e">
        <f>AP22+AP23+AP24+AP25+AP26+AP27+AP28+AP29+AP30+AP31</f>
        <v>#REF!</v>
      </c>
      <c r="AQ3" s="536" t="e">
        <f>AQ22+AQ23+AQ24+AQ25+AQ26+AQ27+AQ28+AQ29+AQ30+AQ31</f>
        <v>#REF!</v>
      </c>
      <c r="AR3" s="536" t="e">
        <f>AR22+AR23+AR24+AR25+AR26+AR27+AR28+AR29+AR30+AR31</f>
        <v>#REF!</v>
      </c>
      <c r="AS3" s="536" t="e">
        <f>AS22+AS23+AS24+AS25+AS26+AS27+AS28+AS29+AS30+AS31</f>
        <v>#REF!</v>
      </c>
      <c r="AT3" s="536" t="e">
        <f>AT22+AT23+AT24+AT25+AT26+AT27+AT28+AT29+AT30+AT31</f>
        <v>#REF!</v>
      </c>
      <c r="BA3" s="536" t="e">
        <f>BA22+BA23+BA24+BA25+BA26+BA27+BA28+BA29+BA30+BA31</f>
        <v>#REF!</v>
      </c>
      <c r="BB3" s="536" t="e">
        <f>BB22+BB23+BB24+BB25+BB26+BB27+BB28+BB29+BB30+BB31</f>
        <v>#REF!</v>
      </c>
      <c r="BC3" s="536" t="e">
        <f>BC22+BC23+BC24+BC25+BC26+BC27+BC28+BC29+BC30+BC31</f>
        <v>#REF!</v>
      </c>
      <c r="BD3" s="536" t="e">
        <f>BD22+BD23+BD24+BD25+BD26+BD27+BD28+BD29+BD30+BD31</f>
        <v>#REF!</v>
      </c>
      <c r="BE3" s="536" t="e">
        <f>BE22+BE23+BE24+BE25+BE26+BE27+BE28+BE29+BE30+BE31</f>
        <v>#REF!</v>
      </c>
      <c r="BG3" s="536"/>
      <c r="BH3" s="536"/>
      <c r="BI3" s="536"/>
      <c r="BJ3" s="536"/>
      <c r="BK3" s="536"/>
    </row>
    <row r="4" spans="1:68" ht="22.5" customHeight="1" thickBot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348"/>
      <c r="M4" s="563"/>
      <c r="O4" s="348"/>
      <c r="P4" s="348"/>
      <c r="Q4" s="348"/>
      <c r="R4" s="348"/>
      <c r="S4" s="348"/>
      <c r="T4" s="348"/>
      <c r="U4" s="348"/>
      <c r="V4" s="348"/>
      <c r="W4" s="348"/>
      <c r="X4" s="348"/>
      <c r="Y4" s="348"/>
      <c r="Z4" s="348"/>
      <c r="AA4" s="348"/>
      <c r="AB4" s="348"/>
      <c r="AC4" s="348"/>
      <c r="AD4" s="348"/>
      <c r="AE4" s="348"/>
      <c r="AF4" s="348"/>
      <c r="AG4" s="348"/>
      <c r="AH4" s="348"/>
      <c r="AI4" s="348"/>
      <c r="AJ4" s="348"/>
      <c r="AK4" s="348"/>
      <c r="AL4" s="348"/>
      <c r="AM4" s="348"/>
      <c r="AN4" s="348"/>
    </row>
    <row r="5" spans="1:68" ht="30.75" hidden="1" customHeight="1" thickBot="1" x14ac:dyDescent="0.3">
      <c r="A5" s="2"/>
      <c r="B5" s="2"/>
      <c r="C5" s="2"/>
      <c r="D5" s="2"/>
      <c r="E5" s="2"/>
      <c r="F5" s="587"/>
      <c r="G5" s="587"/>
      <c r="H5" s="587"/>
      <c r="I5" s="587"/>
      <c r="J5" s="587"/>
      <c r="K5" s="348"/>
      <c r="L5" s="348"/>
      <c r="M5" s="348"/>
      <c r="N5" s="348"/>
      <c r="O5" s="348"/>
      <c r="P5" s="348"/>
      <c r="Q5" s="348"/>
      <c r="R5" s="348"/>
      <c r="S5" s="348"/>
      <c r="T5" s="348"/>
      <c r="U5" s="348"/>
      <c r="V5" s="348"/>
      <c r="W5" s="348"/>
      <c r="X5" s="348"/>
      <c r="Y5" s="348"/>
      <c r="Z5" s="348"/>
      <c r="AA5" s="348"/>
      <c r="AB5" s="348"/>
      <c r="AC5" s="348"/>
      <c r="AD5" s="348"/>
      <c r="AE5" s="348"/>
      <c r="AF5" s="348"/>
      <c r="AG5" s="348"/>
      <c r="AH5" s="348"/>
      <c r="AI5" s="348"/>
      <c r="AJ5" s="348"/>
      <c r="AK5" s="348"/>
      <c r="AL5" s="348"/>
      <c r="AM5" s="348"/>
      <c r="AN5" s="348"/>
    </row>
    <row r="6" spans="1:68" ht="28.5" hidden="1" customHeight="1" x14ac:dyDescent="0.25">
      <c r="A6" s="2"/>
      <c r="B6" s="2"/>
      <c r="C6" s="2"/>
      <c r="D6" s="2"/>
      <c r="E6" s="2"/>
      <c r="F6" s="3"/>
      <c r="G6" s="3"/>
      <c r="H6" s="3"/>
      <c r="I6" s="3"/>
      <c r="J6" s="3"/>
    </row>
    <row r="7" spans="1:68" ht="14.25" hidden="1" customHeight="1" x14ac:dyDescent="0.25">
      <c r="A7" s="2"/>
      <c r="B7" s="2"/>
      <c r="C7" s="2"/>
      <c r="D7" s="2"/>
      <c r="E7" s="85"/>
      <c r="F7" s="4"/>
      <c r="G7" s="4"/>
      <c r="H7" s="4"/>
      <c r="I7" s="4"/>
      <c r="J7" s="4"/>
    </row>
    <row r="8" spans="1:68" ht="33" hidden="1" customHeight="1" x14ac:dyDescent="0.25">
      <c r="A8" s="2"/>
      <c r="B8" s="2"/>
      <c r="C8" s="2"/>
      <c r="D8" s="2"/>
      <c r="E8" s="2"/>
      <c r="F8" s="5" t="s">
        <v>370</v>
      </c>
      <c r="G8" s="523"/>
      <c r="H8" s="523"/>
      <c r="I8" s="523"/>
      <c r="J8" s="523"/>
    </row>
    <row r="9" spans="1:68" ht="18" hidden="1" customHeight="1" thickBot="1" x14ac:dyDescent="0.3">
      <c r="A9" s="2"/>
      <c r="B9" s="2"/>
      <c r="C9" s="2"/>
      <c r="D9" s="2"/>
      <c r="E9" s="2"/>
      <c r="F9" s="130">
        <v>1.1399999999999999</v>
      </c>
      <c r="G9" s="524"/>
      <c r="H9" s="524"/>
      <c r="I9" s="524"/>
      <c r="J9" s="524"/>
    </row>
    <row r="10" spans="1:68" ht="51.75" customHeight="1" thickBot="1" x14ac:dyDescent="0.3">
      <c r="A10" s="2"/>
      <c r="B10" s="2"/>
      <c r="C10" s="2"/>
      <c r="D10" s="2"/>
      <c r="E10" s="2"/>
      <c r="F10" s="4"/>
      <c r="G10" s="4"/>
      <c r="H10" s="4"/>
      <c r="I10" s="4"/>
      <c r="J10" s="4"/>
      <c r="K10" s="1563" t="s">
        <v>557</v>
      </c>
      <c r="L10" s="1564"/>
      <c r="M10" s="1564"/>
      <c r="N10" s="1564"/>
      <c r="O10" s="1565"/>
      <c r="AP10" s="1560" t="s">
        <v>556</v>
      </c>
      <c r="AQ10" s="1561"/>
      <c r="AR10" s="1561"/>
      <c r="AS10" s="1561"/>
      <c r="AT10" s="1562"/>
      <c r="AU10" s="349"/>
      <c r="AV10" s="1560" t="s">
        <v>558</v>
      </c>
      <c r="AW10" s="1561"/>
      <c r="AX10" s="1561"/>
      <c r="AY10" s="1561"/>
      <c r="AZ10" s="1562"/>
      <c r="BA10" s="1560" t="s">
        <v>559</v>
      </c>
      <c r="BB10" s="1561"/>
      <c r="BC10" s="1561"/>
      <c r="BD10" s="1561"/>
      <c r="BE10" s="1562"/>
      <c r="BG10" s="1560" t="s">
        <v>567</v>
      </c>
      <c r="BH10" s="1561"/>
      <c r="BI10" s="1561"/>
      <c r="BJ10" s="1561"/>
      <c r="BK10" s="1562"/>
      <c r="BL10" s="1569" t="s">
        <v>568</v>
      </c>
      <c r="BM10" s="1552"/>
      <c r="BN10" s="1552"/>
      <c r="BO10" s="1552"/>
      <c r="BP10" s="1553"/>
    </row>
    <row r="11" spans="1:68" ht="21.75" customHeight="1" thickBot="1" x14ac:dyDescent="0.3">
      <c r="A11" s="2"/>
      <c r="B11" s="2"/>
      <c r="C11" s="2"/>
      <c r="D11" s="2"/>
      <c r="F11" s="4"/>
      <c r="G11" s="538" t="s">
        <v>552</v>
      </c>
      <c r="H11" s="539" t="s">
        <v>555</v>
      </c>
      <c r="I11" s="539" t="s">
        <v>554</v>
      </c>
      <c r="J11" s="540" t="s">
        <v>553</v>
      </c>
      <c r="K11" s="1536" t="s">
        <v>552</v>
      </c>
      <c r="L11" s="1537"/>
      <c r="M11" s="1537"/>
      <c r="N11" s="1537"/>
      <c r="O11" s="1537"/>
      <c r="P11" s="1536" t="s">
        <v>555</v>
      </c>
      <c r="Q11" s="1537"/>
      <c r="R11" s="1537"/>
      <c r="S11" s="1537"/>
      <c r="T11" s="1537"/>
      <c r="U11" s="1537"/>
      <c r="V11" s="1537"/>
      <c r="W11" s="1537"/>
      <c r="X11" s="1537"/>
      <c r="Y11" s="1537"/>
      <c r="Z11" s="1537"/>
      <c r="AA11" s="1537"/>
      <c r="AB11" s="1537"/>
      <c r="AC11" s="1537"/>
      <c r="AD11" s="1555" t="s">
        <v>554</v>
      </c>
      <c r="AE11" s="1556"/>
      <c r="AF11" s="1556"/>
      <c r="AG11" s="1556"/>
      <c r="AH11" s="1556"/>
      <c r="AI11" s="1557"/>
      <c r="AJ11" s="1538" t="s">
        <v>553</v>
      </c>
      <c r="AK11" s="1539"/>
      <c r="AL11" s="1539"/>
      <c r="AM11" s="1539"/>
      <c r="AN11" s="1540"/>
      <c r="AP11" s="1536" t="s">
        <v>552</v>
      </c>
      <c r="AQ11" s="1537"/>
      <c r="AR11" s="1537"/>
      <c r="AS11" s="1537"/>
      <c r="AT11" s="1554"/>
      <c r="AV11" s="1536" t="s">
        <v>552</v>
      </c>
      <c r="AW11" s="1537"/>
      <c r="AX11" s="1537"/>
      <c r="AY11" s="1537"/>
      <c r="AZ11" s="1554"/>
      <c r="BA11" s="1536" t="s">
        <v>552</v>
      </c>
      <c r="BB11" s="1537"/>
      <c r="BC11" s="1537"/>
      <c r="BD11" s="1537"/>
      <c r="BE11" s="1554"/>
      <c r="BG11" s="1536" t="s">
        <v>552</v>
      </c>
      <c r="BH11" s="1537"/>
      <c r="BI11" s="1537"/>
      <c r="BJ11" s="1537"/>
      <c r="BK11" s="1554"/>
      <c r="BL11" s="1536" t="s">
        <v>552</v>
      </c>
      <c r="BM11" s="1537"/>
      <c r="BN11" s="1537"/>
      <c r="BO11" s="1537"/>
      <c r="BP11" s="1554"/>
    </row>
    <row r="12" spans="1:68" s="6" customFormat="1" ht="22.5" customHeight="1" x14ac:dyDescent="0.25">
      <c r="A12" s="1428" t="s">
        <v>363</v>
      </c>
      <c r="B12" s="1430" t="s">
        <v>357</v>
      </c>
      <c r="C12" s="1430" t="s">
        <v>0</v>
      </c>
      <c r="D12" s="1430"/>
      <c r="E12" s="1430" t="s">
        <v>358</v>
      </c>
      <c r="F12" s="1448" t="s">
        <v>503</v>
      </c>
      <c r="G12" s="1448" t="s">
        <v>503</v>
      </c>
      <c r="H12" s="1448" t="s">
        <v>503</v>
      </c>
      <c r="I12" s="1448" t="s">
        <v>503</v>
      </c>
      <c r="J12" s="1448" t="s">
        <v>503</v>
      </c>
      <c r="K12" s="1532" t="s">
        <v>467</v>
      </c>
      <c r="L12" s="1532" t="s">
        <v>472</v>
      </c>
      <c r="M12" s="1547" t="s">
        <v>492</v>
      </c>
      <c r="N12" s="1534" t="s">
        <v>494</v>
      </c>
      <c r="O12" s="1549" t="s">
        <v>455</v>
      </c>
      <c r="P12" s="1545" t="s">
        <v>451</v>
      </c>
      <c r="Q12" s="1541" t="s">
        <v>499</v>
      </c>
      <c r="R12" s="1541" t="s">
        <v>502</v>
      </c>
      <c r="S12" s="1541" t="s">
        <v>447</v>
      </c>
      <c r="T12" s="1541" t="s">
        <v>448</v>
      </c>
      <c r="U12" s="1541" t="s">
        <v>457</v>
      </c>
      <c r="V12" s="1541" t="s">
        <v>521</v>
      </c>
      <c r="W12" s="1541" t="s">
        <v>459</v>
      </c>
      <c r="X12" s="1541" t="s">
        <v>463</v>
      </c>
      <c r="Y12" s="1541" t="s">
        <v>465</v>
      </c>
      <c r="Z12" s="1541" t="s">
        <v>480</v>
      </c>
      <c r="AA12" s="1541" t="s">
        <v>482</v>
      </c>
      <c r="AB12" s="1541" t="s">
        <v>486</v>
      </c>
      <c r="AC12" s="1541" t="s">
        <v>505</v>
      </c>
      <c r="AD12" s="1545" t="s">
        <v>453</v>
      </c>
      <c r="AE12" s="1541" t="s">
        <v>461</v>
      </c>
      <c r="AF12" s="1542" t="s">
        <v>476</v>
      </c>
      <c r="AG12" s="1541" t="s">
        <v>478</v>
      </c>
      <c r="AH12" s="1541" t="s">
        <v>490</v>
      </c>
      <c r="AI12" s="1543" t="s">
        <v>496</v>
      </c>
      <c r="AJ12" s="1545" t="s">
        <v>540</v>
      </c>
      <c r="AK12" s="1513" t="s">
        <v>541</v>
      </c>
      <c r="AL12" s="1541" t="s">
        <v>484</v>
      </c>
      <c r="AM12" s="1541" t="s">
        <v>488</v>
      </c>
      <c r="AN12" s="1543" t="s">
        <v>498</v>
      </c>
      <c r="AP12" s="1567" t="s">
        <v>467</v>
      </c>
      <c r="AQ12" s="1532" t="s">
        <v>472</v>
      </c>
      <c r="AR12" s="1547" t="s">
        <v>492</v>
      </c>
      <c r="AS12" s="1534" t="s">
        <v>494</v>
      </c>
      <c r="AT12" s="1550" t="s">
        <v>455</v>
      </c>
      <c r="AV12" s="1567" t="s">
        <v>467</v>
      </c>
      <c r="AW12" s="1532" t="s">
        <v>472</v>
      </c>
      <c r="AX12" s="1547" t="s">
        <v>492</v>
      </c>
      <c r="AY12" s="1534" t="s">
        <v>494</v>
      </c>
      <c r="AZ12" s="1549" t="s">
        <v>455</v>
      </c>
      <c r="BA12" s="1567" t="s">
        <v>467</v>
      </c>
      <c r="BB12" s="1532" t="s">
        <v>472</v>
      </c>
      <c r="BC12" s="1547" t="s">
        <v>492</v>
      </c>
      <c r="BD12" s="1534" t="s">
        <v>494</v>
      </c>
      <c r="BE12" s="1549" t="s">
        <v>455</v>
      </c>
      <c r="BG12" s="1567" t="s">
        <v>467</v>
      </c>
      <c r="BH12" s="1532" t="s">
        <v>472</v>
      </c>
      <c r="BI12" s="1547" t="s">
        <v>492</v>
      </c>
      <c r="BJ12" s="1534" t="s">
        <v>494</v>
      </c>
      <c r="BK12" s="1549" t="s">
        <v>455</v>
      </c>
      <c r="BL12" s="1567" t="s">
        <v>467</v>
      </c>
      <c r="BM12" s="1532" t="s">
        <v>472</v>
      </c>
      <c r="BN12" s="1547" t="s">
        <v>492</v>
      </c>
      <c r="BO12" s="1534" t="s">
        <v>494</v>
      </c>
      <c r="BP12" s="1549" t="s">
        <v>455</v>
      </c>
    </row>
    <row r="13" spans="1:68" s="6" customFormat="1" ht="60" customHeight="1" thickBot="1" x14ac:dyDescent="0.3">
      <c r="A13" s="1429"/>
      <c r="B13" s="1431"/>
      <c r="C13" s="1431"/>
      <c r="D13" s="1431"/>
      <c r="E13" s="1431"/>
      <c r="F13" s="1449"/>
      <c r="G13" s="1449"/>
      <c r="H13" s="1449"/>
      <c r="I13" s="1449"/>
      <c r="J13" s="1449"/>
      <c r="K13" s="1533"/>
      <c r="L13" s="1533"/>
      <c r="M13" s="1548"/>
      <c r="N13" s="1535"/>
      <c r="O13" s="1544"/>
      <c r="P13" s="1546"/>
      <c r="Q13" s="1514"/>
      <c r="R13" s="1513"/>
      <c r="S13" s="1513"/>
      <c r="T13" s="1513"/>
      <c r="U13" s="1513"/>
      <c r="V13" s="1513"/>
      <c r="W13" s="1513"/>
      <c r="X13" s="1513"/>
      <c r="Y13" s="1513"/>
      <c r="Z13" s="1513"/>
      <c r="AA13" s="1513"/>
      <c r="AB13" s="1513"/>
      <c r="AC13" s="1513"/>
      <c r="AD13" s="1546"/>
      <c r="AE13" s="1513"/>
      <c r="AF13" s="1516"/>
      <c r="AG13" s="1513"/>
      <c r="AH13" s="1513"/>
      <c r="AI13" s="1544"/>
      <c r="AJ13" s="1546"/>
      <c r="AK13" s="1513"/>
      <c r="AL13" s="1513"/>
      <c r="AM13" s="1513"/>
      <c r="AN13" s="1544"/>
      <c r="AP13" s="1568"/>
      <c r="AQ13" s="1533"/>
      <c r="AR13" s="1548"/>
      <c r="AS13" s="1535"/>
      <c r="AT13" s="1551"/>
      <c r="AV13" s="1568"/>
      <c r="AW13" s="1533"/>
      <c r="AX13" s="1548"/>
      <c r="AY13" s="1535"/>
      <c r="AZ13" s="1544"/>
      <c r="BA13" s="1568"/>
      <c r="BB13" s="1533"/>
      <c r="BC13" s="1548"/>
      <c r="BD13" s="1535"/>
      <c r="BE13" s="1544"/>
      <c r="BG13" s="1568"/>
      <c r="BH13" s="1533"/>
      <c r="BI13" s="1548"/>
      <c r="BJ13" s="1535"/>
      <c r="BK13" s="1544"/>
      <c r="BL13" s="1568"/>
      <c r="BM13" s="1533"/>
      <c r="BN13" s="1548"/>
      <c r="BO13" s="1535"/>
      <c r="BP13" s="1544"/>
    </row>
    <row r="14" spans="1:68" s="195" customFormat="1" ht="45.75" customHeight="1" thickBot="1" x14ac:dyDescent="0.3">
      <c r="A14" s="1511" t="s">
        <v>27</v>
      </c>
      <c r="B14" s="1512"/>
      <c r="C14" s="522"/>
      <c r="D14" s="522"/>
      <c r="E14" s="522"/>
      <c r="F14" s="522"/>
      <c r="G14" s="525"/>
      <c r="H14" s="525"/>
      <c r="I14" s="525"/>
      <c r="J14" s="525"/>
      <c r="K14" s="567" t="s">
        <v>563</v>
      </c>
      <c r="L14" s="567" t="s">
        <v>563</v>
      </c>
      <c r="M14" s="567" t="s">
        <v>563</v>
      </c>
      <c r="N14" s="568" t="s">
        <v>563</v>
      </c>
      <c r="O14" s="569" t="s">
        <v>563</v>
      </c>
      <c r="P14" s="529"/>
      <c r="Q14" s="438"/>
      <c r="R14" s="438"/>
      <c r="S14" s="173"/>
      <c r="T14" s="173"/>
      <c r="U14" s="173"/>
      <c r="V14" s="173"/>
      <c r="W14" s="173"/>
      <c r="X14" s="173"/>
      <c r="Y14" s="173"/>
      <c r="Z14" s="173"/>
      <c r="AA14" s="173"/>
      <c r="AB14" s="173"/>
      <c r="AC14" s="173"/>
      <c r="AD14" s="529"/>
      <c r="AE14" s="173"/>
      <c r="AF14" s="173"/>
      <c r="AG14" s="173"/>
      <c r="AH14" s="173"/>
      <c r="AI14" s="530"/>
      <c r="AJ14" s="529"/>
      <c r="AK14" s="173"/>
      <c r="AL14" s="173"/>
      <c r="AM14" s="173"/>
      <c r="AN14" s="530"/>
      <c r="AP14" s="610"/>
      <c r="AQ14" s="392"/>
      <c r="AR14" s="392"/>
      <c r="AS14" s="392"/>
      <c r="AT14" s="429"/>
      <c r="AV14" s="535">
        <v>1.1399999999999999</v>
      </c>
      <c r="AW14" s="535">
        <v>1</v>
      </c>
      <c r="AX14" s="537">
        <v>1.1399999999999999</v>
      </c>
      <c r="AY14" s="535">
        <v>1</v>
      </c>
      <c r="AZ14" s="535">
        <v>1.1399999999999999</v>
      </c>
      <c r="BA14" s="545"/>
      <c r="BB14" s="546"/>
      <c r="BC14" s="546"/>
      <c r="BD14" s="392"/>
      <c r="BE14" s="429"/>
      <c r="BG14" s="561"/>
      <c r="BH14" s="562"/>
      <c r="BI14" s="562"/>
      <c r="BJ14" s="392"/>
      <c r="BK14" s="429"/>
      <c r="BL14" s="545"/>
      <c r="BM14" s="546"/>
      <c r="BN14" s="546"/>
      <c r="BO14" s="546"/>
      <c r="BP14" s="560"/>
    </row>
    <row r="15" spans="1:68" s="195" customFormat="1" ht="47.25" customHeight="1" thickBot="1" x14ac:dyDescent="0.3">
      <c r="A15" s="12">
        <v>1</v>
      </c>
      <c r="B15" s="513" t="e">
        <f>#REF!</f>
        <v>#REF!</v>
      </c>
      <c r="C15" s="1390" t="s">
        <v>3</v>
      </c>
      <c r="D15" s="1390"/>
      <c r="E15" s="590" t="s">
        <v>383</v>
      </c>
      <c r="F15" s="619" t="e">
        <f>'тарифы 2018 (1)'!K37</f>
        <v>#REF!</v>
      </c>
      <c r="G15" s="269" t="e">
        <f>ROUND(F15*$G$3,2)</f>
        <v>#REF!</v>
      </c>
      <c r="H15" s="269" t="e">
        <f>ROUND(F15*$H$3,2)</f>
        <v>#REF!</v>
      </c>
      <c r="I15" s="269" t="e">
        <f>ROUND(F15*$I$3,2)</f>
        <v>#REF!</v>
      </c>
      <c r="J15" s="269" t="e">
        <f>ROUND(F15*$J$3,2)</f>
        <v>#REF!</v>
      </c>
      <c r="K15" s="173">
        <v>85</v>
      </c>
      <c r="L15" s="173">
        <v>144.5</v>
      </c>
      <c r="M15" s="173">
        <v>97</v>
      </c>
      <c r="N15" s="219">
        <v>107</v>
      </c>
      <c r="O15" s="530"/>
      <c r="P15" s="529">
        <v>66</v>
      </c>
      <c r="Q15" s="439">
        <v>120</v>
      </c>
      <c r="R15" s="173">
        <v>109.7</v>
      </c>
      <c r="S15" s="173">
        <v>152.25</v>
      </c>
      <c r="T15" s="173">
        <v>114.3</v>
      </c>
      <c r="U15" s="173">
        <v>103.35</v>
      </c>
      <c r="V15" s="173">
        <v>109</v>
      </c>
      <c r="W15" s="173">
        <v>126</v>
      </c>
      <c r="X15" s="173">
        <v>132</v>
      </c>
      <c r="Y15" s="173">
        <v>131</v>
      </c>
      <c r="Z15" s="173">
        <v>112</v>
      </c>
      <c r="AA15" s="173">
        <v>94.86</v>
      </c>
      <c r="AB15" s="173">
        <v>113.51</v>
      </c>
      <c r="AC15" s="173">
        <v>107.27</v>
      </c>
      <c r="AD15" s="529">
        <v>162.09</v>
      </c>
      <c r="AE15" s="173">
        <v>157</v>
      </c>
      <c r="AF15" s="173">
        <v>181</v>
      </c>
      <c r="AG15" s="173">
        <v>159.88</v>
      </c>
      <c r="AH15" s="173">
        <v>100</v>
      </c>
      <c r="AI15" s="530">
        <v>166</v>
      </c>
      <c r="AJ15" s="529">
        <v>153.02000000000001</v>
      </c>
      <c r="AK15" s="173">
        <v>153.02000000000001</v>
      </c>
      <c r="AL15" s="173">
        <v>241</v>
      </c>
      <c r="AM15" s="173">
        <v>173</v>
      </c>
      <c r="AN15" s="530">
        <v>208.69</v>
      </c>
      <c r="AP15" s="529" t="e">
        <f>IF(K15=0,"",K15-$F15)</f>
        <v>#REF!</v>
      </c>
      <c r="AQ15" s="173" t="e">
        <f>IF(L15=0,"",L15-$F15)</f>
        <v>#REF!</v>
      </c>
      <c r="AR15" s="173" t="e">
        <f>IF(M15=0,"",M15-$F15)</f>
        <v>#REF!</v>
      </c>
      <c r="AS15" s="173" t="e">
        <f>IF(N15=0,"",N15-$F15)</f>
        <v>#REF!</v>
      </c>
      <c r="AT15" s="530" t="str">
        <f>IF(O15=0,"",O15-$F15)</f>
        <v/>
      </c>
      <c r="AV15" s="541">
        <f>ROUND(K15*$AV$14,2)</f>
        <v>96.9</v>
      </c>
      <c r="AW15" s="543">
        <f>ROUND(L15*$AW$14,2)</f>
        <v>144.5</v>
      </c>
      <c r="AX15" s="439">
        <f t="shared" ref="AX15:AX51" si="0">ROUND(M15*$AX$14,2)</f>
        <v>110.58</v>
      </c>
      <c r="AY15" s="544">
        <f>ROUND(N15*$AY$14,2)</f>
        <v>107</v>
      </c>
      <c r="AZ15" s="577"/>
      <c r="BA15" s="597" t="e">
        <f>IF(AV15="","",AV15-F15)</f>
        <v>#REF!</v>
      </c>
      <c r="BB15" s="598" t="e">
        <f>IF(AW15="","",AW15-F15)</f>
        <v>#REF!</v>
      </c>
      <c r="BC15" s="598" t="e">
        <f>IF(AX15="","",AX15-F15)</f>
        <v>#REF!</v>
      </c>
      <c r="BD15" s="599" t="e">
        <f>IF(AY15="","",AY15-F15)</f>
        <v>#REF!</v>
      </c>
      <c r="BE15" s="600" t="str">
        <f>IF(AZ15="","",AZ15-F15)</f>
        <v/>
      </c>
      <c r="BG15" s="529">
        <f>IF(AV15="",$F15,AV15)</f>
        <v>96.9</v>
      </c>
      <c r="BH15" s="173">
        <f>IF(AW15="",$F15,AW15)</f>
        <v>144.5</v>
      </c>
      <c r="BI15" s="173">
        <f>IF(AX15="",$F15,AX15)</f>
        <v>110.58</v>
      </c>
      <c r="BJ15" s="173">
        <f>IF(AY15="",$F15,AY15)</f>
        <v>107</v>
      </c>
      <c r="BK15" s="530" t="e">
        <f>IF(AZ15="",$F15,AZ15)</f>
        <v>#REF!</v>
      </c>
      <c r="BL15" s="624" t="e">
        <f>BG15/F15</f>
        <v>#REF!</v>
      </c>
      <c r="BM15" s="585" t="e">
        <f>BH15/G15</f>
        <v>#REF!</v>
      </c>
      <c r="BN15" s="585" t="e">
        <f>BI15/H15</f>
        <v>#REF!</v>
      </c>
      <c r="BO15" s="585" t="e">
        <f>BJ15/I15</f>
        <v>#REF!</v>
      </c>
      <c r="BP15" s="625" t="e">
        <f>BK15/J15</f>
        <v>#REF!</v>
      </c>
    </row>
    <row r="16" spans="1:68" s="195" customFormat="1" ht="47.25" customHeight="1" thickBot="1" x14ac:dyDescent="0.3">
      <c r="A16" s="14">
        <v>2</v>
      </c>
      <c r="B16" s="514" t="e">
        <f>#REF!</f>
        <v>#REF!</v>
      </c>
      <c r="C16" s="1383" t="s">
        <v>3</v>
      </c>
      <c r="D16" s="1383"/>
      <c r="E16" s="588" t="s">
        <v>8</v>
      </c>
      <c r="F16" s="619" t="e">
        <f>'тарифы 2018 (1)'!K38</f>
        <v>#REF!</v>
      </c>
      <c r="G16" s="269" t="e">
        <f t="shared" ref="G16:G51" si="1">ROUND(F16*$G$3,2)</f>
        <v>#REF!</v>
      </c>
      <c r="H16" s="269" t="e">
        <f t="shared" ref="H16:H51" si="2">ROUND(F16*$H$3,2)</f>
        <v>#REF!</v>
      </c>
      <c r="I16" s="269" t="e">
        <f t="shared" ref="I16:I51" si="3">ROUND(F16*$I$3,2)</f>
        <v>#REF!</v>
      </c>
      <c r="J16" s="269" t="e">
        <f t="shared" ref="J16:J51" si="4">ROUND(F16*$J$3,2)</f>
        <v>#REF!</v>
      </c>
      <c r="K16" s="173">
        <v>214</v>
      </c>
      <c r="L16" s="173">
        <v>433.4</v>
      </c>
      <c r="M16" s="173">
        <v>290</v>
      </c>
      <c r="N16" s="219">
        <v>321</v>
      </c>
      <c r="O16" s="530">
        <v>240</v>
      </c>
      <c r="P16" s="529">
        <v>199</v>
      </c>
      <c r="Q16" s="173">
        <v>359</v>
      </c>
      <c r="R16" s="173">
        <v>329.2</v>
      </c>
      <c r="S16" s="173">
        <v>456.75</v>
      </c>
      <c r="T16" s="173">
        <v>342.9</v>
      </c>
      <c r="U16" s="173">
        <v>310.44</v>
      </c>
      <c r="V16" s="173">
        <v>326</v>
      </c>
      <c r="W16" s="173">
        <v>379</v>
      </c>
      <c r="X16" s="173">
        <v>396</v>
      </c>
      <c r="Y16" s="173">
        <v>391</v>
      </c>
      <c r="Z16" s="173">
        <v>337</v>
      </c>
      <c r="AA16" s="173">
        <v>321.47000000000003</v>
      </c>
      <c r="AB16" s="173">
        <v>341.67</v>
      </c>
      <c r="AC16" s="173">
        <v>321.19</v>
      </c>
      <c r="AD16" s="529">
        <v>486.27</v>
      </c>
      <c r="AE16" s="173">
        <v>471</v>
      </c>
      <c r="AF16" s="173">
        <v>542</v>
      </c>
      <c r="AG16" s="173">
        <v>479.64</v>
      </c>
      <c r="AH16" s="173">
        <v>525</v>
      </c>
      <c r="AI16" s="530">
        <v>498</v>
      </c>
      <c r="AJ16" s="529">
        <v>554.15</v>
      </c>
      <c r="AK16" s="173">
        <v>554.15</v>
      </c>
      <c r="AL16" s="173">
        <v>722</v>
      </c>
      <c r="AM16" s="173">
        <v>518</v>
      </c>
      <c r="AN16" s="530">
        <v>208.69</v>
      </c>
      <c r="AP16" s="529" t="e">
        <f t="shared" ref="AP16:AP51" si="5">IF(K16=0,"",K16-$F16)</f>
        <v>#REF!</v>
      </c>
      <c r="AQ16" s="173" t="e">
        <f t="shared" ref="AQ16:AQ51" si="6">IF(L16=0,"",L16-$F16)</f>
        <v>#REF!</v>
      </c>
      <c r="AR16" s="173" t="e">
        <f t="shared" ref="AR16:AR51" si="7">IF(M16=0,"",M16-$F16)</f>
        <v>#REF!</v>
      </c>
      <c r="AS16" s="173" t="e">
        <f t="shared" ref="AS16:AS51" si="8">IF(N16=0,"",N16-$F16)</f>
        <v>#REF!</v>
      </c>
      <c r="AT16" s="530" t="e">
        <f t="shared" ref="AT16:AT51" si="9">IF(O16=0,"",O16-$F16)</f>
        <v>#REF!</v>
      </c>
      <c r="AV16" s="541">
        <f t="shared" ref="AV16:AV51" si="10">ROUND(K16*$AV$14,2)</f>
        <v>243.96</v>
      </c>
      <c r="AW16" s="543">
        <f t="shared" ref="AW16:AW51" si="11">ROUND(L16*$AW$14,2)</f>
        <v>433.4</v>
      </c>
      <c r="AX16" s="439">
        <f t="shared" si="0"/>
        <v>330.6</v>
      </c>
      <c r="AY16" s="544">
        <f t="shared" ref="AY16:AY51" si="12">ROUND(N16*$AY$14,2)</f>
        <v>321</v>
      </c>
      <c r="AZ16" s="542">
        <f>ROUND(O16*$AZ$14,2)</f>
        <v>273.60000000000002</v>
      </c>
      <c r="BA16" s="597" t="e">
        <f t="shared" ref="BA16:BA51" si="13">IF(AV16="","",AV16-F16)</f>
        <v>#REF!</v>
      </c>
      <c r="BB16" s="598" t="e">
        <f t="shared" ref="BB16:BB51" si="14">IF(AW16="","",AW16-F16)</f>
        <v>#REF!</v>
      </c>
      <c r="BC16" s="598" t="e">
        <f t="shared" ref="BC16:BC51" si="15">IF(AX16="","",AX16-F16)</f>
        <v>#REF!</v>
      </c>
      <c r="BD16" s="599" t="e">
        <f t="shared" ref="BD16:BD51" si="16">IF(AY16="","",AY16-F16)</f>
        <v>#REF!</v>
      </c>
      <c r="BE16" s="600" t="e">
        <f t="shared" ref="BE16:BE51" si="17">IF(AZ16="","",AZ16-F16)</f>
        <v>#REF!</v>
      </c>
      <c r="BG16" s="529">
        <f t="shared" ref="BG16:BG51" si="18">IF(AV16="",$F16,AV16)</f>
        <v>243.96</v>
      </c>
      <c r="BH16" s="173">
        <f t="shared" ref="BH16:BH51" si="19">IF(AW16="",$F16,AW16)</f>
        <v>433.4</v>
      </c>
      <c r="BI16" s="173">
        <f t="shared" ref="BI16:BI51" si="20">IF(AX16="",$F16,AX16)</f>
        <v>330.6</v>
      </c>
      <c r="BJ16" s="173">
        <f t="shared" ref="BJ16:BJ51" si="21">IF(AY16="",$F16,AY16)</f>
        <v>321</v>
      </c>
      <c r="BK16" s="530">
        <f t="shared" ref="BK16:BK51" si="22">IF(AZ16="",$F16,AZ16)</f>
        <v>273.60000000000002</v>
      </c>
      <c r="BL16" s="624" t="e">
        <f t="shared" ref="BL16:BL51" si="23">BG16/F16</f>
        <v>#REF!</v>
      </c>
      <c r="BM16" s="585" t="e">
        <f t="shared" ref="BM16:BM51" si="24">BH16/G16</f>
        <v>#REF!</v>
      </c>
      <c r="BN16" s="585" t="e">
        <f t="shared" ref="BN16:BN51" si="25">BI16/H16</f>
        <v>#REF!</v>
      </c>
      <c r="BO16" s="585" t="e">
        <f t="shared" ref="BO16:BO51" si="26">BJ16/I16</f>
        <v>#REF!</v>
      </c>
      <c r="BP16" s="625" t="e">
        <f t="shared" ref="BP16:BP51" si="27">BK16/J16</f>
        <v>#REF!</v>
      </c>
    </row>
    <row r="17" spans="1:68" s="195" customFormat="1" ht="47.25" customHeight="1" thickBot="1" x14ac:dyDescent="0.3">
      <c r="A17" s="12">
        <v>3</v>
      </c>
      <c r="B17" s="513" t="e">
        <f>#REF!</f>
        <v>#REF!</v>
      </c>
      <c r="C17" s="1390" t="s">
        <v>3</v>
      </c>
      <c r="D17" s="1390"/>
      <c r="E17" s="590" t="s">
        <v>8</v>
      </c>
      <c r="F17" s="619" t="e">
        <f>'тарифы 2018 (1)'!K39</f>
        <v>#REF!</v>
      </c>
      <c r="G17" s="269" t="e">
        <f t="shared" si="1"/>
        <v>#REF!</v>
      </c>
      <c r="H17" s="269" t="e">
        <f t="shared" si="2"/>
        <v>#REF!</v>
      </c>
      <c r="I17" s="269" t="e">
        <f t="shared" si="3"/>
        <v>#REF!</v>
      </c>
      <c r="J17" s="269" t="e">
        <f t="shared" si="4"/>
        <v>#REF!</v>
      </c>
      <c r="K17" s="173">
        <v>282</v>
      </c>
      <c r="L17" s="173">
        <v>532.70000000000005</v>
      </c>
      <c r="M17" s="173">
        <v>357</v>
      </c>
      <c r="N17" s="219">
        <v>395</v>
      </c>
      <c r="O17" s="530">
        <v>289</v>
      </c>
      <c r="P17" s="529">
        <v>245</v>
      </c>
      <c r="Q17" s="173">
        <v>441</v>
      </c>
      <c r="R17" s="173">
        <v>404.6</v>
      </c>
      <c r="S17" s="173">
        <v>561</v>
      </c>
      <c r="T17" s="173">
        <v>421.4</v>
      </c>
      <c r="U17" s="173">
        <v>381.81</v>
      </c>
      <c r="V17" s="173">
        <v>401</v>
      </c>
      <c r="W17" s="173">
        <v>466</v>
      </c>
      <c r="X17" s="173">
        <v>486</v>
      </c>
      <c r="Y17" s="173">
        <v>480</v>
      </c>
      <c r="Z17" s="173">
        <v>414</v>
      </c>
      <c r="AA17" s="173">
        <v>387.87</v>
      </c>
      <c r="AB17" s="173">
        <v>419.95</v>
      </c>
      <c r="AC17" s="173">
        <v>394.74</v>
      </c>
      <c r="AD17" s="529">
        <v>597.71</v>
      </c>
      <c r="AE17" s="173">
        <v>579</v>
      </c>
      <c r="AF17" s="173">
        <v>666</v>
      </c>
      <c r="AG17" s="173">
        <v>589.55999999999995</v>
      </c>
      <c r="AH17" s="173">
        <v>645</v>
      </c>
      <c r="AI17" s="530">
        <v>613</v>
      </c>
      <c r="AJ17" s="529">
        <v>620.82000000000005</v>
      </c>
      <c r="AK17" s="173">
        <v>620.82000000000005</v>
      </c>
      <c r="AL17" s="173">
        <v>888</v>
      </c>
      <c r="AM17" s="173">
        <v>638</v>
      </c>
      <c r="AN17" s="530">
        <v>275.70999999999998</v>
      </c>
      <c r="AP17" s="529" t="e">
        <f t="shared" si="5"/>
        <v>#REF!</v>
      </c>
      <c r="AQ17" s="173" t="e">
        <f t="shared" si="6"/>
        <v>#REF!</v>
      </c>
      <c r="AR17" s="173" t="e">
        <f t="shared" si="7"/>
        <v>#REF!</v>
      </c>
      <c r="AS17" s="173" t="e">
        <f t="shared" si="8"/>
        <v>#REF!</v>
      </c>
      <c r="AT17" s="530" t="e">
        <f t="shared" si="9"/>
        <v>#REF!</v>
      </c>
      <c r="AV17" s="541">
        <f t="shared" si="10"/>
        <v>321.48</v>
      </c>
      <c r="AW17" s="543">
        <f t="shared" si="11"/>
        <v>532.70000000000005</v>
      </c>
      <c r="AX17" s="439">
        <f t="shared" si="0"/>
        <v>406.98</v>
      </c>
      <c r="AY17" s="544">
        <f t="shared" si="12"/>
        <v>395</v>
      </c>
      <c r="AZ17" s="542">
        <f t="shared" ref="AZ17:AZ44" si="28">ROUND(O17*$AZ$14,2)</f>
        <v>329.46</v>
      </c>
      <c r="BA17" s="597" t="e">
        <f t="shared" si="13"/>
        <v>#REF!</v>
      </c>
      <c r="BB17" s="598" t="e">
        <f t="shared" si="14"/>
        <v>#REF!</v>
      </c>
      <c r="BC17" s="598" t="e">
        <f t="shared" si="15"/>
        <v>#REF!</v>
      </c>
      <c r="BD17" s="599" t="e">
        <f t="shared" si="16"/>
        <v>#REF!</v>
      </c>
      <c r="BE17" s="600" t="e">
        <f t="shared" si="17"/>
        <v>#REF!</v>
      </c>
      <c r="BG17" s="529">
        <f t="shared" si="18"/>
        <v>321.48</v>
      </c>
      <c r="BH17" s="173">
        <f t="shared" si="19"/>
        <v>532.70000000000005</v>
      </c>
      <c r="BI17" s="173">
        <f t="shared" si="20"/>
        <v>406.98</v>
      </c>
      <c r="BJ17" s="173">
        <f t="shared" si="21"/>
        <v>395</v>
      </c>
      <c r="BK17" s="530">
        <f t="shared" si="22"/>
        <v>329.46</v>
      </c>
      <c r="BL17" s="624" t="e">
        <f t="shared" si="23"/>
        <v>#REF!</v>
      </c>
      <c r="BM17" s="585" t="e">
        <f t="shared" si="24"/>
        <v>#REF!</v>
      </c>
      <c r="BN17" s="585" t="e">
        <f t="shared" si="25"/>
        <v>#REF!</v>
      </c>
      <c r="BO17" s="585" t="e">
        <f t="shared" si="26"/>
        <v>#REF!</v>
      </c>
      <c r="BP17" s="625" t="e">
        <f t="shared" si="27"/>
        <v>#REF!</v>
      </c>
    </row>
    <row r="18" spans="1:68" s="195" customFormat="1" ht="54.75" customHeight="1" thickBot="1" x14ac:dyDescent="0.3">
      <c r="A18" s="304">
        <v>4</v>
      </c>
      <c r="B18" s="515" t="e">
        <f>#REF!</f>
        <v>#REF!</v>
      </c>
      <c r="C18" s="1383" t="s">
        <v>3</v>
      </c>
      <c r="D18" s="1383"/>
      <c r="E18" s="588" t="s">
        <v>8</v>
      </c>
      <c r="F18" s="619" t="e">
        <f>'тарифы 2018 (1)'!K40</f>
        <v>#REF!</v>
      </c>
      <c r="G18" s="269" t="e">
        <f t="shared" si="1"/>
        <v>#REF!</v>
      </c>
      <c r="H18" s="269" t="e">
        <f t="shared" si="2"/>
        <v>#REF!</v>
      </c>
      <c r="I18" s="269" t="e">
        <f t="shared" si="3"/>
        <v>#REF!</v>
      </c>
      <c r="J18" s="269" t="e">
        <f t="shared" si="4"/>
        <v>#REF!</v>
      </c>
      <c r="K18" s="173">
        <v>131</v>
      </c>
      <c r="L18" s="173">
        <v>225.7</v>
      </c>
      <c r="M18" s="173">
        <v>151</v>
      </c>
      <c r="N18" s="219">
        <v>167</v>
      </c>
      <c r="O18" s="530">
        <v>125</v>
      </c>
      <c r="P18" s="529">
        <v>127</v>
      </c>
      <c r="Q18" s="173">
        <v>187</v>
      </c>
      <c r="R18" s="173">
        <v>171.4</v>
      </c>
      <c r="S18" s="173">
        <v>237.75</v>
      </c>
      <c r="T18" s="173">
        <v>178.6</v>
      </c>
      <c r="U18" s="173">
        <v>161.85</v>
      </c>
      <c r="V18" s="173">
        <v>170</v>
      </c>
      <c r="W18" s="173">
        <v>197</v>
      </c>
      <c r="X18" s="173">
        <v>206</v>
      </c>
      <c r="Y18" s="173">
        <v>204</v>
      </c>
      <c r="Z18" s="173">
        <v>176</v>
      </c>
      <c r="AA18" s="173">
        <v>166.53</v>
      </c>
      <c r="AB18" s="173">
        <v>177.82</v>
      </c>
      <c r="AC18" s="173">
        <v>205.6</v>
      </c>
      <c r="AD18" s="529">
        <v>166.3</v>
      </c>
      <c r="AE18" s="173">
        <v>246</v>
      </c>
      <c r="AF18" s="173">
        <v>282</v>
      </c>
      <c r="AG18" s="173">
        <v>249.81</v>
      </c>
      <c r="AH18" s="173">
        <v>175</v>
      </c>
      <c r="AI18" s="530">
        <v>259</v>
      </c>
      <c r="AJ18" s="529">
        <v>256.85000000000002</v>
      </c>
      <c r="AK18" s="173">
        <v>256.85000000000002</v>
      </c>
      <c r="AL18" s="173">
        <v>376</v>
      </c>
      <c r="AM18" s="173">
        <v>364</v>
      </c>
      <c r="AN18" s="530">
        <v>144.91999999999999</v>
      </c>
      <c r="AP18" s="529" t="e">
        <f t="shared" si="5"/>
        <v>#REF!</v>
      </c>
      <c r="AQ18" s="173" t="e">
        <f t="shared" si="6"/>
        <v>#REF!</v>
      </c>
      <c r="AR18" s="173" t="e">
        <f t="shared" si="7"/>
        <v>#REF!</v>
      </c>
      <c r="AS18" s="173" t="e">
        <f t="shared" si="8"/>
        <v>#REF!</v>
      </c>
      <c r="AT18" s="530" t="e">
        <f t="shared" si="9"/>
        <v>#REF!</v>
      </c>
      <c r="AV18" s="541">
        <f t="shared" si="10"/>
        <v>149.34</v>
      </c>
      <c r="AW18" s="543">
        <f t="shared" si="11"/>
        <v>225.7</v>
      </c>
      <c r="AX18" s="439">
        <f t="shared" si="0"/>
        <v>172.14</v>
      </c>
      <c r="AY18" s="544">
        <f t="shared" si="12"/>
        <v>167</v>
      </c>
      <c r="AZ18" s="542">
        <f t="shared" si="28"/>
        <v>142.5</v>
      </c>
      <c r="BA18" s="597" t="e">
        <f t="shared" si="13"/>
        <v>#REF!</v>
      </c>
      <c r="BB18" s="598" t="e">
        <f t="shared" si="14"/>
        <v>#REF!</v>
      </c>
      <c r="BC18" s="598" t="e">
        <f t="shared" si="15"/>
        <v>#REF!</v>
      </c>
      <c r="BD18" s="599" t="e">
        <f t="shared" si="16"/>
        <v>#REF!</v>
      </c>
      <c r="BE18" s="600" t="e">
        <f t="shared" si="17"/>
        <v>#REF!</v>
      </c>
      <c r="BG18" s="529">
        <f t="shared" si="18"/>
        <v>149.34</v>
      </c>
      <c r="BH18" s="173">
        <f t="shared" si="19"/>
        <v>225.7</v>
      </c>
      <c r="BI18" s="173">
        <f t="shared" si="20"/>
        <v>172.14</v>
      </c>
      <c r="BJ18" s="173">
        <f t="shared" si="21"/>
        <v>167</v>
      </c>
      <c r="BK18" s="530">
        <f t="shared" si="22"/>
        <v>142.5</v>
      </c>
      <c r="BL18" s="624" t="e">
        <f t="shared" si="23"/>
        <v>#REF!</v>
      </c>
      <c r="BM18" s="585" t="e">
        <f t="shared" si="24"/>
        <v>#REF!</v>
      </c>
      <c r="BN18" s="585" t="e">
        <f t="shared" si="25"/>
        <v>#REF!</v>
      </c>
      <c r="BO18" s="585" t="e">
        <f t="shared" si="26"/>
        <v>#REF!</v>
      </c>
      <c r="BP18" s="625" t="e">
        <f t="shared" si="27"/>
        <v>#REF!</v>
      </c>
    </row>
    <row r="19" spans="1:68" s="195" customFormat="1" ht="47.25" customHeight="1" thickBot="1" x14ac:dyDescent="0.3">
      <c r="A19" s="12">
        <v>5</v>
      </c>
      <c r="B19" s="513" t="e">
        <f>#REF!</f>
        <v>#REF!</v>
      </c>
      <c r="C19" s="1390" t="s">
        <v>3</v>
      </c>
      <c r="D19" s="1390"/>
      <c r="E19" s="590" t="s">
        <v>8</v>
      </c>
      <c r="F19" s="619" t="e">
        <f>'тарифы 2018 (1)'!K41</f>
        <v>#REF!</v>
      </c>
      <c r="G19" s="269" t="e">
        <f t="shared" si="1"/>
        <v>#REF!</v>
      </c>
      <c r="H19" s="269" t="e">
        <f t="shared" si="2"/>
        <v>#REF!</v>
      </c>
      <c r="I19" s="269" t="e">
        <f t="shared" si="3"/>
        <v>#REF!</v>
      </c>
      <c r="J19" s="269" t="e">
        <f t="shared" si="4"/>
        <v>#REF!</v>
      </c>
      <c r="K19" s="173">
        <v>79</v>
      </c>
      <c r="L19" s="173">
        <v>135.4</v>
      </c>
      <c r="M19" s="173">
        <v>68</v>
      </c>
      <c r="N19" s="219">
        <v>100</v>
      </c>
      <c r="O19" s="530">
        <v>75</v>
      </c>
      <c r="P19" s="529">
        <v>81</v>
      </c>
      <c r="Q19" s="173">
        <v>112</v>
      </c>
      <c r="R19" s="173">
        <v>102.9</v>
      </c>
      <c r="S19" s="173">
        <v>142.5</v>
      </c>
      <c r="T19" s="173">
        <v>107.1</v>
      </c>
      <c r="U19" s="173">
        <v>97.11</v>
      </c>
      <c r="V19" s="173">
        <v>102</v>
      </c>
      <c r="W19" s="173">
        <v>118</v>
      </c>
      <c r="X19" s="173">
        <v>123</v>
      </c>
      <c r="Y19" s="173">
        <v>80</v>
      </c>
      <c r="Z19" s="173">
        <v>105</v>
      </c>
      <c r="AA19" s="173">
        <v>100.13</v>
      </c>
      <c r="AB19" s="173">
        <v>106.24</v>
      </c>
      <c r="AC19" s="173">
        <v>123.51</v>
      </c>
      <c r="AD19" s="529">
        <v>99.76</v>
      </c>
      <c r="AE19" s="173">
        <v>147</v>
      </c>
      <c r="AF19" s="173">
        <v>169</v>
      </c>
      <c r="AG19" s="173">
        <v>149.88999999999999</v>
      </c>
      <c r="AH19" s="173">
        <v>105</v>
      </c>
      <c r="AI19" s="530">
        <v>110</v>
      </c>
      <c r="AJ19" s="529">
        <v>154.11000000000001</v>
      </c>
      <c r="AK19" s="173">
        <v>154.11000000000001</v>
      </c>
      <c r="AL19" s="173">
        <v>110</v>
      </c>
      <c r="AM19" s="173">
        <v>218</v>
      </c>
      <c r="AN19" s="530">
        <v>86.96</v>
      </c>
      <c r="AP19" s="529" t="e">
        <f t="shared" si="5"/>
        <v>#REF!</v>
      </c>
      <c r="AQ19" s="173" t="e">
        <f t="shared" si="6"/>
        <v>#REF!</v>
      </c>
      <c r="AR19" s="173" t="e">
        <f t="shared" si="7"/>
        <v>#REF!</v>
      </c>
      <c r="AS19" s="173" t="e">
        <f t="shared" si="8"/>
        <v>#REF!</v>
      </c>
      <c r="AT19" s="530" t="e">
        <f t="shared" si="9"/>
        <v>#REF!</v>
      </c>
      <c r="AV19" s="541">
        <f t="shared" si="10"/>
        <v>90.06</v>
      </c>
      <c r="AW19" s="543">
        <f t="shared" si="11"/>
        <v>135.4</v>
      </c>
      <c r="AX19" s="439">
        <f t="shared" si="0"/>
        <v>77.52</v>
      </c>
      <c r="AY19" s="544">
        <f t="shared" si="12"/>
        <v>100</v>
      </c>
      <c r="AZ19" s="542">
        <f t="shared" si="28"/>
        <v>85.5</v>
      </c>
      <c r="BA19" s="597" t="e">
        <f t="shared" si="13"/>
        <v>#REF!</v>
      </c>
      <c r="BB19" s="598" t="e">
        <f t="shared" si="14"/>
        <v>#REF!</v>
      </c>
      <c r="BC19" s="598" t="e">
        <f t="shared" si="15"/>
        <v>#REF!</v>
      </c>
      <c r="BD19" s="599" t="e">
        <f t="shared" si="16"/>
        <v>#REF!</v>
      </c>
      <c r="BE19" s="600" t="e">
        <f t="shared" si="17"/>
        <v>#REF!</v>
      </c>
      <c r="BG19" s="529">
        <f t="shared" si="18"/>
        <v>90.06</v>
      </c>
      <c r="BH19" s="173">
        <f t="shared" si="19"/>
        <v>135.4</v>
      </c>
      <c r="BI19" s="173">
        <f t="shared" si="20"/>
        <v>77.52</v>
      </c>
      <c r="BJ19" s="173">
        <f t="shared" si="21"/>
        <v>100</v>
      </c>
      <c r="BK19" s="530">
        <f t="shared" si="22"/>
        <v>85.5</v>
      </c>
      <c r="BL19" s="624" t="e">
        <f t="shared" si="23"/>
        <v>#REF!</v>
      </c>
      <c r="BM19" s="585" t="e">
        <f t="shared" si="24"/>
        <v>#REF!</v>
      </c>
      <c r="BN19" s="585" t="e">
        <f t="shared" si="25"/>
        <v>#REF!</v>
      </c>
      <c r="BO19" s="585" t="e">
        <f t="shared" si="26"/>
        <v>#REF!</v>
      </c>
      <c r="BP19" s="625" t="e">
        <f t="shared" si="27"/>
        <v>#REF!</v>
      </c>
    </row>
    <row r="20" spans="1:68" s="195" customFormat="1" ht="47.25" customHeight="1" thickBot="1" x14ac:dyDescent="0.3">
      <c r="A20" s="14">
        <v>6</v>
      </c>
      <c r="B20" s="514" t="e">
        <f>#REF!</f>
        <v>#REF!</v>
      </c>
      <c r="C20" s="1383" t="s">
        <v>3</v>
      </c>
      <c r="D20" s="1383"/>
      <c r="E20" s="588" t="s">
        <v>8</v>
      </c>
      <c r="F20" s="619" t="e">
        <f>'тарифы 2018 (1)'!K42</f>
        <v>#REF!</v>
      </c>
      <c r="G20" s="269" t="e">
        <f t="shared" si="1"/>
        <v>#REF!</v>
      </c>
      <c r="H20" s="269" t="e">
        <f t="shared" si="2"/>
        <v>#REF!</v>
      </c>
      <c r="I20" s="269" t="e">
        <f t="shared" si="3"/>
        <v>#REF!</v>
      </c>
      <c r="J20" s="269" t="e">
        <f t="shared" si="4"/>
        <v>#REF!</v>
      </c>
      <c r="K20" s="173">
        <v>131</v>
      </c>
      <c r="L20" s="173">
        <v>225.7</v>
      </c>
      <c r="M20" s="173">
        <v>151</v>
      </c>
      <c r="N20" s="219">
        <v>167</v>
      </c>
      <c r="O20" s="530">
        <v>125</v>
      </c>
      <c r="P20" s="529">
        <v>118</v>
      </c>
      <c r="Q20" s="173">
        <v>187</v>
      </c>
      <c r="R20" s="173">
        <v>171.4</v>
      </c>
      <c r="S20" s="173">
        <v>237.75</v>
      </c>
      <c r="T20" s="173">
        <v>178.6</v>
      </c>
      <c r="U20" s="173">
        <v>161.85</v>
      </c>
      <c r="V20" s="173">
        <v>170</v>
      </c>
      <c r="W20" s="173">
        <v>197</v>
      </c>
      <c r="X20" s="173">
        <v>155</v>
      </c>
      <c r="Y20" s="173">
        <v>204</v>
      </c>
      <c r="Z20" s="173">
        <v>176</v>
      </c>
      <c r="AA20" s="173">
        <v>166.53</v>
      </c>
      <c r="AB20" s="173">
        <v>177.82</v>
      </c>
      <c r="AC20" s="173">
        <v>205.6</v>
      </c>
      <c r="AD20" s="529">
        <v>253.27</v>
      </c>
      <c r="AE20" s="173">
        <v>246</v>
      </c>
      <c r="AF20" s="173">
        <v>282</v>
      </c>
      <c r="AG20" s="173">
        <v>249.81</v>
      </c>
      <c r="AH20" s="173">
        <v>175</v>
      </c>
      <c r="AI20" s="530">
        <v>259</v>
      </c>
      <c r="AJ20" s="529">
        <v>256.85000000000002</v>
      </c>
      <c r="AK20" s="173">
        <v>256.85000000000002</v>
      </c>
      <c r="AL20" s="173">
        <v>376</v>
      </c>
      <c r="AM20" s="173">
        <v>364</v>
      </c>
      <c r="AN20" s="530">
        <v>144.91999999999999</v>
      </c>
      <c r="AP20" s="529" t="e">
        <f t="shared" si="5"/>
        <v>#REF!</v>
      </c>
      <c r="AQ20" s="173" t="e">
        <f t="shared" si="6"/>
        <v>#REF!</v>
      </c>
      <c r="AR20" s="173" t="e">
        <f t="shared" si="7"/>
        <v>#REF!</v>
      </c>
      <c r="AS20" s="173" t="e">
        <f t="shared" si="8"/>
        <v>#REF!</v>
      </c>
      <c r="AT20" s="530" t="e">
        <f t="shared" si="9"/>
        <v>#REF!</v>
      </c>
      <c r="AV20" s="541">
        <f t="shared" si="10"/>
        <v>149.34</v>
      </c>
      <c r="AW20" s="543">
        <f t="shared" si="11"/>
        <v>225.7</v>
      </c>
      <c r="AX20" s="439">
        <f t="shared" si="0"/>
        <v>172.14</v>
      </c>
      <c r="AY20" s="544">
        <f t="shared" si="12"/>
        <v>167</v>
      </c>
      <c r="AZ20" s="542">
        <f t="shared" si="28"/>
        <v>142.5</v>
      </c>
      <c r="BA20" s="597" t="e">
        <f t="shared" si="13"/>
        <v>#REF!</v>
      </c>
      <c r="BB20" s="598" t="e">
        <f t="shared" si="14"/>
        <v>#REF!</v>
      </c>
      <c r="BC20" s="598" t="e">
        <f t="shared" si="15"/>
        <v>#REF!</v>
      </c>
      <c r="BD20" s="599" t="e">
        <f t="shared" si="16"/>
        <v>#REF!</v>
      </c>
      <c r="BE20" s="600" t="e">
        <f t="shared" si="17"/>
        <v>#REF!</v>
      </c>
      <c r="BG20" s="529">
        <f t="shared" si="18"/>
        <v>149.34</v>
      </c>
      <c r="BH20" s="173">
        <f t="shared" si="19"/>
        <v>225.7</v>
      </c>
      <c r="BI20" s="173">
        <f t="shared" si="20"/>
        <v>172.14</v>
      </c>
      <c r="BJ20" s="173">
        <f t="shared" si="21"/>
        <v>167</v>
      </c>
      <c r="BK20" s="530">
        <f t="shared" si="22"/>
        <v>142.5</v>
      </c>
      <c r="BL20" s="624" t="e">
        <f t="shared" si="23"/>
        <v>#REF!</v>
      </c>
      <c r="BM20" s="585" t="e">
        <f t="shared" si="24"/>
        <v>#REF!</v>
      </c>
      <c r="BN20" s="585" t="e">
        <f t="shared" si="25"/>
        <v>#REF!</v>
      </c>
      <c r="BO20" s="585" t="e">
        <f t="shared" si="26"/>
        <v>#REF!</v>
      </c>
      <c r="BP20" s="625" t="e">
        <f t="shared" si="27"/>
        <v>#REF!</v>
      </c>
    </row>
    <row r="21" spans="1:68" s="195" customFormat="1" ht="47.25" customHeight="1" thickBot="1" x14ac:dyDescent="0.3">
      <c r="A21" s="12">
        <v>7</v>
      </c>
      <c r="B21" s="513" t="e">
        <f>#REF!</f>
        <v>#REF!</v>
      </c>
      <c r="C21" s="1390" t="s">
        <v>3</v>
      </c>
      <c r="D21" s="1390"/>
      <c r="E21" s="590" t="s">
        <v>8</v>
      </c>
      <c r="F21" s="619" t="e">
        <f>'тарифы 2018 (1)'!K43</f>
        <v>#REF!</v>
      </c>
      <c r="G21" s="269" t="e">
        <f t="shared" si="1"/>
        <v>#REF!</v>
      </c>
      <c r="H21" s="269" t="e">
        <f t="shared" si="2"/>
        <v>#REF!</v>
      </c>
      <c r="I21" s="269" t="e">
        <f t="shared" si="3"/>
        <v>#REF!</v>
      </c>
      <c r="J21" s="269" t="e">
        <f t="shared" si="4"/>
        <v>#REF!</v>
      </c>
      <c r="K21" s="173">
        <v>66</v>
      </c>
      <c r="L21" s="173">
        <v>112.9</v>
      </c>
      <c r="M21" s="173">
        <v>76</v>
      </c>
      <c r="N21" s="219">
        <v>84</v>
      </c>
      <c r="O21" s="530">
        <v>56</v>
      </c>
      <c r="P21" s="529">
        <v>59</v>
      </c>
      <c r="Q21" s="173">
        <v>94</v>
      </c>
      <c r="R21" s="173">
        <v>85.7</v>
      </c>
      <c r="S21" s="173">
        <v>118.5</v>
      </c>
      <c r="T21" s="173">
        <v>89.3</v>
      </c>
      <c r="U21" s="173">
        <v>80.73</v>
      </c>
      <c r="V21" s="173">
        <v>85</v>
      </c>
      <c r="W21" s="173">
        <v>99</v>
      </c>
      <c r="X21" s="173">
        <v>77</v>
      </c>
      <c r="Y21" s="173">
        <v>101</v>
      </c>
      <c r="Z21" s="173">
        <v>88</v>
      </c>
      <c r="AA21" s="173">
        <v>74.83</v>
      </c>
      <c r="AB21" s="173">
        <v>88.35</v>
      </c>
      <c r="AC21" s="173">
        <v>102.42</v>
      </c>
      <c r="AD21" s="529">
        <v>126.63</v>
      </c>
      <c r="AE21" s="173">
        <v>123</v>
      </c>
      <c r="AF21" s="173">
        <v>141</v>
      </c>
      <c r="AG21" s="173">
        <v>124.91</v>
      </c>
      <c r="AH21" s="173">
        <v>78</v>
      </c>
      <c r="AI21" s="530">
        <v>129</v>
      </c>
      <c r="AJ21" s="529">
        <v>127.88</v>
      </c>
      <c r="AK21" s="173">
        <v>127.88</v>
      </c>
      <c r="AL21" s="173">
        <v>188</v>
      </c>
      <c r="AM21" s="173">
        <v>182</v>
      </c>
      <c r="AN21" s="530">
        <v>64.459999999999994</v>
      </c>
      <c r="AP21" s="529" t="e">
        <f t="shared" si="5"/>
        <v>#REF!</v>
      </c>
      <c r="AQ21" s="173" t="e">
        <f t="shared" si="6"/>
        <v>#REF!</v>
      </c>
      <c r="AR21" s="173" t="e">
        <f t="shared" si="7"/>
        <v>#REF!</v>
      </c>
      <c r="AS21" s="173" t="e">
        <f t="shared" si="8"/>
        <v>#REF!</v>
      </c>
      <c r="AT21" s="530" t="e">
        <f t="shared" si="9"/>
        <v>#REF!</v>
      </c>
      <c r="AV21" s="541">
        <f t="shared" si="10"/>
        <v>75.239999999999995</v>
      </c>
      <c r="AW21" s="543">
        <f t="shared" si="11"/>
        <v>112.9</v>
      </c>
      <c r="AX21" s="439">
        <f t="shared" si="0"/>
        <v>86.64</v>
      </c>
      <c r="AY21" s="544">
        <f t="shared" si="12"/>
        <v>84</v>
      </c>
      <c r="AZ21" s="542">
        <f t="shared" si="28"/>
        <v>63.84</v>
      </c>
      <c r="BA21" s="597" t="e">
        <f t="shared" si="13"/>
        <v>#REF!</v>
      </c>
      <c r="BB21" s="598" t="e">
        <f t="shared" si="14"/>
        <v>#REF!</v>
      </c>
      <c r="BC21" s="598" t="e">
        <f t="shared" si="15"/>
        <v>#REF!</v>
      </c>
      <c r="BD21" s="599" t="e">
        <f t="shared" si="16"/>
        <v>#REF!</v>
      </c>
      <c r="BE21" s="600" t="e">
        <f t="shared" si="17"/>
        <v>#REF!</v>
      </c>
      <c r="BG21" s="529">
        <f t="shared" si="18"/>
        <v>75.239999999999995</v>
      </c>
      <c r="BH21" s="173">
        <f t="shared" si="19"/>
        <v>112.9</v>
      </c>
      <c r="BI21" s="173">
        <f t="shared" si="20"/>
        <v>86.64</v>
      </c>
      <c r="BJ21" s="173">
        <f t="shared" si="21"/>
        <v>84</v>
      </c>
      <c r="BK21" s="530">
        <f t="shared" si="22"/>
        <v>63.84</v>
      </c>
      <c r="BL21" s="624" t="e">
        <f t="shared" si="23"/>
        <v>#REF!</v>
      </c>
      <c r="BM21" s="585" t="e">
        <f t="shared" si="24"/>
        <v>#REF!</v>
      </c>
      <c r="BN21" s="585" t="e">
        <f t="shared" si="25"/>
        <v>#REF!</v>
      </c>
      <c r="BO21" s="585" t="e">
        <f t="shared" si="26"/>
        <v>#REF!</v>
      </c>
      <c r="BP21" s="625" t="e">
        <f t="shared" si="27"/>
        <v>#REF!</v>
      </c>
    </row>
    <row r="22" spans="1:68" s="195" customFormat="1" ht="47.25" customHeight="1" thickBot="1" x14ac:dyDescent="0.3">
      <c r="A22" s="304">
        <v>8</v>
      </c>
      <c r="B22" s="515" t="e">
        <f>#REF!</f>
        <v>#REF!</v>
      </c>
      <c r="C22" s="1383" t="s">
        <v>3</v>
      </c>
      <c r="D22" s="1383"/>
      <c r="E22" s="588" t="s">
        <v>8</v>
      </c>
      <c r="F22" s="619" t="e">
        <f>'тарифы 2018 (1)'!K44</f>
        <v>#REF!</v>
      </c>
      <c r="G22" s="269" t="e">
        <f t="shared" si="1"/>
        <v>#REF!</v>
      </c>
      <c r="H22" s="269" t="e">
        <f t="shared" si="2"/>
        <v>#REF!</v>
      </c>
      <c r="I22" s="269" t="e">
        <f t="shared" si="3"/>
        <v>#REF!</v>
      </c>
      <c r="J22" s="269" t="e">
        <f t="shared" si="4"/>
        <v>#REF!</v>
      </c>
      <c r="K22" s="173">
        <v>950</v>
      </c>
      <c r="L22" s="173">
        <v>2708.6</v>
      </c>
      <c r="M22" s="173">
        <v>794</v>
      </c>
      <c r="N22" s="219">
        <v>2006</v>
      </c>
      <c r="O22" s="530">
        <v>1167</v>
      </c>
      <c r="P22" s="529">
        <v>1889</v>
      </c>
      <c r="Q22" s="173">
        <v>2244</v>
      </c>
      <c r="R22" s="173">
        <v>2184.1</v>
      </c>
      <c r="S22" s="173">
        <v>1521.6</v>
      </c>
      <c r="T22" s="173">
        <v>1530.6</v>
      </c>
      <c r="U22" s="173">
        <v>1940.64</v>
      </c>
      <c r="V22" s="173">
        <v>2038</v>
      </c>
      <c r="W22" s="173">
        <v>1899</v>
      </c>
      <c r="X22" s="173">
        <v>1857</v>
      </c>
      <c r="Y22" s="173">
        <v>1955</v>
      </c>
      <c r="Z22" s="173">
        <v>2107</v>
      </c>
      <c r="AA22" s="173">
        <v>2297</v>
      </c>
      <c r="AB22" s="173">
        <v>2135.0700000000002</v>
      </c>
      <c r="AC22" s="173">
        <v>2007.62</v>
      </c>
      <c r="AD22" s="529">
        <v>1197.23</v>
      </c>
      <c r="AE22" s="173">
        <v>2947</v>
      </c>
      <c r="AF22" s="173">
        <v>3385</v>
      </c>
      <c r="AG22" s="173">
        <v>2997.78</v>
      </c>
      <c r="AH22" s="173">
        <v>2489</v>
      </c>
      <c r="AI22" s="530">
        <v>2180</v>
      </c>
      <c r="AJ22" s="529">
        <v>3963.41</v>
      </c>
      <c r="AK22" s="173">
        <v>2001.52</v>
      </c>
      <c r="AL22" s="173">
        <v>1100</v>
      </c>
      <c r="AM22" s="173">
        <v>2184</v>
      </c>
      <c r="AN22" s="530">
        <v>1737.48</v>
      </c>
      <c r="AP22" s="529" t="e">
        <f t="shared" si="5"/>
        <v>#REF!</v>
      </c>
      <c r="AQ22" s="173" t="e">
        <f t="shared" si="6"/>
        <v>#REF!</v>
      </c>
      <c r="AR22" s="173" t="e">
        <f t="shared" si="7"/>
        <v>#REF!</v>
      </c>
      <c r="AS22" s="173" t="e">
        <f t="shared" si="8"/>
        <v>#REF!</v>
      </c>
      <c r="AT22" s="530" t="e">
        <f t="shared" si="9"/>
        <v>#REF!</v>
      </c>
      <c r="AV22" s="579">
        <f>ROUND(K22*$AV$14,2)</f>
        <v>1083</v>
      </c>
      <c r="AW22" s="580">
        <f>ROUND(L22*$AW$14,2)</f>
        <v>2708.6</v>
      </c>
      <c r="AX22" s="581">
        <f t="shared" si="0"/>
        <v>905.16</v>
      </c>
      <c r="AY22" s="582">
        <f t="shared" si="12"/>
        <v>2006</v>
      </c>
      <c r="AZ22" s="583">
        <f>ROUND(O22*$AZ$14,2)</f>
        <v>1330.38</v>
      </c>
      <c r="BA22" s="597" t="e">
        <f t="shared" si="13"/>
        <v>#REF!</v>
      </c>
      <c r="BB22" s="598" t="e">
        <f t="shared" si="14"/>
        <v>#REF!</v>
      </c>
      <c r="BC22" s="598" t="e">
        <f t="shared" si="15"/>
        <v>#REF!</v>
      </c>
      <c r="BD22" s="599" t="e">
        <f t="shared" si="16"/>
        <v>#REF!</v>
      </c>
      <c r="BE22" s="600" t="e">
        <f t="shared" si="17"/>
        <v>#REF!</v>
      </c>
      <c r="BG22" s="628">
        <f t="shared" si="18"/>
        <v>1083</v>
      </c>
      <c r="BH22" s="629">
        <f t="shared" si="19"/>
        <v>2708.6</v>
      </c>
      <c r="BI22" s="629">
        <f t="shared" si="20"/>
        <v>905.16</v>
      </c>
      <c r="BJ22" s="629">
        <f t="shared" si="21"/>
        <v>2006</v>
      </c>
      <c r="BK22" s="630">
        <f t="shared" si="22"/>
        <v>1330.38</v>
      </c>
      <c r="BL22" s="624" t="e">
        <f t="shared" si="23"/>
        <v>#REF!</v>
      </c>
      <c r="BM22" s="585" t="e">
        <f t="shared" si="24"/>
        <v>#REF!</v>
      </c>
      <c r="BN22" s="585" t="e">
        <f t="shared" si="25"/>
        <v>#REF!</v>
      </c>
      <c r="BO22" s="585" t="e">
        <f t="shared" si="26"/>
        <v>#REF!</v>
      </c>
      <c r="BP22" s="625" t="e">
        <f t="shared" si="27"/>
        <v>#REF!</v>
      </c>
    </row>
    <row r="23" spans="1:68" s="195" customFormat="1" ht="47.25" customHeight="1" thickBot="1" x14ac:dyDescent="0.3">
      <c r="A23" s="306">
        <v>9</v>
      </c>
      <c r="B23" s="516" t="e">
        <f>#REF!</f>
        <v>#REF!</v>
      </c>
      <c r="C23" s="1390" t="s">
        <v>3</v>
      </c>
      <c r="D23" s="1390"/>
      <c r="E23" s="590" t="s">
        <v>8</v>
      </c>
      <c r="F23" s="619" t="e">
        <f>'тарифы 2018 (1)'!K45</f>
        <v>#REF!</v>
      </c>
      <c r="G23" s="269" t="e">
        <f t="shared" si="1"/>
        <v>#REF!</v>
      </c>
      <c r="H23" s="269" t="e">
        <f t="shared" si="2"/>
        <v>#REF!</v>
      </c>
      <c r="I23" s="269" t="e">
        <f t="shared" si="3"/>
        <v>#REF!</v>
      </c>
      <c r="J23" s="269" t="e">
        <f t="shared" si="4"/>
        <v>#REF!</v>
      </c>
      <c r="K23" s="173">
        <v>950</v>
      </c>
      <c r="L23" s="173">
        <v>3611.5</v>
      </c>
      <c r="M23" s="173">
        <v>1058</v>
      </c>
      <c r="N23" s="219">
        <v>2673</v>
      </c>
      <c r="O23" s="530">
        <v>1167</v>
      </c>
      <c r="P23" s="529">
        <v>1885</v>
      </c>
      <c r="Q23" s="173">
        <v>2992</v>
      </c>
      <c r="R23" s="173">
        <v>2743.2</v>
      </c>
      <c r="S23" s="173">
        <v>2028.8</v>
      </c>
      <c r="T23" s="173">
        <v>2040.8</v>
      </c>
      <c r="U23" s="173">
        <v>2587.65</v>
      </c>
      <c r="V23" s="173">
        <v>2717</v>
      </c>
      <c r="W23" s="173">
        <v>2533</v>
      </c>
      <c r="X23" s="173">
        <v>2476</v>
      </c>
      <c r="Y23" s="173">
        <v>2606</v>
      </c>
      <c r="Z23" s="173">
        <v>2809</v>
      </c>
      <c r="AA23" s="173">
        <v>3228.4</v>
      </c>
      <c r="AB23" s="173">
        <v>2846.94</v>
      </c>
      <c r="AC23" s="173">
        <v>2675.67</v>
      </c>
      <c r="AD23" s="529">
        <v>4052.26</v>
      </c>
      <c r="AE23" s="173">
        <v>3929</v>
      </c>
      <c r="AF23" s="173">
        <v>4513</v>
      </c>
      <c r="AG23" s="173">
        <v>3997.04</v>
      </c>
      <c r="AH23" s="173">
        <v>3319</v>
      </c>
      <c r="AI23" s="530">
        <v>4155</v>
      </c>
      <c r="AJ23" s="529">
        <v>5284.55</v>
      </c>
      <c r="AK23" s="173">
        <v>2668.7</v>
      </c>
      <c r="AL23" s="173">
        <v>6018</v>
      </c>
      <c r="AM23" s="173">
        <v>5823</v>
      </c>
      <c r="AN23" s="530">
        <v>6692.4</v>
      </c>
      <c r="AP23" s="529" t="e">
        <f>IF(K23=0,"",K23-$F23)</f>
        <v>#REF!</v>
      </c>
      <c r="AQ23" s="173" t="e">
        <f>IF(L23=0,"",L23-$F23)</f>
        <v>#REF!</v>
      </c>
      <c r="AR23" s="173" t="e">
        <f t="shared" si="7"/>
        <v>#REF!</v>
      </c>
      <c r="AS23" s="173" t="e">
        <f t="shared" si="8"/>
        <v>#REF!</v>
      </c>
      <c r="AT23" s="530" t="e">
        <f t="shared" si="9"/>
        <v>#REF!</v>
      </c>
      <c r="AV23" s="579">
        <f t="shared" si="10"/>
        <v>1083</v>
      </c>
      <c r="AW23" s="580">
        <f t="shared" si="11"/>
        <v>3611.5</v>
      </c>
      <c r="AX23" s="581">
        <f t="shared" si="0"/>
        <v>1206.1199999999999</v>
      </c>
      <c r="AY23" s="582">
        <f t="shared" si="12"/>
        <v>2673</v>
      </c>
      <c r="AZ23" s="583">
        <f t="shared" si="28"/>
        <v>1330.38</v>
      </c>
      <c r="BA23" s="597" t="e">
        <f t="shared" si="13"/>
        <v>#REF!</v>
      </c>
      <c r="BB23" s="598" t="e">
        <f t="shared" si="14"/>
        <v>#REF!</v>
      </c>
      <c r="BC23" s="598" t="e">
        <f t="shared" si="15"/>
        <v>#REF!</v>
      </c>
      <c r="BD23" s="599" t="e">
        <f t="shared" si="16"/>
        <v>#REF!</v>
      </c>
      <c r="BE23" s="600" t="e">
        <f t="shared" si="17"/>
        <v>#REF!</v>
      </c>
      <c r="BG23" s="631">
        <f t="shared" si="18"/>
        <v>1083</v>
      </c>
      <c r="BH23" s="632">
        <f t="shared" si="19"/>
        <v>3611.5</v>
      </c>
      <c r="BI23" s="632">
        <f t="shared" si="20"/>
        <v>1206.1199999999999</v>
      </c>
      <c r="BJ23" s="632">
        <f t="shared" si="21"/>
        <v>2673</v>
      </c>
      <c r="BK23" s="633">
        <f t="shared" si="22"/>
        <v>1330.38</v>
      </c>
      <c r="BL23" s="634" t="e">
        <f t="shared" si="23"/>
        <v>#REF!</v>
      </c>
      <c r="BM23" s="635" t="e">
        <f t="shared" si="24"/>
        <v>#REF!</v>
      </c>
      <c r="BN23" s="635" t="e">
        <f t="shared" si="25"/>
        <v>#REF!</v>
      </c>
      <c r="BO23" s="635" t="e">
        <f t="shared" si="26"/>
        <v>#REF!</v>
      </c>
      <c r="BP23" s="636" t="e">
        <f t="shared" si="27"/>
        <v>#REF!</v>
      </c>
    </row>
    <row r="24" spans="1:68" s="195" customFormat="1" ht="47.25" customHeight="1" thickBot="1" x14ac:dyDescent="0.3">
      <c r="A24" s="423">
        <v>10</v>
      </c>
      <c r="B24" s="517" t="e">
        <f>#REF!</f>
        <v>#REF!</v>
      </c>
      <c r="C24" s="1383" t="s">
        <v>3</v>
      </c>
      <c r="D24" s="1383"/>
      <c r="E24" s="588" t="s">
        <v>8</v>
      </c>
      <c r="F24" s="619" t="e">
        <f>'тарифы 2018 (1)'!K46</f>
        <v>#REF!</v>
      </c>
      <c r="G24" s="269" t="e">
        <f t="shared" si="1"/>
        <v>#REF!</v>
      </c>
      <c r="H24" s="269" t="e">
        <f t="shared" si="2"/>
        <v>#REF!</v>
      </c>
      <c r="I24" s="269" t="e">
        <f t="shared" si="3"/>
        <v>#REF!</v>
      </c>
      <c r="J24" s="269" t="e">
        <f t="shared" si="4"/>
        <v>#REF!</v>
      </c>
      <c r="K24" s="173">
        <v>950</v>
      </c>
      <c r="L24" s="173">
        <v>4514.3999999999996</v>
      </c>
      <c r="M24" s="173">
        <v>1323</v>
      </c>
      <c r="N24" s="219">
        <v>3342</v>
      </c>
      <c r="O24" s="530">
        <v>1167</v>
      </c>
      <c r="P24" s="529">
        <v>2356</v>
      </c>
      <c r="Q24" s="173">
        <v>3740</v>
      </c>
      <c r="R24" s="173">
        <v>3429</v>
      </c>
      <c r="S24" s="173">
        <v>2536</v>
      </c>
      <c r="T24" s="173">
        <v>2551</v>
      </c>
      <c r="U24" s="173">
        <v>3234.66</v>
      </c>
      <c r="V24" s="173">
        <v>3396</v>
      </c>
      <c r="W24" s="173">
        <v>3166</v>
      </c>
      <c r="X24" s="173">
        <v>4126</v>
      </c>
      <c r="Y24" s="173">
        <v>3258</v>
      </c>
      <c r="Z24" s="173">
        <v>3511</v>
      </c>
      <c r="AA24" s="173">
        <v>4035.77</v>
      </c>
      <c r="AB24" s="173">
        <v>3558.81</v>
      </c>
      <c r="AC24" s="173">
        <v>3345.11</v>
      </c>
      <c r="AD24" s="529">
        <v>5065.32</v>
      </c>
      <c r="AE24" s="173">
        <v>4911</v>
      </c>
      <c r="AF24" s="173">
        <v>5641</v>
      </c>
      <c r="AG24" s="173">
        <v>4996.29</v>
      </c>
      <c r="AH24" s="173">
        <v>4148</v>
      </c>
      <c r="AI24" s="530">
        <v>5194</v>
      </c>
      <c r="AJ24" s="529">
        <v>6605.69</v>
      </c>
      <c r="AK24" s="173">
        <v>6605.69</v>
      </c>
      <c r="AL24" s="173">
        <v>7522</v>
      </c>
      <c r="AM24" s="173">
        <v>7279</v>
      </c>
      <c r="AN24" s="530">
        <v>8365.5</v>
      </c>
      <c r="AP24" s="529" t="e">
        <f>IF(K24=0,"",K24-$F24)</f>
        <v>#REF!</v>
      </c>
      <c r="AQ24" s="173" t="e">
        <f>IF(L24=0,"",L24-$F24)</f>
        <v>#REF!</v>
      </c>
      <c r="AR24" s="173" t="e">
        <f t="shared" si="7"/>
        <v>#REF!</v>
      </c>
      <c r="AS24" s="173" t="e">
        <f t="shared" si="8"/>
        <v>#REF!</v>
      </c>
      <c r="AT24" s="530" t="e">
        <f t="shared" si="9"/>
        <v>#REF!</v>
      </c>
      <c r="AV24" s="601">
        <f>ROUND(K24*$AV$14,2)</f>
        <v>1083</v>
      </c>
      <c r="AW24" s="602">
        <f>ROUND(L24*$AW$14,2)</f>
        <v>4514.3999999999996</v>
      </c>
      <c r="AX24" s="603">
        <f t="shared" si="0"/>
        <v>1508.22</v>
      </c>
      <c r="AY24" s="604">
        <f t="shared" si="12"/>
        <v>3342</v>
      </c>
      <c r="AZ24" s="605">
        <f t="shared" si="28"/>
        <v>1330.38</v>
      </c>
      <c r="BA24" s="597" t="e">
        <f t="shared" si="13"/>
        <v>#REF!</v>
      </c>
      <c r="BB24" s="598" t="e">
        <f t="shared" si="14"/>
        <v>#REF!</v>
      </c>
      <c r="BC24" s="598" t="e">
        <f t="shared" si="15"/>
        <v>#REF!</v>
      </c>
      <c r="BD24" s="599" t="e">
        <f t="shared" si="16"/>
        <v>#REF!</v>
      </c>
      <c r="BE24" s="600" t="e">
        <f t="shared" si="17"/>
        <v>#REF!</v>
      </c>
      <c r="BG24" s="529">
        <f t="shared" si="18"/>
        <v>1083</v>
      </c>
      <c r="BH24" s="173">
        <f t="shared" si="19"/>
        <v>4514.3999999999996</v>
      </c>
      <c r="BI24" s="173">
        <f t="shared" si="20"/>
        <v>1508.22</v>
      </c>
      <c r="BJ24" s="173">
        <f t="shared" si="21"/>
        <v>3342</v>
      </c>
      <c r="BK24" s="530">
        <f t="shared" si="22"/>
        <v>1330.38</v>
      </c>
      <c r="BL24" s="624" t="e">
        <f t="shared" si="23"/>
        <v>#REF!</v>
      </c>
      <c r="BM24" s="585" t="e">
        <f t="shared" si="24"/>
        <v>#REF!</v>
      </c>
      <c r="BN24" s="585" t="e">
        <f t="shared" si="25"/>
        <v>#REF!</v>
      </c>
      <c r="BO24" s="585" t="e">
        <f t="shared" si="26"/>
        <v>#REF!</v>
      </c>
      <c r="BP24" s="625" t="e">
        <f t="shared" si="27"/>
        <v>#REF!</v>
      </c>
    </row>
    <row r="25" spans="1:68" s="195" customFormat="1" ht="47.25" customHeight="1" thickBot="1" x14ac:dyDescent="0.3">
      <c r="A25" s="425">
        <v>11</v>
      </c>
      <c r="B25" s="518" t="e">
        <f>#REF!</f>
        <v>#REF!</v>
      </c>
      <c r="C25" s="1390" t="s">
        <v>3</v>
      </c>
      <c r="D25" s="1390"/>
      <c r="E25" s="590" t="s">
        <v>8</v>
      </c>
      <c r="F25" s="619" t="e">
        <f>'тарифы 2018 (1)'!K47</f>
        <v>#REF!</v>
      </c>
      <c r="G25" s="269" t="e">
        <f t="shared" si="1"/>
        <v>#REF!</v>
      </c>
      <c r="H25" s="269" t="e">
        <f t="shared" si="2"/>
        <v>#REF!</v>
      </c>
      <c r="I25" s="269" t="e">
        <f t="shared" si="3"/>
        <v>#REF!</v>
      </c>
      <c r="J25" s="269" t="e">
        <f t="shared" si="4"/>
        <v>#REF!</v>
      </c>
      <c r="K25" s="173">
        <v>950</v>
      </c>
      <c r="L25" s="173">
        <v>5417.3</v>
      </c>
      <c r="M25" s="173">
        <v>1588</v>
      </c>
      <c r="N25" s="219">
        <v>4011</v>
      </c>
      <c r="O25" s="530">
        <v>1167</v>
      </c>
      <c r="P25" s="529">
        <v>2827</v>
      </c>
      <c r="Q25" s="173">
        <v>4488</v>
      </c>
      <c r="R25" s="173">
        <v>4114.8</v>
      </c>
      <c r="S25" s="173">
        <v>3043.2</v>
      </c>
      <c r="T25" s="173">
        <v>3061.2</v>
      </c>
      <c r="U25" s="173">
        <v>3881.67</v>
      </c>
      <c r="V25" s="173">
        <v>4076</v>
      </c>
      <c r="W25" s="173">
        <v>3799</v>
      </c>
      <c r="X25" s="173">
        <v>4952</v>
      </c>
      <c r="Y25" s="173">
        <v>3910</v>
      </c>
      <c r="Z25" s="173">
        <v>4214</v>
      </c>
      <c r="AA25" s="173">
        <v>4842.08</v>
      </c>
      <c r="AB25" s="173">
        <v>4270.6899999999996</v>
      </c>
      <c r="AC25" s="173">
        <v>4932.18</v>
      </c>
      <c r="AD25" s="529">
        <v>6078.39</v>
      </c>
      <c r="AE25" s="173">
        <v>5893</v>
      </c>
      <c r="AF25" s="173">
        <v>6769</v>
      </c>
      <c r="AG25" s="173">
        <v>5995.55</v>
      </c>
      <c r="AH25" s="173">
        <v>4978</v>
      </c>
      <c r="AI25" s="530">
        <v>6233</v>
      </c>
      <c r="AJ25" s="529">
        <v>7926.83</v>
      </c>
      <c r="AK25" s="173">
        <v>7926.83</v>
      </c>
      <c r="AL25" s="173">
        <v>9027</v>
      </c>
      <c r="AM25" s="173">
        <v>8734</v>
      </c>
      <c r="AN25" s="530">
        <v>10038.6</v>
      </c>
      <c r="AP25" s="529" t="e">
        <f t="shared" si="5"/>
        <v>#REF!</v>
      </c>
      <c r="AQ25" s="173" t="e">
        <f t="shared" si="6"/>
        <v>#REF!</v>
      </c>
      <c r="AR25" s="173" t="e">
        <f t="shared" si="7"/>
        <v>#REF!</v>
      </c>
      <c r="AS25" s="173" t="e">
        <f t="shared" si="8"/>
        <v>#REF!</v>
      </c>
      <c r="AT25" s="530" t="e">
        <f t="shared" si="9"/>
        <v>#REF!</v>
      </c>
      <c r="AV25" s="601">
        <f>ROUND(K25*$AV$14,2)</f>
        <v>1083</v>
      </c>
      <c r="AW25" s="602">
        <f t="shared" si="11"/>
        <v>5417.3</v>
      </c>
      <c r="AX25" s="603">
        <f t="shared" si="0"/>
        <v>1810.32</v>
      </c>
      <c r="AY25" s="604">
        <f t="shared" si="12"/>
        <v>4011</v>
      </c>
      <c r="AZ25" s="605">
        <f t="shared" si="28"/>
        <v>1330.38</v>
      </c>
      <c r="BA25" s="597" t="e">
        <f t="shared" si="13"/>
        <v>#REF!</v>
      </c>
      <c r="BB25" s="598" t="e">
        <f t="shared" si="14"/>
        <v>#REF!</v>
      </c>
      <c r="BC25" s="598" t="e">
        <f t="shared" si="15"/>
        <v>#REF!</v>
      </c>
      <c r="BD25" s="599" t="e">
        <f t="shared" si="16"/>
        <v>#REF!</v>
      </c>
      <c r="BE25" s="600" t="e">
        <f t="shared" si="17"/>
        <v>#REF!</v>
      </c>
      <c r="BG25" s="529">
        <f t="shared" si="18"/>
        <v>1083</v>
      </c>
      <c r="BH25" s="173">
        <f t="shared" si="19"/>
        <v>5417.3</v>
      </c>
      <c r="BI25" s="173">
        <f t="shared" si="20"/>
        <v>1810.32</v>
      </c>
      <c r="BJ25" s="173">
        <f t="shared" si="21"/>
        <v>4011</v>
      </c>
      <c r="BK25" s="530">
        <f t="shared" si="22"/>
        <v>1330.38</v>
      </c>
      <c r="BL25" s="624" t="e">
        <f t="shared" si="23"/>
        <v>#REF!</v>
      </c>
      <c r="BM25" s="585" t="e">
        <f t="shared" si="24"/>
        <v>#REF!</v>
      </c>
      <c r="BN25" s="585" t="e">
        <f t="shared" si="25"/>
        <v>#REF!</v>
      </c>
      <c r="BO25" s="585" t="e">
        <f t="shared" si="26"/>
        <v>#REF!</v>
      </c>
      <c r="BP25" s="625" t="e">
        <f t="shared" si="27"/>
        <v>#REF!</v>
      </c>
    </row>
    <row r="26" spans="1:68" s="195" customFormat="1" ht="47.25" customHeight="1" thickBot="1" x14ac:dyDescent="0.3">
      <c r="A26" s="423">
        <v>12</v>
      </c>
      <c r="B26" s="517" t="e">
        <f>#REF!</f>
        <v>#REF!</v>
      </c>
      <c r="C26" s="1383" t="s">
        <v>3</v>
      </c>
      <c r="D26" s="1383"/>
      <c r="E26" s="588" t="s">
        <v>8</v>
      </c>
      <c r="F26" s="619" t="e">
        <f>'тарифы 2018 (1)'!K48</f>
        <v>#REF!</v>
      </c>
      <c r="G26" s="269" t="e">
        <f t="shared" si="1"/>
        <v>#REF!</v>
      </c>
      <c r="H26" s="269" t="e">
        <f t="shared" si="2"/>
        <v>#REF!</v>
      </c>
      <c r="I26" s="269" t="e">
        <f t="shared" si="3"/>
        <v>#REF!</v>
      </c>
      <c r="J26" s="269" t="e">
        <f t="shared" si="4"/>
        <v>#REF!</v>
      </c>
      <c r="K26" s="173">
        <v>950</v>
      </c>
      <c r="L26" s="173">
        <v>6320.2</v>
      </c>
      <c r="M26" s="173">
        <v>1852</v>
      </c>
      <c r="N26" s="219">
        <v>4679</v>
      </c>
      <c r="O26" s="530">
        <v>1167</v>
      </c>
      <c r="P26" s="529">
        <v>3299</v>
      </c>
      <c r="Q26" s="173">
        <v>5236</v>
      </c>
      <c r="R26" s="173">
        <v>4800.6000000000004</v>
      </c>
      <c r="S26" s="173">
        <v>3550</v>
      </c>
      <c r="T26" s="173">
        <v>3571.4</v>
      </c>
      <c r="U26" s="173">
        <v>4528.29</v>
      </c>
      <c r="V26" s="173">
        <v>4755</v>
      </c>
      <c r="W26" s="173">
        <v>4432</v>
      </c>
      <c r="X26" s="173">
        <v>5776</v>
      </c>
      <c r="Y26" s="173">
        <v>5701</v>
      </c>
      <c r="Z26" s="173">
        <v>4916</v>
      </c>
      <c r="AA26" s="173">
        <v>5649.44</v>
      </c>
      <c r="AB26" s="173">
        <v>4982.01</v>
      </c>
      <c r="AC26" s="173">
        <v>5754.59</v>
      </c>
      <c r="AD26" s="529">
        <v>7091.45</v>
      </c>
      <c r="AE26" s="173">
        <v>6875</v>
      </c>
      <c r="AF26" s="173">
        <v>7897</v>
      </c>
      <c r="AG26" s="173">
        <v>6994.81</v>
      </c>
      <c r="AH26" s="173">
        <v>5807</v>
      </c>
      <c r="AI26" s="530">
        <v>7271</v>
      </c>
      <c r="AJ26" s="529">
        <v>9247.9699999999993</v>
      </c>
      <c r="AK26" s="173">
        <v>9247.9699999999993</v>
      </c>
      <c r="AL26" s="173">
        <v>10531</v>
      </c>
      <c r="AM26" s="173">
        <v>10190</v>
      </c>
      <c r="AN26" s="530">
        <v>11711.7</v>
      </c>
      <c r="AP26" s="529" t="e">
        <f t="shared" si="5"/>
        <v>#REF!</v>
      </c>
      <c r="AQ26" s="173" t="e">
        <f t="shared" si="6"/>
        <v>#REF!</v>
      </c>
      <c r="AR26" s="173" t="e">
        <f t="shared" si="7"/>
        <v>#REF!</v>
      </c>
      <c r="AS26" s="173" t="e">
        <f t="shared" si="8"/>
        <v>#REF!</v>
      </c>
      <c r="AT26" s="530" t="e">
        <f t="shared" si="9"/>
        <v>#REF!</v>
      </c>
      <c r="AV26" s="601">
        <f>ROUND(K26*$AV$14,2)</f>
        <v>1083</v>
      </c>
      <c r="AW26" s="602">
        <f t="shared" si="11"/>
        <v>6320.2</v>
      </c>
      <c r="AX26" s="603">
        <f t="shared" si="0"/>
        <v>2111.2800000000002</v>
      </c>
      <c r="AY26" s="604">
        <f t="shared" si="12"/>
        <v>4679</v>
      </c>
      <c r="AZ26" s="605">
        <f t="shared" si="28"/>
        <v>1330.38</v>
      </c>
      <c r="BA26" s="597" t="e">
        <f t="shared" si="13"/>
        <v>#REF!</v>
      </c>
      <c r="BB26" s="598" t="e">
        <f t="shared" si="14"/>
        <v>#REF!</v>
      </c>
      <c r="BC26" s="598" t="e">
        <f t="shared" si="15"/>
        <v>#REF!</v>
      </c>
      <c r="BD26" s="599" t="e">
        <f t="shared" si="16"/>
        <v>#REF!</v>
      </c>
      <c r="BE26" s="600" t="e">
        <f t="shared" si="17"/>
        <v>#REF!</v>
      </c>
      <c r="BG26" s="529">
        <f t="shared" si="18"/>
        <v>1083</v>
      </c>
      <c r="BH26" s="173">
        <f t="shared" si="19"/>
        <v>6320.2</v>
      </c>
      <c r="BI26" s="173">
        <f t="shared" si="20"/>
        <v>2111.2800000000002</v>
      </c>
      <c r="BJ26" s="173">
        <f t="shared" si="21"/>
        <v>4679</v>
      </c>
      <c r="BK26" s="530">
        <f t="shared" si="22"/>
        <v>1330.38</v>
      </c>
      <c r="BL26" s="624" t="e">
        <f t="shared" si="23"/>
        <v>#REF!</v>
      </c>
      <c r="BM26" s="585" t="e">
        <f t="shared" si="24"/>
        <v>#REF!</v>
      </c>
      <c r="BN26" s="585" t="e">
        <f t="shared" si="25"/>
        <v>#REF!</v>
      </c>
      <c r="BO26" s="585" t="e">
        <f t="shared" si="26"/>
        <v>#REF!</v>
      </c>
      <c r="BP26" s="625" t="e">
        <f t="shared" si="27"/>
        <v>#REF!</v>
      </c>
    </row>
    <row r="27" spans="1:68" s="195" customFormat="1" ht="47.25" customHeight="1" thickBot="1" x14ac:dyDescent="0.3">
      <c r="A27" s="306">
        <v>13</v>
      </c>
      <c r="B27" s="516" t="e">
        <f>#REF!</f>
        <v>#REF!</v>
      </c>
      <c r="C27" s="1390" t="s">
        <v>3</v>
      </c>
      <c r="D27" s="1390"/>
      <c r="E27" s="590" t="s">
        <v>8</v>
      </c>
      <c r="F27" s="619" t="e">
        <f>'тарифы 2018 (1)'!K49</f>
        <v>#REF!</v>
      </c>
      <c r="G27" s="269" t="e">
        <f t="shared" si="1"/>
        <v>#REF!</v>
      </c>
      <c r="H27" s="269" t="e">
        <f t="shared" si="2"/>
        <v>#REF!</v>
      </c>
      <c r="I27" s="269" t="e">
        <f t="shared" si="3"/>
        <v>#REF!</v>
      </c>
      <c r="J27" s="269" t="e">
        <f t="shared" si="4"/>
        <v>#REF!</v>
      </c>
      <c r="K27" s="173">
        <v>950</v>
      </c>
      <c r="L27" s="173">
        <v>2708.6</v>
      </c>
      <c r="M27" s="173">
        <v>794</v>
      </c>
      <c r="N27" s="219">
        <v>2006</v>
      </c>
      <c r="O27" s="530">
        <v>1167</v>
      </c>
      <c r="P27" s="529">
        <v>1414</v>
      </c>
      <c r="Q27" s="173">
        <v>2244</v>
      </c>
      <c r="R27" s="173">
        <v>2184.1</v>
      </c>
      <c r="S27" s="173">
        <v>1521.6</v>
      </c>
      <c r="T27" s="173">
        <v>1530.6</v>
      </c>
      <c r="U27" s="173">
        <v>1940.64</v>
      </c>
      <c r="V27" s="173">
        <v>2038</v>
      </c>
      <c r="W27" s="173">
        <v>1899</v>
      </c>
      <c r="X27" s="173">
        <v>1857</v>
      </c>
      <c r="Y27" s="173">
        <v>1955</v>
      </c>
      <c r="Z27" s="173">
        <v>2107</v>
      </c>
      <c r="AA27" s="173">
        <v>2421.04</v>
      </c>
      <c r="AB27" s="173">
        <v>2135.0700000000002</v>
      </c>
      <c r="AC27" s="173">
        <v>2007.62</v>
      </c>
      <c r="AD27" s="529">
        <v>3039.19</v>
      </c>
      <c r="AE27" s="173">
        <v>2947</v>
      </c>
      <c r="AF27" s="173">
        <v>3385</v>
      </c>
      <c r="AG27" s="173">
        <v>2997.78</v>
      </c>
      <c r="AH27" s="173">
        <v>2489</v>
      </c>
      <c r="AI27" s="530">
        <v>2180</v>
      </c>
      <c r="AJ27" s="529">
        <v>3963.41</v>
      </c>
      <c r="AK27" s="173">
        <v>2001.52</v>
      </c>
      <c r="AL27" s="173">
        <v>4513</v>
      </c>
      <c r="AM27" s="173">
        <v>4367</v>
      </c>
      <c r="AN27" s="530">
        <v>1737.48</v>
      </c>
      <c r="AP27" s="529" t="e">
        <f t="shared" si="5"/>
        <v>#REF!</v>
      </c>
      <c r="AQ27" s="173" t="e">
        <f t="shared" si="6"/>
        <v>#REF!</v>
      </c>
      <c r="AR27" s="173" t="e">
        <f t="shared" si="7"/>
        <v>#REF!</v>
      </c>
      <c r="AS27" s="173" t="e">
        <f t="shared" si="8"/>
        <v>#REF!</v>
      </c>
      <c r="AT27" s="530" t="e">
        <f t="shared" si="9"/>
        <v>#REF!</v>
      </c>
      <c r="AV27" s="579">
        <f t="shared" si="10"/>
        <v>1083</v>
      </c>
      <c r="AW27" s="580">
        <f t="shared" si="11"/>
        <v>2708.6</v>
      </c>
      <c r="AX27" s="581">
        <f t="shared" si="0"/>
        <v>905.16</v>
      </c>
      <c r="AY27" s="582">
        <f t="shared" si="12"/>
        <v>2006</v>
      </c>
      <c r="AZ27" s="583">
        <f t="shared" si="28"/>
        <v>1330.38</v>
      </c>
      <c r="BA27" s="597" t="e">
        <f t="shared" si="13"/>
        <v>#REF!</v>
      </c>
      <c r="BB27" s="598" t="e">
        <f t="shared" si="14"/>
        <v>#REF!</v>
      </c>
      <c r="BC27" s="598" t="e">
        <f t="shared" si="15"/>
        <v>#REF!</v>
      </c>
      <c r="BD27" s="599" t="e">
        <f t="shared" si="16"/>
        <v>#REF!</v>
      </c>
      <c r="BE27" s="600" t="e">
        <f t="shared" si="17"/>
        <v>#REF!</v>
      </c>
      <c r="BG27" s="628">
        <f t="shared" si="18"/>
        <v>1083</v>
      </c>
      <c r="BH27" s="629">
        <f t="shared" si="19"/>
        <v>2708.6</v>
      </c>
      <c r="BI27" s="629">
        <f t="shared" si="20"/>
        <v>905.16</v>
      </c>
      <c r="BJ27" s="629">
        <f t="shared" si="21"/>
        <v>2006</v>
      </c>
      <c r="BK27" s="630">
        <f t="shared" si="22"/>
        <v>1330.38</v>
      </c>
      <c r="BL27" s="624" t="e">
        <f t="shared" si="23"/>
        <v>#REF!</v>
      </c>
      <c r="BM27" s="585" t="e">
        <f t="shared" si="24"/>
        <v>#REF!</v>
      </c>
      <c r="BN27" s="585" t="e">
        <f t="shared" si="25"/>
        <v>#REF!</v>
      </c>
      <c r="BO27" s="585" t="e">
        <f t="shared" si="26"/>
        <v>#REF!</v>
      </c>
      <c r="BP27" s="625" t="e">
        <f t="shared" si="27"/>
        <v>#REF!</v>
      </c>
    </row>
    <row r="28" spans="1:68" s="195" customFormat="1" ht="47.25" customHeight="1" thickBot="1" x14ac:dyDescent="0.3">
      <c r="A28" s="304">
        <v>14</v>
      </c>
      <c r="B28" s="515" t="e">
        <f>#REF!</f>
        <v>#REF!</v>
      </c>
      <c r="C28" s="1383" t="s">
        <v>3</v>
      </c>
      <c r="D28" s="1383"/>
      <c r="E28" s="588" t="s">
        <v>8</v>
      </c>
      <c r="F28" s="619" t="e">
        <f>'тарифы 2018 (1)'!K50</f>
        <v>#REF!</v>
      </c>
      <c r="G28" s="269" t="e">
        <f t="shared" si="1"/>
        <v>#REF!</v>
      </c>
      <c r="H28" s="269" t="e">
        <f t="shared" si="2"/>
        <v>#REF!</v>
      </c>
      <c r="I28" s="269" t="e">
        <f t="shared" si="3"/>
        <v>#REF!</v>
      </c>
      <c r="J28" s="269" t="e">
        <f t="shared" si="4"/>
        <v>#REF!</v>
      </c>
      <c r="K28" s="173">
        <v>950</v>
      </c>
      <c r="L28" s="173">
        <v>3611.5</v>
      </c>
      <c r="M28" s="173">
        <v>1058</v>
      </c>
      <c r="N28" s="219">
        <v>2673</v>
      </c>
      <c r="O28" s="530">
        <v>1167</v>
      </c>
      <c r="P28" s="529">
        <v>1885</v>
      </c>
      <c r="Q28" s="173">
        <v>2992</v>
      </c>
      <c r="R28" s="173">
        <v>2743.2</v>
      </c>
      <c r="S28" s="173">
        <v>2028.8</v>
      </c>
      <c r="T28" s="173">
        <v>2040.8</v>
      </c>
      <c r="U28" s="173">
        <v>2587.65</v>
      </c>
      <c r="V28" s="173">
        <v>2717</v>
      </c>
      <c r="W28" s="173">
        <v>2533</v>
      </c>
      <c r="X28" s="173">
        <v>2476</v>
      </c>
      <c r="Y28" s="173">
        <v>2606</v>
      </c>
      <c r="Z28" s="173">
        <v>2809</v>
      </c>
      <c r="AA28" s="173">
        <v>3228.4</v>
      </c>
      <c r="AB28" s="173">
        <v>2846.94</v>
      </c>
      <c r="AC28" s="173">
        <v>2675.67</v>
      </c>
      <c r="AD28" s="529">
        <v>4052.26</v>
      </c>
      <c r="AE28" s="173">
        <v>3929</v>
      </c>
      <c r="AF28" s="173">
        <v>4513</v>
      </c>
      <c r="AG28" s="173">
        <v>3997.04</v>
      </c>
      <c r="AH28" s="173">
        <v>3319</v>
      </c>
      <c r="AI28" s="530">
        <v>4155</v>
      </c>
      <c r="AJ28" s="529">
        <v>5284.55</v>
      </c>
      <c r="AK28" s="173">
        <v>2668.7</v>
      </c>
      <c r="AL28" s="173">
        <v>6018</v>
      </c>
      <c r="AM28" s="173">
        <v>5823</v>
      </c>
      <c r="AN28" s="530">
        <v>6692.4</v>
      </c>
      <c r="AP28" s="529" t="e">
        <f t="shared" si="5"/>
        <v>#REF!</v>
      </c>
      <c r="AQ28" s="173" t="e">
        <f t="shared" si="6"/>
        <v>#REF!</v>
      </c>
      <c r="AR28" s="173" t="e">
        <f t="shared" si="7"/>
        <v>#REF!</v>
      </c>
      <c r="AS28" s="173" t="e">
        <f t="shared" si="8"/>
        <v>#REF!</v>
      </c>
      <c r="AT28" s="530" t="e">
        <f t="shared" si="9"/>
        <v>#REF!</v>
      </c>
      <c r="AV28" s="579">
        <f t="shared" si="10"/>
        <v>1083</v>
      </c>
      <c r="AW28" s="580">
        <f t="shared" si="11"/>
        <v>3611.5</v>
      </c>
      <c r="AX28" s="581">
        <f t="shared" si="0"/>
        <v>1206.1199999999999</v>
      </c>
      <c r="AY28" s="582">
        <f t="shared" si="12"/>
        <v>2673</v>
      </c>
      <c r="AZ28" s="583">
        <f t="shared" si="28"/>
        <v>1330.38</v>
      </c>
      <c r="BA28" s="597" t="e">
        <f t="shared" si="13"/>
        <v>#REF!</v>
      </c>
      <c r="BB28" s="598" t="e">
        <f t="shared" si="14"/>
        <v>#REF!</v>
      </c>
      <c r="BC28" s="598" t="e">
        <f t="shared" si="15"/>
        <v>#REF!</v>
      </c>
      <c r="BD28" s="599" t="e">
        <f t="shared" si="16"/>
        <v>#REF!</v>
      </c>
      <c r="BE28" s="600" t="e">
        <f t="shared" si="17"/>
        <v>#REF!</v>
      </c>
      <c r="BG28" s="631">
        <f t="shared" si="18"/>
        <v>1083</v>
      </c>
      <c r="BH28" s="632">
        <f t="shared" si="19"/>
        <v>3611.5</v>
      </c>
      <c r="BI28" s="632">
        <f t="shared" si="20"/>
        <v>1206.1199999999999</v>
      </c>
      <c r="BJ28" s="632">
        <f t="shared" si="21"/>
        <v>2673</v>
      </c>
      <c r="BK28" s="633">
        <f t="shared" si="22"/>
        <v>1330.38</v>
      </c>
      <c r="BL28" s="634" t="e">
        <f t="shared" si="23"/>
        <v>#REF!</v>
      </c>
      <c r="BM28" s="635" t="e">
        <f t="shared" si="24"/>
        <v>#REF!</v>
      </c>
      <c r="BN28" s="635" t="e">
        <f t="shared" si="25"/>
        <v>#REF!</v>
      </c>
      <c r="BO28" s="635" t="e">
        <f t="shared" si="26"/>
        <v>#REF!</v>
      </c>
      <c r="BP28" s="636" t="e">
        <f t="shared" si="27"/>
        <v>#REF!</v>
      </c>
    </row>
    <row r="29" spans="1:68" s="195" customFormat="1" ht="47.25" customHeight="1" thickBot="1" x14ac:dyDescent="0.3">
      <c r="A29" s="425">
        <v>15</v>
      </c>
      <c r="B29" s="518" t="e">
        <f>#REF!</f>
        <v>#REF!</v>
      </c>
      <c r="C29" s="1390" t="s">
        <v>3</v>
      </c>
      <c r="D29" s="1390"/>
      <c r="E29" s="590" t="s">
        <v>8</v>
      </c>
      <c r="F29" s="619" t="e">
        <f>'тарифы 2018 (1)'!K51</f>
        <v>#REF!</v>
      </c>
      <c r="G29" s="269" t="e">
        <f t="shared" si="1"/>
        <v>#REF!</v>
      </c>
      <c r="H29" s="269" t="e">
        <f t="shared" si="2"/>
        <v>#REF!</v>
      </c>
      <c r="I29" s="269" t="e">
        <f t="shared" si="3"/>
        <v>#REF!</v>
      </c>
      <c r="J29" s="269" t="e">
        <f t="shared" si="4"/>
        <v>#REF!</v>
      </c>
      <c r="K29" s="173">
        <v>950</v>
      </c>
      <c r="L29" s="173">
        <v>4514.3999999999996</v>
      </c>
      <c r="M29" s="173">
        <v>1323</v>
      </c>
      <c r="N29" s="219">
        <v>3342</v>
      </c>
      <c r="O29" s="530">
        <v>1167</v>
      </c>
      <c r="P29" s="529">
        <v>2356</v>
      </c>
      <c r="Q29" s="173">
        <v>3740</v>
      </c>
      <c r="R29" s="173">
        <v>3429</v>
      </c>
      <c r="S29" s="173">
        <v>2536</v>
      </c>
      <c r="T29" s="173">
        <v>2551</v>
      </c>
      <c r="U29" s="173">
        <v>3234.66</v>
      </c>
      <c r="V29" s="173">
        <v>3396</v>
      </c>
      <c r="W29" s="173">
        <v>3166</v>
      </c>
      <c r="X29" s="173">
        <v>4126</v>
      </c>
      <c r="Y29" s="173">
        <v>3258</v>
      </c>
      <c r="Z29" s="173">
        <v>3511</v>
      </c>
      <c r="AA29" s="173">
        <v>4035.77</v>
      </c>
      <c r="AB29" s="173">
        <v>3558.81</v>
      </c>
      <c r="AC29" s="173">
        <v>3345.11</v>
      </c>
      <c r="AD29" s="529">
        <v>5065.32</v>
      </c>
      <c r="AE29" s="173">
        <v>4911</v>
      </c>
      <c r="AF29" s="173">
        <v>5641</v>
      </c>
      <c r="AG29" s="173">
        <v>4996.29</v>
      </c>
      <c r="AH29" s="173">
        <v>4148</v>
      </c>
      <c r="AI29" s="530">
        <v>5194</v>
      </c>
      <c r="AJ29" s="529">
        <v>6605.69</v>
      </c>
      <c r="AK29" s="173">
        <v>6605.69</v>
      </c>
      <c r="AL29" s="173">
        <v>7522</v>
      </c>
      <c r="AM29" s="173">
        <v>7279</v>
      </c>
      <c r="AN29" s="530">
        <v>8365.5</v>
      </c>
      <c r="AP29" s="529" t="e">
        <f t="shared" si="5"/>
        <v>#REF!</v>
      </c>
      <c r="AQ29" s="173" t="e">
        <f t="shared" si="6"/>
        <v>#REF!</v>
      </c>
      <c r="AR29" s="173" t="e">
        <f t="shared" si="7"/>
        <v>#REF!</v>
      </c>
      <c r="AS29" s="173" t="e">
        <f t="shared" si="8"/>
        <v>#REF!</v>
      </c>
      <c r="AT29" s="530" t="e">
        <f t="shared" si="9"/>
        <v>#REF!</v>
      </c>
      <c r="AV29" s="601">
        <f t="shared" si="10"/>
        <v>1083</v>
      </c>
      <c r="AW29" s="602">
        <f t="shared" si="11"/>
        <v>4514.3999999999996</v>
      </c>
      <c r="AX29" s="603">
        <f t="shared" si="0"/>
        <v>1508.22</v>
      </c>
      <c r="AY29" s="604">
        <f t="shared" si="12"/>
        <v>3342</v>
      </c>
      <c r="AZ29" s="605">
        <f t="shared" si="28"/>
        <v>1330.38</v>
      </c>
      <c r="BA29" s="597" t="e">
        <f t="shared" si="13"/>
        <v>#REF!</v>
      </c>
      <c r="BB29" s="598" t="e">
        <f t="shared" si="14"/>
        <v>#REF!</v>
      </c>
      <c r="BC29" s="598" t="e">
        <f t="shared" si="15"/>
        <v>#REF!</v>
      </c>
      <c r="BD29" s="599" t="e">
        <f t="shared" si="16"/>
        <v>#REF!</v>
      </c>
      <c r="BE29" s="600" t="e">
        <f t="shared" si="17"/>
        <v>#REF!</v>
      </c>
      <c r="BG29" s="529">
        <f t="shared" si="18"/>
        <v>1083</v>
      </c>
      <c r="BH29" s="173">
        <f t="shared" si="19"/>
        <v>4514.3999999999996</v>
      </c>
      <c r="BI29" s="173">
        <f t="shared" si="20"/>
        <v>1508.22</v>
      </c>
      <c r="BJ29" s="173">
        <f t="shared" si="21"/>
        <v>3342</v>
      </c>
      <c r="BK29" s="530">
        <f t="shared" si="22"/>
        <v>1330.38</v>
      </c>
      <c r="BL29" s="624" t="e">
        <f t="shared" si="23"/>
        <v>#REF!</v>
      </c>
      <c r="BM29" s="585" t="e">
        <f t="shared" si="24"/>
        <v>#REF!</v>
      </c>
      <c r="BN29" s="585" t="e">
        <f t="shared" si="25"/>
        <v>#REF!</v>
      </c>
      <c r="BO29" s="585" t="e">
        <f t="shared" si="26"/>
        <v>#REF!</v>
      </c>
      <c r="BP29" s="625" t="e">
        <f t="shared" si="27"/>
        <v>#REF!</v>
      </c>
    </row>
    <row r="30" spans="1:68" s="195" customFormat="1" ht="47.25" customHeight="1" thickBot="1" x14ac:dyDescent="0.3">
      <c r="A30" s="423">
        <v>16</v>
      </c>
      <c r="B30" s="517" t="e">
        <f>#REF!</f>
        <v>#REF!</v>
      </c>
      <c r="C30" s="1383" t="s">
        <v>3</v>
      </c>
      <c r="D30" s="1383"/>
      <c r="E30" s="588" t="s">
        <v>8</v>
      </c>
      <c r="F30" s="619" t="e">
        <f>'тарифы 2018 (1)'!K52</f>
        <v>#REF!</v>
      </c>
      <c r="G30" s="269" t="e">
        <f t="shared" si="1"/>
        <v>#REF!</v>
      </c>
      <c r="H30" s="269" t="e">
        <f t="shared" si="2"/>
        <v>#REF!</v>
      </c>
      <c r="I30" s="269" t="e">
        <f t="shared" si="3"/>
        <v>#REF!</v>
      </c>
      <c r="J30" s="269" t="e">
        <f t="shared" si="4"/>
        <v>#REF!</v>
      </c>
      <c r="K30" s="173">
        <v>950</v>
      </c>
      <c r="L30" s="173">
        <v>5417.3</v>
      </c>
      <c r="M30" s="173">
        <v>1588</v>
      </c>
      <c r="N30" s="219">
        <v>4011</v>
      </c>
      <c r="O30" s="530">
        <v>1167</v>
      </c>
      <c r="P30" s="529">
        <v>2827</v>
      </c>
      <c r="Q30" s="173">
        <v>4488</v>
      </c>
      <c r="R30" s="173">
        <v>4114.8</v>
      </c>
      <c r="S30" s="173">
        <v>3043.2</v>
      </c>
      <c r="T30" s="173">
        <v>3061.2</v>
      </c>
      <c r="U30" s="173">
        <v>3881.67</v>
      </c>
      <c r="V30" s="173">
        <v>4076</v>
      </c>
      <c r="W30" s="173">
        <v>3799</v>
      </c>
      <c r="X30" s="173">
        <v>4952</v>
      </c>
      <c r="Y30" s="173">
        <v>3910</v>
      </c>
      <c r="Z30" s="173">
        <v>4214</v>
      </c>
      <c r="AA30" s="173">
        <v>4842.08</v>
      </c>
      <c r="AB30" s="173">
        <v>4270.6899999999996</v>
      </c>
      <c r="AC30" s="173">
        <v>4932.18</v>
      </c>
      <c r="AD30" s="529">
        <v>6078.39</v>
      </c>
      <c r="AE30" s="173">
        <v>5893</v>
      </c>
      <c r="AF30" s="173">
        <v>6769</v>
      </c>
      <c r="AG30" s="173">
        <v>5995.55</v>
      </c>
      <c r="AH30" s="173">
        <v>4978</v>
      </c>
      <c r="AI30" s="530">
        <v>6233</v>
      </c>
      <c r="AJ30" s="529">
        <v>7926.83</v>
      </c>
      <c r="AK30" s="173">
        <v>7926.83</v>
      </c>
      <c r="AL30" s="173">
        <v>9027</v>
      </c>
      <c r="AM30" s="173">
        <v>8734</v>
      </c>
      <c r="AN30" s="530">
        <v>10038.6</v>
      </c>
      <c r="AP30" s="529" t="e">
        <f t="shared" si="5"/>
        <v>#REF!</v>
      </c>
      <c r="AQ30" s="173" t="e">
        <f t="shared" si="6"/>
        <v>#REF!</v>
      </c>
      <c r="AR30" s="173" t="e">
        <f t="shared" si="7"/>
        <v>#REF!</v>
      </c>
      <c r="AS30" s="173" t="e">
        <f t="shared" si="8"/>
        <v>#REF!</v>
      </c>
      <c r="AT30" s="530" t="e">
        <f t="shared" si="9"/>
        <v>#REF!</v>
      </c>
      <c r="AV30" s="601">
        <f t="shared" si="10"/>
        <v>1083</v>
      </c>
      <c r="AW30" s="602">
        <f t="shared" si="11"/>
        <v>5417.3</v>
      </c>
      <c r="AX30" s="603">
        <f t="shared" si="0"/>
        <v>1810.32</v>
      </c>
      <c r="AY30" s="604">
        <f t="shared" si="12"/>
        <v>4011</v>
      </c>
      <c r="AZ30" s="605">
        <f t="shared" si="28"/>
        <v>1330.38</v>
      </c>
      <c r="BA30" s="597" t="e">
        <f t="shared" si="13"/>
        <v>#REF!</v>
      </c>
      <c r="BB30" s="598" t="e">
        <f t="shared" si="14"/>
        <v>#REF!</v>
      </c>
      <c r="BC30" s="598" t="e">
        <f t="shared" si="15"/>
        <v>#REF!</v>
      </c>
      <c r="BD30" s="599" t="e">
        <f t="shared" si="16"/>
        <v>#REF!</v>
      </c>
      <c r="BE30" s="600" t="e">
        <f t="shared" si="17"/>
        <v>#REF!</v>
      </c>
      <c r="BG30" s="529">
        <f t="shared" si="18"/>
        <v>1083</v>
      </c>
      <c r="BH30" s="173">
        <f t="shared" si="19"/>
        <v>5417.3</v>
      </c>
      <c r="BI30" s="173">
        <f t="shared" si="20"/>
        <v>1810.32</v>
      </c>
      <c r="BJ30" s="173">
        <f t="shared" si="21"/>
        <v>4011</v>
      </c>
      <c r="BK30" s="530">
        <f t="shared" si="22"/>
        <v>1330.38</v>
      </c>
      <c r="BL30" s="624" t="e">
        <f t="shared" si="23"/>
        <v>#REF!</v>
      </c>
      <c r="BM30" s="585" t="e">
        <f t="shared" si="24"/>
        <v>#REF!</v>
      </c>
      <c r="BN30" s="585" t="e">
        <f t="shared" si="25"/>
        <v>#REF!</v>
      </c>
      <c r="BO30" s="585" t="e">
        <f t="shared" si="26"/>
        <v>#REF!</v>
      </c>
      <c r="BP30" s="625" t="e">
        <f t="shared" si="27"/>
        <v>#REF!</v>
      </c>
    </row>
    <row r="31" spans="1:68" s="195" customFormat="1" ht="47.25" customHeight="1" thickBot="1" x14ac:dyDescent="0.3">
      <c r="A31" s="425">
        <v>17</v>
      </c>
      <c r="B31" s="518" t="e">
        <f>#REF!</f>
        <v>#REF!</v>
      </c>
      <c r="C31" s="1390" t="s">
        <v>3</v>
      </c>
      <c r="D31" s="1390"/>
      <c r="E31" s="590" t="s">
        <v>8</v>
      </c>
      <c r="F31" s="619" t="e">
        <f>'тарифы 2018 (1)'!K53</f>
        <v>#REF!</v>
      </c>
      <c r="G31" s="269" t="e">
        <f t="shared" si="1"/>
        <v>#REF!</v>
      </c>
      <c r="H31" s="269" t="e">
        <f t="shared" si="2"/>
        <v>#REF!</v>
      </c>
      <c r="I31" s="269" t="e">
        <f t="shared" si="3"/>
        <v>#REF!</v>
      </c>
      <c r="J31" s="269" t="e">
        <f t="shared" si="4"/>
        <v>#REF!</v>
      </c>
      <c r="K31" s="173">
        <v>950</v>
      </c>
      <c r="L31" s="173">
        <v>6320.2</v>
      </c>
      <c r="M31" s="173">
        <v>1852</v>
      </c>
      <c r="N31" s="219">
        <v>4679</v>
      </c>
      <c r="O31" s="530">
        <v>1167</v>
      </c>
      <c r="P31" s="529">
        <v>3299</v>
      </c>
      <c r="Q31" s="173">
        <v>5236</v>
      </c>
      <c r="R31" s="173">
        <v>4800.6000000000004</v>
      </c>
      <c r="S31" s="173">
        <v>3550</v>
      </c>
      <c r="T31" s="173">
        <v>3571.4</v>
      </c>
      <c r="U31" s="173">
        <v>4528.29</v>
      </c>
      <c r="V31" s="173">
        <v>4755</v>
      </c>
      <c r="W31" s="173">
        <v>4432</v>
      </c>
      <c r="X31" s="173">
        <v>5776</v>
      </c>
      <c r="Y31" s="173">
        <v>4561</v>
      </c>
      <c r="Z31" s="173">
        <v>4916</v>
      </c>
      <c r="AA31" s="173">
        <v>5649.44</v>
      </c>
      <c r="AB31" s="173">
        <v>4982.01</v>
      </c>
      <c r="AC31" s="173">
        <v>5754.59</v>
      </c>
      <c r="AD31" s="529">
        <v>7091.45</v>
      </c>
      <c r="AE31" s="173">
        <v>6875</v>
      </c>
      <c r="AF31" s="173">
        <v>7897</v>
      </c>
      <c r="AG31" s="173">
        <v>6994.81</v>
      </c>
      <c r="AH31" s="173">
        <v>5807</v>
      </c>
      <c r="AI31" s="530">
        <v>7271</v>
      </c>
      <c r="AJ31" s="529">
        <v>9247.9699999999993</v>
      </c>
      <c r="AK31" s="173">
        <v>9247.9699999999993</v>
      </c>
      <c r="AL31" s="173">
        <v>10531</v>
      </c>
      <c r="AM31" s="173">
        <v>10190</v>
      </c>
      <c r="AN31" s="530">
        <v>11711.7</v>
      </c>
      <c r="AP31" s="529" t="e">
        <f t="shared" si="5"/>
        <v>#REF!</v>
      </c>
      <c r="AQ31" s="173" t="e">
        <f t="shared" si="6"/>
        <v>#REF!</v>
      </c>
      <c r="AR31" s="173" t="e">
        <f t="shared" si="7"/>
        <v>#REF!</v>
      </c>
      <c r="AS31" s="173" t="e">
        <f t="shared" si="8"/>
        <v>#REF!</v>
      </c>
      <c r="AT31" s="530" t="e">
        <f t="shared" si="9"/>
        <v>#REF!</v>
      </c>
      <c r="AV31" s="601">
        <f t="shared" si="10"/>
        <v>1083</v>
      </c>
      <c r="AW31" s="602">
        <f t="shared" si="11"/>
        <v>6320.2</v>
      </c>
      <c r="AX31" s="603">
        <f t="shared" si="0"/>
        <v>2111.2800000000002</v>
      </c>
      <c r="AY31" s="604">
        <f t="shared" si="12"/>
        <v>4679</v>
      </c>
      <c r="AZ31" s="605">
        <f t="shared" si="28"/>
        <v>1330.38</v>
      </c>
      <c r="BA31" s="597" t="e">
        <f t="shared" si="13"/>
        <v>#REF!</v>
      </c>
      <c r="BB31" s="598" t="e">
        <f t="shared" si="14"/>
        <v>#REF!</v>
      </c>
      <c r="BC31" s="598" t="e">
        <f t="shared" si="15"/>
        <v>#REF!</v>
      </c>
      <c r="BD31" s="599" t="e">
        <f t="shared" si="16"/>
        <v>#REF!</v>
      </c>
      <c r="BE31" s="600" t="e">
        <f t="shared" si="17"/>
        <v>#REF!</v>
      </c>
      <c r="BG31" s="529">
        <f t="shared" si="18"/>
        <v>1083</v>
      </c>
      <c r="BH31" s="173">
        <f t="shared" si="19"/>
        <v>6320.2</v>
      </c>
      <c r="BI31" s="173">
        <f t="shared" si="20"/>
        <v>2111.2800000000002</v>
      </c>
      <c r="BJ31" s="173">
        <f t="shared" si="21"/>
        <v>4679</v>
      </c>
      <c r="BK31" s="530">
        <f t="shared" si="22"/>
        <v>1330.38</v>
      </c>
      <c r="BL31" s="624" t="e">
        <f t="shared" si="23"/>
        <v>#REF!</v>
      </c>
      <c r="BM31" s="585" t="e">
        <f t="shared" si="24"/>
        <v>#REF!</v>
      </c>
      <c r="BN31" s="585" t="e">
        <f t="shared" si="25"/>
        <v>#REF!</v>
      </c>
      <c r="BO31" s="585" t="e">
        <f t="shared" si="26"/>
        <v>#REF!</v>
      </c>
      <c r="BP31" s="625" t="e">
        <f t="shared" si="27"/>
        <v>#REF!</v>
      </c>
    </row>
    <row r="32" spans="1:68" s="195" customFormat="1" ht="47.25" customHeight="1" thickBot="1" x14ac:dyDescent="0.3">
      <c r="A32" s="14">
        <v>18</v>
      </c>
      <c r="B32" s="514" t="e">
        <f>#REF!</f>
        <v>#REF!</v>
      </c>
      <c r="C32" s="1383" t="s">
        <v>3</v>
      </c>
      <c r="D32" s="1383"/>
      <c r="E32" s="588" t="s">
        <v>384</v>
      </c>
      <c r="F32" s="619" t="e">
        <f>'тарифы 2018 (1)'!K54</f>
        <v>#REF!</v>
      </c>
      <c r="G32" s="269" t="e">
        <f t="shared" si="1"/>
        <v>#REF!</v>
      </c>
      <c r="H32" s="269" t="e">
        <f t="shared" si="2"/>
        <v>#REF!</v>
      </c>
      <c r="I32" s="269" t="e">
        <f t="shared" si="3"/>
        <v>#REF!</v>
      </c>
      <c r="J32" s="269" t="e">
        <f t="shared" si="4"/>
        <v>#REF!</v>
      </c>
      <c r="K32" s="173">
        <v>950</v>
      </c>
      <c r="L32" s="173">
        <v>866.5</v>
      </c>
      <c r="M32" s="173">
        <v>242</v>
      </c>
      <c r="N32" s="219">
        <v>516</v>
      </c>
      <c r="O32" s="530">
        <v>1167</v>
      </c>
      <c r="P32" s="529">
        <v>662</v>
      </c>
      <c r="Q32" s="173">
        <v>693</v>
      </c>
      <c r="R32" s="173">
        <v>516.1</v>
      </c>
      <c r="S32" s="173">
        <v>920.25</v>
      </c>
      <c r="T32" s="173">
        <v>664.5</v>
      </c>
      <c r="U32" s="173">
        <v>682.89</v>
      </c>
      <c r="V32" s="173">
        <v>639</v>
      </c>
      <c r="W32" s="173">
        <v>488</v>
      </c>
      <c r="X32" s="173">
        <v>1018</v>
      </c>
      <c r="Y32" s="173">
        <v>696</v>
      </c>
      <c r="Z32" s="173">
        <v>675</v>
      </c>
      <c r="AA32" s="173">
        <v>953.87</v>
      </c>
      <c r="AB32" s="173">
        <v>698.45</v>
      </c>
      <c r="AC32" s="173">
        <v>829.94</v>
      </c>
      <c r="AD32" s="529">
        <v>870.63</v>
      </c>
      <c r="AE32" s="173">
        <v>1151</v>
      </c>
      <c r="AF32" s="173">
        <v>875</v>
      </c>
      <c r="AG32" s="173">
        <v>877.12</v>
      </c>
      <c r="AH32" s="173">
        <v>0</v>
      </c>
      <c r="AI32" s="530">
        <v>1103</v>
      </c>
      <c r="AJ32" s="529">
        <v>1219.51</v>
      </c>
      <c r="AK32" s="173">
        <v>1219.51</v>
      </c>
      <c r="AL32" s="173">
        <v>1327</v>
      </c>
      <c r="AM32" s="173">
        <v>1134</v>
      </c>
      <c r="AN32" s="530">
        <v>1832.6</v>
      </c>
      <c r="AP32" s="529" t="e">
        <f t="shared" si="5"/>
        <v>#REF!</v>
      </c>
      <c r="AQ32" s="173" t="e">
        <f t="shared" si="6"/>
        <v>#REF!</v>
      </c>
      <c r="AR32" s="173" t="e">
        <f t="shared" si="7"/>
        <v>#REF!</v>
      </c>
      <c r="AS32" s="173" t="e">
        <f t="shared" si="8"/>
        <v>#REF!</v>
      </c>
      <c r="AT32" s="530" t="e">
        <f t="shared" si="9"/>
        <v>#REF!</v>
      </c>
      <c r="AV32" s="541">
        <f t="shared" si="10"/>
        <v>1083</v>
      </c>
      <c r="AW32" s="543">
        <f t="shared" si="11"/>
        <v>866.5</v>
      </c>
      <c r="AX32" s="439">
        <f t="shared" si="0"/>
        <v>275.88</v>
      </c>
      <c r="AY32" s="544">
        <f t="shared" si="12"/>
        <v>516</v>
      </c>
      <c r="AZ32" s="542">
        <f t="shared" si="28"/>
        <v>1330.38</v>
      </c>
      <c r="BA32" s="597" t="e">
        <f t="shared" si="13"/>
        <v>#REF!</v>
      </c>
      <c r="BB32" s="598" t="e">
        <f t="shared" si="14"/>
        <v>#REF!</v>
      </c>
      <c r="BC32" s="598" t="e">
        <f t="shared" si="15"/>
        <v>#REF!</v>
      </c>
      <c r="BD32" s="599" t="e">
        <f t="shared" si="16"/>
        <v>#REF!</v>
      </c>
      <c r="BE32" s="600" t="e">
        <f t="shared" si="17"/>
        <v>#REF!</v>
      </c>
      <c r="BG32" s="529">
        <f t="shared" si="18"/>
        <v>1083</v>
      </c>
      <c r="BH32" s="173">
        <f t="shared" si="19"/>
        <v>866.5</v>
      </c>
      <c r="BI32" s="173">
        <f t="shared" si="20"/>
        <v>275.88</v>
      </c>
      <c r="BJ32" s="173">
        <f t="shared" si="21"/>
        <v>516</v>
      </c>
      <c r="BK32" s="530">
        <f t="shared" si="22"/>
        <v>1330.38</v>
      </c>
      <c r="BL32" s="624" t="e">
        <f t="shared" si="23"/>
        <v>#REF!</v>
      </c>
      <c r="BM32" s="585" t="e">
        <f t="shared" si="24"/>
        <v>#REF!</v>
      </c>
      <c r="BN32" s="585" t="e">
        <f t="shared" si="25"/>
        <v>#REF!</v>
      </c>
      <c r="BO32" s="585" t="e">
        <f t="shared" si="26"/>
        <v>#REF!</v>
      </c>
      <c r="BP32" s="625" t="e">
        <f t="shared" si="27"/>
        <v>#REF!</v>
      </c>
    </row>
    <row r="33" spans="1:68" s="195" customFormat="1" ht="47.25" customHeight="1" thickBot="1" x14ac:dyDescent="0.3">
      <c r="A33" s="306">
        <v>19</v>
      </c>
      <c r="B33" s="516" t="e">
        <f>#REF!</f>
        <v>#REF!</v>
      </c>
      <c r="C33" s="1156" t="s">
        <v>3</v>
      </c>
      <c r="D33" s="1156"/>
      <c r="E33" s="591" t="s">
        <v>382</v>
      </c>
      <c r="F33" s="619" t="e">
        <f>'тарифы 2018 (1)'!K55</f>
        <v>#REF!</v>
      </c>
      <c r="G33" s="269" t="e">
        <f t="shared" si="1"/>
        <v>#REF!</v>
      </c>
      <c r="H33" s="269" t="e">
        <f t="shared" si="2"/>
        <v>#REF!</v>
      </c>
      <c r="I33" s="269" t="e">
        <f t="shared" si="3"/>
        <v>#REF!</v>
      </c>
      <c r="J33" s="269" t="e">
        <f t="shared" si="4"/>
        <v>#REF!</v>
      </c>
      <c r="K33" s="173">
        <v>343</v>
      </c>
      <c r="L33" s="173">
        <v>586.9</v>
      </c>
      <c r="M33" s="173">
        <v>429</v>
      </c>
      <c r="N33" s="219">
        <v>435</v>
      </c>
      <c r="O33" s="530">
        <v>325</v>
      </c>
      <c r="P33" s="529">
        <v>294</v>
      </c>
      <c r="Q33" s="173">
        <v>426</v>
      </c>
      <c r="R33" s="173">
        <v>390.9</v>
      </c>
      <c r="S33" s="173">
        <v>548.25</v>
      </c>
      <c r="T33" s="173">
        <v>404.7</v>
      </c>
      <c r="U33" s="173">
        <v>378.69</v>
      </c>
      <c r="V33" s="173">
        <v>378</v>
      </c>
      <c r="W33" s="173">
        <v>447</v>
      </c>
      <c r="X33" s="173">
        <v>361</v>
      </c>
      <c r="Y33" s="173">
        <v>375</v>
      </c>
      <c r="Z33" s="173">
        <v>456</v>
      </c>
      <c r="AA33" s="173">
        <v>434.25</v>
      </c>
      <c r="AB33" s="173">
        <v>416.6</v>
      </c>
      <c r="AC33" s="173">
        <v>468.44</v>
      </c>
      <c r="AD33" s="529">
        <v>432.26</v>
      </c>
      <c r="AE33" s="173">
        <v>604</v>
      </c>
      <c r="AF33" s="173">
        <v>640</v>
      </c>
      <c r="AG33" s="173">
        <v>608.02</v>
      </c>
      <c r="AH33" s="173">
        <v>456</v>
      </c>
      <c r="AI33" s="530">
        <v>482</v>
      </c>
      <c r="AJ33" s="529">
        <v>667.83</v>
      </c>
      <c r="AK33" s="173">
        <v>667.83</v>
      </c>
      <c r="AL33" s="173">
        <v>415</v>
      </c>
      <c r="AM33" s="173">
        <v>443</v>
      </c>
      <c r="AN33" s="530">
        <v>376.8</v>
      </c>
      <c r="AP33" s="529" t="e">
        <f t="shared" si="5"/>
        <v>#REF!</v>
      </c>
      <c r="AQ33" s="173" t="e">
        <f t="shared" si="6"/>
        <v>#REF!</v>
      </c>
      <c r="AR33" s="173" t="e">
        <f t="shared" si="7"/>
        <v>#REF!</v>
      </c>
      <c r="AS33" s="173" t="e">
        <f t="shared" si="8"/>
        <v>#REF!</v>
      </c>
      <c r="AT33" s="530" t="e">
        <f t="shared" si="9"/>
        <v>#REF!</v>
      </c>
      <c r="AV33" s="541">
        <f t="shared" si="10"/>
        <v>391.02</v>
      </c>
      <c r="AW33" s="543">
        <f t="shared" si="11"/>
        <v>586.9</v>
      </c>
      <c r="AX33" s="439">
        <f t="shared" si="0"/>
        <v>489.06</v>
      </c>
      <c r="AY33" s="544">
        <f t="shared" si="12"/>
        <v>435</v>
      </c>
      <c r="AZ33" s="542">
        <f t="shared" si="28"/>
        <v>370.5</v>
      </c>
      <c r="BA33" s="597" t="e">
        <f t="shared" si="13"/>
        <v>#REF!</v>
      </c>
      <c r="BB33" s="598" t="e">
        <f t="shared" si="14"/>
        <v>#REF!</v>
      </c>
      <c r="BC33" s="598" t="e">
        <f t="shared" si="15"/>
        <v>#REF!</v>
      </c>
      <c r="BD33" s="599" t="e">
        <f t="shared" si="16"/>
        <v>#REF!</v>
      </c>
      <c r="BE33" s="600" t="e">
        <f t="shared" si="17"/>
        <v>#REF!</v>
      </c>
      <c r="BG33" s="529">
        <f t="shared" si="18"/>
        <v>391.02</v>
      </c>
      <c r="BH33" s="173">
        <f t="shared" si="19"/>
        <v>586.9</v>
      </c>
      <c r="BI33" s="173">
        <f t="shared" si="20"/>
        <v>489.06</v>
      </c>
      <c r="BJ33" s="173">
        <f t="shared" si="21"/>
        <v>435</v>
      </c>
      <c r="BK33" s="530">
        <f t="shared" si="22"/>
        <v>370.5</v>
      </c>
      <c r="BL33" s="624" t="e">
        <f t="shared" si="23"/>
        <v>#REF!</v>
      </c>
      <c r="BM33" s="585" t="e">
        <f t="shared" si="24"/>
        <v>#REF!</v>
      </c>
      <c r="BN33" s="585" t="e">
        <f t="shared" si="25"/>
        <v>#REF!</v>
      </c>
      <c r="BO33" s="585" t="e">
        <f t="shared" si="26"/>
        <v>#REF!</v>
      </c>
      <c r="BP33" s="625" t="e">
        <f t="shared" si="27"/>
        <v>#REF!</v>
      </c>
    </row>
    <row r="34" spans="1:68" s="195" customFormat="1" ht="47.25" customHeight="1" thickBot="1" x14ac:dyDescent="0.3">
      <c r="A34" s="304">
        <v>20</v>
      </c>
      <c r="B34" s="515" t="e">
        <f>#REF!</f>
        <v>#REF!</v>
      </c>
      <c r="C34" s="1172" t="s">
        <v>3</v>
      </c>
      <c r="D34" s="1172"/>
      <c r="E34" s="589" t="s">
        <v>379</v>
      </c>
      <c r="F34" s="619" t="e">
        <f>'тарифы 2018 (1)'!K56</f>
        <v>#REF!</v>
      </c>
      <c r="G34" s="269" t="e">
        <f t="shared" si="1"/>
        <v>#REF!</v>
      </c>
      <c r="H34" s="269" t="e">
        <f t="shared" si="2"/>
        <v>#REF!</v>
      </c>
      <c r="I34" s="269" t="e">
        <f t="shared" si="3"/>
        <v>#REF!</v>
      </c>
      <c r="J34" s="269" t="e">
        <f t="shared" si="4"/>
        <v>#REF!</v>
      </c>
      <c r="K34" s="173">
        <v>285</v>
      </c>
      <c r="L34" s="173">
        <v>487.6</v>
      </c>
      <c r="M34" s="173">
        <v>320</v>
      </c>
      <c r="N34" s="219">
        <v>361</v>
      </c>
      <c r="O34" s="530">
        <v>240</v>
      </c>
      <c r="P34" s="529">
        <v>224</v>
      </c>
      <c r="Q34" s="173">
        <v>316</v>
      </c>
      <c r="R34" s="173">
        <v>304.39999999999998</v>
      </c>
      <c r="S34" s="173">
        <v>422.25</v>
      </c>
      <c r="T34" s="173">
        <v>299</v>
      </c>
      <c r="U34" s="173">
        <v>279.63</v>
      </c>
      <c r="V34" s="173">
        <v>378</v>
      </c>
      <c r="W34" s="173">
        <v>330</v>
      </c>
      <c r="X34" s="173">
        <v>271</v>
      </c>
      <c r="Y34" s="173">
        <v>351</v>
      </c>
      <c r="Z34" s="173">
        <v>379</v>
      </c>
      <c r="AA34" s="173">
        <v>321.47000000000003</v>
      </c>
      <c r="AB34" s="173">
        <v>315.39999999999998</v>
      </c>
      <c r="AC34" s="173">
        <v>349.45</v>
      </c>
      <c r="AD34" s="529">
        <v>423.53</v>
      </c>
      <c r="AE34" s="173">
        <v>483</v>
      </c>
      <c r="AF34" s="173">
        <v>473</v>
      </c>
      <c r="AG34" s="173">
        <v>470.66</v>
      </c>
      <c r="AH34" s="173">
        <v>337</v>
      </c>
      <c r="AI34" s="530">
        <v>399</v>
      </c>
      <c r="AJ34" s="529">
        <v>553.76</v>
      </c>
      <c r="AK34" s="173">
        <v>553.76</v>
      </c>
      <c r="AL34" s="173">
        <v>287</v>
      </c>
      <c r="AM34" s="173">
        <v>327</v>
      </c>
      <c r="AN34" s="530">
        <v>278.26</v>
      </c>
      <c r="AP34" s="529" t="e">
        <f t="shared" si="5"/>
        <v>#REF!</v>
      </c>
      <c r="AQ34" s="173" t="e">
        <f t="shared" si="6"/>
        <v>#REF!</v>
      </c>
      <c r="AR34" s="173" t="e">
        <f t="shared" si="7"/>
        <v>#REF!</v>
      </c>
      <c r="AS34" s="173" t="e">
        <f t="shared" si="8"/>
        <v>#REF!</v>
      </c>
      <c r="AT34" s="530" t="e">
        <f t="shared" si="9"/>
        <v>#REF!</v>
      </c>
      <c r="AV34" s="541">
        <f t="shared" si="10"/>
        <v>324.89999999999998</v>
      </c>
      <c r="AW34" s="543">
        <f t="shared" si="11"/>
        <v>487.6</v>
      </c>
      <c r="AX34" s="439">
        <f t="shared" si="0"/>
        <v>364.8</v>
      </c>
      <c r="AY34" s="544">
        <f t="shared" si="12"/>
        <v>361</v>
      </c>
      <c r="AZ34" s="542">
        <f t="shared" si="28"/>
        <v>273.60000000000002</v>
      </c>
      <c r="BA34" s="597" t="e">
        <f t="shared" si="13"/>
        <v>#REF!</v>
      </c>
      <c r="BB34" s="598" t="e">
        <f t="shared" si="14"/>
        <v>#REF!</v>
      </c>
      <c r="BC34" s="598" t="e">
        <f t="shared" si="15"/>
        <v>#REF!</v>
      </c>
      <c r="BD34" s="599" t="e">
        <f t="shared" si="16"/>
        <v>#REF!</v>
      </c>
      <c r="BE34" s="600" t="e">
        <f t="shared" si="17"/>
        <v>#REF!</v>
      </c>
      <c r="BG34" s="529">
        <f t="shared" si="18"/>
        <v>324.89999999999998</v>
      </c>
      <c r="BH34" s="173">
        <f t="shared" si="19"/>
        <v>487.6</v>
      </c>
      <c r="BI34" s="173">
        <f t="shared" si="20"/>
        <v>364.8</v>
      </c>
      <c r="BJ34" s="173">
        <f t="shared" si="21"/>
        <v>361</v>
      </c>
      <c r="BK34" s="530">
        <f t="shared" si="22"/>
        <v>273.60000000000002</v>
      </c>
      <c r="BL34" s="624" t="e">
        <f t="shared" si="23"/>
        <v>#REF!</v>
      </c>
      <c r="BM34" s="585" t="e">
        <f t="shared" si="24"/>
        <v>#REF!</v>
      </c>
      <c r="BN34" s="585" t="e">
        <f t="shared" si="25"/>
        <v>#REF!</v>
      </c>
      <c r="BO34" s="585" t="e">
        <f t="shared" si="26"/>
        <v>#REF!</v>
      </c>
      <c r="BP34" s="625" t="e">
        <f t="shared" si="27"/>
        <v>#REF!</v>
      </c>
    </row>
    <row r="35" spans="1:68" s="195" customFormat="1" ht="47.25" customHeight="1" thickBot="1" x14ac:dyDescent="0.3">
      <c r="A35" s="425">
        <v>21</v>
      </c>
      <c r="B35" s="518" t="e">
        <f>#REF!</f>
        <v>#REF!</v>
      </c>
      <c r="C35" s="1390" t="s">
        <v>3</v>
      </c>
      <c r="D35" s="1390"/>
      <c r="E35" s="591" t="s">
        <v>382</v>
      </c>
      <c r="F35" s="619" t="e">
        <f>'тарифы 2018 (1)'!K57</f>
        <v>#REF!</v>
      </c>
      <c r="G35" s="269" t="e">
        <f t="shared" si="1"/>
        <v>#REF!</v>
      </c>
      <c r="H35" s="269" t="e">
        <f t="shared" si="2"/>
        <v>#REF!</v>
      </c>
      <c r="I35" s="269" t="e">
        <f t="shared" si="3"/>
        <v>#REF!</v>
      </c>
      <c r="J35" s="269" t="e">
        <f t="shared" si="4"/>
        <v>#REF!</v>
      </c>
      <c r="K35" s="173">
        <v>327</v>
      </c>
      <c r="L35" s="173">
        <v>559.79999999999995</v>
      </c>
      <c r="M35" s="173">
        <v>409</v>
      </c>
      <c r="N35" s="219">
        <v>415</v>
      </c>
      <c r="O35" s="530">
        <v>310</v>
      </c>
      <c r="P35" s="529">
        <v>260</v>
      </c>
      <c r="Q35" s="173">
        <v>406</v>
      </c>
      <c r="R35" s="173">
        <v>372.8</v>
      </c>
      <c r="S35" s="173">
        <v>523.5</v>
      </c>
      <c r="T35" s="173">
        <v>386</v>
      </c>
      <c r="U35" s="173">
        <v>361.14</v>
      </c>
      <c r="V35" s="173">
        <v>405</v>
      </c>
      <c r="W35" s="173">
        <v>426</v>
      </c>
      <c r="X35" s="173">
        <v>344</v>
      </c>
      <c r="Y35" s="173">
        <v>380</v>
      </c>
      <c r="Z35" s="173">
        <v>435</v>
      </c>
      <c r="AA35" s="173">
        <v>463.76</v>
      </c>
      <c r="AB35" s="173">
        <v>397.58</v>
      </c>
      <c r="AC35" s="173">
        <v>446.6</v>
      </c>
      <c r="AD35" s="529">
        <v>547.04999999999995</v>
      </c>
      <c r="AE35" s="173">
        <v>577</v>
      </c>
      <c r="AF35" s="173">
        <v>610</v>
      </c>
      <c r="AG35" s="173">
        <v>579.96</v>
      </c>
      <c r="AH35" s="173">
        <v>435</v>
      </c>
      <c r="AI35" s="530">
        <v>460</v>
      </c>
      <c r="AJ35" s="529">
        <v>635.67999999999995</v>
      </c>
      <c r="AK35" s="173">
        <v>635.67999999999995</v>
      </c>
      <c r="AL35" s="173">
        <v>397</v>
      </c>
      <c r="AM35" s="173">
        <v>422</v>
      </c>
      <c r="AN35" s="530">
        <v>359.41</v>
      </c>
      <c r="AP35" s="529" t="e">
        <f t="shared" si="5"/>
        <v>#REF!</v>
      </c>
      <c r="AQ35" s="173" t="e">
        <f t="shared" si="6"/>
        <v>#REF!</v>
      </c>
      <c r="AR35" s="173" t="e">
        <f t="shared" si="7"/>
        <v>#REF!</v>
      </c>
      <c r="AS35" s="173" t="e">
        <f t="shared" si="8"/>
        <v>#REF!</v>
      </c>
      <c r="AT35" s="530" t="e">
        <f t="shared" si="9"/>
        <v>#REF!</v>
      </c>
      <c r="AV35" s="541">
        <f t="shared" si="10"/>
        <v>372.78</v>
      </c>
      <c r="AW35" s="543">
        <f t="shared" si="11"/>
        <v>559.79999999999995</v>
      </c>
      <c r="AX35" s="439">
        <f t="shared" si="0"/>
        <v>466.26</v>
      </c>
      <c r="AY35" s="544">
        <f t="shared" si="12"/>
        <v>415</v>
      </c>
      <c r="AZ35" s="542">
        <f t="shared" si="28"/>
        <v>353.4</v>
      </c>
      <c r="BA35" s="597" t="e">
        <f t="shared" si="13"/>
        <v>#REF!</v>
      </c>
      <c r="BB35" s="598" t="e">
        <f t="shared" si="14"/>
        <v>#REF!</v>
      </c>
      <c r="BC35" s="598" t="e">
        <f t="shared" si="15"/>
        <v>#REF!</v>
      </c>
      <c r="BD35" s="599" t="e">
        <f t="shared" si="16"/>
        <v>#REF!</v>
      </c>
      <c r="BE35" s="600" t="e">
        <f t="shared" si="17"/>
        <v>#REF!</v>
      </c>
      <c r="BG35" s="529">
        <f t="shared" si="18"/>
        <v>372.78</v>
      </c>
      <c r="BH35" s="173">
        <f t="shared" si="19"/>
        <v>559.79999999999995</v>
      </c>
      <c r="BI35" s="173">
        <f t="shared" si="20"/>
        <v>466.26</v>
      </c>
      <c r="BJ35" s="173">
        <f t="shared" si="21"/>
        <v>415</v>
      </c>
      <c r="BK35" s="530">
        <f t="shared" si="22"/>
        <v>353.4</v>
      </c>
      <c r="BL35" s="624" t="e">
        <f t="shared" si="23"/>
        <v>#REF!</v>
      </c>
      <c r="BM35" s="585" t="e">
        <f t="shared" si="24"/>
        <v>#REF!</v>
      </c>
      <c r="BN35" s="585" t="e">
        <f t="shared" si="25"/>
        <v>#REF!</v>
      </c>
      <c r="BO35" s="585" t="e">
        <f t="shared" si="26"/>
        <v>#REF!</v>
      </c>
      <c r="BP35" s="625" t="e">
        <f t="shared" si="27"/>
        <v>#REF!</v>
      </c>
    </row>
    <row r="36" spans="1:68" s="195" customFormat="1" ht="47.25" customHeight="1" thickBot="1" x14ac:dyDescent="0.3">
      <c r="A36" s="423">
        <v>22</v>
      </c>
      <c r="B36" s="517" t="e">
        <f>#REF!</f>
        <v>#REF!</v>
      </c>
      <c r="C36" s="1383" t="s">
        <v>3</v>
      </c>
      <c r="D36" s="1383"/>
      <c r="E36" s="589" t="s">
        <v>382</v>
      </c>
      <c r="F36" s="619" t="e">
        <f>'тарифы 2018 (1)'!K58</f>
        <v>#REF!</v>
      </c>
      <c r="G36" s="269" t="e">
        <f t="shared" si="1"/>
        <v>#REF!</v>
      </c>
      <c r="H36" s="269" t="e">
        <f t="shared" si="2"/>
        <v>#REF!</v>
      </c>
      <c r="I36" s="269" t="e">
        <f t="shared" si="3"/>
        <v>#REF!</v>
      </c>
      <c r="J36" s="269" t="e">
        <f t="shared" si="4"/>
        <v>#REF!</v>
      </c>
      <c r="K36" s="173">
        <v>366</v>
      </c>
      <c r="L36" s="173">
        <v>627.5</v>
      </c>
      <c r="M36" s="173">
        <v>458</v>
      </c>
      <c r="N36" s="219">
        <v>464</v>
      </c>
      <c r="O36" s="530">
        <v>347</v>
      </c>
      <c r="P36" s="529">
        <v>291</v>
      </c>
      <c r="Q36" s="173">
        <v>455</v>
      </c>
      <c r="R36" s="173">
        <v>417.9</v>
      </c>
      <c r="S36" s="173">
        <v>586.5</v>
      </c>
      <c r="T36" s="173">
        <v>432.7</v>
      </c>
      <c r="U36" s="173">
        <v>404.82</v>
      </c>
      <c r="V36" s="173">
        <v>405</v>
      </c>
      <c r="W36" s="173">
        <v>478</v>
      </c>
      <c r="X36" s="173">
        <v>386</v>
      </c>
      <c r="Y36" s="173">
        <v>426</v>
      </c>
      <c r="Z36" s="173">
        <v>488</v>
      </c>
      <c r="AA36" s="173">
        <v>463.76</v>
      </c>
      <c r="AB36" s="173">
        <v>445.69</v>
      </c>
      <c r="AC36" s="173">
        <v>500.82</v>
      </c>
      <c r="AD36" s="529">
        <v>462.25</v>
      </c>
      <c r="AE36" s="173">
        <v>646</v>
      </c>
      <c r="AF36" s="173">
        <v>684</v>
      </c>
      <c r="AG36" s="173">
        <v>650.12</v>
      </c>
      <c r="AH36" s="173">
        <v>487</v>
      </c>
      <c r="AI36" s="530">
        <v>515</v>
      </c>
      <c r="AJ36" s="529">
        <v>713.46</v>
      </c>
      <c r="AK36" s="173">
        <v>713.46</v>
      </c>
      <c r="AL36" s="173">
        <v>444</v>
      </c>
      <c r="AM36" s="173">
        <v>473</v>
      </c>
      <c r="AN36" s="530">
        <v>402.31</v>
      </c>
      <c r="AP36" s="529" t="e">
        <f t="shared" si="5"/>
        <v>#REF!</v>
      </c>
      <c r="AQ36" s="173" t="e">
        <f t="shared" si="6"/>
        <v>#REF!</v>
      </c>
      <c r="AR36" s="173" t="e">
        <f t="shared" si="7"/>
        <v>#REF!</v>
      </c>
      <c r="AS36" s="173" t="e">
        <f t="shared" si="8"/>
        <v>#REF!</v>
      </c>
      <c r="AT36" s="530" t="e">
        <f t="shared" si="9"/>
        <v>#REF!</v>
      </c>
      <c r="AV36" s="541">
        <f t="shared" si="10"/>
        <v>417.24</v>
      </c>
      <c r="AW36" s="543">
        <f t="shared" si="11"/>
        <v>627.5</v>
      </c>
      <c r="AX36" s="439">
        <f t="shared" si="0"/>
        <v>522.12</v>
      </c>
      <c r="AY36" s="544">
        <f t="shared" si="12"/>
        <v>464</v>
      </c>
      <c r="AZ36" s="542">
        <f t="shared" si="28"/>
        <v>395.58</v>
      </c>
      <c r="BA36" s="597" t="e">
        <f t="shared" si="13"/>
        <v>#REF!</v>
      </c>
      <c r="BB36" s="598" t="e">
        <f t="shared" si="14"/>
        <v>#REF!</v>
      </c>
      <c r="BC36" s="598" t="e">
        <f t="shared" si="15"/>
        <v>#REF!</v>
      </c>
      <c r="BD36" s="599" t="e">
        <f t="shared" si="16"/>
        <v>#REF!</v>
      </c>
      <c r="BE36" s="600" t="e">
        <f t="shared" si="17"/>
        <v>#REF!</v>
      </c>
      <c r="BG36" s="529">
        <f t="shared" si="18"/>
        <v>417.24</v>
      </c>
      <c r="BH36" s="173">
        <f t="shared" si="19"/>
        <v>627.5</v>
      </c>
      <c r="BI36" s="173">
        <f t="shared" si="20"/>
        <v>522.12</v>
      </c>
      <c r="BJ36" s="173">
        <f t="shared" si="21"/>
        <v>464</v>
      </c>
      <c r="BK36" s="530">
        <f t="shared" si="22"/>
        <v>395.58</v>
      </c>
      <c r="BL36" s="624" t="e">
        <f t="shared" si="23"/>
        <v>#REF!</v>
      </c>
      <c r="BM36" s="585" t="e">
        <f t="shared" si="24"/>
        <v>#REF!</v>
      </c>
      <c r="BN36" s="585" t="e">
        <f t="shared" si="25"/>
        <v>#REF!</v>
      </c>
      <c r="BO36" s="585" t="e">
        <f t="shared" si="26"/>
        <v>#REF!</v>
      </c>
      <c r="BP36" s="625" t="e">
        <f t="shared" si="27"/>
        <v>#REF!</v>
      </c>
    </row>
    <row r="37" spans="1:68" s="195" customFormat="1" ht="47.25" customHeight="1" thickBot="1" x14ac:dyDescent="0.3">
      <c r="A37" s="306">
        <v>23</v>
      </c>
      <c r="B37" s="516" t="e">
        <f>#REF!</f>
        <v>#REF!</v>
      </c>
      <c r="C37" s="1390" t="s">
        <v>3</v>
      </c>
      <c r="D37" s="1390"/>
      <c r="E37" s="591" t="s">
        <v>382</v>
      </c>
      <c r="F37" s="619" t="e">
        <f>'тарифы 2018 (1)'!K59</f>
        <v>#REF!</v>
      </c>
      <c r="G37" s="269" t="e">
        <f t="shared" si="1"/>
        <v>#REF!</v>
      </c>
      <c r="H37" s="269" t="e">
        <f t="shared" si="2"/>
        <v>#REF!</v>
      </c>
      <c r="I37" s="269" t="e">
        <f t="shared" si="3"/>
        <v>#REF!</v>
      </c>
      <c r="J37" s="269" t="e">
        <f t="shared" si="4"/>
        <v>#REF!</v>
      </c>
      <c r="K37" s="173">
        <v>459</v>
      </c>
      <c r="L37" s="173">
        <v>785.5</v>
      </c>
      <c r="M37" s="173">
        <v>574</v>
      </c>
      <c r="N37" s="219">
        <v>582</v>
      </c>
      <c r="O37" s="530">
        <v>435</v>
      </c>
      <c r="P37" s="529">
        <v>364</v>
      </c>
      <c r="Q37" s="173">
        <v>570</v>
      </c>
      <c r="R37" s="173">
        <v>523.20000000000005</v>
      </c>
      <c r="S37" s="173">
        <v>734.25</v>
      </c>
      <c r="T37" s="173">
        <v>541.6</v>
      </c>
      <c r="U37" s="173">
        <v>506.61</v>
      </c>
      <c r="V37" s="173">
        <v>405</v>
      </c>
      <c r="W37" s="173">
        <v>598</v>
      </c>
      <c r="X37" s="173">
        <v>483</v>
      </c>
      <c r="Y37" s="173">
        <v>533</v>
      </c>
      <c r="Z37" s="173">
        <v>611</v>
      </c>
      <c r="AA37" s="173">
        <v>463.76</v>
      </c>
      <c r="AB37" s="173">
        <v>558.1</v>
      </c>
      <c r="AC37" s="173">
        <v>627.35</v>
      </c>
      <c r="AD37" s="529">
        <v>578.66999999999996</v>
      </c>
      <c r="AE37" s="173">
        <v>809</v>
      </c>
      <c r="AF37" s="173">
        <v>856</v>
      </c>
      <c r="AG37" s="173">
        <v>813.82</v>
      </c>
      <c r="AH37" s="173">
        <v>610</v>
      </c>
      <c r="AI37" s="530">
        <v>646</v>
      </c>
      <c r="AJ37" s="529">
        <v>892.86</v>
      </c>
      <c r="AK37" s="173">
        <v>892.86</v>
      </c>
      <c r="AL37" s="173">
        <v>523</v>
      </c>
      <c r="AM37" s="173">
        <v>592</v>
      </c>
      <c r="AN37" s="530">
        <v>504.22</v>
      </c>
      <c r="AP37" s="529" t="e">
        <f t="shared" si="5"/>
        <v>#REF!</v>
      </c>
      <c r="AQ37" s="173" t="e">
        <f t="shared" si="6"/>
        <v>#REF!</v>
      </c>
      <c r="AR37" s="173" t="e">
        <f t="shared" si="7"/>
        <v>#REF!</v>
      </c>
      <c r="AS37" s="173" t="e">
        <f t="shared" si="8"/>
        <v>#REF!</v>
      </c>
      <c r="AT37" s="530" t="e">
        <f t="shared" si="9"/>
        <v>#REF!</v>
      </c>
      <c r="AV37" s="579">
        <f>ROUND(K37*$AV$14,2)</f>
        <v>523.26</v>
      </c>
      <c r="AW37" s="580">
        <f t="shared" si="11"/>
        <v>785.5</v>
      </c>
      <c r="AX37" s="581">
        <f t="shared" si="0"/>
        <v>654.36</v>
      </c>
      <c r="AY37" s="582">
        <f t="shared" si="12"/>
        <v>582</v>
      </c>
      <c r="AZ37" s="583">
        <f t="shared" si="28"/>
        <v>495.9</v>
      </c>
      <c r="BA37" s="597" t="e">
        <f t="shared" si="13"/>
        <v>#REF!</v>
      </c>
      <c r="BB37" s="598" t="e">
        <f t="shared" si="14"/>
        <v>#REF!</v>
      </c>
      <c r="BC37" s="598" t="e">
        <f t="shared" si="15"/>
        <v>#REF!</v>
      </c>
      <c r="BD37" s="599" t="e">
        <f t="shared" si="16"/>
        <v>#REF!</v>
      </c>
      <c r="BE37" s="600" t="e">
        <f t="shared" si="17"/>
        <v>#REF!</v>
      </c>
      <c r="BG37" s="529">
        <f t="shared" si="18"/>
        <v>523.26</v>
      </c>
      <c r="BH37" s="173">
        <f t="shared" si="19"/>
        <v>785.5</v>
      </c>
      <c r="BI37" s="173">
        <f t="shared" si="20"/>
        <v>654.36</v>
      </c>
      <c r="BJ37" s="173">
        <f t="shared" si="21"/>
        <v>582</v>
      </c>
      <c r="BK37" s="530">
        <f t="shared" si="22"/>
        <v>495.9</v>
      </c>
      <c r="BL37" s="624" t="e">
        <f t="shared" si="23"/>
        <v>#REF!</v>
      </c>
      <c r="BM37" s="585" t="e">
        <f t="shared" si="24"/>
        <v>#REF!</v>
      </c>
      <c r="BN37" s="585" t="e">
        <f t="shared" si="25"/>
        <v>#REF!</v>
      </c>
      <c r="BO37" s="585" t="e">
        <f t="shared" si="26"/>
        <v>#REF!</v>
      </c>
      <c r="BP37" s="625" t="e">
        <f t="shared" si="27"/>
        <v>#REF!</v>
      </c>
    </row>
    <row r="38" spans="1:68" s="195" customFormat="1" ht="47.25" customHeight="1" thickBot="1" x14ac:dyDescent="0.3">
      <c r="A38" s="304">
        <v>24</v>
      </c>
      <c r="B38" s="515" t="e">
        <f>#REF!</f>
        <v>#REF!</v>
      </c>
      <c r="C38" s="1383" t="s">
        <v>3</v>
      </c>
      <c r="D38" s="1383"/>
      <c r="E38" s="589" t="s">
        <v>382</v>
      </c>
      <c r="F38" s="619" t="e">
        <f>'тарифы 2018 (1)'!K60</f>
        <v>#REF!</v>
      </c>
      <c r="G38" s="269" t="e">
        <f t="shared" si="1"/>
        <v>#REF!</v>
      </c>
      <c r="H38" s="269" t="e">
        <f t="shared" si="2"/>
        <v>#REF!</v>
      </c>
      <c r="I38" s="269" t="e">
        <f t="shared" si="3"/>
        <v>#REF!</v>
      </c>
      <c r="J38" s="269" t="e">
        <f t="shared" si="4"/>
        <v>#REF!</v>
      </c>
      <c r="K38" s="173">
        <v>528</v>
      </c>
      <c r="L38" s="173">
        <v>902.9</v>
      </c>
      <c r="M38" s="173">
        <v>659</v>
      </c>
      <c r="N38" s="219">
        <v>669</v>
      </c>
      <c r="O38" s="530">
        <v>500</v>
      </c>
      <c r="P38" s="529">
        <v>419</v>
      </c>
      <c r="Q38" s="173">
        <v>655</v>
      </c>
      <c r="R38" s="173">
        <v>601.4</v>
      </c>
      <c r="S38" s="173">
        <v>843.75</v>
      </c>
      <c r="T38" s="173">
        <v>622.6</v>
      </c>
      <c r="U38" s="173">
        <v>582.66</v>
      </c>
      <c r="V38" s="173">
        <v>405</v>
      </c>
      <c r="W38" s="173">
        <v>688</v>
      </c>
      <c r="X38" s="173">
        <v>554</v>
      </c>
      <c r="Y38" s="173">
        <v>613</v>
      </c>
      <c r="Z38" s="173">
        <v>702</v>
      </c>
      <c r="AA38" s="173">
        <v>801.04</v>
      </c>
      <c r="AB38" s="173">
        <v>640.85</v>
      </c>
      <c r="AC38" s="173">
        <v>720.74</v>
      </c>
      <c r="AD38" s="529">
        <v>665.1</v>
      </c>
      <c r="AE38" s="173">
        <v>930</v>
      </c>
      <c r="AF38" s="173">
        <v>984</v>
      </c>
      <c r="AG38" s="173">
        <v>935.42</v>
      </c>
      <c r="AH38" s="173">
        <v>701</v>
      </c>
      <c r="AI38" s="530">
        <v>777</v>
      </c>
      <c r="AJ38" s="529">
        <v>1026.6300000000001</v>
      </c>
      <c r="AK38" s="173">
        <v>1026.6300000000001</v>
      </c>
      <c r="AL38" s="173">
        <v>590</v>
      </c>
      <c r="AM38" s="173">
        <v>681</v>
      </c>
      <c r="AN38" s="530">
        <v>579.58000000000004</v>
      </c>
      <c r="AP38" s="529" t="e">
        <f t="shared" si="5"/>
        <v>#REF!</v>
      </c>
      <c r="AQ38" s="173" t="e">
        <f t="shared" si="6"/>
        <v>#REF!</v>
      </c>
      <c r="AR38" s="173" t="e">
        <f t="shared" si="7"/>
        <v>#REF!</v>
      </c>
      <c r="AS38" s="173" t="e">
        <f t="shared" si="8"/>
        <v>#REF!</v>
      </c>
      <c r="AT38" s="530" t="e">
        <f t="shared" si="9"/>
        <v>#REF!</v>
      </c>
      <c r="AV38" s="579">
        <f t="shared" si="10"/>
        <v>601.91999999999996</v>
      </c>
      <c r="AW38" s="580">
        <f t="shared" si="11"/>
        <v>902.9</v>
      </c>
      <c r="AX38" s="581">
        <f t="shared" si="0"/>
        <v>751.26</v>
      </c>
      <c r="AY38" s="582">
        <f t="shared" si="12"/>
        <v>669</v>
      </c>
      <c r="AZ38" s="583">
        <f t="shared" si="28"/>
        <v>570</v>
      </c>
      <c r="BA38" s="597" t="e">
        <f t="shared" si="13"/>
        <v>#REF!</v>
      </c>
      <c r="BB38" s="598" t="e">
        <f t="shared" si="14"/>
        <v>#REF!</v>
      </c>
      <c r="BC38" s="598" t="e">
        <f t="shared" si="15"/>
        <v>#REF!</v>
      </c>
      <c r="BD38" s="599" t="e">
        <f t="shared" si="16"/>
        <v>#REF!</v>
      </c>
      <c r="BE38" s="600" t="e">
        <f t="shared" si="17"/>
        <v>#REF!</v>
      </c>
      <c r="BG38" s="529">
        <f t="shared" si="18"/>
        <v>601.91999999999996</v>
      </c>
      <c r="BH38" s="173">
        <f t="shared" si="19"/>
        <v>902.9</v>
      </c>
      <c r="BI38" s="173">
        <f t="shared" si="20"/>
        <v>751.26</v>
      </c>
      <c r="BJ38" s="173">
        <f t="shared" si="21"/>
        <v>669</v>
      </c>
      <c r="BK38" s="530">
        <f t="shared" si="22"/>
        <v>570</v>
      </c>
      <c r="BL38" s="624" t="e">
        <f t="shared" si="23"/>
        <v>#REF!</v>
      </c>
      <c r="BM38" s="585" t="e">
        <f t="shared" si="24"/>
        <v>#REF!</v>
      </c>
      <c r="BN38" s="585" t="e">
        <f t="shared" si="25"/>
        <v>#REF!</v>
      </c>
      <c r="BO38" s="585" t="e">
        <f t="shared" si="26"/>
        <v>#REF!</v>
      </c>
      <c r="BP38" s="625" t="e">
        <f t="shared" si="27"/>
        <v>#REF!</v>
      </c>
    </row>
    <row r="39" spans="1:68" s="195" customFormat="1" ht="47.25" customHeight="1" thickBot="1" x14ac:dyDescent="0.3">
      <c r="A39" s="425">
        <v>25</v>
      </c>
      <c r="B39" s="518" t="e">
        <f>#REF!</f>
        <v>#REF!</v>
      </c>
      <c r="C39" s="1390" t="s">
        <v>3</v>
      </c>
      <c r="D39" s="1390"/>
      <c r="E39" s="591" t="s">
        <v>382</v>
      </c>
      <c r="F39" s="619" t="e">
        <f>'тарифы 2018 (1)'!K61</f>
        <v>#REF!</v>
      </c>
      <c r="G39" s="269" t="e">
        <f t="shared" si="1"/>
        <v>#REF!</v>
      </c>
      <c r="H39" s="269" t="e">
        <f t="shared" si="2"/>
        <v>#REF!</v>
      </c>
      <c r="I39" s="269" t="e">
        <f t="shared" si="3"/>
        <v>#REF!</v>
      </c>
      <c r="J39" s="269" t="e">
        <f t="shared" si="4"/>
        <v>#REF!</v>
      </c>
      <c r="K39" s="173">
        <v>634</v>
      </c>
      <c r="L39" s="173">
        <v>1083.5</v>
      </c>
      <c r="M39" s="173">
        <v>791</v>
      </c>
      <c r="N39" s="219">
        <v>802</v>
      </c>
      <c r="O39" s="530">
        <v>600</v>
      </c>
      <c r="P39" s="529">
        <v>502</v>
      </c>
      <c r="Q39" s="173">
        <v>786</v>
      </c>
      <c r="R39" s="173">
        <v>721.6</v>
      </c>
      <c r="S39" s="173">
        <v>1012.5</v>
      </c>
      <c r="T39" s="173">
        <v>747.1</v>
      </c>
      <c r="U39" s="173">
        <v>698.88</v>
      </c>
      <c r="V39" s="173">
        <v>405</v>
      </c>
      <c r="W39" s="173">
        <v>825</v>
      </c>
      <c r="X39" s="173">
        <v>666</v>
      </c>
      <c r="Y39" s="173">
        <v>735</v>
      </c>
      <c r="Z39" s="173">
        <v>843</v>
      </c>
      <c r="AA39" s="173">
        <v>801.04</v>
      </c>
      <c r="AB39" s="173">
        <v>769.47</v>
      </c>
      <c r="AC39" s="173">
        <v>864.58</v>
      </c>
      <c r="AD39" s="529">
        <v>798.19</v>
      </c>
      <c r="AE39" s="173">
        <v>1116</v>
      </c>
      <c r="AF39" s="173">
        <v>1181</v>
      </c>
      <c r="AG39" s="173">
        <v>1122.51</v>
      </c>
      <c r="AH39" s="173">
        <v>842</v>
      </c>
      <c r="AI39" s="530">
        <v>890</v>
      </c>
      <c r="AJ39" s="529">
        <v>1231.96</v>
      </c>
      <c r="AK39" s="173">
        <v>1231.96</v>
      </c>
      <c r="AL39" s="173">
        <v>590</v>
      </c>
      <c r="AM39" s="173">
        <v>816</v>
      </c>
      <c r="AN39" s="530">
        <v>695.52</v>
      </c>
      <c r="AP39" s="529" t="e">
        <f t="shared" si="5"/>
        <v>#REF!</v>
      </c>
      <c r="AQ39" s="173" t="e">
        <f t="shared" si="6"/>
        <v>#REF!</v>
      </c>
      <c r="AR39" s="173" t="e">
        <f t="shared" si="7"/>
        <v>#REF!</v>
      </c>
      <c r="AS39" s="173" t="e">
        <f t="shared" si="8"/>
        <v>#REF!</v>
      </c>
      <c r="AT39" s="530" t="e">
        <f t="shared" si="9"/>
        <v>#REF!</v>
      </c>
      <c r="AV39" s="541">
        <f t="shared" si="10"/>
        <v>722.76</v>
      </c>
      <c r="AW39" s="543">
        <f t="shared" si="11"/>
        <v>1083.5</v>
      </c>
      <c r="AX39" s="439">
        <f t="shared" si="0"/>
        <v>901.74</v>
      </c>
      <c r="AY39" s="544">
        <f t="shared" si="12"/>
        <v>802</v>
      </c>
      <c r="AZ39" s="542">
        <f t="shared" si="28"/>
        <v>684</v>
      </c>
      <c r="BA39" s="597" t="e">
        <f t="shared" si="13"/>
        <v>#REF!</v>
      </c>
      <c r="BB39" s="598" t="e">
        <f t="shared" si="14"/>
        <v>#REF!</v>
      </c>
      <c r="BC39" s="598" t="e">
        <f t="shared" si="15"/>
        <v>#REF!</v>
      </c>
      <c r="BD39" s="599" t="e">
        <f t="shared" si="16"/>
        <v>#REF!</v>
      </c>
      <c r="BE39" s="600" t="e">
        <f t="shared" si="17"/>
        <v>#REF!</v>
      </c>
      <c r="BG39" s="529">
        <f t="shared" si="18"/>
        <v>722.76</v>
      </c>
      <c r="BH39" s="173">
        <f t="shared" si="19"/>
        <v>1083.5</v>
      </c>
      <c r="BI39" s="173">
        <f t="shared" si="20"/>
        <v>901.74</v>
      </c>
      <c r="BJ39" s="173">
        <f t="shared" si="21"/>
        <v>802</v>
      </c>
      <c r="BK39" s="530">
        <f t="shared" si="22"/>
        <v>684</v>
      </c>
      <c r="BL39" s="624" t="e">
        <f t="shared" si="23"/>
        <v>#REF!</v>
      </c>
      <c r="BM39" s="585" t="e">
        <f t="shared" si="24"/>
        <v>#REF!</v>
      </c>
      <c r="BN39" s="585" t="e">
        <f t="shared" si="25"/>
        <v>#REF!</v>
      </c>
      <c r="BO39" s="585" t="e">
        <f t="shared" si="26"/>
        <v>#REF!</v>
      </c>
      <c r="BP39" s="625" t="e">
        <f t="shared" si="27"/>
        <v>#REF!</v>
      </c>
    </row>
    <row r="40" spans="1:68" s="195" customFormat="1" ht="47.25" customHeight="1" thickBot="1" x14ac:dyDescent="0.3">
      <c r="A40" s="308" t="s">
        <v>374</v>
      </c>
      <c r="B40" s="519" t="e">
        <f>#REF!</f>
        <v>#REF!</v>
      </c>
      <c r="C40" s="1383" t="s">
        <v>3</v>
      </c>
      <c r="D40" s="1383"/>
      <c r="E40" s="589" t="s">
        <v>383</v>
      </c>
      <c r="F40" s="619" t="e">
        <f>'тарифы 2018 (1)'!K62</f>
        <v>#REF!</v>
      </c>
      <c r="G40" s="269" t="e">
        <f t="shared" si="1"/>
        <v>#REF!</v>
      </c>
      <c r="H40" s="269" t="e">
        <f t="shared" si="2"/>
        <v>#REF!</v>
      </c>
      <c r="I40" s="269" t="e">
        <f t="shared" si="3"/>
        <v>#REF!</v>
      </c>
      <c r="J40" s="269" t="e">
        <f t="shared" si="4"/>
        <v>#REF!</v>
      </c>
      <c r="K40" s="173">
        <v>181</v>
      </c>
      <c r="L40" s="173">
        <v>334.1</v>
      </c>
      <c r="M40" s="173">
        <v>196</v>
      </c>
      <c r="N40" s="219">
        <v>203</v>
      </c>
      <c r="O40" s="530">
        <v>151</v>
      </c>
      <c r="P40" s="529">
        <v>129</v>
      </c>
      <c r="Q40" s="173">
        <v>277</v>
      </c>
      <c r="R40" s="173">
        <v>180.3</v>
      </c>
      <c r="S40" s="173">
        <v>257.95</v>
      </c>
      <c r="T40" s="173">
        <v>264.3</v>
      </c>
      <c r="U40" s="173">
        <v>190.95</v>
      </c>
      <c r="V40" s="173">
        <v>251</v>
      </c>
      <c r="W40" s="173">
        <v>292</v>
      </c>
      <c r="X40" s="173">
        <v>162</v>
      </c>
      <c r="Y40" s="173">
        <v>196</v>
      </c>
      <c r="Z40" s="173">
        <v>260</v>
      </c>
      <c r="AA40" s="173">
        <v>200.26</v>
      </c>
      <c r="AB40" s="173">
        <v>263.38</v>
      </c>
      <c r="AC40" s="173">
        <v>247.63</v>
      </c>
      <c r="AD40" s="529">
        <v>218.76</v>
      </c>
      <c r="AE40" s="173">
        <v>363</v>
      </c>
      <c r="AF40" s="173">
        <v>417</v>
      </c>
      <c r="AG40" s="173">
        <v>369.73</v>
      </c>
      <c r="AH40" s="173">
        <v>212</v>
      </c>
      <c r="AI40" s="530">
        <v>275</v>
      </c>
      <c r="AJ40" s="529">
        <v>352.58</v>
      </c>
      <c r="AK40" s="173">
        <v>246.81</v>
      </c>
      <c r="AL40" s="173">
        <v>188</v>
      </c>
      <c r="AM40" s="173">
        <v>205</v>
      </c>
      <c r="AN40" s="530">
        <v>174.72</v>
      </c>
      <c r="AP40" s="529" t="e">
        <f t="shared" si="5"/>
        <v>#REF!</v>
      </c>
      <c r="AQ40" s="173" t="e">
        <f t="shared" si="6"/>
        <v>#REF!</v>
      </c>
      <c r="AR40" s="173" t="e">
        <f t="shared" si="7"/>
        <v>#REF!</v>
      </c>
      <c r="AS40" s="173" t="e">
        <f t="shared" si="8"/>
        <v>#REF!</v>
      </c>
      <c r="AT40" s="530" t="e">
        <f t="shared" si="9"/>
        <v>#REF!</v>
      </c>
      <c r="AV40" s="541">
        <f t="shared" si="10"/>
        <v>206.34</v>
      </c>
      <c r="AW40" s="543">
        <f t="shared" si="11"/>
        <v>334.1</v>
      </c>
      <c r="AX40" s="439">
        <f t="shared" si="0"/>
        <v>223.44</v>
      </c>
      <c r="AY40" s="544">
        <f t="shared" si="12"/>
        <v>203</v>
      </c>
      <c r="AZ40" s="542">
        <f t="shared" si="28"/>
        <v>172.14</v>
      </c>
      <c r="BA40" s="597" t="e">
        <f t="shared" si="13"/>
        <v>#REF!</v>
      </c>
      <c r="BB40" s="598" t="e">
        <f t="shared" si="14"/>
        <v>#REF!</v>
      </c>
      <c r="BC40" s="598" t="e">
        <f t="shared" si="15"/>
        <v>#REF!</v>
      </c>
      <c r="BD40" s="599" t="e">
        <f t="shared" si="16"/>
        <v>#REF!</v>
      </c>
      <c r="BE40" s="600" t="e">
        <f t="shared" si="17"/>
        <v>#REF!</v>
      </c>
      <c r="BG40" s="529">
        <f t="shared" si="18"/>
        <v>206.34</v>
      </c>
      <c r="BH40" s="173">
        <f t="shared" si="19"/>
        <v>334.1</v>
      </c>
      <c r="BI40" s="173">
        <f t="shared" si="20"/>
        <v>223.44</v>
      </c>
      <c r="BJ40" s="173">
        <f t="shared" si="21"/>
        <v>203</v>
      </c>
      <c r="BK40" s="530">
        <f t="shared" si="22"/>
        <v>172.14</v>
      </c>
      <c r="BL40" s="624" t="e">
        <f t="shared" si="23"/>
        <v>#REF!</v>
      </c>
      <c r="BM40" s="585" t="e">
        <f t="shared" si="24"/>
        <v>#REF!</v>
      </c>
      <c r="BN40" s="585" t="e">
        <f t="shared" si="25"/>
        <v>#REF!</v>
      </c>
      <c r="BO40" s="585" t="e">
        <f t="shared" si="26"/>
        <v>#REF!</v>
      </c>
      <c r="BP40" s="625" t="e">
        <f t="shared" si="27"/>
        <v>#REF!</v>
      </c>
    </row>
    <row r="41" spans="1:68" s="195" customFormat="1" ht="47.25" customHeight="1" thickBot="1" x14ac:dyDescent="0.3">
      <c r="A41" s="384" t="s">
        <v>375</v>
      </c>
      <c r="B41" s="520" t="e">
        <f>#REF!</f>
        <v>#REF!</v>
      </c>
      <c r="C41" s="1390" t="s">
        <v>3</v>
      </c>
      <c r="D41" s="1390"/>
      <c r="E41" s="591" t="s">
        <v>8</v>
      </c>
      <c r="F41" s="619" t="e">
        <f>'тарифы 2018 (1)'!K63</f>
        <v>#REF!</v>
      </c>
      <c r="G41" s="269" t="e">
        <f t="shared" si="1"/>
        <v>#REF!</v>
      </c>
      <c r="H41" s="269" t="e">
        <f t="shared" si="2"/>
        <v>#REF!</v>
      </c>
      <c r="I41" s="269" t="e">
        <f t="shared" si="3"/>
        <v>#REF!</v>
      </c>
      <c r="J41" s="269" t="e">
        <f t="shared" si="4"/>
        <v>#REF!</v>
      </c>
      <c r="K41" s="173">
        <v>209</v>
      </c>
      <c r="L41" s="173">
        <v>388.2</v>
      </c>
      <c r="M41" s="173">
        <v>228</v>
      </c>
      <c r="N41" s="219">
        <v>23</v>
      </c>
      <c r="O41" s="530">
        <v>175</v>
      </c>
      <c r="P41" s="529">
        <v>150</v>
      </c>
      <c r="Q41" s="173">
        <v>322</v>
      </c>
      <c r="R41" s="173">
        <v>209.5</v>
      </c>
      <c r="S41" s="173">
        <v>299.75</v>
      </c>
      <c r="T41" s="173">
        <v>307.10000000000002</v>
      </c>
      <c r="U41" s="173">
        <v>223.17</v>
      </c>
      <c r="V41" s="173">
        <v>292</v>
      </c>
      <c r="W41" s="173">
        <v>340</v>
      </c>
      <c r="X41" s="173">
        <v>188</v>
      </c>
      <c r="Y41" s="173">
        <v>228</v>
      </c>
      <c r="Z41" s="173">
        <v>302</v>
      </c>
      <c r="AA41" s="173">
        <v>230.83</v>
      </c>
      <c r="AB41" s="173">
        <v>305.89999999999998</v>
      </c>
      <c r="AC41" s="173">
        <v>287.48</v>
      </c>
      <c r="AD41" s="529">
        <v>254.24</v>
      </c>
      <c r="AE41" s="173">
        <v>422</v>
      </c>
      <c r="AF41" s="173">
        <v>485</v>
      </c>
      <c r="AG41" s="173">
        <v>429.68</v>
      </c>
      <c r="AH41" s="173">
        <v>245</v>
      </c>
      <c r="AI41" s="530">
        <v>318</v>
      </c>
      <c r="AJ41" s="529">
        <v>502.95</v>
      </c>
      <c r="AK41" s="173">
        <v>286.68</v>
      </c>
      <c r="AL41" s="173">
        <v>220</v>
      </c>
      <c r="AM41" s="173">
        <v>239</v>
      </c>
      <c r="AN41" s="530">
        <v>203.01</v>
      </c>
      <c r="AP41" s="529" t="e">
        <f t="shared" si="5"/>
        <v>#REF!</v>
      </c>
      <c r="AQ41" s="173" t="e">
        <f t="shared" si="6"/>
        <v>#REF!</v>
      </c>
      <c r="AR41" s="173" t="e">
        <f t="shared" si="7"/>
        <v>#REF!</v>
      </c>
      <c r="AS41" s="173" t="e">
        <f t="shared" si="8"/>
        <v>#REF!</v>
      </c>
      <c r="AT41" s="530" t="e">
        <f t="shared" si="9"/>
        <v>#REF!</v>
      </c>
      <c r="AV41" s="541">
        <f t="shared" si="10"/>
        <v>238.26</v>
      </c>
      <c r="AW41" s="543">
        <f t="shared" si="11"/>
        <v>388.2</v>
      </c>
      <c r="AX41" s="439">
        <f t="shared" si="0"/>
        <v>259.92</v>
      </c>
      <c r="AY41" s="544">
        <f t="shared" si="12"/>
        <v>23</v>
      </c>
      <c r="AZ41" s="542">
        <f t="shared" si="28"/>
        <v>199.5</v>
      </c>
      <c r="BA41" s="597" t="e">
        <f t="shared" si="13"/>
        <v>#REF!</v>
      </c>
      <c r="BB41" s="598" t="e">
        <f t="shared" si="14"/>
        <v>#REF!</v>
      </c>
      <c r="BC41" s="598" t="e">
        <f t="shared" si="15"/>
        <v>#REF!</v>
      </c>
      <c r="BD41" s="599" t="e">
        <f t="shared" si="16"/>
        <v>#REF!</v>
      </c>
      <c r="BE41" s="600" t="e">
        <f t="shared" si="17"/>
        <v>#REF!</v>
      </c>
      <c r="BG41" s="529">
        <f t="shared" si="18"/>
        <v>238.26</v>
      </c>
      <c r="BH41" s="173">
        <f t="shared" si="19"/>
        <v>388.2</v>
      </c>
      <c r="BI41" s="173">
        <f t="shared" si="20"/>
        <v>259.92</v>
      </c>
      <c r="BJ41" s="173">
        <f t="shared" si="21"/>
        <v>23</v>
      </c>
      <c r="BK41" s="530">
        <f t="shared" si="22"/>
        <v>199.5</v>
      </c>
      <c r="BL41" s="624" t="e">
        <f t="shared" si="23"/>
        <v>#REF!</v>
      </c>
      <c r="BM41" s="585" t="e">
        <f t="shared" si="24"/>
        <v>#REF!</v>
      </c>
      <c r="BN41" s="585" t="e">
        <f t="shared" si="25"/>
        <v>#REF!</v>
      </c>
      <c r="BO41" s="585" t="e">
        <f t="shared" si="26"/>
        <v>#REF!</v>
      </c>
      <c r="BP41" s="625" t="e">
        <f t="shared" si="27"/>
        <v>#REF!</v>
      </c>
    </row>
    <row r="42" spans="1:68" s="195" customFormat="1" ht="47.25" customHeight="1" thickBot="1" x14ac:dyDescent="0.3">
      <c r="A42" s="308" t="s">
        <v>376</v>
      </c>
      <c r="B42" s="519" t="e">
        <f>#REF!</f>
        <v>#REF!</v>
      </c>
      <c r="C42" s="1383" t="s">
        <v>3</v>
      </c>
      <c r="D42" s="1383"/>
      <c r="E42" s="589" t="s">
        <v>8</v>
      </c>
      <c r="F42" s="619" t="e">
        <f>'тарифы 2018 (1)'!K64</f>
        <v>#REF!</v>
      </c>
      <c r="G42" s="269" t="e">
        <f t="shared" si="1"/>
        <v>#REF!</v>
      </c>
      <c r="H42" s="269" t="e">
        <f t="shared" si="2"/>
        <v>#REF!</v>
      </c>
      <c r="I42" s="269" t="e">
        <f t="shared" si="3"/>
        <v>#REF!</v>
      </c>
      <c r="J42" s="269" t="e">
        <f t="shared" si="4"/>
        <v>#REF!</v>
      </c>
      <c r="K42" s="173">
        <v>239</v>
      </c>
      <c r="L42" s="173">
        <v>442.4</v>
      </c>
      <c r="M42" s="173">
        <v>259</v>
      </c>
      <c r="N42" s="219">
        <v>269</v>
      </c>
      <c r="O42" s="530">
        <v>200</v>
      </c>
      <c r="P42" s="529">
        <v>171</v>
      </c>
      <c r="Q42" s="173">
        <v>367</v>
      </c>
      <c r="R42" s="173">
        <v>238.8</v>
      </c>
      <c r="S42" s="173">
        <v>341.55</v>
      </c>
      <c r="T42" s="173">
        <v>350</v>
      </c>
      <c r="U42" s="173">
        <v>254.47</v>
      </c>
      <c r="V42" s="173">
        <v>333</v>
      </c>
      <c r="W42" s="173">
        <v>387</v>
      </c>
      <c r="X42" s="173">
        <v>214</v>
      </c>
      <c r="Y42" s="173">
        <v>260</v>
      </c>
      <c r="Z42" s="173">
        <v>344</v>
      </c>
      <c r="AA42" s="173">
        <v>264.55</v>
      </c>
      <c r="AB42" s="173">
        <v>348.37</v>
      </c>
      <c r="AC42" s="173">
        <v>327.93</v>
      </c>
      <c r="AD42" s="529">
        <v>289.70999999999998</v>
      </c>
      <c r="AE42" s="173">
        <v>481</v>
      </c>
      <c r="AF42" s="173">
        <v>553</v>
      </c>
      <c r="AG42" s="173">
        <v>489.64</v>
      </c>
      <c r="AH42" s="173">
        <v>280</v>
      </c>
      <c r="AI42" s="530">
        <v>363</v>
      </c>
      <c r="AJ42" s="529">
        <v>520.57000000000005</v>
      </c>
      <c r="AK42" s="173">
        <v>327.96</v>
      </c>
      <c r="AL42" s="173">
        <v>250</v>
      </c>
      <c r="AM42" s="173">
        <v>271</v>
      </c>
      <c r="AN42" s="530">
        <v>231.41</v>
      </c>
      <c r="AP42" s="529" t="e">
        <f t="shared" si="5"/>
        <v>#REF!</v>
      </c>
      <c r="AQ42" s="173" t="e">
        <f t="shared" si="6"/>
        <v>#REF!</v>
      </c>
      <c r="AR42" s="173" t="e">
        <f t="shared" si="7"/>
        <v>#REF!</v>
      </c>
      <c r="AS42" s="173" t="e">
        <f t="shared" si="8"/>
        <v>#REF!</v>
      </c>
      <c r="AT42" s="530" t="e">
        <f t="shared" si="9"/>
        <v>#REF!</v>
      </c>
      <c r="AV42" s="579">
        <f t="shared" si="10"/>
        <v>272.45999999999998</v>
      </c>
      <c r="AW42" s="580">
        <f t="shared" si="11"/>
        <v>442.4</v>
      </c>
      <c r="AX42" s="581">
        <f t="shared" si="0"/>
        <v>295.26</v>
      </c>
      <c r="AY42" s="582">
        <f t="shared" si="12"/>
        <v>269</v>
      </c>
      <c r="AZ42" s="583">
        <f t="shared" si="28"/>
        <v>228</v>
      </c>
      <c r="BA42" s="597" t="e">
        <f t="shared" si="13"/>
        <v>#REF!</v>
      </c>
      <c r="BB42" s="598" t="e">
        <f t="shared" si="14"/>
        <v>#REF!</v>
      </c>
      <c r="BC42" s="598" t="e">
        <f t="shared" si="15"/>
        <v>#REF!</v>
      </c>
      <c r="BD42" s="599" t="e">
        <f t="shared" si="16"/>
        <v>#REF!</v>
      </c>
      <c r="BE42" s="600" t="e">
        <f t="shared" si="17"/>
        <v>#REF!</v>
      </c>
      <c r="BG42" s="529">
        <f t="shared" si="18"/>
        <v>272.45999999999998</v>
      </c>
      <c r="BH42" s="173">
        <f t="shared" si="19"/>
        <v>442.4</v>
      </c>
      <c r="BI42" s="173">
        <f t="shared" si="20"/>
        <v>295.26</v>
      </c>
      <c r="BJ42" s="173">
        <f t="shared" si="21"/>
        <v>269</v>
      </c>
      <c r="BK42" s="530">
        <f t="shared" si="22"/>
        <v>228</v>
      </c>
      <c r="BL42" s="624" t="e">
        <f t="shared" si="23"/>
        <v>#REF!</v>
      </c>
      <c r="BM42" s="585" t="e">
        <f t="shared" si="24"/>
        <v>#REF!</v>
      </c>
      <c r="BN42" s="585" t="e">
        <f t="shared" si="25"/>
        <v>#REF!</v>
      </c>
      <c r="BO42" s="585" t="e">
        <f t="shared" si="26"/>
        <v>#REF!</v>
      </c>
      <c r="BP42" s="625" t="e">
        <f t="shared" si="27"/>
        <v>#REF!</v>
      </c>
    </row>
    <row r="43" spans="1:68" s="195" customFormat="1" ht="47.25" customHeight="1" thickBot="1" x14ac:dyDescent="0.3">
      <c r="A43" s="306">
        <v>27</v>
      </c>
      <c r="B43" s="516" t="e">
        <f>#REF!</f>
        <v>#REF!</v>
      </c>
      <c r="C43" s="1390" t="s">
        <v>3</v>
      </c>
      <c r="D43" s="1390"/>
      <c r="E43" s="590" t="s">
        <v>8</v>
      </c>
      <c r="F43" s="619" t="e">
        <f>'тарифы 2018 (1)'!K65</f>
        <v>#REF!</v>
      </c>
      <c r="G43" s="269" t="e">
        <f t="shared" si="1"/>
        <v>#REF!</v>
      </c>
      <c r="H43" s="269" t="e">
        <f t="shared" si="2"/>
        <v>#REF!</v>
      </c>
      <c r="I43" s="269" t="e">
        <f t="shared" si="3"/>
        <v>#REF!</v>
      </c>
      <c r="J43" s="269" t="e">
        <f t="shared" si="4"/>
        <v>#REF!</v>
      </c>
      <c r="K43" s="173">
        <v>181</v>
      </c>
      <c r="L43" s="173">
        <v>334.1</v>
      </c>
      <c r="M43" s="173">
        <v>196</v>
      </c>
      <c r="N43" s="219">
        <v>224</v>
      </c>
      <c r="O43" s="530">
        <v>254</v>
      </c>
      <c r="P43" s="529">
        <v>129</v>
      </c>
      <c r="Q43" s="173">
        <v>277</v>
      </c>
      <c r="R43" s="173">
        <v>253.7</v>
      </c>
      <c r="S43" s="173">
        <v>351.75</v>
      </c>
      <c r="T43" s="173">
        <v>264.3</v>
      </c>
      <c r="U43" s="173">
        <v>239.46</v>
      </c>
      <c r="V43" s="173">
        <v>251</v>
      </c>
      <c r="W43" s="173">
        <v>292</v>
      </c>
      <c r="X43" s="173">
        <v>229</v>
      </c>
      <c r="Y43" s="173">
        <v>301</v>
      </c>
      <c r="Z43" s="173">
        <v>260</v>
      </c>
      <c r="AA43" s="173">
        <v>298.27999999999997</v>
      </c>
      <c r="AB43" s="173">
        <v>263.38</v>
      </c>
      <c r="AC43" s="173">
        <v>304.26</v>
      </c>
      <c r="AD43" s="529">
        <v>374.83</v>
      </c>
      <c r="AE43" s="173">
        <v>363</v>
      </c>
      <c r="AF43" s="173">
        <v>417</v>
      </c>
      <c r="AG43" s="173">
        <v>369.73</v>
      </c>
      <c r="AH43" s="173">
        <v>405</v>
      </c>
      <c r="AI43" s="530">
        <v>384</v>
      </c>
      <c r="AJ43" s="529">
        <v>488.43</v>
      </c>
      <c r="AK43" s="173">
        <v>190.49</v>
      </c>
      <c r="AL43" s="173">
        <v>188</v>
      </c>
      <c r="AM43" s="173">
        <v>539</v>
      </c>
      <c r="AN43" s="530">
        <v>619.29999999999995</v>
      </c>
      <c r="AP43" s="529" t="e">
        <f t="shared" si="5"/>
        <v>#REF!</v>
      </c>
      <c r="AQ43" s="173" t="e">
        <f t="shared" si="6"/>
        <v>#REF!</v>
      </c>
      <c r="AR43" s="173" t="e">
        <f t="shared" si="7"/>
        <v>#REF!</v>
      </c>
      <c r="AS43" s="173" t="e">
        <f t="shared" si="8"/>
        <v>#REF!</v>
      </c>
      <c r="AT43" s="530" t="e">
        <f t="shared" si="9"/>
        <v>#REF!</v>
      </c>
      <c r="AV43" s="541">
        <f t="shared" si="10"/>
        <v>206.34</v>
      </c>
      <c r="AW43" s="543">
        <f t="shared" si="11"/>
        <v>334.1</v>
      </c>
      <c r="AX43" s="439">
        <f t="shared" si="0"/>
        <v>223.44</v>
      </c>
      <c r="AY43" s="544">
        <f t="shared" si="12"/>
        <v>224</v>
      </c>
      <c r="AZ43" s="542">
        <f t="shared" si="28"/>
        <v>289.56</v>
      </c>
      <c r="BA43" s="597" t="e">
        <f t="shared" si="13"/>
        <v>#REF!</v>
      </c>
      <c r="BB43" s="598" t="e">
        <f t="shared" si="14"/>
        <v>#REF!</v>
      </c>
      <c r="BC43" s="598" t="e">
        <f t="shared" si="15"/>
        <v>#REF!</v>
      </c>
      <c r="BD43" s="599" t="e">
        <f t="shared" si="16"/>
        <v>#REF!</v>
      </c>
      <c r="BE43" s="600" t="e">
        <f t="shared" si="17"/>
        <v>#REF!</v>
      </c>
      <c r="BG43" s="529">
        <f t="shared" si="18"/>
        <v>206.34</v>
      </c>
      <c r="BH43" s="173">
        <f t="shared" si="19"/>
        <v>334.1</v>
      </c>
      <c r="BI43" s="173">
        <f t="shared" si="20"/>
        <v>223.44</v>
      </c>
      <c r="BJ43" s="173">
        <f t="shared" si="21"/>
        <v>224</v>
      </c>
      <c r="BK43" s="530">
        <f t="shared" si="22"/>
        <v>289.56</v>
      </c>
      <c r="BL43" s="624" t="e">
        <f t="shared" si="23"/>
        <v>#REF!</v>
      </c>
      <c r="BM43" s="585" t="e">
        <f t="shared" si="24"/>
        <v>#REF!</v>
      </c>
      <c r="BN43" s="585" t="e">
        <f t="shared" si="25"/>
        <v>#REF!</v>
      </c>
      <c r="BO43" s="585" t="e">
        <f t="shared" si="26"/>
        <v>#REF!</v>
      </c>
      <c r="BP43" s="625" t="e">
        <f t="shared" si="27"/>
        <v>#REF!</v>
      </c>
    </row>
    <row r="44" spans="1:68" s="195" customFormat="1" ht="47.25" customHeight="1" thickBot="1" x14ac:dyDescent="0.3">
      <c r="A44" s="304">
        <v>28</v>
      </c>
      <c r="B44" s="515" t="e">
        <f>#REF!</f>
        <v>#REF!</v>
      </c>
      <c r="C44" s="1383" t="s">
        <v>3</v>
      </c>
      <c r="D44" s="1383"/>
      <c r="E44" s="588" t="s">
        <v>8</v>
      </c>
      <c r="F44" s="619" t="e">
        <f>'тарифы 2018 (1)'!K66</f>
        <v>#REF!</v>
      </c>
      <c r="G44" s="269" t="e">
        <f t="shared" si="1"/>
        <v>#REF!</v>
      </c>
      <c r="H44" s="269" t="e">
        <f t="shared" si="2"/>
        <v>#REF!</v>
      </c>
      <c r="I44" s="269" t="e">
        <f t="shared" si="3"/>
        <v>#REF!</v>
      </c>
      <c r="J44" s="269" t="e">
        <f t="shared" si="4"/>
        <v>#REF!</v>
      </c>
      <c r="K44" s="173">
        <v>181</v>
      </c>
      <c r="L44" s="173">
        <v>203.1</v>
      </c>
      <c r="M44" s="173">
        <v>119</v>
      </c>
      <c r="N44" s="219">
        <v>137</v>
      </c>
      <c r="O44" s="530">
        <v>154</v>
      </c>
      <c r="P44" s="529">
        <v>79</v>
      </c>
      <c r="Q44" s="173">
        <v>168</v>
      </c>
      <c r="R44" s="173">
        <v>154.30000000000001</v>
      </c>
      <c r="S44" s="173">
        <v>213.75</v>
      </c>
      <c r="T44" s="173">
        <v>160.69999999999999</v>
      </c>
      <c r="U44" s="173">
        <v>145.47</v>
      </c>
      <c r="V44" s="173">
        <v>153</v>
      </c>
      <c r="W44" s="173">
        <v>178</v>
      </c>
      <c r="X44" s="173">
        <v>120</v>
      </c>
      <c r="Y44" s="173">
        <v>183</v>
      </c>
      <c r="Z44" s="173">
        <v>158</v>
      </c>
      <c r="AA44" s="173">
        <v>181.29</v>
      </c>
      <c r="AB44" s="173">
        <v>159.94</v>
      </c>
      <c r="AC44" s="173">
        <v>185.27</v>
      </c>
      <c r="AD44" s="529">
        <v>227.94</v>
      </c>
      <c r="AE44" s="173">
        <v>221</v>
      </c>
      <c r="AF44" s="173">
        <v>254</v>
      </c>
      <c r="AG44" s="173">
        <v>224.83</v>
      </c>
      <c r="AH44" s="173">
        <v>246</v>
      </c>
      <c r="AI44" s="530">
        <v>234</v>
      </c>
      <c r="AJ44" s="529">
        <v>297.62</v>
      </c>
      <c r="AK44" s="173">
        <v>117.86</v>
      </c>
      <c r="AL44" s="173">
        <v>250</v>
      </c>
      <c r="AM44" s="173">
        <v>328</v>
      </c>
      <c r="AN44" s="530">
        <v>376.2</v>
      </c>
      <c r="AP44" s="529" t="e">
        <f t="shared" si="5"/>
        <v>#REF!</v>
      </c>
      <c r="AQ44" s="173" t="e">
        <f t="shared" si="6"/>
        <v>#REF!</v>
      </c>
      <c r="AR44" s="173" t="e">
        <f t="shared" si="7"/>
        <v>#REF!</v>
      </c>
      <c r="AS44" s="173" t="e">
        <f t="shared" si="8"/>
        <v>#REF!</v>
      </c>
      <c r="AT44" s="530" t="e">
        <f t="shared" si="9"/>
        <v>#REF!</v>
      </c>
      <c r="AV44" s="541">
        <f t="shared" si="10"/>
        <v>206.34</v>
      </c>
      <c r="AW44" s="543">
        <f t="shared" si="11"/>
        <v>203.1</v>
      </c>
      <c r="AX44" s="439">
        <f t="shared" si="0"/>
        <v>135.66</v>
      </c>
      <c r="AY44" s="544">
        <f t="shared" si="12"/>
        <v>137</v>
      </c>
      <c r="AZ44" s="542">
        <f t="shared" si="28"/>
        <v>175.56</v>
      </c>
      <c r="BA44" s="597" t="e">
        <f t="shared" si="13"/>
        <v>#REF!</v>
      </c>
      <c r="BB44" s="598" t="e">
        <f t="shared" si="14"/>
        <v>#REF!</v>
      </c>
      <c r="BC44" s="598" t="e">
        <f t="shared" si="15"/>
        <v>#REF!</v>
      </c>
      <c r="BD44" s="599" t="e">
        <f t="shared" si="16"/>
        <v>#REF!</v>
      </c>
      <c r="BE44" s="600" t="e">
        <f t="shared" si="17"/>
        <v>#REF!</v>
      </c>
      <c r="BG44" s="529">
        <f t="shared" si="18"/>
        <v>206.34</v>
      </c>
      <c r="BH44" s="173">
        <f t="shared" si="19"/>
        <v>203.1</v>
      </c>
      <c r="BI44" s="173">
        <f t="shared" si="20"/>
        <v>135.66</v>
      </c>
      <c r="BJ44" s="173">
        <f t="shared" si="21"/>
        <v>137</v>
      </c>
      <c r="BK44" s="530">
        <f t="shared" si="22"/>
        <v>175.56</v>
      </c>
      <c r="BL44" s="624" t="e">
        <f t="shared" si="23"/>
        <v>#REF!</v>
      </c>
      <c r="BM44" s="585" t="e">
        <f t="shared" si="24"/>
        <v>#REF!</v>
      </c>
      <c r="BN44" s="585" t="e">
        <f t="shared" si="25"/>
        <v>#REF!</v>
      </c>
      <c r="BO44" s="585" t="e">
        <f t="shared" si="26"/>
        <v>#REF!</v>
      </c>
      <c r="BP44" s="625" t="e">
        <f t="shared" si="27"/>
        <v>#REF!</v>
      </c>
    </row>
    <row r="45" spans="1:68" s="195" customFormat="1" ht="47.25" customHeight="1" thickBot="1" x14ac:dyDescent="0.3">
      <c r="A45" s="12">
        <v>29</v>
      </c>
      <c r="B45" s="513" t="e">
        <f>#REF!</f>
        <v>#REF!</v>
      </c>
      <c r="C45" s="1390" t="s">
        <v>3</v>
      </c>
      <c r="D45" s="1390"/>
      <c r="E45" s="590" t="s">
        <v>8</v>
      </c>
      <c r="F45" s="619" t="e">
        <f>'тарифы 2018 (1)'!K67</f>
        <v>#REF!</v>
      </c>
      <c r="G45" s="269" t="e">
        <f t="shared" si="1"/>
        <v>#REF!</v>
      </c>
      <c r="H45" s="269" t="e">
        <f t="shared" si="2"/>
        <v>#REF!</v>
      </c>
      <c r="I45" s="269" t="e">
        <f t="shared" si="3"/>
        <v>#REF!</v>
      </c>
      <c r="J45" s="269" t="e">
        <f t="shared" si="4"/>
        <v>#REF!</v>
      </c>
      <c r="K45" s="173">
        <v>192</v>
      </c>
      <c r="L45" s="173">
        <v>225.7</v>
      </c>
      <c r="M45" s="173">
        <v>132</v>
      </c>
      <c r="N45" s="219">
        <v>167</v>
      </c>
      <c r="O45" s="530"/>
      <c r="P45" s="529">
        <v>136</v>
      </c>
      <c r="Q45" s="173">
        <v>187</v>
      </c>
      <c r="R45" s="173">
        <v>171.4</v>
      </c>
      <c r="S45" s="173">
        <v>237.75</v>
      </c>
      <c r="T45" s="173">
        <v>178.6</v>
      </c>
      <c r="U45" s="173">
        <v>161.85</v>
      </c>
      <c r="V45" s="173">
        <v>170</v>
      </c>
      <c r="W45" s="173">
        <v>197</v>
      </c>
      <c r="X45" s="173">
        <v>206</v>
      </c>
      <c r="Y45" s="173">
        <v>204</v>
      </c>
      <c r="Z45" s="173">
        <v>176</v>
      </c>
      <c r="AA45" s="173">
        <v>201.31</v>
      </c>
      <c r="AB45" s="173">
        <v>177.82</v>
      </c>
      <c r="AC45" s="173">
        <v>205.6</v>
      </c>
      <c r="AD45" s="529">
        <v>253.27</v>
      </c>
      <c r="AE45" s="173">
        <v>246</v>
      </c>
      <c r="AF45" s="173">
        <v>282</v>
      </c>
      <c r="AG45" s="173">
        <v>249.81</v>
      </c>
      <c r="AH45" s="173">
        <v>273</v>
      </c>
      <c r="AI45" s="530">
        <v>259</v>
      </c>
      <c r="AJ45" s="529">
        <v>329.77</v>
      </c>
      <c r="AK45" s="173">
        <v>329.77</v>
      </c>
      <c r="AL45" s="173">
        <v>376</v>
      </c>
      <c r="AM45" s="173">
        <v>364</v>
      </c>
      <c r="AN45" s="530">
        <v>418</v>
      </c>
      <c r="AP45" s="529" t="e">
        <f t="shared" si="5"/>
        <v>#REF!</v>
      </c>
      <c r="AQ45" s="173" t="e">
        <f t="shared" si="6"/>
        <v>#REF!</v>
      </c>
      <c r="AR45" s="173" t="e">
        <f t="shared" si="7"/>
        <v>#REF!</v>
      </c>
      <c r="AS45" s="173" t="e">
        <f t="shared" si="8"/>
        <v>#REF!</v>
      </c>
      <c r="AT45" s="530" t="str">
        <f>IF(O45=0,"",O45-$F45)</f>
        <v/>
      </c>
      <c r="AV45" s="541">
        <f t="shared" si="10"/>
        <v>218.88</v>
      </c>
      <c r="AW45" s="543">
        <f t="shared" si="11"/>
        <v>225.7</v>
      </c>
      <c r="AX45" s="439">
        <f t="shared" si="0"/>
        <v>150.47999999999999</v>
      </c>
      <c r="AY45" s="544">
        <f t="shared" si="12"/>
        <v>167</v>
      </c>
      <c r="AZ45" s="577"/>
      <c r="BA45" s="597" t="e">
        <f t="shared" si="13"/>
        <v>#REF!</v>
      </c>
      <c r="BB45" s="598" t="e">
        <f t="shared" si="14"/>
        <v>#REF!</v>
      </c>
      <c r="BC45" s="598" t="e">
        <f t="shared" si="15"/>
        <v>#REF!</v>
      </c>
      <c r="BD45" s="599" t="e">
        <f t="shared" si="16"/>
        <v>#REF!</v>
      </c>
      <c r="BE45" s="600" t="str">
        <f t="shared" si="17"/>
        <v/>
      </c>
      <c r="BG45" s="529">
        <f t="shared" si="18"/>
        <v>218.88</v>
      </c>
      <c r="BH45" s="173">
        <f t="shared" si="19"/>
        <v>225.7</v>
      </c>
      <c r="BI45" s="173">
        <f t="shared" si="20"/>
        <v>150.47999999999999</v>
      </c>
      <c r="BJ45" s="173">
        <f t="shared" si="21"/>
        <v>167</v>
      </c>
      <c r="BK45" s="530" t="e">
        <f t="shared" si="22"/>
        <v>#REF!</v>
      </c>
      <c r="BL45" s="624" t="e">
        <f t="shared" si="23"/>
        <v>#REF!</v>
      </c>
      <c r="BM45" s="585" t="e">
        <f t="shared" si="24"/>
        <v>#REF!</v>
      </c>
      <c r="BN45" s="585" t="e">
        <f t="shared" si="25"/>
        <v>#REF!</v>
      </c>
      <c r="BO45" s="585" t="e">
        <f t="shared" si="26"/>
        <v>#REF!</v>
      </c>
      <c r="BP45" s="625" t="e">
        <f t="shared" si="27"/>
        <v>#REF!</v>
      </c>
    </row>
    <row r="46" spans="1:68" s="195" customFormat="1" ht="47.25" customHeight="1" thickBot="1" x14ac:dyDescent="0.3">
      <c r="A46" s="304">
        <v>30</v>
      </c>
      <c r="B46" s="515" t="e">
        <f>#REF!</f>
        <v>#REF!</v>
      </c>
      <c r="C46" s="1383" t="s">
        <v>3</v>
      </c>
      <c r="D46" s="1383"/>
      <c r="E46" s="588" t="s">
        <v>8</v>
      </c>
      <c r="F46" s="619" t="e">
        <f>'тарифы 2018 (1)'!K68</f>
        <v>#REF!</v>
      </c>
      <c r="G46" s="269" t="e">
        <f t="shared" si="1"/>
        <v>#REF!</v>
      </c>
      <c r="H46" s="269" t="e">
        <f t="shared" si="2"/>
        <v>#REF!</v>
      </c>
      <c r="I46" s="269" t="e">
        <f t="shared" si="3"/>
        <v>#REF!</v>
      </c>
      <c r="J46" s="269" t="e">
        <f t="shared" si="4"/>
        <v>#REF!</v>
      </c>
      <c r="K46" s="173">
        <v>971</v>
      </c>
      <c r="L46" s="173">
        <v>970.6</v>
      </c>
      <c r="M46" s="173">
        <v>569</v>
      </c>
      <c r="N46" s="219">
        <v>718</v>
      </c>
      <c r="O46" s="530"/>
      <c r="P46" s="529">
        <v>584</v>
      </c>
      <c r="Q46" s="173">
        <v>804</v>
      </c>
      <c r="R46" s="173">
        <v>737.2</v>
      </c>
      <c r="S46" s="173">
        <v>1022.25</v>
      </c>
      <c r="T46" s="173">
        <v>767.8</v>
      </c>
      <c r="U46" s="173">
        <v>695.37</v>
      </c>
      <c r="V46" s="173">
        <v>730</v>
      </c>
      <c r="W46" s="173">
        <v>849</v>
      </c>
      <c r="X46" s="173">
        <v>887</v>
      </c>
      <c r="Y46" s="173">
        <v>876</v>
      </c>
      <c r="Z46" s="173">
        <v>755</v>
      </c>
      <c r="AA46" s="173">
        <v>867.44</v>
      </c>
      <c r="AB46" s="173">
        <v>765.57</v>
      </c>
      <c r="AC46" s="173">
        <v>883.41</v>
      </c>
      <c r="AD46" s="529">
        <v>1089.04</v>
      </c>
      <c r="AE46" s="173">
        <v>1056</v>
      </c>
      <c r="AF46" s="173">
        <v>1213</v>
      </c>
      <c r="AG46" s="173">
        <v>1074.2</v>
      </c>
      <c r="AH46" s="173">
        <v>1175</v>
      </c>
      <c r="AI46" s="530">
        <v>1117</v>
      </c>
      <c r="AJ46" s="529">
        <v>1420.69</v>
      </c>
      <c r="AK46" s="173">
        <v>1420.69</v>
      </c>
      <c r="AL46" s="173">
        <v>1617</v>
      </c>
      <c r="AM46" s="173">
        <v>1565</v>
      </c>
      <c r="AN46" s="530">
        <v>1798.5</v>
      </c>
      <c r="AP46" s="529" t="e">
        <f t="shared" si="5"/>
        <v>#REF!</v>
      </c>
      <c r="AQ46" s="173" t="e">
        <f t="shared" si="6"/>
        <v>#REF!</v>
      </c>
      <c r="AR46" s="173" t="e">
        <f t="shared" si="7"/>
        <v>#REF!</v>
      </c>
      <c r="AS46" s="173" t="e">
        <f t="shared" si="8"/>
        <v>#REF!</v>
      </c>
      <c r="AT46" s="530" t="str">
        <f t="shared" si="9"/>
        <v/>
      </c>
      <c r="AV46" s="541">
        <f t="shared" si="10"/>
        <v>1106.94</v>
      </c>
      <c r="AW46" s="543">
        <f t="shared" si="11"/>
        <v>970.6</v>
      </c>
      <c r="AX46" s="439">
        <f t="shared" si="0"/>
        <v>648.66</v>
      </c>
      <c r="AY46" s="544">
        <f t="shared" si="12"/>
        <v>718</v>
      </c>
      <c r="AZ46" s="577"/>
      <c r="BA46" s="597" t="e">
        <f t="shared" si="13"/>
        <v>#REF!</v>
      </c>
      <c r="BB46" s="598" t="e">
        <f t="shared" si="14"/>
        <v>#REF!</v>
      </c>
      <c r="BC46" s="598" t="e">
        <f t="shared" si="15"/>
        <v>#REF!</v>
      </c>
      <c r="BD46" s="599" t="e">
        <f t="shared" si="16"/>
        <v>#REF!</v>
      </c>
      <c r="BE46" s="600" t="str">
        <f t="shared" si="17"/>
        <v/>
      </c>
      <c r="BG46" s="529">
        <f t="shared" si="18"/>
        <v>1106.94</v>
      </c>
      <c r="BH46" s="173">
        <f t="shared" si="19"/>
        <v>970.6</v>
      </c>
      <c r="BI46" s="173">
        <f t="shared" si="20"/>
        <v>648.66</v>
      </c>
      <c r="BJ46" s="173">
        <f t="shared" si="21"/>
        <v>718</v>
      </c>
      <c r="BK46" s="530" t="e">
        <f t="shared" si="22"/>
        <v>#REF!</v>
      </c>
      <c r="BL46" s="624" t="e">
        <f t="shared" si="23"/>
        <v>#REF!</v>
      </c>
      <c r="BM46" s="585" t="e">
        <f t="shared" si="24"/>
        <v>#REF!</v>
      </c>
      <c r="BN46" s="585" t="e">
        <f t="shared" si="25"/>
        <v>#REF!</v>
      </c>
      <c r="BO46" s="585" t="e">
        <f t="shared" si="26"/>
        <v>#REF!</v>
      </c>
      <c r="BP46" s="625" t="e">
        <f t="shared" si="27"/>
        <v>#REF!</v>
      </c>
    </row>
    <row r="47" spans="1:68" s="195" customFormat="1" ht="47.25" customHeight="1" thickBot="1" x14ac:dyDescent="0.3">
      <c r="A47" s="12">
        <v>31</v>
      </c>
      <c r="B47" s="513" t="e">
        <f>#REF!</f>
        <v>#REF!</v>
      </c>
      <c r="C47" s="1390" t="s">
        <v>3</v>
      </c>
      <c r="D47" s="1390"/>
      <c r="E47" s="590" t="s">
        <v>8</v>
      </c>
      <c r="F47" s="619" t="e">
        <f>'тарифы 2018 (1)'!K69</f>
        <v>#REF!</v>
      </c>
      <c r="G47" s="269" t="e">
        <f t="shared" si="1"/>
        <v>#REF!</v>
      </c>
      <c r="H47" s="269" t="e">
        <f t="shared" si="2"/>
        <v>#REF!</v>
      </c>
      <c r="I47" s="269" t="e">
        <f t="shared" si="3"/>
        <v>#REF!</v>
      </c>
      <c r="J47" s="269" t="e">
        <f t="shared" si="4"/>
        <v>#REF!</v>
      </c>
      <c r="K47" s="173">
        <v>381</v>
      </c>
      <c r="L47" s="173">
        <v>650.1</v>
      </c>
      <c r="M47" s="173">
        <v>435</v>
      </c>
      <c r="N47" s="219">
        <v>481</v>
      </c>
      <c r="O47" s="530"/>
      <c r="P47" s="529">
        <v>341</v>
      </c>
      <c r="Q47" s="173">
        <v>539</v>
      </c>
      <c r="R47" s="173">
        <v>493.8</v>
      </c>
      <c r="S47" s="173">
        <v>684.75</v>
      </c>
      <c r="T47" s="173">
        <v>514.29999999999995</v>
      </c>
      <c r="U47" s="173">
        <v>465.66</v>
      </c>
      <c r="V47" s="173">
        <v>489</v>
      </c>
      <c r="W47" s="173">
        <v>569</v>
      </c>
      <c r="X47" s="173">
        <v>594</v>
      </c>
      <c r="Y47" s="173">
        <v>587</v>
      </c>
      <c r="Z47" s="173">
        <v>506</v>
      </c>
      <c r="AA47" s="173">
        <v>480.62</v>
      </c>
      <c r="AB47" s="173">
        <v>512.79999999999995</v>
      </c>
      <c r="AC47" s="173">
        <v>591.95000000000005</v>
      </c>
      <c r="AD47" s="529">
        <v>478.91</v>
      </c>
      <c r="AE47" s="173">
        <v>707</v>
      </c>
      <c r="AF47" s="173">
        <v>812</v>
      </c>
      <c r="AG47" s="173">
        <v>719.47</v>
      </c>
      <c r="AH47" s="173">
        <v>505</v>
      </c>
      <c r="AI47" s="530">
        <v>748</v>
      </c>
      <c r="AJ47" s="529">
        <v>739.38</v>
      </c>
      <c r="AK47" s="173">
        <v>1394.75</v>
      </c>
      <c r="AL47" s="173">
        <v>523</v>
      </c>
      <c r="AM47" s="173">
        <v>491</v>
      </c>
      <c r="AN47" s="530">
        <v>417.38</v>
      </c>
      <c r="AP47" s="529" t="e">
        <f t="shared" si="5"/>
        <v>#REF!</v>
      </c>
      <c r="AQ47" s="173" t="e">
        <f t="shared" si="6"/>
        <v>#REF!</v>
      </c>
      <c r="AR47" s="173" t="e">
        <f t="shared" si="7"/>
        <v>#REF!</v>
      </c>
      <c r="AS47" s="173" t="e">
        <f t="shared" si="8"/>
        <v>#REF!</v>
      </c>
      <c r="AT47" s="530" t="str">
        <f t="shared" si="9"/>
        <v/>
      </c>
      <c r="AV47" s="541">
        <f t="shared" si="10"/>
        <v>434.34</v>
      </c>
      <c r="AW47" s="543">
        <f t="shared" si="11"/>
        <v>650.1</v>
      </c>
      <c r="AX47" s="439">
        <f t="shared" si="0"/>
        <v>495.9</v>
      </c>
      <c r="AY47" s="544">
        <f t="shared" si="12"/>
        <v>481</v>
      </c>
      <c r="AZ47" s="577"/>
      <c r="BA47" s="597" t="e">
        <f t="shared" si="13"/>
        <v>#REF!</v>
      </c>
      <c r="BB47" s="598" t="e">
        <f t="shared" si="14"/>
        <v>#REF!</v>
      </c>
      <c r="BC47" s="598" t="e">
        <f t="shared" si="15"/>
        <v>#REF!</v>
      </c>
      <c r="BD47" s="599" t="e">
        <f t="shared" si="16"/>
        <v>#REF!</v>
      </c>
      <c r="BE47" s="600" t="str">
        <f t="shared" si="17"/>
        <v/>
      </c>
      <c r="BG47" s="529">
        <f t="shared" si="18"/>
        <v>434.34</v>
      </c>
      <c r="BH47" s="173">
        <f t="shared" si="19"/>
        <v>650.1</v>
      </c>
      <c r="BI47" s="173">
        <f t="shared" si="20"/>
        <v>495.9</v>
      </c>
      <c r="BJ47" s="173">
        <f t="shared" si="21"/>
        <v>481</v>
      </c>
      <c r="BK47" s="530" t="e">
        <f t="shared" si="22"/>
        <v>#REF!</v>
      </c>
      <c r="BL47" s="624" t="e">
        <f t="shared" si="23"/>
        <v>#REF!</v>
      </c>
      <c r="BM47" s="585" t="e">
        <f t="shared" si="24"/>
        <v>#REF!</v>
      </c>
      <c r="BN47" s="585" t="e">
        <f t="shared" si="25"/>
        <v>#REF!</v>
      </c>
      <c r="BO47" s="585" t="e">
        <f t="shared" si="26"/>
        <v>#REF!</v>
      </c>
      <c r="BP47" s="625" t="e">
        <f t="shared" si="27"/>
        <v>#REF!</v>
      </c>
    </row>
    <row r="48" spans="1:68" s="195" customFormat="1" ht="47.25" customHeight="1" thickBot="1" x14ac:dyDescent="0.3">
      <c r="A48" s="14">
        <v>32</v>
      </c>
      <c r="B48" s="514" t="e">
        <f>#REF!</f>
        <v>#REF!</v>
      </c>
      <c r="C48" s="1383" t="s">
        <v>3</v>
      </c>
      <c r="D48" s="1383"/>
      <c r="E48" s="589" t="s">
        <v>379</v>
      </c>
      <c r="F48" s="619" t="e">
        <f>'тарифы 2018 (1)'!K70</f>
        <v>#REF!</v>
      </c>
      <c r="G48" s="269" t="e">
        <f t="shared" si="1"/>
        <v>#REF!</v>
      </c>
      <c r="H48" s="269" t="e">
        <f t="shared" si="2"/>
        <v>#REF!</v>
      </c>
      <c r="I48" s="269" t="e">
        <f t="shared" si="3"/>
        <v>#REF!</v>
      </c>
      <c r="J48" s="269" t="e">
        <f t="shared" si="4"/>
        <v>#REF!</v>
      </c>
      <c r="K48" s="173">
        <v>153</v>
      </c>
      <c r="L48" s="173">
        <v>288.89999999999998</v>
      </c>
      <c r="M48" s="173">
        <v>151</v>
      </c>
      <c r="N48" s="219">
        <v>214</v>
      </c>
      <c r="O48" s="530"/>
      <c r="P48" s="529">
        <v>135</v>
      </c>
      <c r="Q48" s="173">
        <v>187</v>
      </c>
      <c r="R48" s="173">
        <v>180.4</v>
      </c>
      <c r="S48" s="173">
        <v>249.75</v>
      </c>
      <c r="T48" s="173">
        <v>177.2</v>
      </c>
      <c r="U48" s="173">
        <v>165.75</v>
      </c>
      <c r="V48" s="173">
        <v>165</v>
      </c>
      <c r="W48" s="173">
        <v>196</v>
      </c>
      <c r="X48" s="173">
        <v>161</v>
      </c>
      <c r="Y48" s="173">
        <v>208</v>
      </c>
      <c r="Z48" s="173">
        <v>174</v>
      </c>
      <c r="AA48" s="173">
        <v>178.13</v>
      </c>
      <c r="AB48" s="173">
        <v>186.78</v>
      </c>
      <c r="AC48" s="173">
        <v>207.11</v>
      </c>
      <c r="AD48" s="529">
        <v>250.98</v>
      </c>
      <c r="AE48" s="173">
        <v>286</v>
      </c>
      <c r="AF48" s="173">
        <v>280</v>
      </c>
      <c r="AG48" s="173">
        <v>278.91000000000003</v>
      </c>
      <c r="AH48" s="173">
        <v>186</v>
      </c>
      <c r="AI48" s="530">
        <v>223</v>
      </c>
      <c r="AJ48" s="529">
        <v>365.02</v>
      </c>
      <c r="AK48" s="173">
        <v>1329.59</v>
      </c>
      <c r="AL48" s="173">
        <v>167</v>
      </c>
      <c r="AM48" s="173">
        <v>181</v>
      </c>
      <c r="AN48" s="530">
        <v>154.55000000000001</v>
      </c>
      <c r="AP48" s="529" t="e">
        <f t="shared" si="5"/>
        <v>#REF!</v>
      </c>
      <c r="AQ48" s="173" t="e">
        <f t="shared" si="6"/>
        <v>#REF!</v>
      </c>
      <c r="AR48" s="173" t="e">
        <f t="shared" si="7"/>
        <v>#REF!</v>
      </c>
      <c r="AS48" s="173" t="e">
        <f t="shared" si="8"/>
        <v>#REF!</v>
      </c>
      <c r="AT48" s="530" t="str">
        <f t="shared" si="9"/>
        <v/>
      </c>
      <c r="AV48" s="541">
        <f t="shared" si="10"/>
        <v>174.42</v>
      </c>
      <c r="AW48" s="543">
        <f t="shared" si="11"/>
        <v>288.89999999999998</v>
      </c>
      <c r="AX48" s="439">
        <f t="shared" si="0"/>
        <v>172.14</v>
      </c>
      <c r="AY48" s="544">
        <f t="shared" si="12"/>
        <v>214</v>
      </c>
      <c r="AZ48" s="577"/>
      <c r="BA48" s="597" t="e">
        <f t="shared" si="13"/>
        <v>#REF!</v>
      </c>
      <c r="BB48" s="598" t="e">
        <f t="shared" si="14"/>
        <v>#REF!</v>
      </c>
      <c r="BC48" s="598" t="e">
        <f t="shared" si="15"/>
        <v>#REF!</v>
      </c>
      <c r="BD48" s="599" t="e">
        <f t="shared" si="16"/>
        <v>#REF!</v>
      </c>
      <c r="BE48" s="600" t="str">
        <f t="shared" si="17"/>
        <v/>
      </c>
      <c r="BG48" s="529">
        <f t="shared" si="18"/>
        <v>174.42</v>
      </c>
      <c r="BH48" s="173">
        <f t="shared" si="19"/>
        <v>288.89999999999998</v>
      </c>
      <c r="BI48" s="173">
        <f t="shared" si="20"/>
        <v>172.14</v>
      </c>
      <c r="BJ48" s="173">
        <f t="shared" si="21"/>
        <v>214</v>
      </c>
      <c r="BK48" s="530" t="e">
        <f t="shared" si="22"/>
        <v>#REF!</v>
      </c>
      <c r="BL48" s="624" t="e">
        <f t="shared" si="23"/>
        <v>#REF!</v>
      </c>
      <c r="BM48" s="585" t="e">
        <f t="shared" si="24"/>
        <v>#REF!</v>
      </c>
      <c r="BN48" s="585" t="e">
        <f t="shared" si="25"/>
        <v>#REF!</v>
      </c>
      <c r="BO48" s="585" t="e">
        <f t="shared" si="26"/>
        <v>#REF!</v>
      </c>
      <c r="BP48" s="625" t="e">
        <f t="shared" si="27"/>
        <v>#REF!</v>
      </c>
    </row>
    <row r="49" spans="1:68" s="195" customFormat="1" ht="47.25" customHeight="1" thickBot="1" x14ac:dyDescent="0.3">
      <c r="A49" s="306">
        <v>33</v>
      </c>
      <c r="B49" s="516" t="e">
        <f>#REF!</f>
        <v>#REF!</v>
      </c>
      <c r="C49" s="1390" t="s">
        <v>3</v>
      </c>
      <c r="D49" s="1390"/>
      <c r="E49" s="591" t="s">
        <v>382</v>
      </c>
      <c r="F49" s="619" t="e">
        <f>'тарифы 2018 (1)'!K71</f>
        <v>#REF!</v>
      </c>
      <c r="G49" s="269" t="e">
        <f t="shared" si="1"/>
        <v>#REF!</v>
      </c>
      <c r="H49" s="269" t="e">
        <f t="shared" si="2"/>
        <v>#REF!</v>
      </c>
      <c r="I49" s="269" t="e">
        <f t="shared" si="3"/>
        <v>#REF!</v>
      </c>
      <c r="J49" s="269" t="e">
        <f t="shared" si="4"/>
        <v>#REF!</v>
      </c>
      <c r="K49" s="173">
        <v>192</v>
      </c>
      <c r="L49" s="173">
        <v>397.3</v>
      </c>
      <c r="M49" s="173">
        <v>232</v>
      </c>
      <c r="N49" s="219">
        <v>294</v>
      </c>
      <c r="O49" s="530">
        <v>162</v>
      </c>
      <c r="P49" s="529">
        <v>299</v>
      </c>
      <c r="Q49" s="173">
        <v>288</v>
      </c>
      <c r="R49" s="173">
        <v>264.60000000000002</v>
      </c>
      <c r="S49" s="173">
        <v>371.25</v>
      </c>
      <c r="T49" s="173">
        <v>273.89999999999998</v>
      </c>
      <c r="U49" s="173">
        <v>256.23</v>
      </c>
      <c r="V49" s="173">
        <v>256</v>
      </c>
      <c r="W49" s="173">
        <v>303</v>
      </c>
      <c r="X49" s="173">
        <v>244</v>
      </c>
      <c r="Y49" s="173">
        <v>317</v>
      </c>
      <c r="Z49" s="173">
        <v>269</v>
      </c>
      <c r="AA49" s="173">
        <v>217.12</v>
      </c>
      <c r="AB49" s="173">
        <v>281.83999999999997</v>
      </c>
      <c r="AC49" s="173">
        <v>258.05</v>
      </c>
      <c r="AD49" s="529">
        <v>215.75</v>
      </c>
      <c r="AE49" s="173">
        <v>409</v>
      </c>
      <c r="AF49" s="173">
        <v>433</v>
      </c>
      <c r="AG49" s="173">
        <v>411.59</v>
      </c>
      <c r="AH49" s="173">
        <v>227</v>
      </c>
      <c r="AI49" s="530">
        <v>270</v>
      </c>
      <c r="AJ49" s="529">
        <v>502.95</v>
      </c>
      <c r="AK49" s="173">
        <v>1264.43</v>
      </c>
      <c r="AL49" s="173">
        <v>209</v>
      </c>
      <c r="AM49" s="173">
        <v>224</v>
      </c>
      <c r="AN49" s="530">
        <v>188.06</v>
      </c>
      <c r="AP49" s="529" t="e">
        <f t="shared" si="5"/>
        <v>#REF!</v>
      </c>
      <c r="AQ49" s="173" t="e">
        <f t="shared" si="6"/>
        <v>#REF!</v>
      </c>
      <c r="AR49" s="173" t="e">
        <f t="shared" si="7"/>
        <v>#REF!</v>
      </c>
      <c r="AS49" s="173" t="e">
        <f t="shared" si="8"/>
        <v>#REF!</v>
      </c>
      <c r="AT49" s="530" t="e">
        <f t="shared" si="9"/>
        <v>#REF!</v>
      </c>
      <c r="AV49" s="541">
        <f t="shared" si="10"/>
        <v>218.88</v>
      </c>
      <c r="AW49" s="543">
        <f t="shared" si="11"/>
        <v>397.3</v>
      </c>
      <c r="AX49" s="439">
        <f t="shared" si="0"/>
        <v>264.48</v>
      </c>
      <c r="AY49" s="544">
        <f t="shared" si="12"/>
        <v>294</v>
      </c>
      <c r="AZ49" s="577">
        <f>ROUND(O49*$AZ$14,2)</f>
        <v>184.68</v>
      </c>
      <c r="BA49" s="597" t="e">
        <f t="shared" si="13"/>
        <v>#REF!</v>
      </c>
      <c r="BB49" s="598" t="e">
        <f t="shared" si="14"/>
        <v>#REF!</v>
      </c>
      <c r="BC49" s="598" t="e">
        <f t="shared" si="15"/>
        <v>#REF!</v>
      </c>
      <c r="BD49" s="599" t="e">
        <f t="shared" si="16"/>
        <v>#REF!</v>
      </c>
      <c r="BE49" s="600" t="e">
        <f t="shared" si="17"/>
        <v>#REF!</v>
      </c>
      <c r="BG49" s="529">
        <f t="shared" si="18"/>
        <v>218.88</v>
      </c>
      <c r="BH49" s="173">
        <f t="shared" si="19"/>
        <v>397.3</v>
      </c>
      <c r="BI49" s="173">
        <f t="shared" si="20"/>
        <v>264.48</v>
      </c>
      <c r="BJ49" s="173">
        <f t="shared" si="21"/>
        <v>294</v>
      </c>
      <c r="BK49" s="530">
        <f t="shared" si="22"/>
        <v>184.68</v>
      </c>
      <c r="BL49" s="624" t="e">
        <f t="shared" si="23"/>
        <v>#REF!</v>
      </c>
      <c r="BM49" s="585" t="e">
        <f t="shared" si="24"/>
        <v>#REF!</v>
      </c>
      <c r="BN49" s="585" t="e">
        <f t="shared" si="25"/>
        <v>#REF!</v>
      </c>
      <c r="BO49" s="585" t="e">
        <f t="shared" si="26"/>
        <v>#REF!</v>
      </c>
      <c r="BP49" s="625" t="e">
        <f t="shared" si="27"/>
        <v>#REF!</v>
      </c>
    </row>
    <row r="50" spans="1:68" s="195" customFormat="1" ht="47.25" customHeight="1" thickBot="1" x14ac:dyDescent="0.3">
      <c r="A50" s="14">
        <v>34</v>
      </c>
      <c r="B50" s="514" t="e">
        <f>#REF!</f>
        <v>#REF!</v>
      </c>
      <c r="C50" s="1383" t="s">
        <v>3</v>
      </c>
      <c r="D50" s="1383"/>
      <c r="E50" s="589" t="s">
        <v>383</v>
      </c>
      <c r="F50" s="620" t="e">
        <f>'тарифы 2018 (1)'!K72</f>
        <v>#REF!</v>
      </c>
      <c r="G50" s="281" t="e">
        <f t="shared" si="1"/>
        <v>#REF!</v>
      </c>
      <c r="H50" s="281" t="e">
        <f t="shared" si="2"/>
        <v>#REF!</v>
      </c>
      <c r="I50" s="281" t="e">
        <f t="shared" si="3"/>
        <v>#REF!</v>
      </c>
      <c r="J50" s="281" t="e">
        <f t="shared" si="4"/>
        <v>#REF!</v>
      </c>
      <c r="K50" s="328">
        <v>147</v>
      </c>
      <c r="L50" s="328">
        <v>252.8</v>
      </c>
      <c r="M50" s="328">
        <v>169</v>
      </c>
      <c r="N50" s="549">
        <v>187</v>
      </c>
      <c r="O50" s="550"/>
      <c r="P50" s="551">
        <v>133</v>
      </c>
      <c r="Q50" s="328">
        <v>209</v>
      </c>
      <c r="R50" s="328">
        <v>192</v>
      </c>
      <c r="S50" s="328">
        <v>266.25</v>
      </c>
      <c r="T50" s="328">
        <v>200</v>
      </c>
      <c r="U50" s="328">
        <v>180.96</v>
      </c>
      <c r="V50" s="328">
        <v>190</v>
      </c>
      <c r="W50" s="328">
        <v>221</v>
      </c>
      <c r="X50" s="328">
        <v>231</v>
      </c>
      <c r="Y50" s="328">
        <v>228</v>
      </c>
      <c r="Z50" s="328">
        <v>197</v>
      </c>
      <c r="AA50" s="328">
        <v>186.56</v>
      </c>
      <c r="AB50" s="328">
        <v>199.66</v>
      </c>
      <c r="AC50" s="328">
        <v>230.45</v>
      </c>
      <c r="AD50" s="551">
        <v>283.66000000000003</v>
      </c>
      <c r="AE50" s="328">
        <v>275</v>
      </c>
      <c r="AF50" s="328">
        <v>316</v>
      </c>
      <c r="AG50" s="328">
        <v>279.79000000000002</v>
      </c>
      <c r="AH50" s="328">
        <v>263</v>
      </c>
      <c r="AI50" s="550">
        <v>207</v>
      </c>
      <c r="AJ50" s="551">
        <v>287.25</v>
      </c>
      <c r="AK50" s="328">
        <v>1199.28</v>
      </c>
      <c r="AL50" s="328">
        <v>421</v>
      </c>
      <c r="AM50" s="328">
        <v>190</v>
      </c>
      <c r="AN50" s="550">
        <v>162.31</v>
      </c>
      <c r="AP50" s="529" t="e">
        <f t="shared" si="5"/>
        <v>#REF!</v>
      </c>
      <c r="AQ50" s="173" t="e">
        <f t="shared" si="6"/>
        <v>#REF!</v>
      </c>
      <c r="AR50" s="173" t="e">
        <f t="shared" si="7"/>
        <v>#REF!</v>
      </c>
      <c r="AS50" s="173" t="e">
        <f t="shared" si="8"/>
        <v>#REF!</v>
      </c>
      <c r="AT50" s="530" t="str">
        <f t="shared" si="9"/>
        <v/>
      </c>
      <c r="AV50" s="573">
        <f t="shared" si="10"/>
        <v>167.58</v>
      </c>
      <c r="AW50" s="574">
        <f t="shared" si="11"/>
        <v>252.8</v>
      </c>
      <c r="AX50" s="575">
        <f t="shared" si="0"/>
        <v>192.66</v>
      </c>
      <c r="AY50" s="576">
        <f t="shared" si="12"/>
        <v>187</v>
      </c>
      <c r="AZ50" s="578"/>
      <c r="BA50" s="597" t="e">
        <f t="shared" si="13"/>
        <v>#REF!</v>
      </c>
      <c r="BB50" s="598" t="e">
        <f t="shared" si="14"/>
        <v>#REF!</v>
      </c>
      <c r="BC50" s="598" t="e">
        <f t="shared" si="15"/>
        <v>#REF!</v>
      </c>
      <c r="BD50" s="599" t="e">
        <f t="shared" si="16"/>
        <v>#REF!</v>
      </c>
      <c r="BE50" s="600" t="str">
        <f t="shared" si="17"/>
        <v/>
      </c>
      <c r="BG50" s="529">
        <f t="shared" si="18"/>
        <v>167.58</v>
      </c>
      <c r="BH50" s="173">
        <f t="shared" si="19"/>
        <v>252.8</v>
      </c>
      <c r="BI50" s="173">
        <f t="shared" si="20"/>
        <v>192.66</v>
      </c>
      <c r="BJ50" s="173">
        <f t="shared" si="21"/>
        <v>187</v>
      </c>
      <c r="BK50" s="530" t="e">
        <f t="shared" si="22"/>
        <v>#REF!</v>
      </c>
      <c r="BL50" s="624" t="e">
        <f t="shared" si="23"/>
        <v>#REF!</v>
      </c>
      <c r="BM50" s="585" t="e">
        <f t="shared" si="24"/>
        <v>#REF!</v>
      </c>
      <c r="BN50" s="585" t="e">
        <f t="shared" si="25"/>
        <v>#REF!</v>
      </c>
      <c r="BO50" s="585" t="e">
        <f t="shared" si="26"/>
        <v>#REF!</v>
      </c>
      <c r="BP50" s="625" t="e">
        <f t="shared" si="27"/>
        <v>#REF!</v>
      </c>
    </row>
    <row r="51" spans="1:68" ht="45" customHeight="1" thickBot="1" x14ac:dyDescent="0.3">
      <c r="A51" s="410">
        <v>11</v>
      </c>
      <c r="B51" s="409" t="s">
        <v>25</v>
      </c>
      <c r="C51" s="1390" t="s">
        <v>26</v>
      </c>
      <c r="D51" s="1390"/>
      <c r="E51" s="590" t="s">
        <v>382</v>
      </c>
      <c r="F51" s="621" t="e">
        <f>#REF!</f>
        <v>#REF!</v>
      </c>
      <c r="G51" s="275" t="e">
        <f t="shared" si="1"/>
        <v>#REF!</v>
      </c>
      <c r="H51" s="275" t="e">
        <f t="shared" si="2"/>
        <v>#REF!</v>
      </c>
      <c r="I51" s="275" t="e">
        <f t="shared" si="3"/>
        <v>#REF!</v>
      </c>
      <c r="J51" s="275" t="e">
        <f t="shared" si="4"/>
        <v>#REF!</v>
      </c>
      <c r="K51" s="554">
        <v>46.9</v>
      </c>
      <c r="L51" s="552">
        <v>58.9</v>
      </c>
      <c r="M51" s="552">
        <v>40</v>
      </c>
      <c r="N51" s="552">
        <v>37</v>
      </c>
      <c r="O51" s="553"/>
      <c r="P51" s="555"/>
      <c r="Q51" s="556"/>
      <c r="R51" s="556"/>
      <c r="S51" s="556"/>
      <c r="T51" s="556"/>
      <c r="U51" s="556"/>
      <c r="V51" s="556"/>
      <c r="W51" s="556"/>
      <c r="X51" s="556"/>
      <c r="Y51" s="556"/>
      <c r="Z51" s="556"/>
      <c r="AA51" s="556"/>
      <c r="AB51" s="556"/>
      <c r="AC51" s="556"/>
      <c r="AD51" s="556"/>
      <c r="AE51" s="556"/>
      <c r="AF51" s="556"/>
      <c r="AG51" s="556"/>
      <c r="AH51" s="556"/>
      <c r="AI51" s="556"/>
      <c r="AJ51" s="556"/>
      <c r="AK51" s="556"/>
      <c r="AL51" s="556"/>
      <c r="AM51" s="556"/>
      <c r="AN51" s="557"/>
      <c r="AP51" s="531" t="e">
        <f t="shared" si="5"/>
        <v>#REF!</v>
      </c>
      <c r="AQ51" s="532" t="e">
        <f t="shared" si="6"/>
        <v>#REF!</v>
      </c>
      <c r="AR51" s="532" t="e">
        <f t="shared" si="7"/>
        <v>#REF!</v>
      </c>
      <c r="AS51" s="532" t="e">
        <f t="shared" si="8"/>
        <v>#REF!</v>
      </c>
      <c r="AT51" s="533" t="str">
        <f t="shared" si="9"/>
        <v/>
      </c>
      <c r="AV51" s="531">
        <f t="shared" si="10"/>
        <v>53.47</v>
      </c>
      <c r="AW51" s="532">
        <f t="shared" si="11"/>
        <v>58.9</v>
      </c>
      <c r="AX51" s="532">
        <f t="shared" si="0"/>
        <v>45.6</v>
      </c>
      <c r="AY51" s="532">
        <f t="shared" si="12"/>
        <v>37</v>
      </c>
      <c r="AZ51" s="611"/>
      <c r="BA51" s="622" t="e">
        <f t="shared" si="13"/>
        <v>#REF!</v>
      </c>
      <c r="BB51" s="608" t="e">
        <f t="shared" si="14"/>
        <v>#REF!</v>
      </c>
      <c r="BC51" s="608" t="e">
        <f t="shared" si="15"/>
        <v>#REF!</v>
      </c>
      <c r="BD51" s="609" t="e">
        <f t="shared" si="16"/>
        <v>#REF!</v>
      </c>
      <c r="BE51" s="623" t="str">
        <f t="shared" si="17"/>
        <v/>
      </c>
      <c r="BG51" s="531">
        <f t="shared" si="18"/>
        <v>53.47</v>
      </c>
      <c r="BH51" s="532">
        <f t="shared" si="19"/>
        <v>58.9</v>
      </c>
      <c r="BI51" s="532">
        <f t="shared" si="20"/>
        <v>45.6</v>
      </c>
      <c r="BJ51" s="532">
        <f t="shared" si="21"/>
        <v>37</v>
      </c>
      <c r="BK51" s="533" t="e">
        <f t="shared" si="22"/>
        <v>#REF!</v>
      </c>
      <c r="BL51" s="626" t="e">
        <f t="shared" si="23"/>
        <v>#REF!</v>
      </c>
      <c r="BM51" s="586" t="e">
        <f t="shared" si="24"/>
        <v>#REF!</v>
      </c>
      <c r="BN51" s="586" t="e">
        <f t="shared" si="25"/>
        <v>#REF!</v>
      </c>
      <c r="BO51" s="586" t="e">
        <f t="shared" si="26"/>
        <v>#REF!</v>
      </c>
      <c r="BP51" s="627" t="e">
        <f t="shared" si="27"/>
        <v>#REF!</v>
      </c>
    </row>
    <row r="52" spans="1:68" s="594" customFormat="1" ht="42" customHeight="1" x14ac:dyDescent="0.25">
      <c r="A52" s="1558" t="s">
        <v>560</v>
      </c>
      <c r="B52" s="1558"/>
      <c r="C52" s="1558"/>
      <c r="D52" s="1558"/>
      <c r="E52" s="1558"/>
      <c r="F52" s="548" t="e">
        <f t="shared" ref="F52:K52" si="29">F42+F33</f>
        <v>#REF!</v>
      </c>
      <c r="G52" s="548" t="e">
        <f t="shared" si="29"/>
        <v>#REF!</v>
      </c>
      <c r="H52" s="548" t="e">
        <f t="shared" si="29"/>
        <v>#REF!</v>
      </c>
      <c r="I52" s="548" t="e">
        <f t="shared" si="29"/>
        <v>#REF!</v>
      </c>
      <c r="J52" s="548" t="e">
        <f t="shared" si="29"/>
        <v>#REF!</v>
      </c>
      <c r="K52" s="559">
        <f t="shared" si="29"/>
        <v>582</v>
      </c>
      <c r="L52" s="559">
        <f t="shared" ref="L52:AN52" si="30">L42+L33</f>
        <v>1029.3</v>
      </c>
      <c r="M52" s="559">
        <f t="shared" si="30"/>
        <v>688</v>
      </c>
      <c r="N52" s="559">
        <f t="shared" si="30"/>
        <v>704</v>
      </c>
      <c r="O52" s="559">
        <f t="shared" si="30"/>
        <v>525</v>
      </c>
      <c r="P52" s="548">
        <f t="shared" si="30"/>
        <v>465</v>
      </c>
      <c r="Q52" s="548">
        <f t="shared" si="30"/>
        <v>793</v>
      </c>
      <c r="R52" s="548">
        <f t="shared" si="30"/>
        <v>629.70000000000005</v>
      </c>
      <c r="S52" s="548">
        <f t="shared" si="30"/>
        <v>889.8</v>
      </c>
      <c r="T52" s="548">
        <f t="shared" si="30"/>
        <v>754.7</v>
      </c>
      <c r="U52" s="548">
        <f t="shared" si="30"/>
        <v>633.16</v>
      </c>
      <c r="V52" s="548">
        <f t="shared" si="30"/>
        <v>711</v>
      </c>
      <c r="W52" s="548">
        <f t="shared" si="30"/>
        <v>834</v>
      </c>
      <c r="X52" s="548">
        <f t="shared" si="30"/>
        <v>575</v>
      </c>
      <c r="Y52" s="548">
        <f t="shared" si="30"/>
        <v>635</v>
      </c>
      <c r="Z52" s="548">
        <f t="shared" si="30"/>
        <v>800</v>
      </c>
      <c r="AA52" s="548">
        <f t="shared" si="30"/>
        <v>698.8</v>
      </c>
      <c r="AB52" s="548">
        <f t="shared" si="30"/>
        <v>764.97</v>
      </c>
      <c r="AC52" s="548">
        <f t="shared" si="30"/>
        <v>796.37</v>
      </c>
      <c r="AD52" s="548">
        <f t="shared" si="30"/>
        <v>721.97</v>
      </c>
      <c r="AE52" s="548">
        <f t="shared" si="30"/>
        <v>1085</v>
      </c>
      <c r="AF52" s="548">
        <f t="shared" si="30"/>
        <v>1193</v>
      </c>
      <c r="AG52" s="548">
        <f t="shared" si="30"/>
        <v>1097.6599999999999</v>
      </c>
      <c r="AH52" s="548">
        <f t="shared" si="30"/>
        <v>736</v>
      </c>
      <c r="AI52" s="548">
        <f t="shared" si="30"/>
        <v>845</v>
      </c>
      <c r="AJ52" s="548">
        <f t="shared" si="30"/>
        <v>1188.4000000000001</v>
      </c>
      <c r="AK52" s="548">
        <f t="shared" si="30"/>
        <v>995.79</v>
      </c>
      <c r="AL52" s="548">
        <f t="shared" si="30"/>
        <v>665</v>
      </c>
      <c r="AM52" s="548">
        <f t="shared" si="30"/>
        <v>714</v>
      </c>
      <c r="AN52" s="548">
        <f t="shared" si="30"/>
        <v>608.21</v>
      </c>
      <c r="AP52" s="548"/>
      <c r="AQ52" s="548"/>
      <c r="AR52" s="548"/>
      <c r="AS52" s="548"/>
      <c r="AT52" s="548"/>
      <c r="AU52" s="548"/>
      <c r="AV52" s="548">
        <f>AV42+AV33</f>
        <v>663.48</v>
      </c>
      <c r="AW52" s="548">
        <f>AW42+AW33</f>
        <v>1029.3</v>
      </c>
      <c r="AX52" s="548">
        <f>AX42+AX33</f>
        <v>784.31999999999994</v>
      </c>
      <c r="AY52" s="548">
        <f>AY42+AY33</f>
        <v>704</v>
      </c>
      <c r="AZ52" s="548">
        <f>AZ42+AZ33</f>
        <v>598.5</v>
      </c>
      <c r="BG52" s="559">
        <f>BG42+BG33</f>
        <v>663.48</v>
      </c>
      <c r="BH52" s="559">
        <f>BH42+BH33</f>
        <v>1029.3</v>
      </c>
      <c r="BI52" s="559">
        <f>BI42+BI33</f>
        <v>784.31999999999994</v>
      </c>
      <c r="BJ52" s="559">
        <f>BJ42+BJ33</f>
        <v>704</v>
      </c>
      <c r="BK52" s="559">
        <f>BK42+BK33</f>
        <v>598.5</v>
      </c>
    </row>
    <row r="53" spans="1:68" s="594" customFormat="1" ht="22.5" customHeight="1" x14ac:dyDescent="0.25">
      <c r="A53" s="449"/>
      <c r="D53" s="1566"/>
      <c r="E53" s="1566"/>
      <c r="L53" s="547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400"/>
      <c r="AE53" s="400"/>
      <c r="AF53" s="400"/>
      <c r="AG53" s="400"/>
      <c r="AH53" s="400"/>
      <c r="AI53" s="400"/>
      <c r="AJ53" s="400"/>
      <c r="AK53" s="1"/>
      <c r="AL53" s="400"/>
      <c r="AM53" s="400"/>
      <c r="AN53" s="400"/>
    </row>
    <row r="54" spans="1:68" s="594" customFormat="1" ht="47.25" customHeight="1" x14ac:dyDescent="0.25">
      <c r="A54" s="1559" t="s">
        <v>561</v>
      </c>
      <c r="B54" s="1559"/>
      <c r="C54" s="1559"/>
      <c r="D54" s="1559"/>
      <c r="E54" s="1559"/>
      <c r="F54" s="548" t="e">
        <f t="shared" ref="F54:O54" si="31">F42+F33+F37+F51*10</f>
        <v>#REF!</v>
      </c>
      <c r="G54" s="548" t="e">
        <f t="shared" si="31"/>
        <v>#REF!</v>
      </c>
      <c r="H54" s="548" t="e">
        <f t="shared" si="31"/>
        <v>#REF!</v>
      </c>
      <c r="I54" s="548" t="e">
        <f t="shared" si="31"/>
        <v>#REF!</v>
      </c>
      <c r="J54" s="548" t="e">
        <f t="shared" si="31"/>
        <v>#REF!</v>
      </c>
      <c r="K54" s="559">
        <f t="shared" si="31"/>
        <v>1510</v>
      </c>
      <c r="L54" s="559">
        <f t="shared" si="31"/>
        <v>2403.8000000000002</v>
      </c>
      <c r="M54" s="559">
        <f t="shared" si="31"/>
        <v>1662</v>
      </c>
      <c r="N54" s="559">
        <f t="shared" si="31"/>
        <v>1656</v>
      </c>
      <c r="O54" s="559">
        <f t="shared" si="31"/>
        <v>960</v>
      </c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400"/>
      <c r="AE54" s="400"/>
      <c r="AF54" s="400"/>
      <c r="AG54" s="400"/>
      <c r="AH54" s="400"/>
      <c r="AI54" s="400"/>
      <c r="AJ54" s="400"/>
      <c r="AK54" s="1"/>
      <c r="AL54" s="400"/>
      <c r="AM54" s="400"/>
      <c r="AN54" s="400"/>
      <c r="AP54" s="548"/>
      <c r="AQ54" s="548"/>
      <c r="AR54" s="548"/>
      <c r="AS54" s="548"/>
      <c r="AT54" s="548"/>
      <c r="AU54" s="548"/>
      <c r="AV54" s="548">
        <f>AV42+AV33+AV37+AV51*10</f>
        <v>1721.44</v>
      </c>
      <c r="AW54" s="548">
        <f>AW42+AW33+AW37+AW51*10</f>
        <v>2403.8000000000002</v>
      </c>
      <c r="AX54" s="548">
        <f>AX42+AX33+AX37+AX51*10</f>
        <v>1894.6799999999998</v>
      </c>
      <c r="AY54" s="548">
        <f>AY42+AY33+AY37+AY51*10</f>
        <v>1656</v>
      </c>
      <c r="AZ54" s="548">
        <f>AZ42+AZ33+AZ37+AZ51*10</f>
        <v>1094.4000000000001</v>
      </c>
      <c r="BG54" s="559">
        <f>BG42+BG33+BG37+BG51*10</f>
        <v>1721.44</v>
      </c>
      <c r="BH54" s="559">
        <f>BH42+BH33+BH37+BH51*10</f>
        <v>2403.8000000000002</v>
      </c>
      <c r="BI54" s="559">
        <f>BI42+BI33+BI37+BI51*10</f>
        <v>1894.6799999999998</v>
      </c>
      <c r="BJ54" s="559">
        <f>BJ42+BJ33+BJ37+BJ51*10</f>
        <v>1656</v>
      </c>
      <c r="BK54" s="559" t="e">
        <f>BK42+BK33+BK37+BK51*10</f>
        <v>#REF!</v>
      </c>
    </row>
  </sheetData>
  <sheetProtection formatCells="0" formatRows="0"/>
  <autoFilter ref="A13:BP52">
    <filterColumn colId="2" showButton="0"/>
  </autoFilter>
  <mergeCells count="123">
    <mergeCell ref="A1:F1"/>
    <mergeCell ref="A2:F2"/>
    <mergeCell ref="A3:F3"/>
    <mergeCell ref="K10:O10"/>
    <mergeCell ref="AP10:AT10"/>
    <mergeCell ref="AV10:AZ10"/>
    <mergeCell ref="BA10:BE10"/>
    <mergeCell ref="BG10:BK10"/>
    <mergeCell ref="BL10:BP10"/>
    <mergeCell ref="K11:O11"/>
    <mergeCell ref="P11:AC11"/>
    <mergeCell ref="AD11:AI11"/>
    <mergeCell ref="AJ11:AN11"/>
    <mergeCell ref="AP11:AT11"/>
    <mergeCell ref="AV11:AZ11"/>
    <mergeCell ref="BA11:BE11"/>
    <mergeCell ref="BG11:BK11"/>
    <mergeCell ref="BL11:BP11"/>
    <mergeCell ref="A12:A13"/>
    <mergeCell ref="B12:B13"/>
    <mergeCell ref="C12:D13"/>
    <mergeCell ref="E12:E13"/>
    <mergeCell ref="F12:F13"/>
    <mergeCell ref="G12:G13"/>
    <mergeCell ref="H12:H13"/>
    <mergeCell ref="I12:I13"/>
    <mergeCell ref="P12:P13"/>
    <mergeCell ref="Q12:Q13"/>
    <mergeCell ref="R12:R13"/>
    <mergeCell ref="S12:S13"/>
    <mergeCell ref="T12:T13"/>
    <mergeCell ref="U12:U13"/>
    <mergeCell ref="J12:J13"/>
    <mergeCell ref="K12:K13"/>
    <mergeCell ref="L12:L13"/>
    <mergeCell ref="M12:M13"/>
    <mergeCell ref="N12:N13"/>
    <mergeCell ref="O12:O13"/>
    <mergeCell ref="AB12:AB13"/>
    <mergeCell ref="AC12:AC13"/>
    <mergeCell ref="AD12:AD13"/>
    <mergeCell ref="AE12:AE13"/>
    <mergeCell ref="AF12:AF13"/>
    <mergeCell ref="AG12:AG13"/>
    <mergeCell ref="V12:V13"/>
    <mergeCell ref="W12:W13"/>
    <mergeCell ref="X12:X13"/>
    <mergeCell ref="Y12:Y13"/>
    <mergeCell ref="Z12:Z13"/>
    <mergeCell ref="AA12:AA13"/>
    <mergeCell ref="AN12:AN13"/>
    <mergeCell ref="AP12:AP13"/>
    <mergeCell ref="AQ12:AQ13"/>
    <mergeCell ref="AR12:AR13"/>
    <mergeCell ref="AS12:AS13"/>
    <mergeCell ref="AT12:AT13"/>
    <mergeCell ref="AH12:AH13"/>
    <mergeCell ref="AI12:AI13"/>
    <mergeCell ref="AJ12:AJ13"/>
    <mergeCell ref="AK12:AK13"/>
    <mergeCell ref="AL12:AL13"/>
    <mergeCell ref="AM12:AM13"/>
    <mergeCell ref="BO12:BO13"/>
    <mergeCell ref="BP12:BP13"/>
    <mergeCell ref="A14:B14"/>
    <mergeCell ref="C15:D15"/>
    <mergeCell ref="C16:D16"/>
    <mergeCell ref="C17:D17"/>
    <mergeCell ref="BI12:BI13"/>
    <mergeCell ref="BJ12:BJ13"/>
    <mergeCell ref="BK12:BK13"/>
    <mergeCell ref="BL12:BL13"/>
    <mergeCell ref="BM12:BM13"/>
    <mergeCell ref="BN12:BN13"/>
    <mergeCell ref="BB12:BB13"/>
    <mergeCell ref="BC12:BC13"/>
    <mergeCell ref="BD12:BD13"/>
    <mergeCell ref="BE12:BE13"/>
    <mergeCell ref="BG12:BG13"/>
    <mergeCell ref="BH12:BH13"/>
    <mergeCell ref="AV12:AV13"/>
    <mergeCell ref="AW12:AW13"/>
    <mergeCell ref="AX12:AX13"/>
    <mergeCell ref="AY12:AY13"/>
    <mergeCell ref="AZ12:AZ13"/>
    <mergeCell ref="BA12:BA13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A54:E54"/>
    <mergeCell ref="C48:D48"/>
    <mergeCell ref="C49:D49"/>
    <mergeCell ref="C50:D50"/>
    <mergeCell ref="C51:D51"/>
    <mergeCell ref="A52:E52"/>
    <mergeCell ref="D53:E53"/>
    <mergeCell ref="C42:D42"/>
    <mergeCell ref="C43:D43"/>
    <mergeCell ref="C44:D44"/>
    <mergeCell ref="C45:D45"/>
    <mergeCell ref="C46:D46"/>
    <mergeCell ref="C47:D47"/>
  </mergeCells>
  <conditionalFormatting sqref="AN15:AN50 AI15:AI50 R15:AC50">
    <cfRule type="cellIs" dxfId="90" priority="47" operator="lessThan">
      <formula>#REF!</formula>
    </cfRule>
  </conditionalFormatting>
  <conditionalFormatting sqref="AN14:AN50 AI14:AI50 R14:AC50">
    <cfRule type="cellIs" dxfId="89" priority="46" operator="between">
      <formula>0.5</formula>
      <formula>1</formula>
    </cfRule>
  </conditionalFormatting>
  <conditionalFormatting sqref="K15:K51 L51:AN51">
    <cfRule type="cellIs" dxfId="88" priority="45" operator="lessThan">
      <formula>#REF!</formula>
    </cfRule>
  </conditionalFormatting>
  <conditionalFormatting sqref="K14:K51 L51:AN51">
    <cfRule type="cellIs" dxfId="87" priority="44" operator="between">
      <formula>0.5</formula>
      <formula>1</formula>
    </cfRule>
  </conditionalFormatting>
  <conditionalFormatting sqref="M15:M50">
    <cfRule type="cellIs" dxfId="86" priority="43" operator="lessThan">
      <formula>#REF!</formula>
    </cfRule>
  </conditionalFormatting>
  <conditionalFormatting sqref="M14:M50">
    <cfRule type="cellIs" dxfId="85" priority="42" operator="between">
      <formula>0.5</formula>
      <formula>1</formula>
    </cfRule>
  </conditionalFormatting>
  <conditionalFormatting sqref="O15:O50">
    <cfRule type="cellIs" dxfId="84" priority="41" operator="lessThan">
      <formula>#REF!</formula>
    </cfRule>
  </conditionalFormatting>
  <conditionalFormatting sqref="O14:O50">
    <cfRule type="cellIs" dxfId="83" priority="40" operator="between">
      <formula>0.5</formula>
      <formula>1</formula>
    </cfRule>
  </conditionalFormatting>
  <conditionalFormatting sqref="Q15:Q50">
    <cfRule type="cellIs" dxfId="82" priority="39" operator="lessThan">
      <formula>#REF!</formula>
    </cfRule>
  </conditionalFormatting>
  <conditionalFormatting sqref="Q14:Q50">
    <cfRule type="cellIs" dxfId="81" priority="38" operator="between">
      <formula>0.5</formula>
      <formula>1</formula>
    </cfRule>
  </conditionalFormatting>
  <conditionalFormatting sqref="AJ15:AJ50">
    <cfRule type="cellIs" dxfId="80" priority="37" operator="lessThan">
      <formula>#REF!</formula>
    </cfRule>
  </conditionalFormatting>
  <conditionalFormatting sqref="AJ14:AJ50">
    <cfRule type="cellIs" dxfId="79" priority="36" operator="between">
      <formula>0.5</formula>
      <formula>1</formula>
    </cfRule>
  </conditionalFormatting>
  <conditionalFormatting sqref="AL15:AL50">
    <cfRule type="cellIs" dxfId="78" priority="35" operator="lessThan">
      <formula>#REF!</formula>
    </cfRule>
  </conditionalFormatting>
  <conditionalFormatting sqref="AL14:AL50">
    <cfRule type="cellIs" dxfId="77" priority="34" operator="between">
      <formula>0.5</formula>
      <formula>1</formula>
    </cfRule>
  </conditionalFormatting>
  <conditionalFormatting sqref="AM15:AM50">
    <cfRule type="cellIs" dxfId="76" priority="33" operator="lessThan">
      <formula>#REF!</formula>
    </cfRule>
  </conditionalFormatting>
  <conditionalFormatting sqref="AM14:AM50">
    <cfRule type="cellIs" dxfId="75" priority="32" operator="between">
      <formula>0.5</formula>
      <formula>1</formula>
    </cfRule>
  </conditionalFormatting>
  <conditionalFormatting sqref="AH15:AH50">
    <cfRule type="cellIs" dxfId="74" priority="31" operator="lessThan">
      <formula>#REF!</formula>
    </cfRule>
  </conditionalFormatting>
  <conditionalFormatting sqref="AH14:AH50">
    <cfRule type="cellIs" dxfId="73" priority="30" operator="between">
      <formula>0.5</formula>
      <formula>1</formula>
    </cfRule>
  </conditionalFormatting>
  <conditionalFormatting sqref="AF15:AG50">
    <cfRule type="cellIs" dxfId="72" priority="29" operator="lessThan">
      <formula>#REF!</formula>
    </cfRule>
  </conditionalFormatting>
  <conditionalFormatting sqref="AF14:AG50">
    <cfRule type="cellIs" dxfId="71" priority="28" operator="between">
      <formula>0.5</formula>
      <formula>1</formula>
    </cfRule>
  </conditionalFormatting>
  <conditionalFormatting sqref="AE15:AE50">
    <cfRule type="cellIs" dxfId="70" priority="27" operator="lessThan">
      <formula>#REF!</formula>
    </cfRule>
  </conditionalFormatting>
  <conditionalFormatting sqref="AE14:AE50">
    <cfRule type="cellIs" dxfId="69" priority="26" operator="between">
      <formula>0.5</formula>
      <formula>1</formula>
    </cfRule>
  </conditionalFormatting>
  <conditionalFormatting sqref="AD15:AD50">
    <cfRule type="cellIs" dxfId="68" priority="25" operator="lessThan">
      <formula>#REF!</formula>
    </cfRule>
  </conditionalFormatting>
  <conditionalFormatting sqref="AD14:AD50">
    <cfRule type="cellIs" dxfId="67" priority="24" operator="between">
      <formula>0.5</formula>
      <formula>1</formula>
    </cfRule>
  </conditionalFormatting>
  <conditionalFormatting sqref="AK15:AK50">
    <cfRule type="cellIs" dxfId="66" priority="23" operator="lessThan">
      <formula>#REF!</formula>
    </cfRule>
  </conditionalFormatting>
  <conditionalFormatting sqref="AK14:AK50">
    <cfRule type="cellIs" dxfId="65" priority="22" operator="between">
      <formula>0.5</formula>
      <formula>1</formula>
    </cfRule>
  </conditionalFormatting>
  <conditionalFormatting sqref="P15:P50">
    <cfRule type="cellIs" dxfId="64" priority="21" operator="lessThan">
      <formula>#REF!</formula>
    </cfRule>
  </conditionalFormatting>
  <conditionalFormatting sqref="P14:P50">
    <cfRule type="cellIs" dxfId="63" priority="20" operator="between">
      <formula>0.5</formula>
      <formula>1</formula>
    </cfRule>
  </conditionalFormatting>
  <conditionalFormatting sqref="AP15:AT51">
    <cfRule type="cellIs" dxfId="62" priority="19" operator="lessThan">
      <formula>#REF!</formula>
    </cfRule>
  </conditionalFormatting>
  <conditionalFormatting sqref="AP15:AT51">
    <cfRule type="cellIs" dxfId="61" priority="18" operator="between">
      <formula>0.5</formula>
      <formula>1</formula>
    </cfRule>
  </conditionalFormatting>
  <conditionalFormatting sqref="AV15:AZ51">
    <cfRule type="cellIs" dxfId="60" priority="17" operator="lessThan">
      <formula>#REF!</formula>
    </cfRule>
  </conditionalFormatting>
  <conditionalFormatting sqref="AV15:AZ51">
    <cfRule type="cellIs" dxfId="59" priority="16" operator="between">
      <formula>0.5</formula>
      <formula>1</formula>
    </cfRule>
  </conditionalFormatting>
  <conditionalFormatting sqref="BA15:BE51">
    <cfRule type="cellIs" dxfId="58" priority="15" operator="lessThan">
      <formula>#REF!</formula>
    </cfRule>
  </conditionalFormatting>
  <conditionalFormatting sqref="BA15:BE51">
    <cfRule type="cellIs" dxfId="57" priority="14" operator="between">
      <formula>0.5</formula>
      <formula>1</formula>
    </cfRule>
  </conditionalFormatting>
  <conditionalFormatting sqref="L15:L50">
    <cfRule type="cellIs" dxfId="56" priority="13" operator="lessThan">
      <formula>#REF!</formula>
    </cfRule>
  </conditionalFormatting>
  <conditionalFormatting sqref="L14:L50">
    <cfRule type="cellIs" dxfId="55" priority="12" operator="between">
      <formula>0.5</formula>
      <formula>1</formula>
    </cfRule>
  </conditionalFormatting>
  <conditionalFormatting sqref="N15:N50">
    <cfRule type="cellIs" dxfId="54" priority="11" operator="lessThan">
      <formula>#REF!</formula>
    </cfRule>
  </conditionalFormatting>
  <conditionalFormatting sqref="N14:N50">
    <cfRule type="cellIs" dxfId="53" priority="10" operator="between">
      <formula>0.5</formula>
      <formula>1</formula>
    </cfRule>
  </conditionalFormatting>
  <conditionalFormatting sqref="B55:B1048576 B2:B13 B53">
    <cfRule type="duplicateValues" dxfId="52" priority="48"/>
  </conditionalFormatting>
  <conditionalFormatting sqref="BG15:BK51">
    <cfRule type="cellIs" dxfId="51" priority="9" operator="lessThan">
      <formula>#REF!</formula>
    </cfRule>
  </conditionalFormatting>
  <conditionalFormatting sqref="BG15:BK51">
    <cfRule type="cellIs" dxfId="50" priority="8" operator="between">
      <formula>0.5</formula>
      <formula>1</formula>
    </cfRule>
  </conditionalFormatting>
  <conditionalFormatting sqref="BL15:BP51">
    <cfRule type="cellIs" dxfId="49" priority="1" operator="equal">
      <formula>1</formula>
    </cfRule>
  </conditionalFormatting>
  <pageMargins left="0.39370078740157483" right="0.19685039370078741" top="0.59055118110236227" bottom="0.39370078740157483" header="0.31496062992125984" footer="0.31496062992125984"/>
  <pageSetup paperSize="8" scale="40" fitToHeight="3" orientation="landscape" horizontalDpi="4294967295" verticalDpi="4294967295" r:id="rId1"/>
  <headerFooter>
    <oddHeader>&amp;R&amp;P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outlinePr summaryRight="0"/>
    <pageSetUpPr fitToPage="1"/>
  </sheetPr>
  <dimension ref="A1:BP58"/>
  <sheetViews>
    <sheetView view="pageBreakPreview" zoomScale="60" zoomScaleNormal="80" workbookViewId="0">
      <pane xSplit="10" ySplit="13" topLeftCell="K14" activePane="bottomRight" state="frozen"/>
      <selection pane="topRight" activeCell="K1" sqref="K1"/>
      <selection pane="bottomLeft" activeCell="A14" sqref="A14"/>
      <selection pane="bottomRight" activeCell="BO53" sqref="BO53"/>
    </sheetView>
  </sheetViews>
  <sheetFormatPr defaultColWidth="9.140625" defaultRowHeight="22.5" customHeight="1" outlineLevelCol="1" x14ac:dyDescent="0.25"/>
  <cols>
    <col min="1" max="1" width="9.7109375" style="4" customWidth="1"/>
    <col min="2" max="2" width="53.7109375" style="1" customWidth="1"/>
    <col min="3" max="3" width="9.140625" style="1" customWidth="1"/>
    <col min="4" max="4" width="5.140625" style="1" customWidth="1"/>
    <col min="5" max="5" width="20.42578125" style="1" customWidth="1" collapsed="1"/>
    <col min="6" max="6" width="14.7109375" style="1" hidden="1" customWidth="1" outlineLevel="1"/>
    <col min="7" max="7" width="14.7109375" style="1" customWidth="1" collapsed="1"/>
    <col min="8" max="10" width="14.7109375" style="1" hidden="1" customWidth="1" outlineLevel="1"/>
    <col min="11" max="11" width="10.140625" style="1" customWidth="1"/>
    <col min="12" max="12" width="12.5703125" style="400" customWidth="1"/>
    <col min="13" max="13" width="10.7109375" style="1" customWidth="1"/>
    <col min="14" max="14" width="10.5703125" style="1" customWidth="1"/>
    <col min="15" max="15" width="11.7109375" style="1" customWidth="1" collapsed="1"/>
    <col min="16" max="29" width="8.85546875" style="1" hidden="1" customWidth="1" outlineLevel="1"/>
    <col min="30" max="30" width="8.85546875" style="400" hidden="1" customWidth="1" outlineLevel="1"/>
    <col min="31" max="31" width="11.28515625" style="400" hidden="1" customWidth="1" outlineLevel="1"/>
    <col min="32" max="32" width="10.7109375" style="400" hidden="1" customWidth="1" outlineLevel="1"/>
    <col min="33" max="33" width="10.85546875" style="400" hidden="1" customWidth="1" outlineLevel="1"/>
    <col min="34" max="35" width="8.85546875" style="400" hidden="1" customWidth="1" outlineLevel="1"/>
    <col min="36" max="36" width="8.7109375" style="400" hidden="1" customWidth="1" outlineLevel="1"/>
    <col min="37" max="37" width="10.140625" style="1" hidden="1" customWidth="1" outlineLevel="1"/>
    <col min="38" max="38" width="10" style="400" hidden="1" customWidth="1" outlineLevel="1"/>
    <col min="39" max="39" width="10.85546875" style="400" hidden="1" customWidth="1" outlineLevel="1"/>
    <col min="40" max="40" width="9.7109375" style="400" hidden="1" customWidth="1" outlineLevel="1"/>
    <col min="41" max="41" width="10.140625" style="1" customWidth="1"/>
    <col min="42" max="42" width="11" style="1" customWidth="1"/>
    <col min="43" max="43" width="10.7109375" style="1" bestFit="1" customWidth="1"/>
    <col min="44" max="44" width="13" style="1" customWidth="1"/>
    <col min="45" max="45" width="12" style="1" customWidth="1"/>
    <col min="46" max="46" width="12.7109375" style="1" customWidth="1"/>
    <col min="47" max="47" width="5.5703125" style="1" customWidth="1"/>
    <col min="48" max="48" width="10.7109375" style="1" customWidth="1"/>
    <col min="49" max="49" width="10.140625" style="1" customWidth="1"/>
    <col min="50" max="50" width="10" style="1" customWidth="1"/>
    <col min="51" max="51" width="10.5703125" style="1" customWidth="1"/>
    <col min="52" max="52" width="10.7109375" style="1" customWidth="1"/>
    <col min="53" max="53" width="8.7109375" style="1" customWidth="1"/>
    <col min="54" max="54" width="9.85546875" style="1" customWidth="1"/>
    <col min="55" max="55" width="8.7109375" style="1" customWidth="1"/>
    <col min="56" max="56" width="11.140625" style="1" customWidth="1"/>
    <col min="57" max="57" width="7.28515625" style="1" customWidth="1"/>
    <col min="58" max="58" width="5.28515625" style="1" customWidth="1"/>
    <col min="59" max="59" width="10.7109375" style="1" customWidth="1"/>
    <col min="60" max="60" width="10.140625" style="1" customWidth="1"/>
    <col min="61" max="61" width="10" style="1" customWidth="1"/>
    <col min="62" max="62" width="10.5703125" style="1" customWidth="1"/>
    <col min="63" max="63" width="6.28515625" style="1" customWidth="1"/>
    <col min="64" max="68" width="8.7109375" style="1" customWidth="1"/>
    <col min="69" max="16384" width="9.140625" style="1"/>
  </cols>
  <sheetData>
    <row r="1" spans="1:68" ht="56.25" customHeight="1" x14ac:dyDescent="0.25">
      <c r="A1" s="1582" t="s">
        <v>586</v>
      </c>
      <c r="B1" s="1582"/>
      <c r="C1" s="1582"/>
      <c r="D1" s="1582"/>
      <c r="E1" s="1582"/>
      <c r="F1" s="1582"/>
      <c r="G1" s="719"/>
      <c r="H1" s="719"/>
      <c r="I1" s="719"/>
      <c r="J1" s="719"/>
      <c r="K1" s="749">
        <f>AVERAGE(K15:K51)</f>
        <v>577.43108108108117</v>
      </c>
      <c r="L1" s="749">
        <f>AVERAGE(L15:L51)</f>
        <v>1493.9991891891889</v>
      </c>
      <c r="M1" s="749">
        <f>AVERAGE(M15:M51)</f>
        <v>581.40135135135142</v>
      </c>
      <c r="N1" s="749">
        <f>AVERAGE(N15:N51)</f>
        <v>1009.0540540540541</v>
      </c>
      <c r="O1" s="749" t="e">
        <f>AVERAGE(O15:O51)</f>
        <v>#DIV/0!</v>
      </c>
      <c r="P1" s="400"/>
      <c r="Q1" s="400"/>
      <c r="R1" s="400"/>
      <c r="S1" s="400"/>
      <c r="T1" s="400"/>
      <c r="U1" s="400"/>
      <c r="V1" s="400"/>
      <c r="W1" s="400"/>
      <c r="X1" s="400"/>
      <c r="Y1" s="400"/>
      <c r="Z1" s="400"/>
      <c r="AA1" s="400"/>
      <c r="AB1" s="400"/>
      <c r="AC1" s="400"/>
      <c r="AK1" s="400"/>
      <c r="AN1" s="721" t="s">
        <v>509</v>
      </c>
      <c r="AO1" s="400"/>
      <c r="AP1" s="400"/>
      <c r="AQ1" s="400"/>
      <c r="AR1" s="400"/>
      <c r="AS1" s="400"/>
      <c r="AT1" s="400"/>
      <c r="AU1" s="400"/>
      <c r="AV1" s="749">
        <f>AVERAGE(AV15:AV51)</f>
        <v>646.72351351351335</v>
      </c>
      <c r="AW1" s="749">
        <f>AVERAGE(AW15:AW51)</f>
        <v>1493.9991891891889</v>
      </c>
      <c r="AX1" s="749">
        <f>AVERAGE(AX15:AX51)</f>
        <v>651.17000000000007</v>
      </c>
      <c r="AY1" s="749">
        <f>AVERAGE(AY15:AY51)</f>
        <v>1009.0540540540541</v>
      </c>
      <c r="AZ1" s="749">
        <f>AVERAGE(AZ15:AZ51)</f>
        <v>0</v>
      </c>
      <c r="BA1" s="750"/>
      <c r="BB1" s="750"/>
      <c r="BC1" s="750"/>
      <c r="BD1" s="750"/>
      <c r="BE1" s="750"/>
      <c r="BF1" s="696"/>
      <c r="BG1" s="749">
        <f>AVERAGE(BG15:BG51)</f>
        <v>611.90374054054075</v>
      </c>
      <c r="BH1" s="749">
        <f>AVERAGE(BH15:BH51)</f>
        <v>1444.3889189189188</v>
      </c>
      <c r="BI1" s="749">
        <f>AVERAGE(BI15:BI51)</f>
        <v>602.44028108108114</v>
      </c>
      <c r="BJ1" s="749">
        <f>AVERAGE(BJ15:BJ51)</f>
        <v>993.90756756756741</v>
      </c>
      <c r="BK1" s="720" t="e">
        <f>AVERAGE(BK15:BK51)</f>
        <v>#DIV/0!</v>
      </c>
      <c r="BL1" s="400"/>
      <c r="BM1" s="400"/>
      <c r="BN1" s="400"/>
      <c r="BO1" s="400"/>
      <c r="BP1" s="400"/>
    </row>
    <row r="2" spans="1:68" ht="54" customHeight="1" thickBot="1" x14ac:dyDescent="0.35">
      <c r="A2" s="1583" t="s">
        <v>443</v>
      </c>
      <c r="B2" s="1583"/>
      <c r="C2" s="1583"/>
      <c r="D2" s="1583"/>
      <c r="E2" s="1583"/>
      <c r="F2" s="1583"/>
      <c r="G2" s="387"/>
      <c r="H2" s="387"/>
      <c r="I2" s="387"/>
      <c r="J2" s="387"/>
      <c r="K2" s="722"/>
      <c r="L2" s="723" t="s">
        <v>579</v>
      </c>
      <c r="M2" s="724"/>
      <c r="N2" s="723"/>
      <c r="O2" s="722"/>
      <c r="P2" s="722"/>
      <c r="Q2" s="722"/>
      <c r="R2" s="722"/>
      <c r="S2" s="722"/>
      <c r="T2" s="722"/>
      <c r="U2" s="722"/>
      <c r="V2" s="722"/>
      <c r="W2" s="722"/>
      <c r="X2" s="722"/>
      <c r="Y2" s="722"/>
      <c r="Z2" s="722"/>
      <c r="AA2" s="722"/>
      <c r="AB2" s="722"/>
      <c r="AC2" s="722"/>
      <c r="AD2" s="722"/>
      <c r="AE2" s="722"/>
      <c r="AF2" s="722"/>
      <c r="AG2" s="722"/>
      <c r="AH2" s="722"/>
      <c r="AI2" s="722"/>
      <c r="AJ2" s="722"/>
      <c r="AK2" s="722"/>
      <c r="AL2" s="722"/>
      <c r="AM2" s="722"/>
      <c r="AN2" s="722"/>
      <c r="AO2" s="751" t="s">
        <v>584</v>
      </c>
      <c r="AP2" s="752">
        <f>SUM(AP15:AP51)</f>
        <v>-2120.75</v>
      </c>
      <c r="AQ2" s="752">
        <f>SUM(AQ15:AQ51)</f>
        <v>31792.27</v>
      </c>
      <c r="AR2" s="752">
        <f>SUM(AR15:AR51)</f>
        <v>-1973.8500000000001</v>
      </c>
      <c r="AS2" s="752">
        <f>SUM(AS15:AS51)</f>
        <v>13849.3</v>
      </c>
      <c r="AT2" s="752">
        <f>SUM(AT15:AT50)</f>
        <v>0</v>
      </c>
      <c r="AU2" s="753"/>
      <c r="AV2" s="752">
        <f t="shared" ref="AV2:BE2" si="0">SUM(AV15:AV51)</f>
        <v>23928.769999999993</v>
      </c>
      <c r="AW2" s="752">
        <f t="shared" si="0"/>
        <v>55277.969999999987</v>
      </c>
      <c r="AX2" s="752">
        <f t="shared" si="0"/>
        <v>24093.29</v>
      </c>
      <c r="AY2" s="752">
        <f t="shared" si="0"/>
        <v>37335</v>
      </c>
      <c r="AZ2" s="752">
        <f t="shared" si="0"/>
        <v>0</v>
      </c>
      <c r="BA2" s="752">
        <f t="shared" si="0"/>
        <v>443.06999999999869</v>
      </c>
      <c r="BB2" s="752">
        <f t="shared" si="0"/>
        <v>31792.27</v>
      </c>
      <c r="BC2" s="752">
        <f t="shared" si="0"/>
        <v>607.58999999999958</v>
      </c>
      <c r="BD2" s="752">
        <f t="shared" si="0"/>
        <v>13849.3</v>
      </c>
      <c r="BE2" s="752">
        <f t="shared" si="0"/>
        <v>0</v>
      </c>
      <c r="BF2" s="400"/>
      <c r="BG2" s="725"/>
      <c r="BH2" s="725"/>
      <c r="BI2" s="725"/>
      <c r="BJ2" s="725"/>
      <c r="BK2" s="725"/>
      <c r="BL2" s="400"/>
      <c r="BM2" s="400"/>
      <c r="BN2" s="400"/>
      <c r="BO2" s="400"/>
      <c r="BP2" s="400"/>
    </row>
    <row r="3" spans="1:68" ht="45" customHeight="1" thickBot="1" x14ac:dyDescent="0.3">
      <c r="A3" s="1438" t="s">
        <v>444</v>
      </c>
      <c r="B3" s="1439"/>
      <c r="C3" s="1439"/>
      <c r="D3" s="1439"/>
      <c r="E3" s="1439"/>
      <c r="F3" s="1439"/>
      <c r="G3" s="754">
        <v>0.7</v>
      </c>
      <c r="H3" s="726">
        <v>1</v>
      </c>
      <c r="I3" s="727">
        <v>1.3</v>
      </c>
      <c r="J3" s="728">
        <v>1.7</v>
      </c>
      <c r="K3" s="729"/>
      <c r="L3" s="730"/>
      <c r="M3" s="730"/>
      <c r="N3" s="730"/>
      <c r="O3" s="730"/>
      <c r="P3" s="730"/>
      <c r="Q3" s="730"/>
      <c r="R3" s="730"/>
      <c r="S3" s="730"/>
      <c r="T3" s="730"/>
      <c r="U3" s="730"/>
      <c r="V3" s="730"/>
      <c r="W3" s="730"/>
      <c r="X3" s="730"/>
      <c r="Y3" s="730"/>
      <c r="Z3" s="730"/>
      <c r="AA3" s="730"/>
      <c r="AB3" s="730"/>
      <c r="AC3" s="730"/>
      <c r="AD3" s="730"/>
      <c r="AE3" s="730"/>
      <c r="AF3" s="730"/>
      <c r="AG3" s="730"/>
      <c r="AH3" s="730"/>
      <c r="AI3" s="730"/>
      <c r="AJ3" s="730"/>
      <c r="AK3" s="730"/>
      <c r="AL3" s="730"/>
      <c r="AM3" s="730"/>
      <c r="AN3" s="730"/>
      <c r="AO3" s="751" t="s">
        <v>585</v>
      </c>
      <c r="AP3" s="752">
        <f>AP22+AP23+AP24+AP25+AP26+AP27+AP28+AP29+AP30+AP31</f>
        <v>-3144.0999999999995</v>
      </c>
      <c r="AQ3" s="752">
        <f>AQ22+AQ23+AQ24+AQ25+AQ26+AQ27+AQ28+AQ29+AQ30+AQ31</f>
        <v>28610.86</v>
      </c>
      <c r="AR3" s="752">
        <f>AR22+AR23+AR24+AR25+AR26+AR27+AR28+AR29+AR30+AR31</f>
        <v>-2123.12</v>
      </c>
      <c r="AS3" s="752">
        <f>AS22+AS23+AS24+AS25+AS26+AS27+AS28+AS29+AS30+AS31</f>
        <v>14714.199999999999</v>
      </c>
      <c r="AT3" s="752" t="e">
        <f>AT22+AT23+AT24+AT25+AT26+AT27+AT28+AT29+AT30+AT31</f>
        <v>#VALUE!</v>
      </c>
      <c r="AU3" s="753"/>
      <c r="AV3" s="752">
        <f t="shared" ref="AV3:BE3" si="1">AV22+AV23+AV24+AV25+AV26+AV27+AV28+AV29+AV30+AV31</f>
        <v>13126.1</v>
      </c>
      <c r="AW3" s="752">
        <f t="shared" si="1"/>
        <v>43474.66</v>
      </c>
      <c r="AX3" s="752">
        <f t="shared" si="1"/>
        <v>14269.58</v>
      </c>
      <c r="AY3" s="752">
        <f t="shared" si="1"/>
        <v>29578</v>
      </c>
      <c r="AZ3" s="752">
        <f t="shared" si="1"/>
        <v>0</v>
      </c>
      <c r="BA3" s="752">
        <f t="shared" si="1"/>
        <v>-1737.7000000000012</v>
      </c>
      <c r="BB3" s="752">
        <f t="shared" si="1"/>
        <v>28610.86</v>
      </c>
      <c r="BC3" s="752">
        <f t="shared" si="1"/>
        <v>-594.22000000000048</v>
      </c>
      <c r="BD3" s="752">
        <f t="shared" si="1"/>
        <v>14714.199999999999</v>
      </c>
      <c r="BE3" s="752" t="e">
        <f t="shared" si="1"/>
        <v>#VALUE!</v>
      </c>
      <c r="BF3" s="400"/>
      <c r="BG3" s="725"/>
      <c r="BH3" s="725"/>
      <c r="BI3" s="725"/>
      <c r="BJ3" s="725"/>
      <c r="BK3" s="725"/>
      <c r="BL3" s="400"/>
      <c r="BM3" s="400"/>
      <c r="BN3" s="400"/>
      <c r="BO3" s="400"/>
      <c r="BP3" s="400"/>
    </row>
    <row r="4" spans="1:68" ht="22.5" customHeight="1" thickBot="1" x14ac:dyDescent="0.3">
      <c r="A4" s="387"/>
      <c r="B4" s="387"/>
      <c r="C4" s="387"/>
      <c r="D4" s="387"/>
      <c r="E4" s="387"/>
      <c r="F4" s="387"/>
      <c r="G4" s="387"/>
      <c r="H4" s="387"/>
      <c r="I4" s="387"/>
      <c r="J4" s="387"/>
      <c r="K4" s="730"/>
      <c r="M4" s="731"/>
      <c r="N4" s="400"/>
      <c r="O4" s="730"/>
      <c r="P4" s="730"/>
      <c r="Q4" s="730"/>
      <c r="R4" s="730"/>
      <c r="S4" s="730"/>
      <c r="T4" s="730"/>
      <c r="U4" s="730"/>
      <c r="V4" s="730"/>
      <c r="W4" s="730"/>
      <c r="X4" s="730"/>
      <c r="Y4" s="730"/>
      <c r="Z4" s="730"/>
      <c r="AA4" s="730"/>
      <c r="AB4" s="730"/>
      <c r="AC4" s="730"/>
      <c r="AD4" s="730"/>
      <c r="AE4" s="730"/>
      <c r="AF4" s="730"/>
      <c r="AG4" s="730"/>
      <c r="AH4" s="730"/>
      <c r="AI4" s="730"/>
      <c r="AJ4" s="730"/>
      <c r="AK4" s="730"/>
      <c r="AL4" s="730"/>
      <c r="AM4" s="730"/>
      <c r="AN4" s="730"/>
      <c r="AO4" s="400"/>
      <c r="AP4" s="400"/>
      <c r="AQ4" s="400"/>
      <c r="AR4" s="400"/>
      <c r="AS4" s="400"/>
      <c r="AT4" s="400"/>
      <c r="AU4" s="400"/>
      <c r="AV4" s="400"/>
      <c r="AW4" s="400"/>
      <c r="AX4" s="400"/>
      <c r="AY4" s="400"/>
      <c r="AZ4" s="400"/>
      <c r="BA4" s="400">
        <f>AV14</f>
        <v>1.1200000000000001</v>
      </c>
      <c r="BB4" s="400">
        <f>AW14</f>
        <v>1</v>
      </c>
      <c r="BC4" s="400">
        <f>AX14</f>
        <v>1.1200000000000001</v>
      </c>
      <c r="BD4" s="400">
        <f>AY14</f>
        <v>1</v>
      </c>
      <c r="BE4" s="400">
        <f>AZ14</f>
        <v>0</v>
      </c>
      <c r="BF4" s="400"/>
      <c r="BG4" s="400"/>
      <c r="BH4" s="400"/>
      <c r="BI4" s="400"/>
      <c r="BJ4" s="400"/>
      <c r="BK4" s="400"/>
      <c r="BL4" s="400"/>
      <c r="BM4" s="400"/>
      <c r="BN4" s="400"/>
      <c r="BO4" s="400"/>
      <c r="BP4" s="400"/>
    </row>
    <row r="5" spans="1:68" ht="30.75" hidden="1" customHeight="1" thickBot="1" x14ac:dyDescent="0.3">
      <c r="A5" s="387"/>
      <c r="B5" s="387"/>
      <c r="C5" s="387"/>
      <c r="D5" s="387"/>
      <c r="E5" s="387"/>
      <c r="F5" s="388"/>
      <c r="G5" s="388"/>
      <c r="H5" s="388"/>
      <c r="I5" s="388"/>
      <c r="J5" s="388"/>
      <c r="K5" s="730"/>
      <c r="L5" s="730"/>
      <c r="M5" s="730"/>
      <c r="N5" s="730"/>
      <c r="O5" s="730"/>
      <c r="P5" s="730"/>
      <c r="Q5" s="730"/>
      <c r="R5" s="730"/>
      <c r="S5" s="730"/>
      <c r="T5" s="730"/>
      <c r="U5" s="730"/>
      <c r="V5" s="730"/>
      <c r="W5" s="730"/>
      <c r="X5" s="730"/>
      <c r="Y5" s="730"/>
      <c r="Z5" s="730"/>
      <c r="AA5" s="730"/>
      <c r="AB5" s="730"/>
      <c r="AC5" s="730"/>
      <c r="AD5" s="730"/>
      <c r="AE5" s="730"/>
      <c r="AF5" s="730"/>
      <c r="AG5" s="730"/>
      <c r="AH5" s="730"/>
      <c r="AI5" s="730"/>
      <c r="AJ5" s="730"/>
      <c r="AK5" s="730"/>
      <c r="AL5" s="730"/>
      <c r="AM5" s="730"/>
      <c r="AN5" s="730"/>
      <c r="AO5" s="400"/>
      <c r="AP5" s="400"/>
      <c r="AQ5" s="400"/>
      <c r="AR5" s="400"/>
      <c r="AS5" s="400"/>
      <c r="AT5" s="400"/>
      <c r="AU5" s="400"/>
      <c r="AV5" s="400"/>
      <c r="AW5" s="400"/>
      <c r="AX5" s="400"/>
      <c r="AY5" s="400"/>
      <c r="AZ5" s="400"/>
      <c r="BA5" s="400"/>
      <c r="BB5" s="400"/>
      <c r="BC5" s="400"/>
      <c r="BD5" s="400"/>
      <c r="BE5" s="400"/>
      <c r="BF5" s="400"/>
      <c r="BG5" s="400"/>
      <c r="BH5" s="400"/>
      <c r="BI5" s="400"/>
      <c r="BJ5" s="400"/>
      <c r="BK5" s="400"/>
      <c r="BL5" s="400"/>
      <c r="BM5" s="400"/>
      <c r="BN5" s="400"/>
      <c r="BO5" s="400"/>
      <c r="BP5" s="400"/>
    </row>
    <row r="6" spans="1:68" ht="28.5" hidden="1" customHeight="1" x14ac:dyDescent="0.25">
      <c r="A6" s="387"/>
      <c r="B6" s="387"/>
      <c r="C6" s="387"/>
      <c r="D6" s="387"/>
      <c r="E6" s="387"/>
      <c r="F6" s="3"/>
      <c r="G6" s="3"/>
      <c r="H6" s="3"/>
      <c r="I6" s="3"/>
      <c r="J6" s="3"/>
      <c r="K6" s="400"/>
      <c r="M6" s="400"/>
      <c r="N6" s="400"/>
      <c r="O6" s="400"/>
      <c r="P6" s="400"/>
      <c r="Q6" s="400"/>
      <c r="R6" s="400"/>
      <c r="S6" s="400"/>
      <c r="T6" s="400"/>
      <c r="U6" s="400"/>
      <c r="V6" s="400"/>
      <c r="W6" s="400"/>
      <c r="X6" s="400"/>
      <c r="Y6" s="400"/>
      <c r="Z6" s="400"/>
      <c r="AA6" s="400"/>
      <c r="AB6" s="400"/>
      <c r="AC6" s="400"/>
      <c r="AK6" s="400"/>
      <c r="AO6" s="400"/>
      <c r="AP6" s="400"/>
      <c r="AQ6" s="400"/>
      <c r="AR6" s="400"/>
      <c r="AS6" s="400"/>
      <c r="AT6" s="400"/>
      <c r="AU6" s="400"/>
      <c r="AV6" s="400"/>
      <c r="AW6" s="400"/>
      <c r="AX6" s="400"/>
      <c r="AY6" s="400"/>
      <c r="AZ6" s="400"/>
      <c r="BA6" s="400"/>
      <c r="BB6" s="400"/>
      <c r="BC6" s="400"/>
      <c r="BD6" s="400"/>
      <c r="BE6" s="400"/>
      <c r="BF6" s="400"/>
      <c r="BG6" s="400"/>
      <c r="BH6" s="400"/>
      <c r="BI6" s="400"/>
      <c r="BJ6" s="400"/>
      <c r="BK6" s="400"/>
      <c r="BL6" s="400"/>
      <c r="BM6" s="400"/>
      <c r="BN6" s="400"/>
      <c r="BO6" s="400"/>
      <c r="BP6" s="400"/>
    </row>
    <row r="7" spans="1:68" ht="14.25" hidden="1" customHeight="1" x14ac:dyDescent="0.25">
      <c r="A7" s="387"/>
      <c r="B7" s="387"/>
      <c r="C7" s="387"/>
      <c r="D7" s="387"/>
      <c r="E7" s="404"/>
      <c r="F7" s="389"/>
      <c r="G7" s="389"/>
      <c r="H7" s="389"/>
      <c r="I7" s="389"/>
      <c r="J7" s="389"/>
      <c r="K7" s="400"/>
      <c r="M7" s="400"/>
      <c r="N7" s="400"/>
      <c r="O7" s="400"/>
      <c r="P7" s="400"/>
      <c r="Q7" s="400"/>
      <c r="R7" s="400"/>
      <c r="S7" s="400"/>
      <c r="T7" s="400"/>
      <c r="U7" s="400"/>
      <c r="V7" s="400"/>
      <c r="W7" s="400"/>
      <c r="X7" s="400"/>
      <c r="Y7" s="400"/>
      <c r="Z7" s="400"/>
      <c r="AA7" s="400"/>
      <c r="AB7" s="400"/>
      <c r="AC7" s="400"/>
      <c r="AK7" s="400"/>
      <c r="AO7" s="400"/>
      <c r="AP7" s="400"/>
      <c r="AQ7" s="400"/>
      <c r="AR7" s="400"/>
      <c r="AS7" s="400"/>
      <c r="AT7" s="400"/>
      <c r="AU7" s="400"/>
      <c r="AV7" s="400"/>
      <c r="AW7" s="400"/>
      <c r="AX7" s="400"/>
      <c r="AY7" s="400"/>
      <c r="AZ7" s="400"/>
      <c r="BA7" s="400"/>
      <c r="BB7" s="400"/>
      <c r="BC7" s="400"/>
      <c r="BD7" s="400"/>
      <c r="BE7" s="400"/>
      <c r="BF7" s="400"/>
      <c r="BG7" s="400"/>
      <c r="BH7" s="400"/>
      <c r="BI7" s="400"/>
      <c r="BJ7" s="400"/>
      <c r="BK7" s="400"/>
      <c r="BL7" s="400"/>
      <c r="BM7" s="400"/>
      <c r="BN7" s="400"/>
      <c r="BO7" s="400"/>
      <c r="BP7" s="400"/>
    </row>
    <row r="8" spans="1:68" ht="33" hidden="1" customHeight="1" x14ac:dyDescent="0.25">
      <c r="A8" s="387"/>
      <c r="B8" s="387"/>
      <c r="C8" s="387"/>
      <c r="D8" s="387"/>
      <c r="E8" s="387"/>
      <c r="F8" s="401" t="s">
        <v>370</v>
      </c>
      <c r="G8" s="390"/>
      <c r="H8" s="390"/>
      <c r="I8" s="390"/>
      <c r="J8" s="390"/>
      <c r="K8" s="400"/>
      <c r="M8" s="400"/>
      <c r="N8" s="400"/>
      <c r="O8" s="400"/>
      <c r="P8" s="400"/>
      <c r="Q8" s="400"/>
      <c r="R8" s="400"/>
      <c r="S8" s="400"/>
      <c r="T8" s="400"/>
      <c r="U8" s="400"/>
      <c r="V8" s="400"/>
      <c r="W8" s="400"/>
      <c r="X8" s="400"/>
      <c r="Y8" s="400"/>
      <c r="Z8" s="400"/>
      <c r="AA8" s="400"/>
      <c r="AB8" s="400"/>
      <c r="AC8" s="400"/>
      <c r="AK8" s="400"/>
      <c r="AO8" s="400"/>
      <c r="AP8" s="400"/>
      <c r="AQ8" s="400"/>
      <c r="AR8" s="400"/>
      <c r="AS8" s="400"/>
      <c r="AT8" s="400"/>
      <c r="AU8" s="400"/>
      <c r="AV8" s="400"/>
      <c r="AW8" s="400"/>
      <c r="AX8" s="400"/>
      <c r="AY8" s="400"/>
      <c r="AZ8" s="400"/>
      <c r="BA8" s="400"/>
      <c r="BB8" s="400"/>
      <c r="BC8" s="400"/>
      <c r="BD8" s="400"/>
      <c r="BE8" s="400"/>
      <c r="BF8" s="400"/>
      <c r="BG8" s="400"/>
      <c r="BH8" s="400"/>
      <c r="BI8" s="400"/>
      <c r="BJ8" s="400"/>
      <c r="BK8" s="400"/>
      <c r="BL8" s="400"/>
      <c r="BM8" s="400"/>
      <c r="BN8" s="400"/>
      <c r="BO8" s="400"/>
      <c r="BP8" s="400"/>
    </row>
    <row r="9" spans="1:68" ht="18" hidden="1" customHeight="1" thickBot="1" x14ac:dyDescent="0.3">
      <c r="A9" s="387"/>
      <c r="B9" s="387"/>
      <c r="C9" s="387"/>
      <c r="D9" s="387"/>
      <c r="E9" s="387"/>
      <c r="F9" s="130">
        <v>1.1399999999999999</v>
      </c>
      <c r="G9" s="524"/>
      <c r="H9" s="524"/>
      <c r="I9" s="524"/>
      <c r="J9" s="524"/>
      <c r="K9" s="400"/>
      <c r="M9" s="400"/>
      <c r="N9" s="400"/>
      <c r="O9" s="400"/>
      <c r="P9" s="400"/>
      <c r="Q9" s="400"/>
      <c r="R9" s="400"/>
      <c r="S9" s="400"/>
      <c r="T9" s="400"/>
      <c r="U9" s="400"/>
      <c r="V9" s="400"/>
      <c r="W9" s="400"/>
      <c r="X9" s="400"/>
      <c r="Y9" s="400"/>
      <c r="Z9" s="400"/>
      <c r="AA9" s="400"/>
      <c r="AB9" s="400"/>
      <c r="AC9" s="400"/>
      <c r="AK9" s="400"/>
      <c r="AO9" s="400"/>
      <c r="AP9" s="400"/>
      <c r="AQ9" s="400"/>
      <c r="AR9" s="400"/>
      <c r="AS9" s="400"/>
      <c r="AT9" s="400"/>
      <c r="AU9" s="400"/>
      <c r="AV9" s="400"/>
      <c r="AW9" s="400"/>
      <c r="AX9" s="400"/>
      <c r="AY9" s="400"/>
      <c r="AZ9" s="400"/>
      <c r="BA9" s="400"/>
      <c r="BB9" s="400"/>
      <c r="BC9" s="400"/>
      <c r="BD9" s="400"/>
      <c r="BE9" s="400"/>
      <c r="BF9" s="400"/>
      <c r="BG9" s="400"/>
      <c r="BH9" s="400"/>
      <c r="BI9" s="400"/>
      <c r="BJ9" s="400"/>
      <c r="BK9" s="400"/>
      <c r="BL9" s="400"/>
      <c r="BM9" s="400"/>
      <c r="BN9" s="400"/>
      <c r="BO9" s="400"/>
      <c r="BP9" s="400"/>
    </row>
    <row r="10" spans="1:68" ht="51.75" customHeight="1" thickBot="1" x14ac:dyDescent="0.3">
      <c r="A10" s="387"/>
      <c r="B10" s="387"/>
      <c r="C10" s="387"/>
      <c r="D10" s="387"/>
      <c r="E10" s="387"/>
      <c r="F10" s="389"/>
      <c r="G10" s="389"/>
      <c r="H10" s="389"/>
      <c r="I10" s="389"/>
      <c r="J10" s="389"/>
      <c r="K10" s="1584" t="s">
        <v>570</v>
      </c>
      <c r="L10" s="1585"/>
      <c r="M10" s="1585"/>
      <c r="N10" s="1585"/>
      <c r="O10" s="1586"/>
      <c r="P10" s="400"/>
      <c r="Q10" s="400"/>
      <c r="R10" s="400"/>
      <c r="S10" s="400"/>
      <c r="T10" s="400"/>
      <c r="U10" s="400"/>
      <c r="V10" s="400"/>
      <c r="W10" s="400"/>
      <c r="X10" s="400"/>
      <c r="Y10" s="400"/>
      <c r="Z10" s="400"/>
      <c r="AA10" s="400"/>
      <c r="AB10" s="400"/>
      <c r="AC10" s="400"/>
      <c r="AK10" s="400"/>
      <c r="AO10" s="400"/>
      <c r="AP10" s="1587" t="s">
        <v>556</v>
      </c>
      <c r="AQ10" s="1588"/>
      <c r="AR10" s="1588"/>
      <c r="AS10" s="1588"/>
      <c r="AT10" s="1589"/>
      <c r="AU10" s="444"/>
      <c r="AV10" s="1587" t="s">
        <v>558</v>
      </c>
      <c r="AW10" s="1588"/>
      <c r="AX10" s="1588"/>
      <c r="AY10" s="1588"/>
      <c r="AZ10" s="1589"/>
      <c r="BA10" s="1587" t="s">
        <v>559</v>
      </c>
      <c r="BB10" s="1588"/>
      <c r="BC10" s="1588"/>
      <c r="BD10" s="1588"/>
      <c r="BE10" s="1589"/>
      <c r="BF10" s="400"/>
      <c r="BG10" s="1587" t="s">
        <v>580</v>
      </c>
      <c r="BH10" s="1588"/>
      <c r="BI10" s="1588"/>
      <c r="BJ10" s="1588"/>
      <c r="BK10" s="1589"/>
      <c r="BL10" s="1590" t="s">
        <v>568</v>
      </c>
      <c r="BM10" s="1590"/>
      <c r="BN10" s="1590"/>
      <c r="BO10" s="1590"/>
      <c r="BP10" s="1591"/>
    </row>
    <row r="11" spans="1:68" ht="21.75" customHeight="1" thickBot="1" x14ac:dyDescent="0.3">
      <c r="A11" s="387"/>
      <c r="B11" s="387"/>
      <c r="C11" s="387"/>
      <c r="D11" s="387"/>
      <c r="E11" s="400"/>
      <c r="F11" s="389"/>
      <c r="G11" s="538" t="s">
        <v>552</v>
      </c>
      <c r="H11" s="539" t="s">
        <v>555</v>
      </c>
      <c r="I11" s="539" t="s">
        <v>554</v>
      </c>
      <c r="J11" s="540" t="s">
        <v>553</v>
      </c>
      <c r="K11" s="1538" t="s">
        <v>552</v>
      </c>
      <c r="L11" s="1539"/>
      <c r="M11" s="1539"/>
      <c r="N11" s="1539"/>
      <c r="O11" s="1539"/>
      <c r="P11" s="1538" t="s">
        <v>555</v>
      </c>
      <c r="Q11" s="1539"/>
      <c r="R11" s="1539"/>
      <c r="S11" s="1539"/>
      <c r="T11" s="1539"/>
      <c r="U11" s="1539"/>
      <c r="V11" s="1539"/>
      <c r="W11" s="1539"/>
      <c r="X11" s="1539"/>
      <c r="Y11" s="1539"/>
      <c r="Z11" s="1539"/>
      <c r="AA11" s="1539"/>
      <c r="AB11" s="1539"/>
      <c r="AC11" s="1539"/>
      <c r="AD11" s="1555" t="s">
        <v>554</v>
      </c>
      <c r="AE11" s="1556"/>
      <c r="AF11" s="1556"/>
      <c r="AG11" s="1556"/>
      <c r="AH11" s="1556"/>
      <c r="AI11" s="1557"/>
      <c r="AJ11" s="1538" t="s">
        <v>553</v>
      </c>
      <c r="AK11" s="1539"/>
      <c r="AL11" s="1539"/>
      <c r="AM11" s="1539"/>
      <c r="AN11" s="1540"/>
      <c r="AO11" s="400"/>
      <c r="AP11" s="1538" t="s">
        <v>552</v>
      </c>
      <c r="AQ11" s="1539"/>
      <c r="AR11" s="1539"/>
      <c r="AS11" s="1539"/>
      <c r="AT11" s="1540"/>
      <c r="AU11" s="400"/>
      <c r="AV11" s="1538" t="s">
        <v>552</v>
      </c>
      <c r="AW11" s="1539"/>
      <c r="AX11" s="1539"/>
      <c r="AY11" s="1539"/>
      <c r="AZ11" s="1540"/>
      <c r="BA11" s="1538" t="s">
        <v>552</v>
      </c>
      <c r="BB11" s="1539"/>
      <c r="BC11" s="1539"/>
      <c r="BD11" s="1539"/>
      <c r="BE11" s="1540"/>
      <c r="BF11" s="400"/>
      <c r="BG11" s="1538" t="s">
        <v>552</v>
      </c>
      <c r="BH11" s="1539"/>
      <c r="BI11" s="1539"/>
      <c r="BJ11" s="1539"/>
      <c r="BK11" s="1540"/>
      <c r="BL11" s="1539" t="s">
        <v>552</v>
      </c>
      <c r="BM11" s="1539"/>
      <c r="BN11" s="1539"/>
      <c r="BO11" s="1539"/>
      <c r="BP11" s="1540"/>
    </row>
    <row r="12" spans="1:68" s="6" customFormat="1" ht="22.5" customHeight="1" x14ac:dyDescent="0.25">
      <c r="A12" s="1578" t="s">
        <v>363</v>
      </c>
      <c r="B12" s="1580" t="s">
        <v>357</v>
      </c>
      <c r="C12" s="1580" t="s">
        <v>0</v>
      </c>
      <c r="D12" s="1580"/>
      <c r="E12" s="1580" t="s">
        <v>358</v>
      </c>
      <c r="F12" s="1576" t="s">
        <v>569</v>
      </c>
      <c r="G12" s="1576" t="s">
        <v>569</v>
      </c>
      <c r="H12" s="1576" t="s">
        <v>569</v>
      </c>
      <c r="I12" s="1576" t="s">
        <v>569</v>
      </c>
      <c r="J12" s="1576" t="s">
        <v>569</v>
      </c>
      <c r="K12" s="1532" t="s">
        <v>575</v>
      </c>
      <c r="L12" s="1532" t="s">
        <v>576</v>
      </c>
      <c r="M12" s="1547" t="s">
        <v>577</v>
      </c>
      <c r="N12" s="1534" t="s">
        <v>578</v>
      </c>
      <c r="O12" s="1549"/>
      <c r="P12" s="1545" t="s">
        <v>451</v>
      </c>
      <c r="Q12" s="1541" t="s">
        <v>499</v>
      </c>
      <c r="R12" s="1541" t="s">
        <v>502</v>
      </c>
      <c r="S12" s="1541" t="s">
        <v>447</v>
      </c>
      <c r="T12" s="1541" t="s">
        <v>448</v>
      </c>
      <c r="U12" s="1541" t="s">
        <v>457</v>
      </c>
      <c r="V12" s="1541" t="s">
        <v>521</v>
      </c>
      <c r="W12" s="1541" t="s">
        <v>459</v>
      </c>
      <c r="X12" s="1541" t="s">
        <v>463</v>
      </c>
      <c r="Y12" s="1541" t="s">
        <v>465</v>
      </c>
      <c r="Z12" s="1541" t="s">
        <v>480</v>
      </c>
      <c r="AA12" s="1541" t="s">
        <v>482</v>
      </c>
      <c r="AB12" s="1541" t="s">
        <v>486</v>
      </c>
      <c r="AC12" s="1541" t="s">
        <v>505</v>
      </c>
      <c r="AD12" s="1545" t="s">
        <v>453</v>
      </c>
      <c r="AE12" s="1541" t="s">
        <v>461</v>
      </c>
      <c r="AF12" s="1542" t="s">
        <v>476</v>
      </c>
      <c r="AG12" s="1541" t="s">
        <v>478</v>
      </c>
      <c r="AH12" s="1541" t="s">
        <v>490</v>
      </c>
      <c r="AI12" s="1543" t="s">
        <v>496</v>
      </c>
      <c r="AJ12" s="1545" t="s">
        <v>540</v>
      </c>
      <c r="AK12" s="1513" t="s">
        <v>541</v>
      </c>
      <c r="AL12" s="1541" t="s">
        <v>484</v>
      </c>
      <c r="AM12" s="1541" t="s">
        <v>488</v>
      </c>
      <c r="AN12" s="1543" t="s">
        <v>498</v>
      </c>
      <c r="AO12" s="195"/>
      <c r="AP12" s="1567" t="s">
        <v>575</v>
      </c>
      <c r="AQ12" s="1532" t="s">
        <v>576</v>
      </c>
      <c r="AR12" s="1547" t="s">
        <v>577</v>
      </c>
      <c r="AS12" s="1534" t="s">
        <v>578</v>
      </c>
      <c r="AT12" s="1550"/>
      <c r="AU12" s="195"/>
      <c r="AV12" s="1567" t="s">
        <v>575</v>
      </c>
      <c r="AW12" s="1532" t="s">
        <v>576</v>
      </c>
      <c r="AX12" s="1547" t="s">
        <v>577</v>
      </c>
      <c r="AY12" s="1534" t="s">
        <v>578</v>
      </c>
      <c r="AZ12" s="1549"/>
      <c r="BA12" s="1532" t="s">
        <v>575</v>
      </c>
      <c r="BB12" s="1532" t="s">
        <v>576</v>
      </c>
      <c r="BC12" s="1547" t="s">
        <v>577</v>
      </c>
      <c r="BD12" s="1534" t="s">
        <v>578</v>
      </c>
      <c r="BE12" s="1549"/>
      <c r="BF12" s="195"/>
      <c r="BG12" s="1567" t="s">
        <v>575</v>
      </c>
      <c r="BH12" s="1532" t="s">
        <v>576</v>
      </c>
      <c r="BI12" s="1547" t="s">
        <v>577</v>
      </c>
      <c r="BJ12" s="1534" t="s">
        <v>578</v>
      </c>
      <c r="BK12" s="1549"/>
      <c r="BL12" s="1574" t="s">
        <v>575</v>
      </c>
      <c r="BM12" s="1532" t="s">
        <v>576</v>
      </c>
      <c r="BN12" s="1547" t="s">
        <v>577</v>
      </c>
      <c r="BO12" s="1534" t="s">
        <v>578</v>
      </c>
      <c r="BP12" s="1549"/>
    </row>
    <row r="13" spans="1:68" s="6" customFormat="1" ht="60" customHeight="1" thickBot="1" x14ac:dyDescent="0.3">
      <c r="A13" s="1579"/>
      <c r="B13" s="1581"/>
      <c r="C13" s="1581"/>
      <c r="D13" s="1581"/>
      <c r="E13" s="1581"/>
      <c r="F13" s="1577"/>
      <c r="G13" s="1577"/>
      <c r="H13" s="1577"/>
      <c r="I13" s="1577"/>
      <c r="J13" s="1577"/>
      <c r="K13" s="1533"/>
      <c r="L13" s="1533"/>
      <c r="M13" s="1548"/>
      <c r="N13" s="1535"/>
      <c r="O13" s="1544"/>
      <c r="P13" s="1546"/>
      <c r="Q13" s="1514"/>
      <c r="R13" s="1513"/>
      <c r="S13" s="1513"/>
      <c r="T13" s="1513"/>
      <c r="U13" s="1513"/>
      <c r="V13" s="1513"/>
      <c r="W13" s="1513"/>
      <c r="X13" s="1513"/>
      <c r="Y13" s="1513"/>
      <c r="Z13" s="1513"/>
      <c r="AA13" s="1513"/>
      <c r="AB13" s="1513"/>
      <c r="AC13" s="1513"/>
      <c r="AD13" s="1546"/>
      <c r="AE13" s="1513"/>
      <c r="AF13" s="1516"/>
      <c r="AG13" s="1513"/>
      <c r="AH13" s="1513"/>
      <c r="AI13" s="1544"/>
      <c r="AJ13" s="1546"/>
      <c r="AK13" s="1513"/>
      <c r="AL13" s="1513"/>
      <c r="AM13" s="1513"/>
      <c r="AN13" s="1544"/>
      <c r="AO13" s="195"/>
      <c r="AP13" s="1568"/>
      <c r="AQ13" s="1533"/>
      <c r="AR13" s="1548"/>
      <c r="AS13" s="1535"/>
      <c r="AT13" s="1551"/>
      <c r="AU13" s="195"/>
      <c r="AV13" s="1568"/>
      <c r="AW13" s="1533"/>
      <c r="AX13" s="1548"/>
      <c r="AY13" s="1535"/>
      <c r="AZ13" s="1544"/>
      <c r="BA13" s="1533"/>
      <c r="BB13" s="1533"/>
      <c r="BC13" s="1548"/>
      <c r="BD13" s="1535"/>
      <c r="BE13" s="1544"/>
      <c r="BF13" s="195"/>
      <c r="BG13" s="1568"/>
      <c r="BH13" s="1533"/>
      <c r="BI13" s="1548"/>
      <c r="BJ13" s="1535"/>
      <c r="BK13" s="1544"/>
      <c r="BL13" s="1575"/>
      <c r="BM13" s="1533"/>
      <c r="BN13" s="1548"/>
      <c r="BO13" s="1535"/>
      <c r="BP13" s="1544"/>
    </row>
    <row r="14" spans="1:68" s="195" customFormat="1" ht="45.75" customHeight="1" thickBot="1" x14ac:dyDescent="0.3">
      <c r="A14" s="1450" t="s">
        <v>27</v>
      </c>
      <c r="B14" s="1451"/>
      <c r="C14" s="732"/>
      <c r="D14" s="732"/>
      <c r="E14" s="732"/>
      <c r="F14" s="732"/>
      <c r="G14" s="733"/>
      <c r="H14" s="733"/>
      <c r="I14" s="733"/>
      <c r="J14" s="733"/>
      <c r="K14" s="192" t="s">
        <v>563</v>
      </c>
      <c r="L14" s="192" t="s">
        <v>563</v>
      </c>
      <c r="M14" s="192" t="s">
        <v>563</v>
      </c>
      <c r="N14" s="238" t="s">
        <v>563</v>
      </c>
      <c r="O14" s="615"/>
      <c r="P14" s="529"/>
      <c r="Q14" s="438"/>
      <c r="R14" s="438"/>
      <c r="S14" s="173"/>
      <c r="T14" s="173"/>
      <c r="U14" s="173"/>
      <c r="V14" s="173"/>
      <c r="W14" s="173"/>
      <c r="X14" s="173"/>
      <c r="Y14" s="173"/>
      <c r="Z14" s="173"/>
      <c r="AA14" s="173"/>
      <c r="AB14" s="173"/>
      <c r="AC14" s="173"/>
      <c r="AD14" s="529"/>
      <c r="AE14" s="173"/>
      <c r="AF14" s="173"/>
      <c r="AG14" s="173"/>
      <c r="AH14" s="173"/>
      <c r="AI14" s="530"/>
      <c r="AJ14" s="529"/>
      <c r="AK14" s="173"/>
      <c r="AL14" s="173"/>
      <c r="AM14" s="173"/>
      <c r="AN14" s="530"/>
      <c r="AP14" s="610"/>
      <c r="AQ14" s="392"/>
      <c r="AR14" s="392"/>
      <c r="AS14" s="392"/>
      <c r="AT14" s="429"/>
      <c r="AV14" s="734">
        <v>1.1200000000000001</v>
      </c>
      <c r="AW14" s="734">
        <v>1</v>
      </c>
      <c r="AX14" s="734">
        <v>1.1200000000000001</v>
      </c>
      <c r="AY14" s="734">
        <v>1</v>
      </c>
      <c r="AZ14" s="734"/>
      <c r="BA14" s="698"/>
      <c r="BB14" s="546"/>
      <c r="BC14" s="699"/>
      <c r="BD14" s="392"/>
      <c r="BE14" s="429"/>
      <c r="BG14" s="561"/>
      <c r="BH14" s="562"/>
      <c r="BI14" s="562"/>
      <c r="BJ14" s="392"/>
      <c r="BK14" s="429"/>
      <c r="BL14" s="546"/>
      <c r="BM14" s="546"/>
      <c r="BN14" s="546"/>
      <c r="BO14" s="546"/>
      <c r="BP14" s="560"/>
    </row>
    <row r="15" spans="1:68" s="195" customFormat="1" ht="47.25" customHeight="1" thickBot="1" x14ac:dyDescent="0.3">
      <c r="A15" s="205">
        <v>1</v>
      </c>
      <c r="B15" s="735" t="e">
        <f>#REF!</f>
        <v>#REF!</v>
      </c>
      <c r="C15" s="1390" t="s">
        <v>3</v>
      </c>
      <c r="D15" s="1390"/>
      <c r="E15" s="639" t="s">
        <v>383</v>
      </c>
      <c r="F15" s="269">
        <v>177</v>
      </c>
      <c r="G15" s="269">
        <f>ROUND(F15*$G$3,2)</f>
        <v>123.9</v>
      </c>
      <c r="H15" s="269">
        <f>ROUND(F15*$H$3,2)</f>
        <v>177</v>
      </c>
      <c r="I15" s="269">
        <f>ROUND(F15*$I$3,2)</f>
        <v>230.1</v>
      </c>
      <c r="J15" s="269">
        <f>ROUND(F15*$J$3,2)</f>
        <v>300.89999999999998</v>
      </c>
      <c r="K15" s="684">
        <v>104.18</v>
      </c>
      <c r="L15" s="684">
        <v>139.12</v>
      </c>
      <c r="M15" s="684">
        <v>116.1</v>
      </c>
      <c r="N15" s="685">
        <v>95</v>
      </c>
      <c r="O15" s="681"/>
      <c r="P15" s="529">
        <v>66</v>
      </c>
      <c r="Q15" s="439">
        <v>120</v>
      </c>
      <c r="R15" s="173">
        <v>109.7</v>
      </c>
      <c r="S15" s="173">
        <v>152.25</v>
      </c>
      <c r="T15" s="173">
        <v>114.3</v>
      </c>
      <c r="U15" s="173">
        <v>103.35</v>
      </c>
      <c r="V15" s="173">
        <v>109</v>
      </c>
      <c r="W15" s="173">
        <v>126</v>
      </c>
      <c r="X15" s="173">
        <v>132</v>
      </c>
      <c r="Y15" s="173">
        <v>131</v>
      </c>
      <c r="Z15" s="173">
        <v>112</v>
      </c>
      <c r="AA15" s="173">
        <v>94.86</v>
      </c>
      <c r="AB15" s="173">
        <v>113.51</v>
      </c>
      <c r="AC15" s="173">
        <v>107.27</v>
      </c>
      <c r="AD15" s="529">
        <v>162.09</v>
      </c>
      <c r="AE15" s="173">
        <v>157</v>
      </c>
      <c r="AF15" s="173">
        <v>181</v>
      </c>
      <c r="AG15" s="173">
        <v>159.88</v>
      </c>
      <c r="AH15" s="173">
        <v>100</v>
      </c>
      <c r="AI15" s="530">
        <v>166</v>
      </c>
      <c r="AJ15" s="529">
        <v>153.02000000000001</v>
      </c>
      <c r="AK15" s="173">
        <v>153.02000000000001</v>
      </c>
      <c r="AL15" s="173">
        <v>241</v>
      </c>
      <c r="AM15" s="173">
        <v>173</v>
      </c>
      <c r="AN15" s="530">
        <v>208.69</v>
      </c>
      <c r="AP15" s="691">
        <f>IF(K15=0,"",K15-G15)</f>
        <v>-19.72</v>
      </c>
      <c r="AQ15" s="692">
        <f>IF(L15=0,"",L15-G15)</f>
        <v>15.219999999999999</v>
      </c>
      <c r="AR15" s="692">
        <f t="shared" ref="AR15:AR51" si="2">IF(M15=0,"",M15-G15)</f>
        <v>-7.8000000000000114</v>
      </c>
      <c r="AS15" s="692">
        <f>N15-G15</f>
        <v>-28.900000000000006</v>
      </c>
      <c r="AT15" s="693" t="str">
        <f t="shared" ref="AT15:AT51" si="3">IF(O15=0,"",O15-G15)</f>
        <v/>
      </c>
      <c r="AV15" s="541">
        <f>ROUND(K15*$AV$14,2)</f>
        <v>116.68</v>
      </c>
      <c r="AW15" s="543">
        <f>ROUND(L15*$AW$14,2)</f>
        <v>139.12</v>
      </c>
      <c r="AX15" s="439">
        <f>ROUND(M15*$AX$14,2)</f>
        <v>130.03</v>
      </c>
      <c r="AY15" s="544">
        <f>ROUND(N15*$AY$14,2)</f>
        <v>95</v>
      </c>
      <c r="AZ15" s="542">
        <f>ROUND(O15*$AZ$14,2)</f>
        <v>0</v>
      </c>
      <c r="BA15" s="694">
        <f>IF(AV15="","",AV15-G15)</f>
        <v>-7.2199999999999989</v>
      </c>
      <c r="BB15" s="695">
        <f>IF(AW15="","",AW15-G15)</f>
        <v>15.219999999999999</v>
      </c>
      <c r="BC15" s="695">
        <f>IF(AX15="","",AX15-G15)</f>
        <v>6.1299999999999955</v>
      </c>
      <c r="BD15" s="692">
        <f>IF(AY15="","",AY15-G15)</f>
        <v>-28.900000000000006</v>
      </c>
      <c r="BE15" s="657" t="str">
        <f>IF(AZ15=0,"",AZ15-G15)</f>
        <v/>
      </c>
      <c r="BG15" s="529">
        <f>G15</f>
        <v>123.9</v>
      </c>
      <c r="BH15" s="173">
        <f>BG15</f>
        <v>123.9</v>
      </c>
      <c r="BI15" s="173">
        <f>BH15</f>
        <v>123.9</v>
      </c>
      <c r="BJ15" s="173">
        <f>BI15</f>
        <v>123.9</v>
      </c>
      <c r="BK15" s="615"/>
      <c r="BL15" s="585">
        <f>BG15/G15</f>
        <v>1</v>
      </c>
      <c r="BM15" s="173">
        <f>BH15/G15</f>
        <v>1</v>
      </c>
      <c r="BN15" s="173">
        <f>BI15/G15</f>
        <v>1</v>
      </c>
      <c r="BO15" s="173">
        <f>BJ15/G15</f>
        <v>1</v>
      </c>
      <c r="BP15" s="569">
        <f>BK15/G15</f>
        <v>0</v>
      </c>
    </row>
    <row r="16" spans="1:68" s="195" customFormat="1" ht="47.25" customHeight="1" thickBot="1" x14ac:dyDescent="0.3">
      <c r="A16" s="221">
        <v>2</v>
      </c>
      <c r="B16" s="736" t="e">
        <f>#REF!</f>
        <v>#REF!</v>
      </c>
      <c r="C16" s="1383" t="s">
        <v>3</v>
      </c>
      <c r="D16" s="1383"/>
      <c r="E16" s="637" t="s">
        <v>8</v>
      </c>
      <c r="F16" s="269">
        <v>531</v>
      </c>
      <c r="G16" s="269">
        <f t="shared" ref="G16:G51" si="4">ROUND(F16*$G$3,2)</f>
        <v>371.7</v>
      </c>
      <c r="H16" s="269">
        <f t="shared" ref="H16:H51" si="5">ROUND(F16*$H$3,2)</f>
        <v>531</v>
      </c>
      <c r="I16" s="269">
        <f t="shared" ref="I16:I51" si="6">ROUND(F16*$I$3,2)</f>
        <v>690.3</v>
      </c>
      <c r="J16" s="269">
        <f t="shared" ref="J16:J51" si="7">ROUND(F16*$J$3,2)</f>
        <v>902.7</v>
      </c>
      <c r="K16" s="684">
        <v>263.69</v>
      </c>
      <c r="L16" s="684">
        <v>417.36</v>
      </c>
      <c r="M16" s="684">
        <v>349.15</v>
      </c>
      <c r="N16" s="685">
        <v>284</v>
      </c>
      <c r="O16" s="681"/>
      <c r="P16" s="529">
        <v>199</v>
      </c>
      <c r="Q16" s="173">
        <v>359</v>
      </c>
      <c r="R16" s="173">
        <v>329.2</v>
      </c>
      <c r="S16" s="173">
        <v>456.75</v>
      </c>
      <c r="T16" s="173">
        <v>342.9</v>
      </c>
      <c r="U16" s="173">
        <v>310.44</v>
      </c>
      <c r="V16" s="173">
        <v>326</v>
      </c>
      <c r="W16" s="173">
        <v>379</v>
      </c>
      <c r="X16" s="173">
        <v>396</v>
      </c>
      <c r="Y16" s="173">
        <v>391</v>
      </c>
      <c r="Z16" s="173">
        <v>337</v>
      </c>
      <c r="AA16" s="173">
        <v>321.47000000000003</v>
      </c>
      <c r="AB16" s="173">
        <v>341.67</v>
      </c>
      <c r="AC16" s="173">
        <v>321.19</v>
      </c>
      <c r="AD16" s="529">
        <v>486.27</v>
      </c>
      <c r="AE16" s="173">
        <v>471</v>
      </c>
      <c r="AF16" s="173">
        <v>542</v>
      </c>
      <c r="AG16" s="173">
        <v>479.64</v>
      </c>
      <c r="AH16" s="173">
        <v>525</v>
      </c>
      <c r="AI16" s="530">
        <v>498</v>
      </c>
      <c r="AJ16" s="529">
        <v>554.15</v>
      </c>
      <c r="AK16" s="173">
        <v>554.15</v>
      </c>
      <c r="AL16" s="173">
        <v>722</v>
      </c>
      <c r="AM16" s="173">
        <v>518</v>
      </c>
      <c r="AN16" s="530">
        <v>208.69</v>
      </c>
      <c r="AP16" s="691">
        <f t="shared" ref="AP16:AP51" si="8">IF(K16=0,"",K16-G16)</f>
        <v>-108.00999999999999</v>
      </c>
      <c r="AQ16" s="692">
        <f t="shared" ref="AQ16:AQ49" si="9">IF(L16=0,"",L16-G16)</f>
        <v>45.660000000000025</v>
      </c>
      <c r="AR16" s="692">
        <f t="shared" si="2"/>
        <v>-22.550000000000011</v>
      </c>
      <c r="AS16" s="692">
        <f t="shared" ref="AS16:AS51" si="10">N16-G16</f>
        <v>-87.699999999999989</v>
      </c>
      <c r="AT16" s="693" t="str">
        <f t="shared" si="3"/>
        <v/>
      </c>
      <c r="AV16" s="541">
        <f t="shared" ref="AV16:AV50" si="11">ROUND(K16*$AV$14,2)</f>
        <v>295.33</v>
      </c>
      <c r="AW16" s="543">
        <f t="shared" ref="AW16:AW50" si="12">ROUND(L16*$AW$14,2)</f>
        <v>417.36</v>
      </c>
      <c r="AX16" s="439">
        <f t="shared" ref="AX16:AX50" si="13">ROUND(M16*$AX$14,2)</f>
        <v>391.05</v>
      </c>
      <c r="AY16" s="544">
        <f t="shared" ref="AY16:AY50" si="14">ROUND(N16*$AY$14,2)</f>
        <v>284</v>
      </c>
      <c r="AZ16" s="542">
        <f t="shared" ref="AZ16:AZ51" si="15">ROUND(O16*$AZ$14,2)</f>
        <v>0</v>
      </c>
      <c r="BA16" s="694">
        <f>IF(AV16="","",AV16-G16)</f>
        <v>-76.37</v>
      </c>
      <c r="BB16" s="695">
        <f>IF(AW16="","",AW16-G16)</f>
        <v>45.660000000000025</v>
      </c>
      <c r="BC16" s="695">
        <f t="shared" ref="BC16:BC51" si="16">IF(AX16="","",AX16-G16)</f>
        <v>19.350000000000023</v>
      </c>
      <c r="BD16" s="692">
        <f>IF(AY16="","",AY16-G16)</f>
        <v>-87.699999999999989</v>
      </c>
      <c r="BE16" s="657" t="str">
        <f t="shared" ref="BE16:BE51" si="17">IF(AZ16=0,"",AZ16-G16)</f>
        <v/>
      </c>
      <c r="BG16" s="529">
        <f t="shared" ref="BG16:BG21" si="18">$G16</f>
        <v>371.7</v>
      </c>
      <c r="BH16" s="173">
        <f t="shared" ref="BH16:BJ21" si="19">$G16</f>
        <v>371.7</v>
      </c>
      <c r="BI16" s="173">
        <f t="shared" si="19"/>
        <v>371.7</v>
      </c>
      <c r="BJ16" s="173">
        <f t="shared" si="19"/>
        <v>371.7</v>
      </c>
      <c r="BK16" s="615"/>
      <c r="BL16" s="585">
        <f>BG16/G16</f>
        <v>1</v>
      </c>
      <c r="BM16" s="173">
        <f t="shared" ref="BM16:BM51" si="20">BH16/G16</f>
        <v>1</v>
      </c>
      <c r="BN16" s="173">
        <f t="shared" ref="BN16:BN51" si="21">BI16/G16</f>
        <v>1</v>
      </c>
      <c r="BO16" s="173">
        <f t="shared" ref="BO16:BO51" si="22">BJ16/G16</f>
        <v>1</v>
      </c>
      <c r="BP16" s="569">
        <f t="shared" ref="BP16:BP51" si="23">BK16/G16</f>
        <v>0</v>
      </c>
    </row>
    <row r="17" spans="1:68" s="195" customFormat="1" ht="47.25" customHeight="1" thickBot="1" x14ac:dyDescent="0.3">
      <c r="A17" s="205">
        <v>3</v>
      </c>
      <c r="B17" s="735" t="e">
        <f>#REF!</f>
        <v>#REF!</v>
      </c>
      <c r="C17" s="1390" t="s">
        <v>3</v>
      </c>
      <c r="D17" s="1390"/>
      <c r="E17" s="639" t="s">
        <v>8</v>
      </c>
      <c r="F17" s="269">
        <v>653</v>
      </c>
      <c r="G17" s="269">
        <f t="shared" si="4"/>
        <v>457.1</v>
      </c>
      <c r="H17" s="269">
        <f t="shared" si="5"/>
        <v>653</v>
      </c>
      <c r="I17" s="269">
        <f t="shared" si="6"/>
        <v>848.9</v>
      </c>
      <c r="J17" s="269">
        <f t="shared" si="7"/>
        <v>1110.0999999999999</v>
      </c>
      <c r="K17" s="684">
        <v>348.34</v>
      </c>
      <c r="L17" s="684">
        <v>513</v>
      </c>
      <c r="M17" s="684">
        <v>429.66</v>
      </c>
      <c r="N17" s="685">
        <v>349</v>
      </c>
      <c r="O17" s="681"/>
      <c r="P17" s="529">
        <v>245</v>
      </c>
      <c r="Q17" s="173">
        <v>441</v>
      </c>
      <c r="R17" s="173">
        <v>404.6</v>
      </c>
      <c r="S17" s="173">
        <v>561</v>
      </c>
      <c r="T17" s="173">
        <v>421.4</v>
      </c>
      <c r="U17" s="173">
        <v>381.81</v>
      </c>
      <c r="V17" s="173">
        <v>401</v>
      </c>
      <c r="W17" s="173">
        <v>466</v>
      </c>
      <c r="X17" s="173">
        <v>486</v>
      </c>
      <c r="Y17" s="173">
        <v>480</v>
      </c>
      <c r="Z17" s="173">
        <v>414</v>
      </c>
      <c r="AA17" s="173">
        <v>387.87</v>
      </c>
      <c r="AB17" s="173">
        <v>419.95</v>
      </c>
      <c r="AC17" s="173">
        <v>394.74</v>
      </c>
      <c r="AD17" s="529">
        <v>597.71</v>
      </c>
      <c r="AE17" s="173">
        <v>579</v>
      </c>
      <c r="AF17" s="173">
        <v>666</v>
      </c>
      <c r="AG17" s="173">
        <v>589.55999999999995</v>
      </c>
      <c r="AH17" s="173">
        <v>645</v>
      </c>
      <c r="AI17" s="530">
        <v>613</v>
      </c>
      <c r="AJ17" s="529">
        <v>620.82000000000005</v>
      </c>
      <c r="AK17" s="173">
        <v>620.82000000000005</v>
      </c>
      <c r="AL17" s="173">
        <v>888</v>
      </c>
      <c r="AM17" s="173">
        <v>638</v>
      </c>
      <c r="AN17" s="530">
        <v>275.70999999999998</v>
      </c>
      <c r="AP17" s="691">
        <f t="shared" si="8"/>
        <v>-108.76000000000005</v>
      </c>
      <c r="AQ17" s="692">
        <f t="shared" si="9"/>
        <v>55.899999999999977</v>
      </c>
      <c r="AR17" s="692">
        <f t="shared" si="2"/>
        <v>-27.439999999999998</v>
      </c>
      <c r="AS17" s="692">
        <f t="shared" si="10"/>
        <v>-108.10000000000002</v>
      </c>
      <c r="AT17" s="693" t="str">
        <f t="shared" si="3"/>
        <v/>
      </c>
      <c r="AV17" s="541">
        <f t="shared" si="11"/>
        <v>390.14</v>
      </c>
      <c r="AW17" s="543">
        <f t="shared" si="12"/>
        <v>513</v>
      </c>
      <c r="AX17" s="439">
        <f t="shared" si="13"/>
        <v>481.22</v>
      </c>
      <c r="AY17" s="544">
        <f t="shared" si="14"/>
        <v>349</v>
      </c>
      <c r="AZ17" s="542">
        <f t="shared" si="15"/>
        <v>0</v>
      </c>
      <c r="BA17" s="694">
        <f t="shared" ref="BA17:BA51" si="24">IF(AV17="","",AV17-G17)</f>
        <v>-66.960000000000036</v>
      </c>
      <c r="BB17" s="695">
        <f t="shared" ref="BB17:BB51" si="25">IF(AW17="","",AW17-G17)</f>
        <v>55.899999999999977</v>
      </c>
      <c r="BC17" s="695">
        <f t="shared" si="16"/>
        <v>24.120000000000005</v>
      </c>
      <c r="BD17" s="692">
        <f>IF(AY17="","",AY17-G17)</f>
        <v>-108.10000000000002</v>
      </c>
      <c r="BE17" s="657" t="str">
        <f t="shared" si="17"/>
        <v/>
      </c>
      <c r="BG17" s="529">
        <f t="shared" si="18"/>
        <v>457.1</v>
      </c>
      <c r="BH17" s="173">
        <f t="shared" si="19"/>
        <v>457.1</v>
      </c>
      <c r="BI17" s="173">
        <f t="shared" si="19"/>
        <v>457.1</v>
      </c>
      <c r="BJ17" s="173">
        <f t="shared" si="19"/>
        <v>457.1</v>
      </c>
      <c r="BK17" s="615"/>
      <c r="BL17" s="585">
        <f>BG17/G17</f>
        <v>1</v>
      </c>
      <c r="BM17" s="173">
        <f t="shared" si="20"/>
        <v>1</v>
      </c>
      <c r="BN17" s="173">
        <f t="shared" si="21"/>
        <v>1</v>
      </c>
      <c r="BO17" s="173">
        <f t="shared" si="22"/>
        <v>1</v>
      </c>
      <c r="BP17" s="569">
        <f t="shared" si="23"/>
        <v>0</v>
      </c>
    </row>
    <row r="18" spans="1:68" s="195" customFormat="1" ht="54.75" customHeight="1" thickBot="1" x14ac:dyDescent="0.3">
      <c r="A18" s="737">
        <v>4</v>
      </c>
      <c r="B18" s="738" t="e">
        <f>#REF!</f>
        <v>#REF!</v>
      </c>
      <c r="C18" s="1383" t="s">
        <v>3</v>
      </c>
      <c r="D18" s="1383"/>
      <c r="E18" s="637" t="s">
        <v>8</v>
      </c>
      <c r="F18" s="269">
        <v>221</v>
      </c>
      <c r="G18" s="269">
        <f t="shared" si="4"/>
        <v>154.69999999999999</v>
      </c>
      <c r="H18" s="269">
        <f t="shared" si="5"/>
        <v>221</v>
      </c>
      <c r="I18" s="269">
        <f t="shared" si="6"/>
        <v>287.3</v>
      </c>
      <c r="J18" s="269">
        <f t="shared" si="7"/>
        <v>375.7</v>
      </c>
      <c r="K18" s="684">
        <v>162.77000000000001</v>
      </c>
      <c r="L18" s="684">
        <v>217.37</v>
      </c>
      <c r="M18" s="684">
        <v>182.2</v>
      </c>
      <c r="N18" s="685">
        <v>148</v>
      </c>
      <c r="O18" s="681"/>
      <c r="P18" s="529">
        <v>127</v>
      </c>
      <c r="Q18" s="173">
        <v>187</v>
      </c>
      <c r="R18" s="173">
        <v>171.4</v>
      </c>
      <c r="S18" s="173">
        <v>237.75</v>
      </c>
      <c r="T18" s="173">
        <v>178.6</v>
      </c>
      <c r="U18" s="173">
        <v>161.85</v>
      </c>
      <c r="V18" s="173">
        <v>170</v>
      </c>
      <c r="W18" s="173">
        <v>197</v>
      </c>
      <c r="X18" s="173">
        <v>206</v>
      </c>
      <c r="Y18" s="173">
        <v>204</v>
      </c>
      <c r="Z18" s="173">
        <v>176</v>
      </c>
      <c r="AA18" s="173">
        <v>166.53</v>
      </c>
      <c r="AB18" s="173">
        <v>177.82</v>
      </c>
      <c r="AC18" s="173">
        <v>205.6</v>
      </c>
      <c r="AD18" s="529">
        <v>166.3</v>
      </c>
      <c r="AE18" s="173">
        <v>246</v>
      </c>
      <c r="AF18" s="173">
        <v>282</v>
      </c>
      <c r="AG18" s="173">
        <v>249.81</v>
      </c>
      <c r="AH18" s="173">
        <v>175</v>
      </c>
      <c r="AI18" s="530">
        <v>259</v>
      </c>
      <c r="AJ18" s="529">
        <v>256.85000000000002</v>
      </c>
      <c r="AK18" s="173">
        <v>256.85000000000002</v>
      </c>
      <c r="AL18" s="173">
        <v>376</v>
      </c>
      <c r="AM18" s="173">
        <v>364</v>
      </c>
      <c r="AN18" s="530">
        <v>144.91999999999999</v>
      </c>
      <c r="AP18" s="691">
        <f t="shared" si="8"/>
        <v>8.0700000000000216</v>
      </c>
      <c r="AQ18" s="692">
        <f t="shared" si="9"/>
        <v>62.670000000000016</v>
      </c>
      <c r="AR18" s="692">
        <f t="shared" si="2"/>
        <v>27.5</v>
      </c>
      <c r="AS18" s="692">
        <f t="shared" si="10"/>
        <v>-6.6999999999999886</v>
      </c>
      <c r="AT18" s="693" t="str">
        <f t="shared" si="3"/>
        <v/>
      </c>
      <c r="AV18" s="541">
        <f t="shared" si="11"/>
        <v>182.3</v>
      </c>
      <c r="AW18" s="543">
        <f t="shared" si="12"/>
        <v>217.37</v>
      </c>
      <c r="AX18" s="439">
        <f t="shared" si="13"/>
        <v>204.06</v>
      </c>
      <c r="AY18" s="544">
        <f t="shared" si="14"/>
        <v>148</v>
      </c>
      <c r="AZ18" s="542">
        <f t="shared" si="15"/>
        <v>0</v>
      </c>
      <c r="BA18" s="694">
        <f>IF(AV18="","",AV18-G18)</f>
        <v>27.600000000000023</v>
      </c>
      <c r="BB18" s="695">
        <f t="shared" si="25"/>
        <v>62.670000000000016</v>
      </c>
      <c r="BC18" s="695">
        <f t="shared" si="16"/>
        <v>49.360000000000014</v>
      </c>
      <c r="BD18" s="692">
        <f t="shared" ref="BD18:BD51" si="26">IF(AY18="","",AY18-G18)</f>
        <v>-6.6999999999999886</v>
      </c>
      <c r="BE18" s="657" t="str">
        <f t="shared" si="17"/>
        <v/>
      </c>
      <c r="BG18" s="529">
        <f t="shared" si="18"/>
        <v>154.69999999999999</v>
      </c>
      <c r="BH18" s="173">
        <f t="shared" si="19"/>
        <v>154.69999999999999</v>
      </c>
      <c r="BI18" s="173">
        <f t="shared" si="19"/>
        <v>154.69999999999999</v>
      </c>
      <c r="BJ18" s="173">
        <f t="shared" si="19"/>
        <v>154.69999999999999</v>
      </c>
      <c r="BK18" s="615"/>
      <c r="BL18" s="585">
        <f>BG18/G18</f>
        <v>1</v>
      </c>
      <c r="BM18" s="173">
        <f t="shared" si="20"/>
        <v>1</v>
      </c>
      <c r="BN18" s="173">
        <f t="shared" si="21"/>
        <v>1</v>
      </c>
      <c r="BO18" s="173">
        <f t="shared" si="22"/>
        <v>1</v>
      </c>
      <c r="BP18" s="569">
        <f t="shared" si="23"/>
        <v>0</v>
      </c>
    </row>
    <row r="19" spans="1:68" s="195" customFormat="1" ht="47.25" customHeight="1" thickBot="1" x14ac:dyDescent="0.3">
      <c r="A19" s="205">
        <v>5</v>
      </c>
      <c r="B19" s="735" t="e">
        <f>#REF!</f>
        <v>#REF!</v>
      </c>
      <c r="C19" s="1390" t="s">
        <v>3</v>
      </c>
      <c r="D19" s="1390"/>
      <c r="E19" s="639" t="s">
        <v>8</v>
      </c>
      <c r="F19" s="269">
        <v>166</v>
      </c>
      <c r="G19" s="269">
        <f t="shared" si="4"/>
        <v>116.2</v>
      </c>
      <c r="H19" s="269">
        <f t="shared" si="5"/>
        <v>166</v>
      </c>
      <c r="I19" s="269">
        <f t="shared" si="6"/>
        <v>215.8</v>
      </c>
      <c r="J19" s="269">
        <f t="shared" si="7"/>
        <v>282.2</v>
      </c>
      <c r="K19" s="684">
        <v>97.67</v>
      </c>
      <c r="L19" s="684">
        <v>130.41999999999999</v>
      </c>
      <c r="M19" s="684">
        <v>109.32</v>
      </c>
      <c r="N19" s="685">
        <v>89</v>
      </c>
      <c r="O19" s="681"/>
      <c r="P19" s="529">
        <v>81</v>
      </c>
      <c r="Q19" s="173">
        <v>112</v>
      </c>
      <c r="R19" s="173">
        <v>102.9</v>
      </c>
      <c r="S19" s="173">
        <v>142.5</v>
      </c>
      <c r="T19" s="173">
        <v>107.1</v>
      </c>
      <c r="U19" s="173">
        <v>97.11</v>
      </c>
      <c r="V19" s="173">
        <v>102</v>
      </c>
      <c r="W19" s="173">
        <v>118</v>
      </c>
      <c r="X19" s="173">
        <v>123</v>
      </c>
      <c r="Y19" s="173">
        <v>80</v>
      </c>
      <c r="Z19" s="173">
        <v>105</v>
      </c>
      <c r="AA19" s="173">
        <v>100.13</v>
      </c>
      <c r="AB19" s="173">
        <v>106.24</v>
      </c>
      <c r="AC19" s="173">
        <v>123.51</v>
      </c>
      <c r="AD19" s="529">
        <v>99.76</v>
      </c>
      <c r="AE19" s="173">
        <v>147</v>
      </c>
      <c r="AF19" s="173">
        <v>169</v>
      </c>
      <c r="AG19" s="173">
        <v>149.88999999999999</v>
      </c>
      <c r="AH19" s="173">
        <v>105</v>
      </c>
      <c r="AI19" s="530">
        <v>110</v>
      </c>
      <c r="AJ19" s="529">
        <v>154.11000000000001</v>
      </c>
      <c r="AK19" s="173">
        <v>154.11000000000001</v>
      </c>
      <c r="AL19" s="173">
        <v>110</v>
      </c>
      <c r="AM19" s="173">
        <v>218</v>
      </c>
      <c r="AN19" s="530">
        <v>86.96</v>
      </c>
      <c r="AP19" s="691">
        <f t="shared" si="8"/>
        <v>-18.53</v>
      </c>
      <c r="AQ19" s="692">
        <f t="shared" si="9"/>
        <v>14.219999999999985</v>
      </c>
      <c r="AR19" s="692">
        <f t="shared" si="2"/>
        <v>-6.8800000000000097</v>
      </c>
      <c r="AS19" s="692">
        <f t="shared" si="10"/>
        <v>-27.200000000000003</v>
      </c>
      <c r="AT19" s="693" t="str">
        <f t="shared" si="3"/>
        <v/>
      </c>
      <c r="AV19" s="541">
        <f t="shared" si="11"/>
        <v>109.39</v>
      </c>
      <c r="AW19" s="543">
        <f t="shared" si="12"/>
        <v>130.41999999999999</v>
      </c>
      <c r="AX19" s="439">
        <f t="shared" si="13"/>
        <v>122.44</v>
      </c>
      <c r="AY19" s="544">
        <f t="shared" si="14"/>
        <v>89</v>
      </c>
      <c r="AZ19" s="542">
        <f t="shared" si="15"/>
        <v>0</v>
      </c>
      <c r="BA19" s="694">
        <f t="shared" si="24"/>
        <v>-6.8100000000000023</v>
      </c>
      <c r="BB19" s="695">
        <f t="shared" si="25"/>
        <v>14.219999999999985</v>
      </c>
      <c r="BC19" s="695">
        <f t="shared" si="16"/>
        <v>6.2399999999999949</v>
      </c>
      <c r="BD19" s="692">
        <f t="shared" si="26"/>
        <v>-27.200000000000003</v>
      </c>
      <c r="BE19" s="657" t="str">
        <f t="shared" si="17"/>
        <v/>
      </c>
      <c r="BG19" s="529">
        <f t="shared" si="18"/>
        <v>116.2</v>
      </c>
      <c r="BH19" s="173">
        <f t="shared" si="19"/>
        <v>116.2</v>
      </c>
      <c r="BI19" s="173">
        <f t="shared" si="19"/>
        <v>116.2</v>
      </c>
      <c r="BJ19" s="173">
        <f t="shared" si="19"/>
        <v>116.2</v>
      </c>
      <c r="BK19" s="615"/>
      <c r="BL19" s="585">
        <f t="shared" ref="BL19:BL51" si="27">BG19/G19</f>
        <v>1</v>
      </c>
      <c r="BM19" s="173">
        <f t="shared" si="20"/>
        <v>1</v>
      </c>
      <c r="BN19" s="173">
        <f t="shared" si="21"/>
        <v>1</v>
      </c>
      <c r="BO19" s="173">
        <f t="shared" si="22"/>
        <v>1</v>
      </c>
      <c r="BP19" s="569">
        <f t="shared" si="23"/>
        <v>0</v>
      </c>
    </row>
    <row r="20" spans="1:68" s="195" customFormat="1" ht="47.25" customHeight="1" thickBot="1" x14ac:dyDescent="0.3">
      <c r="A20" s="221">
        <v>6</v>
      </c>
      <c r="B20" s="736" t="e">
        <f>#REF!</f>
        <v>#REF!</v>
      </c>
      <c r="C20" s="1383" t="s">
        <v>3</v>
      </c>
      <c r="D20" s="1383"/>
      <c r="E20" s="637" t="s">
        <v>8</v>
      </c>
      <c r="F20" s="269">
        <v>277</v>
      </c>
      <c r="G20" s="269">
        <f t="shared" si="4"/>
        <v>193.9</v>
      </c>
      <c r="H20" s="269">
        <f t="shared" si="5"/>
        <v>277</v>
      </c>
      <c r="I20" s="269">
        <f t="shared" si="6"/>
        <v>360.1</v>
      </c>
      <c r="J20" s="269">
        <f t="shared" si="7"/>
        <v>470.9</v>
      </c>
      <c r="K20" s="684">
        <v>162.77000000000001</v>
      </c>
      <c r="L20" s="684">
        <v>217.37</v>
      </c>
      <c r="M20" s="684">
        <v>182.2</v>
      </c>
      <c r="N20" s="685">
        <v>148</v>
      </c>
      <c r="O20" s="681"/>
      <c r="P20" s="529">
        <v>118</v>
      </c>
      <c r="Q20" s="173">
        <v>187</v>
      </c>
      <c r="R20" s="173">
        <v>171.4</v>
      </c>
      <c r="S20" s="173">
        <v>237.75</v>
      </c>
      <c r="T20" s="173">
        <v>178.6</v>
      </c>
      <c r="U20" s="173">
        <v>161.85</v>
      </c>
      <c r="V20" s="173">
        <v>170</v>
      </c>
      <c r="W20" s="173">
        <v>197</v>
      </c>
      <c r="X20" s="173">
        <v>155</v>
      </c>
      <c r="Y20" s="173">
        <v>204</v>
      </c>
      <c r="Z20" s="173">
        <v>176</v>
      </c>
      <c r="AA20" s="173">
        <v>166.53</v>
      </c>
      <c r="AB20" s="173">
        <v>177.82</v>
      </c>
      <c r="AC20" s="173">
        <v>205.6</v>
      </c>
      <c r="AD20" s="529">
        <v>253.27</v>
      </c>
      <c r="AE20" s="173">
        <v>246</v>
      </c>
      <c r="AF20" s="173">
        <v>282</v>
      </c>
      <c r="AG20" s="173">
        <v>249.81</v>
      </c>
      <c r="AH20" s="173">
        <v>175</v>
      </c>
      <c r="AI20" s="530">
        <v>259</v>
      </c>
      <c r="AJ20" s="529">
        <v>256.85000000000002</v>
      </c>
      <c r="AK20" s="173">
        <v>256.85000000000002</v>
      </c>
      <c r="AL20" s="173">
        <v>376</v>
      </c>
      <c r="AM20" s="173">
        <v>364</v>
      </c>
      <c r="AN20" s="530">
        <v>144.91999999999999</v>
      </c>
      <c r="AP20" s="691">
        <f t="shared" si="8"/>
        <v>-31.129999999999995</v>
      </c>
      <c r="AQ20" s="692">
        <f t="shared" si="9"/>
        <v>23.47</v>
      </c>
      <c r="AR20" s="692">
        <f t="shared" si="2"/>
        <v>-11.700000000000017</v>
      </c>
      <c r="AS20" s="692">
        <f t="shared" si="10"/>
        <v>-45.900000000000006</v>
      </c>
      <c r="AT20" s="693" t="str">
        <f t="shared" si="3"/>
        <v/>
      </c>
      <c r="AV20" s="541">
        <f t="shared" si="11"/>
        <v>182.3</v>
      </c>
      <c r="AW20" s="543">
        <f t="shared" si="12"/>
        <v>217.37</v>
      </c>
      <c r="AX20" s="439">
        <f t="shared" si="13"/>
        <v>204.06</v>
      </c>
      <c r="AY20" s="544">
        <f t="shared" si="14"/>
        <v>148</v>
      </c>
      <c r="AZ20" s="542">
        <f t="shared" si="15"/>
        <v>0</v>
      </c>
      <c r="BA20" s="694">
        <f t="shared" si="24"/>
        <v>-11.599999999999994</v>
      </c>
      <c r="BB20" s="695">
        <f t="shared" si="25"/>
        <v>23.47</v>
      </c>
      <c r="BC20" s="695">
        <f t="shared" si="16"/>
        <v>10.159999999999997</v>
      </c>
      <c r="BD20" s="692">
        <f t="shared" si="26"/>
        <v>-45.900000000000006</v>
      </c>
      <c r="BE20" s="657" t="str">
        <f t="shared" si="17"/>
        <v/>
      </c>
      <c r="BG20" s="529">
        <f t="shared" si="18"/>
        <v>193.9</v>
      </c>
      <c r="BH20" s="173">
        <f t="shared" si="19"/>
        <v>193.9</v>
      </c>
      <c r="BI20" s="173">
        <f t="shared" si="19"/>
        <v>193.9</v>
      </c>
      <c r="BJ20" s="173">
        <f t="shared" si="19"/>
        <v>193.9</v>
      </c>
      <c r="BK20" s="615"/>
      <c r="BL20" s="585">
        <f t="shared" si="27"/>
        <v>1</v>
      </c>
      <c r="BM20" s="173">
        <f t="shared" si="20"/>
        <v>1</v>
      </c>
      <c r="BN20" s="173">
        <f t="shared" si="21"/>
        <v>1</v>
      </c>
      <c r="BO20" s="173">
        <f t="shared" si="22"/>
        <v>1</v>
      </c>
      <c r="BP20" s="569">
        <f t="shared" si="23"/>
        <v>0</v>
      </c>
    </row>
    <row r="21" spans="1:68" s="195" customFormat="1" ht="47.25" customHeight="1" thickBot="1" x14ac:dyDescent="0.3">
      <c r="A21" s="205">
        <v>7</v>
      </c>
      <c r="B21" s="735" t="e">
        <f>#REF!</f>
        <v>#REF!</v>
      </c>
      <c r="C21" s="1390" t="s">
        <v>3</v>
      </c>
      <c r="D21" s="1390"/>
      <c r="E21" s="639" t="s">
        <v>8</v>
      </c>
      <c r="F21" s="269">
        <v>138</v>
      </c>
      <c r="G21" s="269">
        <f t="shared" si="4"/>
        <v>96.6</v>
      </c>
      <c r="H21" s="269">
        <f t="shared" si="5"/>
        <v>138</v>
      </c>
      <c r="I21" s="269">
        <f t="shared" si="6"/>
        <v>179.4</v>
      </c>
      <c r="J21" s="269">
        <f t="shared" si="7"/>
        <v>234.6</v>
      </c>
      <c r="K21" s="684">
        <v>81.38</v>
      </c>
      <c r="L21" s="684">
        <v>108.69</v>
      </c>
      <c r="M21" s="684">
        <v>90.68</v>
      </c>
      <c r="N21" s="685">
        <v>74</v>
      </c>
      <c r="O21" s="681"/>
      <c r="P21" s="529">
        <v>59</v>
      </c>
      <c r="Q21" s="173">
        <v>94</v>
      </c>
      <c r="R21" s="173">
        <v>85.7</v>
      </c>
      <c r="S21" s="173">
        <v>118.5</v>
      </c>
      <c r="T21" s="173">
        <v>89.3</v>
      </c>
      <c r="U21" s="173">
        <v>80.73</v>
      </c>
      <c r="V21" s="173">
        <v>85</v>
      </c>
      <c r="W21" s="173">
        <v>99</v>
      </c>
      <c r="X21" s="173">
        <v>77</v>
      </c>
      <c r="Y21" s="173">
        <v>101</v>
      </c>
      <c r="Z21" s="173">
        <v>88</v>
      </c>
      <c r="AA21" s="173">
        <v>74.83</v>
      </c>
      <c r="AB21" s="173">
        <v>88.35</v>
      </c>
      <c r="AC21" s="173">
        <v>102.42</v>
      </c>
      <c r="AD21" s="529">
        <v>126.63</v>
      </c>
      <c r="AE21" s="173">
        <v>123</v>
      </c>
      <c r="AF21" s="173">
        <v>141</v>
      </c>
      <c r="AG21" s="173">
        <v>124.91</v>
      </c>
      <c r="AH21" s="173">
        <v>78</v>
      </c>
      <c r="AI21" s="530">
        <v>129</v>
      </c>
      <c r="AJ21" s="529">
        <v>127.88</v>
      </c>
      <c r="AK21" s="173">
        <v>127.88</v>
      </c>
      <c r="AL21" s="173">
        <v>188</v>
      </c>
      <c r="AM21" s="173">
        <v>182</v>
      </c>
      <c r="AN21" s="530">
        <v>64.459999999999994</v>
      </c>
      <c r="AP21" s="691">
        <f t="shared" si="8"/>
        <v>-15.219999999999999</v>
      </c>
      <c r="AQ21" s="692">
        <f t="shared" si="9"/>
        <v>12.090000000000003</v>
      </c>
      <c r="AR21" s="692">
        <f t="shared" si="2"/>
        <v>-5.9199999999999875</v>
      </c>
      <c r="AS21" s="692">
        <f t="shared" si="10"/>
        <v>-22.599999999999994</v>
      </c>
      <c r="AT21" s="693" t="str">
        <f t="shared" si="3"/>
        <v/>
      </c>
      <c r="AV21" s="541">
        <f t="shared" si="11"/>
        <v>91.15</v>
      </c>
      <c r="AW21" s="543">
        <f t="shared" si="12"/>
        <v>108.69</v>
      </c>
      <c r="AX21" s="439">
        <f t="shared" si="13"/>
        <v>101.56</v>
      </c>
      <c r="AY21" s="544">
        <f t="shared" si="14"/>
        <v>74</v>
      </c>
      <c r="AZ21" s="542">
        <f t="shared" si="15"/>
        <v>0</v>
      </c>
      <c r="BA21" s="694">
        <f t="shared" si="24"/>
        <v>-5.4499999999999886</v>
      </c>
      <c r="BB21" s="695">
        <f t="shared" si="25"/>
        <v>12.090000000000003</v>
      </c>
      <c r="BC21" s="695">
        <f t="shared" si="16"/>
        <v>4.960000000000008</v>
      </c>
      <c r="BD21" s="692">
        <f t="shared" si="26"/>
        <v>-22.599999999999994</v>
      </c>
      <c r="BE21" s="657" t="str">
        <f t="shared" si="17"/>
        <v/>
      </c>
      <c r="BG21" s="529">
        <f t="shared" si="18"/>
        <v>96.6</v>
      </c>
      <c r="BH21" s="173">
        <f t="shared" si="19"/>
        <v>96.6</v>
      </c>
      <c r="BI21" s="173">
        <f t="shared" si="19"/>
        <v>96.6</v>
      </c>
      <c r="BJ21" s="173">
        <f t="shared" si="19"/>
        <v>96.6</v>
      </c>
      <c r="BK21" s="615"/>
      <c r="BL21" s="585">
        <f t="shared" si="27"/>
        <v>1</v>
      </c>
      <c r="BM21" s="173">
        <f t="shared" si="20"/>
        <v>1</v>
      </c>
      <c r="BN21" s="173">
        <f t="shared" si="21"/>
        <v>1</v>
      </c>
      <c r="BO21" s="173">
        <f t="shared" si="22"/>
        <v>1</v>
      </c>
      <c r="BP21" s="569">
        <f t="shared" si="23"/>
        <v>0</v>
      </c>
    </row>
    <row r="22" spans="1:68" s="195" customFormat="1" ht="47.25" customHeight="1" thickBot="1" x14ac:dyDescent="0.3">
      <c r="A22" s="737">
        <v>8</v>
      </c>
      <c r="B22" s="738" t="e">
        <f>#REF!</f>
        <v>#REF!</v>
      </c>
      <c r="C22" s="1383" t="s">
        <v>3</v>
      </c>
      <c r="D22" s="1383"/>
      <c r="E22" s="637" t="s">
        <v>8</v>
      </c>
      <c r="F22" s="269">
        <v>1161</v>
      </c>
      <c r="G22" s="269">
        <f t="shared" si="4"/>
        <v>812.7</v>
      </c>
      <c r="H22" s="269">
        <f t="shared" si="5"/>
        <v>1161</v>
      </c>
      <c r="I22" s="269">
        <f t="shared" si="6"/>
        <v>1509.3</v>
      </c>
      <c r="J22" s="269">
        <f t="shared" si="7"/>
        <v>1973.7</v>
      </c>
      <c r="K22" s="705">
        <v>1171.97</v>
      </c>
      <c r="L22" s="705">
        <v>2608.48</v>
      </c>
      <c r="M22" s="705">
        <v>764.41</v>
      </c>
      <c r="N22" s="706">
        <v>1775</v>
      </c>
      <c r="O22" s="709"/>
      <c r="P22" s="529">
        <v>1889</v>
      </c>
      <c r="Q22" s="173">
        <v>2244</v>
      </c>
      <c r="R22" s="173">
        <v>2184.1</v>
      </c>
      <c r="S22" s="173">
        <v>1521.6</v>
      </c>
      <c r="T22" s="173">
        <v>1530.6</v>
      </c>
      <c r="U22" s="173">
        <v>1940.64</v>
      </c>
      <c r="V22" s="173">
        <v>2038</v>
      </c>
      <c r="W22" s="173">
        <v>1899</v>
      </c>
      <c r="X22" s="173">
        <v>1857</v>
      </c>
      <c r="Y22" s="173">
        <v>1955</v>
      </c>
      <c r="Z22" s="173">
        <v>2107</v>
      </c>
      <c r="AA22" s="173">
        <v>2297</v>
      </c>
      <c r="AB22" s="173">
        <v>2135.0700000000002</v>
      </c>
      <c r="AC22" s="173">
        <v>2007.62</v>
      </c>
      <c r="AD22" s="529">
        <v>1197.23</v>
      </c>
      <c r="AE22" s="173">
        <v>2947</v>
      </c>
      <c r="AF22" s="173">
        <v>3385</v>
      </c>
      <c r="AG22" s="173">
        <v>2997.78</v>
      </c>
      <c r="AH22" s="173">
        <v>2489</v>
      </c>
      <c r="AI22" s="530">
        <v>2180</v>
      </c>
      <c r="AJ22" s="529">
        <v>3963.41</v>
      </c>
      <c r="AK22" s="173">
        <v>2001.52</v>
      </c>
      <c r="AL22" s="173">
        <v>1100</v>
      </c>
      <c r="AM22" s="173">
        <v>2184</v>
      </c>
      <c r="AN22" s="530">
        <v>1737.48</v>
      </c>
      <c r="AP22" s="649">
        <f t="shared" si="8"/>
        <v>359.27</v>
      </c>
      <c r="AQ22" s="650">
        <f t="shared" si="9"/>
        <v>1795.78</v>
      </c>
      <c r="AR22" s="650">
        <f t="shared" si="2"/>
        <v>-48.290000000000077</v>
      </c>
      <c r="AS22" s="650">
        <f t="shared" si="10"/>
        <v>962.3</v>
      </c>
      <c r="AT22" s="530" t="str">
        <f t="shared" si="3"/>
        <v/>
      </c>
      <c r="AV22" s="700">
        <f t="shared" si="11"/>
        <v>1312.61</v>
      </c>
      <c r="AW22" s="701">
        <f t="shared" si="12"/>
        <v>2608.48</v>
      </c>
      <c r="AX22" s="702">
        <f t="shared" si="13"/>
        <v>856.14</v>
      </c>
      <c r="AY22" s="703">
        <f t="shared" si="14"/>
        <v>1775</v>
      </c>
      <c r="AZ22" s="704">
        <f t="shared" si="15"/>
        <v>0</v>
      </c>
      <c r="BA22" s="662">
        <f>IF(AV22="","",AV22-G22)</f>
        <v>499.90999999999985</v>
      </c>
      <c r="BB22" s="663">
        <f t="shared" si="25"/>
        <v>1795.78</v>
      </c>
      <c r="BC22" s="663">
        <f t="shared" si="16"/>
        <v>43.439999999999941</v>
      </c>
      <c r="BD22" s="664">
        <f t="shared" si="26"/>
        <v>962.3</v>
      </c>
      <c r="BE22" s="676" t="str">
        <f t="shared" si="17"/>
        <v/>
      </c>
      <c r="BF22" s="1571" t="s">
        <v>581</v>
      </c>
      <c r="BG22" s="669">
        <v>1171.97</v>
      </c>
      <c r="BH22" s="670">
        <v>2608.48</v>
      </c>
      <c r="BI22" s="670">
        <v>764.41</v>
      </c>
      <c r="BJ22" s="670">
        <v>1775</v>
      </c>
      <c r="BK22" s="615"/>
      <c r="BL22" s="616">
        <f t="shared" si="27"/>
        <v>1.4420696443952257</v>
      </c>
      <c r="BM22" s="617">
        <f t="shared" si="20"/>
        <v>3.2096468561584839</v>
      </c>
      <c r="BN22" s="617">
        <f>BI22/G22</f>
        <v>0.94058078011566371</v>
      </c>
      <c r="BO22" s="617">
        <f t="shared" si="22"/>
        <v>2.1840777654731141</v>
      </c>
      <c r="BP22" s="713">
        <f t="shared" si="23"/>
        <v>0</v>
      </c>
    </row>
    <row r="23" spans="1:68" s="195" customFormat="1" ht="47.25" customHeight="1" thickBot="1" x14ac:dyDescent="0.3">
      <c r="A23" s="739">
        <v>9</v>
      </c>
      <c r="B23" s="740" t="e">
        <f>#REF!</f>
        <v>#REF!</v>
      </c>
      <c r="C23" s="1390" t="s">
        <v>3</v>
      </c>
      <c r="D23" s="1390"/>
      <c r="E23" s="639" t="s">
        <v>8</v>
      </c>
      <c r="F23" s="269">
        <v>1161</v>
      </c>
      <c r="G23" s="269">
        <f t="shared" si="4"/>
        <v>812.7</v>
      </c>
      <c r="H23" s="269">
        <f t="shared" si="5"/>
        <v>1161</v>
      </c>
      <c r="I23" s="269">
        <f t="shared" si="6"/>
        <v>1509.3</v>
      </c>
      <c r="J23" s="269">
        <f t="shared" si="7"/>
        <v>1973.7</v>
      </c>
      <c r="K23" s="707">
        <v>1171.97</v>
      </c>
      <c r="L23" s="707">
        <v>3477.97</v>
      </c>
      <c r="M23" s="707">
        <v>1019.49</v>
      </c>
      <c r="N23" s="708">
        <v>2366</v>
      </c>
      <c r="O23" s="709"/>
      <c r="P23" s="529">
        <v>1885</v>
      </c>
      <c r="Q23" s="173">
        <v>2992</v>
      </c>
      <c r="R23" s="173">
        <v>2743.2</v>
      </c>
      <c r="S23" s="173">
        <v>2028.8</v>
      </c>
      <c r="T23" s="173">
        <v>2040.8</v>
      </c>
      <c r="U23" s="173">
        <v>2587.65</v>
      </c>
      <c r="V23" s="173">
        <v>2717</v>
      </c>
      <c r="W23" s="173">
        <v>2533</v>
      </c>
      <c r="X23" s="173">
        <v>2476</v>
      </c>
      <c r="Y23" s="173">
        <v>2606</v>
      </c>
      <c r="Z23" s="173">
        <v>2809</v>
      </c>
      <c r="AA23" s="173">
        <v>3228.4</v>
      </c>
      <c r="AB23" s="173">
        <v>2846.94</v>
      </c>
      <c r="AC23" s="173">
        <v>2675.67</v>
      </c>
      <c r="AD23" s="529">
        <v>4052.26</v>
      </c>
      <c r="AE23" s="173">
        <v>3929</v>
      </c>
      <c r="AF23" s="173">
        <v>4513</v>
      </c>
      <c r="AG23" s="173">
        <v>3997.04</v>
      </c>
      <c r="AH23" s="173">
        <v>3319</v>
      </c>
      <c r="AI23" s="530">
        <v>4155</v>
      </c>
      <c r="AJ23" s="529">
        <v>5284.55</v>
      </c>
      <c r="AK23" s="173">
        <v>2668.7</v>
      </c>
      <c r="AL23" s="173">
        <v>6018</v>
      </c>
      <c r="AM23" s="173">
        <v>5823</v>
      </c>
      <c r="AN23" s="530">
        <v>6692.4</v>
      </c>
      <c r="AP23" s="649">
        <f t="shared" si="8"/>
        <v>359.27</v>
      </c>
      <c r="AQ23" s="650">
        <f t="shared" si="9"/>
        <v>2665.2699999999995</v>
      </c>
      <c r="AR23" s="650">
        <f t="shared" si="2"/>
        <v>206.78999999999996</v>
      </c>
      <c r="AS23" s="650">
        <f t="shared" si="10"/>
        <v>1553.3</v>
      </c>
      <c r="AT23" s="530" t="str">
        <f t="shared" si="3"/>
        <v/>
      </c>
      <c r="AV23" s="700">
        <f t="shared" si="11"/>
        <v>1312.61</v>
      </c>
      <c r="AW23" s="701">
        <f t="shared" si="12"/>
        <v>3477.97</v>
      </c>
      <c r="AX23" s="702">
        <f t="shared" si="13"/>
        <v>1141.83</v>
      </c>
      <c r="AY23" s="703">
        <f t="shared" si="14"/>
        <v>2366</v>
      </c>
      <c r="AZ23" s="704">
        <f t="shared" si="15"/>
        <v>0</v>
      </c>
      <c r="BA23" s="662">
        <f t="shared" si="24"/>
        <v>499.90999999999985</v>
      </c>
      <c r="BB23" s="663">
        <f t="shared" si="25"/>
        <v>2665.2699999999995</v>
      </c>
      <c r="BC23" s="663">
        <f t="shared" si="16"/>
        <v>329.12999999999988</v>
      </c>
      <c r="BD23" s="664">
        <f t="shared" si="26"/>
        <v>1553.3</v>
      </c>
      <c r="BE23" s="676" t="str">
        <f t="shared" si="17"/>
        <v/>
      </c>
      <c r="BF23" s="1571"/>
      <c r="BG23" s="748">
        <v>1171.97</v>
      </c>
      <c r="BH23" s="567">
        <v>2608.48</v>
      </c>
      <c r="BI23" s="567">
        <v>764.41</v>
      </c>
      <c r="BJ23" s="567">
        <v>1775</v>
      </c>
      <c r="BK23" s="615"/>
      <c r="BL23" s="711">
        <f>BG23/G23</f>
        <v>1.4420696443952257</v>
      </c>
      <c r="BM23" s="712">
        <f t="shared" si="20"/>
        <v>3.2096468561584839</v>
      </c>
      <c r="BN23" s="712">
        <f t="shared" si="21"/>
        <v>0.94058078011566371</v>
      </c>
      <c r="BO23" s="712">
        <f t="shared" si="22"/>
        <v>2.1840777654731141</v>
      </c>
      <c r="BP23" s="713">
        <f t="shared" si="23"/>
        <v>0</v>
      </c>
    </row>
    <row r="24" spans="1:68" s="195" customFormat="1" ht="47.25" customHeight="1" thickBot="1" x14ac:dyDescent="0.3">
      <c r="A24" s="741">
        <v>10</v>
      </c>
      <c r="B24" s="742" t="e">
        <f>#REF!</f>
        <v>#REF!</v>
      </c>
      <c r="C24" s="1383" t="s">
        <v>3</v>
      </c>
      <c r="D24" s="1383"/>
      <c r="E24" s="637" t="s">
        <v>8</v>
      </c>
      <c r="F24" s="269">
        <v>2765</v>
      </c>
      <c r="G24" s="269">
        <f t="shared" si="4"/>
        <v>1935.5</v>
      </c>
      <c r="H24" s="269">
        <f t="shared" si="5"/>
        <v>2765</v>
      </c>
      <c r="I24" s="269">
        <f t="shared" si="6"/>
        <v>3594.5</v>
      </c>
      <c r="J24" s="269">
        <f t="shared" si="7"/>
        <v>4700.5</v>
      </c>
      <c r="K24" s="684">
        <v>1171.97</v>
      </c>
      <c r="L24" s="684">
        <v>4347.47</v>
      </c>
      <c r="M24" s="684">
        <v>1273.73</v>
      </c>
      <c r="N24" s="685">
        <v>2958</v>
      </c>
      <c r="O24" s="681"/>
      <c r="P24" s="529">
        <v>2356</v>
      </c>
      <c r="Q24" s="173">
        <v>3740</v>
      </c>
      <c r="R24" s="173">
        <v>3429</v>
      </c>
      <c r="S24" s="173">
        <v>2536</v>
      </c>
      <c r="T24" s="173">
        <v>2551</v>
      </c>
      <c r="U24" s="173">
        <v>3234.66</v>
      </c>
      <c r="V24" s="173">
        <v>3396</v>
      </c>
      <c r="W24" s="173">
        <v>3166</v>
      </c>
      <c r="X24" s="173">
        <v>4126</v>
      </c>
      <c r="Y24" s="173">
        <v>3258</v>
      </c>
      <c r="Z24" s="173">
        <v>3511</v>
      </c>
      <c r="AA24" s="173">
        <v>4035.77</v>
      </c>
      <c r="AB24" s="173">
        <v>3558.81</v>
      </c>
      <c r="AC24" s="173">
        <v>3345.11</v>
      </c>
      <c r="AD24" s="529">
        <v>5065.32</v>
      </c>
      <c r="AE24" s="173">
        <v>4911</v>
      </c>
      <c r="AF24" s="173">
        <v>5641</v>
      </c>
      <c r="AG24" s="173">
        <v>4996.29</v>
      </c>
      <c r="AH24" s="173">
        <v>4148</v>
      </c>
      <c r="AI24" s="530">
        <v>5194</v>
      </c>
      <c r="AJ24" s="529">
        <v>6605.69</v>
      </c>
      <c r="AK24" s="173">
        <v>6605.69</v>
      </c>
      <c r="AL24" s="173">
        <v>7522</v>
      </c>
      <c r="AM24" s="173">
        <v>7279</v>
      </c>
      <c r="AN24" s="530">
        <v>8365.5</v>
      </c>
      <c r="AP24" s="649">
        <f t="shared" si="8"/>
        <v>-763.53</v>
      </c>
      <c r="AQ24" s="650">
        <f t="shared" si="9"/>
        <v>2411.9700000000003</v>
      </c>
      <c r="AR24" s="650">
        <f t="shared" si="2"/>
        <v>-661.77</v>
      </c>
      <c r="AS24" s="650">
        <f t="shared" si="10"/>
        <v>1022.5</v>
      </c>
      <c r="AT24" s="530" t="str">
        <f t="shared" si="3"/>
        <v/>
      </c>
      <c r="AV24" s="541">
        <f t="shared" si="11"/>
        <v>1312.61</v>
      </c>
      <c r="AW24" s="543">
        <f t="shared" si="12"/>
        <v>4347.47</v>
      </c>
      <c r="AX24" s="439">
        <f t="shared" si="13"/>
        <v>1426.58</v>
      </c>
      <c r="AY24" s="544">
        <f t="shared" si="14"/>
        <v>2958</v>
      </c>
      <c r="AZ24" s="542">
        <f t="shared" si="15"/>
        <v>0</v>
      </c>
      <c r="BA24" s="662">
        <f t="shared" si="24"/>
        <v>-622.8900000000001</v>
      </c>
      <c r="BB24" s="663">
        <f t="shared" si="25"/>
        <v>2411.9700000000003</v>
      </c>
      <c r="BC24" s="663">
        <f t="shared" si="16"/>
        <v>-508.92000000000007</v>
      </c>
      <c r="BD24" s="664">
        <f t="shared" si="26"/>
        <v>1022.5</v>
      </c>
      <c r="BE24" s="676" t="str">
        <f t="shared" si="17"/>
        <v/>
      </c>
      <c r="BF24" s="1571"/>
      <c r="BG24" s="671">
        <f>1171.97*1.12</f>
        <v>1312.6064000000001</v>
      </c>
      <c r="BH24" s="668">
        <v>4347.47</v>
      </c>
      <c r="BI24" s="672">
        <f>1273.73*1.12</f>
        <v>1426.5776000000001</v>
      </c>
      <c r="BJ24" s="668">
        <v>2958</v>
      </c>
      <c r="BK24" s="615"/>
      <c r="BL24" s="714">
        <f t="shared" si="27"/>
        <v>0.67817432188065108</v>
      </c>
      <c r="BM24" s="617">
        <f t="shared" si="20"/>
        <v>2.2461741152157066</v>
      </c>
      <c r="BN24" s="715">
        <f t="shared" si="21"/>
        <v>0.73705895117540687</v>
      </c>
      <c r="BO24" s="617">
        <f t="shared" si="22"/>
        <v>1.5282872642727978</v>
      </c>
      <c r="BP24" s="713">
        <f t="shared" si="23"/>
        <v>0</v>
      </c>
    </row>
    <row r="25" spans="1:68" s="195" customFormat="1" ht="47.25" customHeight="1" thickBot="1" x14ac:dyDescent="0.3">
      <c r="A25" s="743">
        <v>11</v>
      </c>
      <c r="B25" s="744" t="e">
        <f>#REF!</f>
        <v>#REF!</v>
      </c>
      <c r="C25" s="1390" t="s">
        <v>3</v>
      </c>
      <c r="D25" s="1390"/>
      <c r="E25" s="639" t="s">
        <v>8</v>
      </c>
      <c r="F25" s="269">
        <v>2765</v>
      </c>
      <c r="G25" s="269">
        <f t="shared" si="4"/>
        <v>1935.5</v>
      </c>
      <c r="H25" s="269">
        <f t="shared" si="5"/>
        <v>2765</v>
      </c>
      <c r="I25" s="269">
        <f t="shared" si="6"/>
        <v>3594.5</v>
      </c>
      <c r="J25" s="269">
        <f t="shared" si="7"/>
        <v>4700.5</v>
      </c>
      <c r="K25" s="684">
        <v>1171.97</v>
      </c>
      <c r="L25" s="684">
        <v>5216.96</v>
      </c>
      <c r="M25" s="684">
        <v>1528.81</v>
      </c>
      <c r="N25" s="685">
        <v>3549</v>
      </c>
      <c r="O25" s="681"/>
      <c r="P25" s="529">
        <v>2827</v>
      </c>
      <c r="Q25" s="173">
        <v>4488</v>
      </c>
      <c r="R25" s="173">
        <v>4114.8</v>
      </c>
      <c r="S25" s="173">
        <v>3043.2</v>
      </c>
      <c r="T25" s="173">
        <v>3061.2</v>
      </c>
      <c r="U25" s="173">
        <v>3881.67</v>
      </c>
      <c r="V25" s="173">
        <v>4076</v>
      </c>
      <c r="W25" s="173">
        <v>3799</v>
      </c>
      <c r="X25" s="173">
        <v>4952</v>
      </c>
      <c r="Y25" s="173">
        <v>3910</v>
      </c>
      <c r="Z25" s="173">
        <v>4214</v>
      </c>
      <c r="AA25" s="173">
        <v>4842.08</v>
      </c>
      <c r="AB25" s="173">
        <v>4270.6899999999996</v>
      </c>
      <c r="AC25" s="173">
        <v>4932.18</v>
      </c>
      <c r="AD25" s="529">
        <v>6078.39</v>
      </c>
      <c r="AE25" s="173">
        <v>5893</v>
      </c>
      <c r="AF25" s="173">
        <v>6769</v>
      </c>
      <c r="AG25" s="173">
        <v>5995.55</v>
      </c>
      <c r="AH25" s="173">
        <v>4978</v>
      </c>
      <c r="AI25" s="530">
        <v>6233</v>
      </c>
      <c r="AJ25" s="529">
        <v>7926.83</v>
      </c>
      <c r="AK25" s="173">
        <v>7926.83</v>
      </c>
      <c r="AL25" s="173">
        <v>9027</v>
      </c>
      <c r="AM25" s="173">
        <v>8734</v>
      </c>
      <c r="AN25" s="530">
        <v>10038.6</v>
      </c>
      <c r="AP25" s="649">
        <f t="shared" si="8"/>
        <v>-763.53</v>
      </c>
      <c r="AQ25" s="650">
        <f t="shared" si="9"/>
        <v>3281.46</v>
      </c>
      <c r="AR25" s="650">
        <f t="shared" si="2"/>
        <v>-406.69000000000005</v>
      </c>
      <c r="AS25" s="650">
        <f t="shared" si="10"/>
        <v>1613.5</v>
      </c>
      <c r="AT25" s="530" t="str">
        <f t="shared" si="3"/>
        <v/>
      </c>
      <c r="AV25" s="541">
        <f t="shared" si="11"/>
        <v>1312.61</v>
      </c>
      <c r="AW25" s="543">
        <f t="shared" si="12"/>
        <v>5216.96</v>
      </c>
      <c r="AX25" s="439">
        <f t="shared" si="13"/>
        <v>1712.27</v>
      </c>
      <c r="AY25" s="544">
        <f t="shared" si="14"/>
        <v>3549</v>
      </c>
      <c r="AZ25" s="542">
        <f t="shared" si="15"/>
        <v>0</v>
      </c>
      <c r="BA25" s="662">
        <f t="shared" si="24"/>
        <v>-622.8900000000001</v>
      </c>
      <c r="BB25" s="663">
        <f t="shared" si="25"/>
        <v>3281.46</v>
      </c>
      <c r="BC25" s="663">
        <f t="shared" si="16"/>
        <v>-223.23000000000002</v>
      </c>
      <c r="BD25" s="664">
        <f t="shared" si="26"/>
        <v>1613.5</v>
      </c>
      <c r="BE25" s="676" t="str">
        <f t="shared" si="17"/>
        <v/>
      </c>
      <c r="BF25" s="1571"/>
      <c r="BG25" s="671">
        <f>1171.97*1.12</f>
        <v>1312.6064000000001</v>
      </c>
      <c r="BH25" s="668">
        <v>5216.96</v>
      </c>
      <c r="BI25" s="672">
        <f>1528.81*1.2</f>
        <v>1834.5719999999999</v>
      </c>
      <c r="BJ25" s="668">
        <v>3549</v>
      </c>
      <c r="BK25" s="615"/>
      <c r="BL25" s="714">
        <f t="shared" si="27"/>
        <v>0.67817432188065108</v>
      </c>
      <c r="BM25" s="617">
        <f t="shared" si="20"/>
        <v>2.6954068716094031</v>
      </c>
      <c r="BN25" s="715">
        <f t="shared" si="21"/>
        <v>0.94785430121415648</v>
      </c>
      <c r="BO25" s="617">
        <f t="shared" si="22"/>
        <v>1.833634719710669</v>
      </c>
      <c r="BP25" s="713">
        <f t="shared" si="23"/>
        <v>0</v>
      </c>
    </row>
    <row r="26" spans="1:68" s="195" customFormat="1" ht="47.25" customHeight="1" thickBot="1" x14ac:dyDescent="0.3">
      <c r="A26" s="741">
        <v>12</v>
      </c>
      <c r="B26" s="742" t="e">
        <f>#REF!</f>
        <v>#REF!</v>
      </c>
      <c r="C26" s="1383" t="s">
        <v>3</v>
      </c>
      <c r="D26" s="1383"/>
      <c r="E26" s="637" t="s">
        <v>8</v>
      </c>
      <c r="F26" s="269">
        <v>2765</v>
      </c>
      <c r="G26" s="269">
        <f t="shared" si="4"/>
        <v>1935.5</v>
      </c>
      <c r="H26" s="269">
        <f t="shared" si="5"/>
        <v>2765</v>
      </c>
      <c r="I26" s="269">
        <f t="shared" si="6"/>
        <v>3594.5</v>
      </c>
      <c r="J26" s="269">
        <f t="shared" si="7"/>
        <v>4700.5</v>
      </c>
      <c r="K26" s="684">
        <v>1171.97</v>
      </c>
      <c r="L26" s="684">
        <v>6086.45</v>
      </c>
      <c r="M26" s="684">
        <v>1783.9</v>
      </c>
      <c r="N26" s="685">
        <v>4141</v>
      </c>
      <c r="O26" s="681"/>
      <c r="P26" s="529">
        <v>3299</v>
      </c>
      <c r="Q26" s="173">
        <v>5236</v>
      </c>
      <c r="R26" s="173">
        <v>4800.6000000000004</v>
      </c>
      <c r="S26" s="173">
        <v>3550</v>
      </c>
      <c r="T26" s="173">
        <v>3571.4</v>
      </c>
      <c r="U26" s="173">
        <v>4528.29</v>
      </c>
      <c r="V26" s="173">
        <v>4755</v>
      </c>
      <c r="W26" s="173">
        <v>4432</v>
      </c>
      <c r="X26" s="173">
        <v>5776</v>
      </c>
      <c r="Y26" s="173">
        <v>5701</v>
      </c>
      <c r="Z26" s="173">
        <v>4916</v>
      </c>
      <c r="AA26" s="173">
        <v>5649.44</v>
      </c>
      <c r="AB26" s="173">
        <v>4982.01</v>
      </c>
      <c r="AC26" s="173">
        <v>5754.59</v>
      </c>
      <c r="AD26" s="529">
        <v>7091.45</v>
      </c>
      <c r="AE26" s="173">
        <v>6875</v>
      </c>
      <c r="AF26" s="173">
        <v>7897</v>
      </c>
      <c r="AG26" s="173">
        <v>6994.81</v>
      </c>
      <c r="AH26" s="173">
        <v>5807</v>
      </c>
      <c r="AI26" s="530">
        <v>7271</v>
      </c>
      <c r="AJ26" s="529">
        <v>9247.9699999999993</v>
      </c>
      <c r="AK26" s="173">
        <v>9247.9699999999993</v>
      </c>
      <c r="AL26" s="173">
        <v>10531</v>
      </c>
      <c r="AM26" s="173">
        <v>10190</v>
      </c>
      <c r="AN26" s="530">
        <v>11711.7</v>
      </c>
      <c r="AP26" s="649">
        <f t="shared" si="8"/>
        <v>-763.53</v>
      </c>
      <c r="AQ26" s="650">
        <f t="shared" si="9"/>
        <v>4150.95</v>
      </c>
      <c r="AR26" s="650">
        <f t="shared" si="2"/>
        <v>-151.59999999999991</v>
      </c>
      <c r="AS26" s="650">
        <f t="shared" si="10"/>
        <v>2205.5</v>
      </c>
      <c r="AT26" s="530" t="str">
        <f t="shared" si="3"/>
        <v/>
      </c>
      <c r="AV26" s="541">
        <f t="shared" si="11"/>
        <v>1312.61</v>
      </c>
      <c r="AW26" s="543">
        <f t="shared" si="12"/>
        <v>6086.45</v>
      </c>
      <c r="AX26" s="439">
        <f t="shared" si="13"/>
        <v>1997.97</v>
      </c>
      <c r="AY26" s="544">
        <f t="shared" si="14"/>
        <v>4141</v>
      </c>
      <c r="AZ26" s="542">
        <f t="shared" si="15"/>
        <v>0</v>
      </c>
      <c r="BA26" s="662">
        <f t="shared" si="24"/>
        <v>-622.8900000000001</v>
      </c>
      <c r="BB26" s="663">
        <f t="shared" si="25"/>
        <v>4150.95</v>
      </c>
      <c r="BC26" s="663">
        <f t="shared" si="16"/>
        <v>62.470000000000027</v>
      </c>
      <c r="BD26" s="664">
        <f t="shared" si="26"/>
        <v>2205.5</v>
      </c>
      <c r="BE26" s="676" t="str">
        <f t="shared" si="17"/>
        <v/>
      </c>
      <c r="BF26" s="1571"/>
      <c r="BG26" s="671">
        <f>1171.97*1.12</f>
        <v>1312.6064000000001</v>
      </c>
      <c r="BH26" s="668">
        <v>6086.45</v>
      </c>
      <c r="BI26" s="668">
        <f>1783.9</f>
        <v>1783.9</v>
      </c>
      <c r="BJ26" s="668">
        <v>4141</v>
      </c>
      <c r="BK26" s="615"/>
      <c r="BL26" s="714">
        <f>BG26/G26</f>
        <v>0.67817432188065108</v>
      </c>
      <c r="BM26" s="617">
        <f t="shared" si="20"/>
        <v>3.1446396280030999</v>
      </c>
      <c r="BN26" s="617">
        <f t="shared" si="21"/>
        <v>0.9216739860501163</v>
      </c>
      <c r="BO26" s="617">
        <f t="shared" si="22"/>
        <v>2.1394988375096875</v>
      </c>
      <c r="BP26" s="713">
        <f t="shared" si="23"/>
        <v>0</v>
      </c>
    </row>
    <row r="27" spans="1:68" s="195" customFormat="1" ht="47.25" customHeight="1" thickBot="1" x14ac:dyDescent="0.3">
      <c r="A27" s="739">
        <v>13</v>
      </c>
      <c r="B27" s="740" t="e">
        <f>#REF!</f>
        <v>#REF!</v>
      </c>
      <c r="C27" s="1390" t="s">
        <v>3</v>
      </c>
      <c r="D27" s="1390"/>
      <c r="E27" s="639" t="s">
        <v>8</v>
      </c>
      <c r="F27" s="269">
        <v>1161</v>
      </c>
      <c r="G27" s="269">
        <f t="shared" si="4"/>
        <v>812.7</v>
      </c>
      <c r="H27" s="269">
        <f t="shared" si="5"/>
        <v>1161</v>
      </c>
      <c r="I27" s="269">
        <f t="shared" si="6"/>
        <v>1509.3</v>
      </c>
      <c r="J27" s="269">
        <f t="shared" si="7"/>
        <v>1973.7</v>
      </c>
      <c r="K27" s="705">
        <v>1171.97</v>
      </c>
      <c r="L27" s="705">
        <v>2608.48</v>
      </c>
      <c r="M27" s="705">
        <v>764.41</v>
      </c>
      <c r="N27" s="706">
        <v>1775</v>
      </c>
      <c r="O27" s="709"/>
      <c r="P27" s="529">
        <v>1414</v>
      </c>
      <c r="Q27" s="173">
        <v>2244</v>
      </c>
      <c r="R27" s="173">
        <v>2184.1</v>
      </c>
      <c r="S27" s="173">
        <v>1521.6</v>
      </c>
      <c r="T27" s="173">
        <v>1530.6</v>
      </c>
      <c r="U27" s="173">
        <v>1940.64</v>
      </c>
      <c r="V27" s="173">
        <v>2038</v>
      </c>
      <c r="W27" s="173">
        <v>1899</v>
      </c>
      <c r="X27" s="173">
        <v>1857</v>
      </c>
      <c r="Y27" s="173">
        <v>1955</v>
      </c>
      <c r="Z27" s="173">
        <v>2107</v>
      </c>
      <c r="AA27" s="173">
        <v>2421.04</v>
      </c>
      <c r="AB27" s="173">
        <v>2135.0700000000002</v>
      </c>
      <c r="AC27" s="173">
        <v>2007.62</v>
      </c>
      <c r="AD27" s="529">
        <v>3039.19</v>
      </c>
      <c r="AE27" s="173">
        <v>2947</v>
      </c>
      <c r="AF27" s="173">
        <v>3385</v>
      </c>
      <c r="AG27" s="173">
        <v>2997.78</v>
      </c>
      <c r="AH27" s="173">
        <v>2489</v>
      </c>
      <c r="AI27" s="530">
        <v>2180</v>
      </c>
      <c r="AJ27" s="529">
        <v>3963.41</v>
      </c>
      <c r="AK27" s="173">
        <v>2001.52</v>
      </c>
      <c r="AL27" s="173">
        <v>4513</v>
      </c>
      <c r="AM27" s="173">
        <v>4367</v>
      </c>
      <c r="AN27" s="530">
        <v>1737.48</v>
      </c>
      <c r="AP27" s="649">
        <f t="shared" si="8"/>
        <v>359.27</v>
      </c>
      <c r="AQ27" s="650">
        <f t="shared" si="9"/>
        <v>1795.78</v>
      </c>
      <c r="AR27" s="650">
        <f t="shared" si="2"/>
        <v>-48.290000000000077</v>
      </c>
      <c r="AS27" s="650">
        <f t="shared" si="10"/>
        <v>962.3</v>
      </c>
      <c r="AT27" s="530" t="str">
        <f t="shared" si="3"/>
        <v/>
      </c>
      <c r="AV27" s="700">
        <f t="shared" si="11"/>
        <v>1312.61</v>
      </c>
      <c r="AW27" s="701">
        <f t="shared" si="12"/>
        <v>2608.48</v>
      </c>
      <c r="AX27" s="702">
        <f t="shared" si="13"/>
        <v>856.14</v>
      </c>
      <c r="AY27" s="703">
        <f t="shared" si="14"/>
        <v>1775</v>
      </c>
      <c r="AZ27" s="704">
        <f t="shared" si="15"/>
        <v>0</v>
      </c>
      <c r="BA27" s="662">
        <f t="shared" si="24"/>
        <v>499.90999999999985</v>
      </c>
      <c r="BB27" s="663">
        <f t="shared" si="25"/>
        <v>1795.78</v>
      </c>
      <c r="BC27" s="663">
        <f t="shared" si="16"/>
        <v>43.439999999999941</v>
      </c>
      <c r="BD27" s="664">
        <f t="shared" si="26"/>
        <v>962.3</v>
      </c>
      <c r="BE27" s="676" t="str">
        <f t="shared" si="17"/>
        <v/>
      </c>
      <c r="BF27" s="1571"/>
      <c r="BG27" s="669">
        <v>1171.97</v>
      </c>
      <c r="BH27" s="670">
        <v>2608.48</v>
      </c>
      <c r="BI27" s="680">
        <f>G27</f>
        <v>812.7</v>
      </c>
      <c r="BJ27" s="670">
        <v>1775</v>
      </c>
      <c r="BK27" s="615"/>
      <c r="BL27" s="616">
        <f t="shared" si="27"/>
        <v>1.4420696443952257</v>
      </c>
      <c r="BM27" s="617">
        <f t="shared" si="20"/>
        <v>3.2096468561584839</v>
      </c>
      <c r="BN27" s="617">
        <f>BI27/G27</f>
        <v>1</v>
      </c>
      <c r="BO27" s="617">
        <f t="shared" si="22"/>
        <v>2.1840777654731141</v>
      </c>
      <c r="BP27" s="713">
        <f t="shared" si="23"/>
        <v>0</v>
      </c>
    </row>
    <row r="28" spans="1:68" s="195" customFormat="1" ht="47.25" customHeight="1" thickBot="1" x14ac:dyDescent="0.3">
      <c r="A28" s="737">
        <v>14</v>
      </c>
      <c r="B28" s="738" t="e">
        <f>#REF!</f>
        <v>#REF!</v>
      </c>
      <c r="C28" s="1383" t="s">
        <v>3</v>
      </c>
      <c r="D28" s="1383"/>
      <c r="E28" s="637" t="s">
        <v>8</v>
      </c>
      <c r="F28" s="269">
        <v>1161</v>
      </c>
      <c r="G28" s="269">
        <f t="shared" si="4"/>
        <v>812.7</v>
      </c>
      <c r="H28" s="269">
        <f t="shared" si="5"/>
        <v>1161</v>
      </c>
      <c r="I28" s="269">
        <f t="shared" si="6"/>
        <v>1509.3</v>
      </c>
      <c r="J28" s="269">
        <f t="shared" si="7"/>
        <v>1973.7</v>
      </c>
      <c r="K28" s="707">
        <v>1171.97</v>
      </c>
      <c r="L28" s="707">
        <v>3477.97</v>
      </c>
      <c r="M28" s="707">
        <v>1019.49</v>
      </c>
      <c r="N28" s="708">
        <v>2366</v>
      </c>
      <c r="O28" s="709"/>
      <c r="P28" s="529">
        <v>1885</v>
      </c>
      <c r="Q28" s="173">
        <v>2992</v>
      </c>
      <c r="R28" s="173">
        <v>2743.2</v>
      </c>
      <c r="S28" s="173">
        <v>2028.8</v>
      </c>
      <c r="T28" s="173">
        <v>2040.8</v>
      </c>
      <c r="U28" s="173">
        <v>2587.65</v>
      </c>
      <c r="V28" s="173">
        <v>2717</v>
      </c>
      <c r="W28" s="173">
        <v>2533</v>
      </c>
      <c r="X28" s="173">
        <v>2476</v>
      </c>
      <c r="Y28" s="173">
        <v>2606</v>
      </c>
      <c r="Z28" s="173">
        <v>2809</v>
      </c>
      <c r="AA28" s="173">
        <v>3228.4</v>
      </c>
      <c r="AB28" s="173">
        <v>2846.94</v>
      </c>
      <c r="AC28" s="173">
        <v>2675.67</v>
      </c>
      <c r="AD28" s="529">
        <v>4052.26</v>
      </c>
      <c r="AE28" s="173">
        <v>3929</v>
      </c>
      <c r="AF28" s="173">
        <v>4513</v>
      </c>
      <c r="AG28" s="173">
        <v>3997.04</v>
      </c>
      <c r="AH28" s="173">
        <v>3319</v>
      </c>
      <c r="AI28" s="530">
        <v>4155</v>
      </c>
      <c r="AJ28" s="529">
        <v>5284.55</v>
      </c>
      <c r="AK28" s="173">
        <v>2668.7</v>
      </c>
      <c r="AL28" s="173">
        <v>6018</v>
      </c>
      <c r="AM28" s="173">
        <v>5823</v>
      </c>
      <c r="AN28" s="530">
        <v>6692.4</v>
      </c>
      <c r="AP28" s="649">
        <f t="shared" si="8"/>
        <v>359.27</v>
      </c>
      <c r="AQ28" s="650">
        <f t="shared" si="9"/>
        <v>2665.2699999999995</v>
      </c>
      <c r="AR28" s="650">
        <f t="shared" si="2"/>
        <v>206.78999999999996</v>
      </c>
      <c r="AS28" s="650">
        <f t="shared" si="10"/>
        <v>1553.3</v>
      </c>
      <c r="AT28" s="530" t="str">
        <f t="shared" si="3"/>
        <v/>
      </c>
      <c r="AV28" s="700">
        <f t="shared" si="11"/>
        <v>1312.61</v>
      </c>
      <c r="AW28" s="701">
        <f t="shared" si="12"/>
        <v>3477.97</v>
      </c>
      <c r="AX28" s="702">
        <f t="shared" si="13"/>
        <v>1141.83</v>
      </c>
      <c r="AY28" s="703">
        <f t="shared" si="14"/>
        <v>2366</v>
      </c>
      <c r="AZ28" s="704">
        <f t="shared" si="15"/>
        <v>0</v>
      </c>
      <c r="BA28" s="662">
        <f t="shared" si="24"/>
        <v>499.90999999999985</v>
      </c>
      <c r="BB28" s="663">
        <f t="shared" si="25"/>
        <v>2665.2699999999995</v>
      </c>
      <c r="BC28" s="663">
        <f t="shared" si="16"/>
        <v>329.12999999999988</v>
      </c>
      <c r="BD28" s="664">
        <f t="shared" si="26"/>
        <v>1553.3</v>
      </c>
      <c r="BE28" s="676" t="str">
        <f t="shared" si="17"/>
        <v/>
      </c>
      <c r="BF28" s="1571"/>
      <c r="BG28" s="748">
        <v>1171.97</v>
      </c>
      <c r="BH28" s="567">
        <v>2608.48</v>
      </c>
      <c r="BI28" s="567">
        <v>764.41</v>
      </c>
      <c r="BJ28" s="567">
        <v>1775</v>
      </c>
      <c r="BK28" s="615"/>
      <c r="BL28" s="711">
        <f t="shared" si="27"/>
        <v>1.4420696443952257</v>
      </c>
      <c r="BM28" s="712">
        <f t="shared" si="20"/>
        <v>3.2096468561584839</v>
      </c>
      <c r="BN28" s="712">
        <f t="shared" si="21"/>
        <v>0.94058078011566371</v>
      </c>
      <c r="BO28" s="712">
        <f t="shared" si="22"/>
        <v>2.1840777654731141</v>
      </c>
      <c r="BP28" s="713">
        <f t="shared" si="23"/>
        <v>0</v>
      </c>
    </row>
    <row r="29" spans="1:68" s="195" customFormat="1" ht="47.25" customHeight="1" thickBot="1" x14ac:dyDescent="0.3">
      <c r="A29" s="743">
        <v>15</v>
      </c>
      <c r="B29" s="744" t="e">
        <f>#REF!</f>
        <v>#REF!</v>
      </c>
      <c r="C29" s="1390" t="s">
        <v>3</v>
      </c>
      <c r="D29" s="1390"/>
      <c r="E29" s="639" t="s">
        <v>8</v>
      </c>
      <c r="F29" s="269">
        <v>2765</v>
      </c>
      <c r="G29" s="269">
        <f t="shared" si="4"/>
        <v>1935.5</v>
      </c>
      <c r="H29" s="269">
        <f t="shared" si="5"/>
        <v>2765</v>
      </c>
      <c r="I29" s="269">
        <f t="shared" si="6"/>
        <v>3594.5</v>
      </c>
      <c r="J29" s="269">
        <f t="shared" si="7"/>
        <v>4700.5</v>
      </c>
      <c r="K29" s="684">
        <v>1171.97</v>
      </c>
      <c r="L29" s="684">
        <v>4347.47</v>
      </c>
      <c r="M29" s="684">
        <v>1273.73</v>
      </c>
      <c r="N29" s="685">
        <v>2958</v>
      </c>
      <c r="O29" s="681"/>
      <c r="P29" s="529">
        <v>2356</v>
      </c>
      <c r="Q29" s="173">
        <v>3740</v>
      </c>
      <c r="R29" s="173">
        <v>3429</v>
      </c>
      <c r="S29" s="173">
        <v>2536</v>
      </c>
      <c r="T29" s="173">
        <v>2551</v>
      </c>
      <c r="U29" s="173">
        <v>3234.66</v>
      </c>
      <c r="V29" s="173">
        <v>3396</v>
      </c>
      <c r="W29" s="173">
        <v>3166</v>
      </c>
      <c r="X29" s="173">
        <v>4126</v>
      </c>
      <c r="Y29" s="173">
        <v>3258</v>
      </c>
      <c r="Z29" s="173">
        <v>3511</v>
      </c>
      <c r="AA29" s="173">
        <v>4035.77</v>
      </c>
      <c r="AB29" s="173">
        <v>3558.81</v>
      </c>
      <c r="AC29" s="173">
        <v>3345.11</v>
      </c>
      <c r="AD29" s="529">
        <v>5065.32</v>
      </c>
      <c r="AE29" s="173">
        <v>4911</v>
      </c>
      <c r="AF29" s="173">
        <v>5641</v>
      </c>
      <c r="AG29" s="173">
        <v>4996.29</v>
      </c>
      <c r="AH29" s="173">
        <v>4148</v>
      </c>
      <c r="AI29" s="530">
        <v>5194</v>
      </c>
      <c r="AJ29" s="529">
        <v>6605.69</v>
      </c>
      <c r="AK29" s="173">
        <v>6605.69</v>
      </c>
      <c r="AL29" s="173">
        <v>7522</v>
      </c>
      <c r="AM29" s="173">
        <v>7279</v>
      </c>
      <c r="AN29" s="530">
        <v>8365.5</v>
      </c>
      <c r="AP29" s="649">
        <f t="shared" si="8"/>
        <v>-763.53</v>
      </c>
      <c r="AQ29" s="650">
        <f t="shared" si="9"/>
        <v>2411.9700000000003</v>
      </c>
      <c r="AR29" s="650">
        <f t="shared" si="2"/>
        <v>-661.77</v>
      </c>
      <c r="AS29" s="650">
        <f t="shared" si="10"/>
        <v>1022.5</v>
      </c>
      <c r="AT29" s="530" t="str">
        <f t="shared" si="3"/>
        <v/>
      </c>
      <c r="AV29" s="541">
        <f t="shared" si="11"/>
        <v>1312.61</v>
      </c>
      <c r="AW29" s="543">
        <f t="shared" si="12"/>
        <v>4347.47</v>
      </c>
      <c r="AX29" s="439">
        <f t="shared" si="13"/>
        <v>1426.58</v>
      </c>
      <c r="AY29" s="544">
        <f t="shared" si="14"/>
        <v>2958</v>
      </c>
      <c r="AZ29" s="542">
        <f t="shared" si="15"/>
        <v>0</v>
      </c>
      <c r="BA29" s="662">
        <f>IF(AV29="","",AV29-G29)</f>
        <v>-622.8900000000001</v>
      </c>
      <c r="BB29" s="663">
        <f t="shared" si="25"/>
        <v>2411.9700000000003</v>
      </c>
      <c r="BC29" s="663">
        <f t="shared" si="16"/>
        <v>-508.92000000000007</v>
      </c>
      <c r="BD29" s="664">
        <f t="shared" si="26"/>
        <v>1022.5</v>
      </c>
      <c r="BE29" s="676" t="str">
        <f t="shared" si="17"/>
        <v/>
      </c>
      <c r="BF29" s="1571"/>
      <c r="BG29" s="671">
        <f>1171.97*1.12</f>
        <v>1312.6064000000001</v>
      </c>
      <c r="BH29" s="678">
        <v>4347.47</v>
      </c>
      <c r="BI29" s="672">
        <f>1273.73*1.12</f>
        <v>1426.5776000000001</v>
      </c>
      <c r="BJ29" s="678">
        <v>2958</v>
      </c>
      <c r="BK29" s="615"/>
      <c r="BL29" s="714">
        <f t="shared" si="27"/>
        <v>0.67817432188065108</v>
      </c>
      <c r="BM29" s="617">
        <f t="shared" si="20"/>
        <v>2.2461741152157066</v>
      </c>
      <c r="BN29" s="715">
        <f t="shared" si="21"/>
        <v>0.73705895117540687</v>
      </c>
      <c r="BO29" s="617">
        <f t="shared" si="22"/>
        <v>1.5282872642727978</v>
      </c>
      <c r="BP29" s="713">
        <f t="shared" si="23"/>
        <v>0</v>
      </c>
    </row>
    <row r="30" spans="1:68" s="195" customFormat="1" ht="47.25" customHeight="1" thickBot="1" x14ac:dyDescent="0.3">
      <c r="A30" s="741">
        <v>16</v>
      </c>
      <c r="B30" s="742" t="e">
        <f>#REF!</f>
        <v>#REF!</v>
      </c>
      <c r="C30" s="1383" t="s">
        <v>3</v>
      </c>
      <c r="D30" s="1383"/>
      <c r="E30" s="637" t="s">
        <v>8</v>
      </c>
      <c r="F30" s="269">
        <v>2765</v>
      </c>
      <c r="G30" s="269">
        <f t="shared" si="4"/>
        <v>1935.5</v>
      </c>
      <c r="H30" s="269">
        <f t="shared" si="5"/>
        <v>2765</v>
      </c>
      <c r="I30" s="269">
        <f t="shared" si="6"/>
        <v>3594.5</v>
      </c>
      <c r="J30" s="269">
        <f t="shared" si="7"/>
        <v>4700.5</v>
      </c>
      <c r="K30" s="684">
        <v>1171.97</v>
      </c>
      <c r="L30" s="684">
        <v>5216.96</v>
      </c>
      <c r="M30" s="684">
        <v>1528.81</v>
      </c>
      <c r="N30" s="685">
        <v>3549</v>
      </c>
      <c r="O30" s="681"/>
      <c r="P30" s="529">
        <v>2827</v>
      </c>
      <c r="Q30" s="173">
        <v>4488</v>
      </c>
      <c r="R30" s="173">
        <v>4114.8</v>
      </c>
      <c r="S30" s="173">
        <v>3043.2</v>
      </c>
      <c r="T30" s="173">
        <v>3061.2</v>
      </c>
      <c r="U30" s="173">
        <v>3881.67</v>
      </c>
      <c r="V30" s="173">
        <v>4076</v>
      </c>
      <c r="W30" s="173">
        <v>3799</v>
      </c>
      <c r="X30" s="173">
        <v>4952</v>
      </c>
      <c r="Y30" s="173">
        <v>3910</v>
      </c>
      <c r="Z30" s="173">
        <v>4214</v>
      </c>
      <c r="AA30" s="173">
        <v>4842.08</v>
      </c>
      <c r="AB30" s="173">
        <v>4270.6899999999996</v>
      </c>
      <c r="AC30" s="173">
        <v>4932.18</v>
      </c>
      <c r="AD30" s="529">
        <v>6078.39</v>
      </c>
      <c r="AE30" s="173">
        <v>5893</v>
      </c>
      <c r="AF30" s="173">
        <v>6769</v>
      </c>
      <c r="AG30" s="173">
        <v>5995.55</v>
      </c>
      <c r="AH30" s="173">
        <v>4978</v>
      </c>
      <c r="AI30" s="530">
        <v>6233</v>
      </c>
      <c r="AJ30" s="529">
        <v>7926.83</v>
      </c>
      <c r="AK30" s="173">
        <v>7926.83</v>
      </c>
      <c r="AL30" s="173">
        <v>9027</v>
      </c>
      <c r="AM30" s="173">
        <v>8734</v>
      </c>
      <c r="AN30" s="530">
        <v>10038.6</v>
      </c>
      <c r="AP30" s="649">
        <f t="shared" si="8"/>
        <v>-763.53</v>
      </c>
      <c r="AQ30" s="650">
        <f t="shared" si="9"/>
        <v>3281.46</v>
      </c>
      <c r="AR30" s="650">
        <f t="shared" si="2"/>
        <v>-406.69000000000005</v>
      </c>
      <c r="AS30" s="650">
        <f t="shared" si="10"/>
        <v>1613.5</v>
      </c>
      <c r="AT30" s="530" t="str">
        <f t="shared" si="3"/>
        <v/>
      </c>
      <c r="AV30" s="541">
        <f t="shared" si="11"/>
        <v>1312.61</v>
      </c>
      <c r="AW30" s="543">
        <f t="shared" si="12"/>
        <v>5216.96</v>
      </c>
      <c r="AX30" s="439">
        <f t="shared" si="13"/>
        <v>1712.27</v>
      </c>
      <c r="AY30" s="544">
        <f t="shared" si="14"/>
        <v>3549</v>
      </c>
      <c r="AZ30" s="542">
        <f t="shared" si="15"/>
        <v>0</v>
      </c>
      <c r="BA30" s="662">
        <f t="shared" si="24"/>
        <v>-622.8900000000001</v>
      </c>
      <c r="BB30" s="663">
        <f t="shared" si="25"/>
        <v>3281.46</v>
      </c>
      <c r="BC30" s="663">
        <f t="shared" si="16"/>
        <v>-223.23000000000002</v>
      </c>
      <c r="BD30" s="664">
        <f t="shared" si="26"/>
        <v>1613.5</v>
      </c>
      <c r="BE30" s="676" t="str">
        <f t="shared" si="17"/>
        <v/>
      </c>
      <c r="BF30" s="1571"/>
      <c r="BG30" s="671">
        <f>1171.97*1.12</f>
        <v>1312.6064000000001</v>
      </c>
      <c r="BH30" s="678">
        <v>5216.96</v>
      </c>
      <c r="BI30" s="672">
        <f>1528.81*1.12</f>
        <v>1712.2672</v>
      </c>
      <c r="BJ30" s="678">
        <v>3549</v>
      </c>
      <c r="BK30" s="615"/>
      <c r="BL30" s="714">
        <f t="shared" si="27"/>
        <v>0.67817432188065108</v>
      </c>
      <c r="BM30" s="617">
        <f t="shared" si="20"/>
        <v>2.6954068716094031</v>
      </c>
      <c r="BN30" s="715">
        <f t="shared" si="21"/>
        <v>0.88466401446654608</v>
      </c>
      <c r="BO30" s="617">
        <f t="shared" si="22"/>
        <v>1.833634719710669</v>
      </c>
      <c r="BP30" s="713">
        <f t="shared" si="23"/>
        <v>0</v>
      </c>
    </row>
    <row r="31" spans="1:68" s="195" customFormat="1" ht="47.25" customHeight="1" thickBot="1" x14ac:dyDescent="0.3">
      <c r="A31" s="743">
        <v>17</v>
      </c>
      <c r="B31" s="744" t="e">
        <f>#REF!</f>
        <v>#REF!</v>
      </c>
      <c r="C31" s="1390" t="s">
        <v>3</v>
      </c>
      <c r="D31" s="1390"/>
      <c r="E31" s="639" t="s">
        <v>8</v>
      </c>
      <c r="F31" s="269">
        <v>2765</v>
      </c>
      <c r="G31" s="269">
        <f t="shared" si="4"/>
        <v>1935.5</v>
      </c>
      <c r="H31" s="269">
        <f t="shared" si="5"/>
        <v>2765</v>
      </c>
      <c r="I31" s="269">
        <f t="shared" si="6"/>
        <v>3594.5</v>
      </c>
      <c r="J31" s="269">
        <f t="shared" si="7"/>
        <v>4700.5</v>
      </c>
      <c r="K31" s="684">
        <v>1171.97</v>
      </c>
      <c r="L31" s="684">
        <v>6086.45</v>
      </c>
      <c r="M31" s="684">
        <v>1783.9</v>
      </c>
      <c r="N31" s="685">
        <v>4141</v>
      </c>
      <c r="O31" s="681"/>
      <c r="P31" s="529">
        <v>3299</v>
      </c>
      <c r="Q31" s="173">
        <v>5236</v>
      </c>
      <c r="R31" s="173">
        <v>4800.6000000000004</v>
      </c>
      <c r="S31" s="173">
        <v>3550</v>
      </c>
      <c r="T31" s="173">
        <v>3571.4</v>
      </c>
      <c r="U31" s="173">
        <v>4528.29</v>
      </c>
      <c r="V31" s="173">
        <v>4755</v>
      </c>
      <c r="W31" s="173">
        <v>4432</v>
      </c>
      <c r="X31" s="173">
        <v>5776</v>
      </c>
      <c r="Y31" s="173">
        <v>4561</v>
      </c>
      <c r="Z31" s="173">
        <v>4916</v>
      </c>
      <c r="AA31" s="173">
        <v>5649.44</v>
      </c>
      <c r="AB31" s="173">
        <v>4982.01</v>
      </c>
      <c r="AC31" s="173">
        <v>5754.59</v>
      </c>
      <c r="AD31" s="529">
        <v>7091.45</v>
      </c>
      <c r="AE31" s="173">
        <v>6875</v>
      </c>
      <c r="AF31" s="173">
        <v>7897</v>
      </c>
      <c r="AG31" s="173">
        <v>6994.81</v>
      </c>
      <c r="AH31" s="173">
        <v>5807</v>
      </c>
      <c r="AI31" s="530">
        <v>7271</v>
      </c>
      <c r="AJ31" s="529">
        <v>9247.9699999999993</v>
      </c>
      <c r="AK31" s="173">
        <v>9247.9699999999993</v>
      </c>
      <c r="AL31" s="173">
        <v>10531</v>
      </c>
      <c r="AM31" s="173">
        <v>10190</v>
      </c>
      <c r="AN31" s="530">
        <v>11711.7</v>
      </c>
      <c r="AP31" s="649">
        <f t="shared" si="8"/>
        <v>-763.53</v>
      </c>
      <c r="AQ31" s="650">
        <f t="shared" si="9"/>
        <v>4150.95</v>
      </c>
      <c r="AR31" s="650">
        <f t="shared" si="2"/>
        <v>-151.59999999999991</v>
      </c>
      <c r="AS31" s="650">
        <f t="shared" si="10"/>
        <v>2205.5</v>
      </c>
      <c r="AT31" s="530" t="str">
        <f t="shared" si="3"/>
        <v/>
      </c>
      <c r="AV31" s="541">
        <f t="shared" si="11"/>
        <v>1312.61</v>
      </c>
      <c r="AW31" s="543">
        <f t="shared" si="12"/>
        <v>6086.45</v>
      </c>
      <c r="AX31" s="439">
        <f t="shared" si="13"/>
        <v>1997.97</v>
      </c>
      <c r="AY31" s="544">
        <f t="shared" si="14"/>
        <v>4141</v>
      </c>
      <c r="AZ31" s="542">
        <f t="shared" si="15"/>
        <v>0</v>
      </c>
      <c r="BA31" s="662">
        <f t="shared" si="24"/>
        <v>-622.8900000000001</v>
      </c>
      <c r="BB31" s="663">
        <f t="shared" si="25"/>
        <v>4150.95</v>
      </c>
      <c r="BC31" s="663">
        <f t="shared" si="16"/>
        <v>62.470000000000027</v>
      </c>
      <c r="BD31" s="664">
        <f t="shared" si="26"/>
        <v>2205.5</v>
      </c>
      <c r="BE31" s="676" t="str">
        <f t="shared" si="17"/>
        <v/>
      </c>
      <c r="BF31" s="1571"/>
      <c r="BG31" s="671">
        <f>1171.97*1.12</f>
        <v>1312.6064000000001</v>
      </c>
      <c r="BH31" s="678">
        <v>6086.45</v>
      </c>
      <c r="BI31" s="666">
        <f>G31</f>
        <v>1935.5</v>
      </c>
      <c r="BJ31" s="678">
        <v>4141</v>
      </c>
      <c r="BK31" s="615"/>
      <c r="BL31" s="714">
        <f t="shared" si="27"/>
        <v>0.67817432188065108</v>
      </c>
      <c r="BM31" s="617">
        <f t="shared" si="20"/>
        <v>3.1446396280030999</v>
      </c>
      <c r="BN31" s="617">
        <f t="shared" si="21"/>
        <v>1</v>
      </c>
      <c r="BO31" s="617">
        <f t="shared" si="22"/>
        <v>2.1394988375096875</v>
      </c>
      <c r="BP31" s="713">
        <f t="shared" si="23"/>
        <v>0</v>
      </c>
    </row>
    <row r="32" spans="1:68" s="195" customFormat="1" ht="47.25" customHeight="1" thickBot="1" x14ac:dyDescent="0.3">
      <c r="A32" s="221">
        <v>18</v>
      </c>
      <c r="B32" s="736" t="e">
        <f>#REF!</f>
        <v>#REF!</v>
      </c>
      <c r="C32" s="1383" t="s">
        <v>3</v>
      </c>
      <c r="D32" s="1383"/>
      <c r="E32" s="637" t="s">
        <v>384</v>
      </c>
      <c r="F32" s="269">
        <v>1168</v>
      </c>
      <c r="G32" s="269">
        <f t="shared" si="4"/>
        <v>817.6</v>
      </c>
      <c r="H32" s="269">
        <f t="shared" si="5"/>
        <v>1168</v>
      </c>
      <c r="I32" s="269">
        <f t="shared" si="6"/>
        <v>1518.4</v>
      </c>
      <c r="J32" s="269">
        <f t="shared" si="7"/>
        <v>1985.6</v>
      </c>
      <c r="K32" s="684">
        <v>1171.97</v>
      </c>
      <c r="L32" s="684">
        <v>834.46</v>
      </c>
      <c r="M32" s="684">
        <v>233.05</v>
      </c>
      <c r="N32" s="685">
        <v>457</v>
      </c>
      <c r="O32" s="681"/>
      <c r="P32" s="529">
        <v>662</v>
      </c>
      <c r="Q32" s="173">
        <v>693</v>
      </c>
      <c r="R32" s="173">
        <v>516.1</v>
      </c>
      <c r="S32" s="173">
        <v>920.25</v>
      </c>
      <c r="T32" s="173">
        <v>664.5</v>
      </c>
      <c r="U32" s="173">
        <v>682.89</v>
      </c>
      <c r="V32" s="173">
        <v>639</v>
      </c>
      <c r="W32" s="173">
        <v>488</v>
      </c>
      <c r="X32" s="173">
        <v>1018</v>
      </c>
      <c r="Y32" s="173">
        <v>696</v>
      </c>
      <c r="Z32" s="173">
        <v>675</v>
      </c>
      <c r="AA32" s="173">
        <v>953.87</v>
      </c>
      <c r="AB32" s="173">
        <v>698.45</v>
      </c>
      <c r="AC32" s="173">
        <v>829.94</v>
      </c>
      <c r="AD32" s="529">
        <v>870.63</v>
      </c>
      <c r="AE32" s="173">
        <v>1151</v>
      </c>
      <c r="AF32" s="173">
        <v>875</v>
      </c>
      <c r="AG32" s="173">
        <v>877.12</v>
      </c>
      <c r="AH32" s="173">
        <v>0</v>
      </c>
      <c r="AI32" s="530">
        <v>1103</v>
      </c>
      <c r="AJ32" s="529">
        <v>1219.51</v>
      </c>
      <c r="AK32" s="173">
        <v>1219.51</v>
      </c>
      <c r="AL32" s="173">
        <v>1327</v>
      </c>
      <c r="AM32" s="173">
        <v>1134</v>
      </c>
      <c r="AN32" s="530">
        <v>1832.6</v>
      </c>
      <c r="AP32" s="649">
        <f t="shared" si="8"/>
        <v>354.37</v>
      </c>
      <c r="AQ32" s="650">
        <f t="shared" si="9"/>
        <v>16.860000000000014</v>
      </c>
      <c r="AR32" s="650">
        <f t="shared" si="2"/>
        <v>-584.54999999999995</v>
      </c>
      <c r="AS32" s="650">
        <f t="shared" si="10"/>
        <v>-360.6</v>
      </c>
      <c r="AT32" s="530" t="str">
        <f t="shared" si="3"/>
        <v/>
      </c>
      <c r="AV32" s="541">
        <f t="shared" si="11"/>
        <v>1312.61</v>
      </c>
      <c r="AW32" s="543">
        <f t="shared" si="12"/>
        <v>834.46</v>
      </c>
      <c r="AX32" s="439">
        <f t="shared" si="13"/>
        <v>261.02</v>
      </c>
      <c r="AY32" s="544">
        <f t="shared" si="14"/>
        <v>457</v>
      </c>
      <c r="AZ32" s="542">
        <f t="shared" si="15"/>
        <v>0</v>
      </c>
      <c r="BA32" s="662">
        <f>IF(AV32="","",AV32-G32)</f>
        <v>495.00999999999988</v>
      </c>
      <c r="BB32" s="663">
        <f t="shared" si="25"/>
        <v>16.860000000000014</v>
      </c>
      <c r="BC32" s="663">
        <f>IF(AX32="","",AX32-G32)</f>
        <v>-556.58000000000004</v>
      </c>
      <c r="BD32" s="664">
        <f t="shared" si="26"/>
        <v>-360.6</v>
      </c>
      <c r="BE32" s="676" t="str">
        <f t="shared" si="17"/>
        <v/>
      </c>
      <c r="BF32" s="1571"/>
      <c r="BG32" s="667">
        <v>1171.97</v>
      </c>
      <c r="BH32" s="680">
        <f>G32</f>
        <v>817.6</v>
      </c>
      <c r="BI32" s="672">
        <f>233.05*1.12</f>
        <v>261.01600000000002</v>
      </c>
      <c r="BJ32" s="672">
        <f>457*1.12</f>
        <v>511.84000000000003</v>
      </c>
      <c r="BK32" s="615"/>
      <c r="BL32" s="596">
        <f t="shared" si="27"/>
        <v>1.4334271037181996</v>
      </c>
      <c r="BM32" s="192">
        <f t="shared" si="20"/>
        <v>1</v>
      </c>
      <c r="BN32" s="672">
        <f t="shared" si="21"/>
        <v>0.31924657534246575</v>
      </c>
      <c r="BO32" s="672">
        <f t="shared" si="22"/>
        <v>0.62602739726027401</v>
      </c>
      <c r="BP32" s="569">
        <f t="shared" si="23"/>
        <v>0</v>
      </c>
    </row>
    <row r="33" spans="1:68" s="195" customFormat="1" ht="47.25" customHeight="1" thickBot="1" x14ac:dyDescent="0.3">
      <c r="A33" s="739">
        <v>19</v>
      </c>
      <c r="B33" s="740" t="e">
        <f>#REF!</f>
        <v>#REF!</v>
      </c>
      <c r="C33" s="1156" t="s">
        <v>3</v>
      </c>
      <c r="D33" s="1156"/>
      <c r="E33" s="640" t="s">
        <v>382</v>
      </c>
      <c r="F33" s="269">
        <v>474</v>
      </c>
      <c r="G33" s="269">
        <f t="shared" si="4"/>
        <v>331.8</v>
      </c>
      <c r="H33" s="269">
        <f t="shared" si="5"/>
        <v>474</v>
      </c>
      <c r="I33" s="269">
        <f t="shared" si="6"/>
        <v>616.20000000000005</v>
      </c>
      <c r="J33" s="269">
        <f t="shared" si="7"/>
        <v>805.8</v>
      </c>
      <c r="K33" s="684">
        <v>423.2</v>
      </c>
      <c r="L33" s="684">
        <v>565.16999999999996</v>
      </c>
      <c r="M33" s="684">
        <v>412.71</v>
      </c>
      <c r="N33" s="685">
        <v>385</v>
      </c>
      <c r="O33" s="681"/>
      <c r="P33" s="529">
        <v>294</v>
      </c>
      <c r="Q33" s="173">
        <v>426</v>
      </c>
      <c r="R33" s="173">
        <v>390.9</v>
      </c>
      <c r="S33" s="173">
        <v>548.25</v>
      </c>
      <c r="T33" s="173">
        <v>404.7</v>
      </c>
      <c r="U33" s="173">
        <v>378.69</v>
      </c>
      <c r="V33" s="173">
        <v>378</v>
      </c>
      <c r="W33" s="173">
        <v>447</v>
      </c>
      <c r="X33" s="173">
        <v>361</v>
      </c>
      <c r="Y33" s="173">
        <v>375</v>
      </c>
      <c r="Z33" s="173">
        <v>456</v>
      </c>
      <c r="AA33" s="173">
        <v>434.25</v>
      </c>
      <c r="AB33" s="173">
        <v>416.6</v>
      </c>
      <c r="AC33" s="173">
        <v>468.44</v>
      </c>
      <c r="AD33" s="529">
        <v>432.26</v>
      </c>
      <c r="AE33" s="173">
        <v>604</v>
      </c>
      <c r="AF33" s="173">
        <v>640</v>
      </c>
      <c r="AG33" s="173">
        <v>608.02</v>
      </c>
      <c r="AH33" s="173">
        <v>456</v>
      </c>
      <c r="AI33" s="530">
        <v>482</v>
      </c>
      <c r="AJ33" s="529">
        <v>667.83</v>
      </c>
      <c r="AK33" s="173">
        <v>667.83</v>
      </c>
      <c r="AL33" s="173">
        <v>415</v>
      </c>
      <c r="AM33" s="173">
        <v>443</v>
      </c>
      <c r="AN33" s="530">
        <v>376.8</v>
      </c>
      <c r="AP33" s="649">
        <f t="shared" si="8"/>
        <v>91.399999999999977</v>
      </c>
      <c r="AQ33" s="650">
        <f t="shared" si="9"/>
        <v>233.36999999999995</v>
      </c>
      <c r="AR33" s="650">
        <f t="shared" si="2"/>
        <v>80.909999999999968</v>
      </c>
      <c r="AS33" s="650">
        <f t="shared" si="10"/>
        <v>53.199999999999989</v>
      </c>
      <c r="AT33" s="530" t="str">
        <f t="shared" si="3"/>
        <v/>
      </c>
      <c r="AV33" s="541">
        <f t="shared" si="11"/>
        <v>473.98</v>
      </c>
      <c r="AW33" s="543">
        <f t="shared" si="12"/>
        <v>565.16999999999996</v>
      </c>
      <c r="AX33" s="439">
        <f t="shared" si="13"/>
        <v>462.24</v>
      </c>
      <c r="AY33" s="544">
        <f t="shared" si="14"/>
        <v>385</v>
      </c>
      <c r="AZ33" s="542">
        <f t="shared" si="15"/>
        <v>0</v>
      </c>
      <c r="BA33" s="662">
        <f t="shared" si="24"/>
        <v>142.18</v>
      </c>
      <c r="BB33" s="663">
        <f t="shared" si="25"/>
        <v>233.36999999999995</v>
      </c>
      <c r="BC33" s="663">
        <f t="shared" si="16"/>
        <v>130.44</v>
      </c>
      <c r="BD33" s="664">
        <f t="shared" si="26"/>
        <v>53.199999999999989</v>
      </c>
      <c r="BE33" s="676" t="str">
        <f t="shared" si="17"/>
        <v/>
      </c>
      <c r="BF33" s="1571"/>
      <c r="BG33" s="667">
        <v>423.2</v>
      </c>
      <c r="BH33" s="668">
        <v>565.16999999999996</v>
      </c>
      <c r="BI33" s="668">
        <v>412.71</v>
      </c>
      <c r="BJ33" s="668">
        <v>385</v>
      </c>
      <c r="BK33" s="615"/>
      <c r="BL33" s="596">
        <f t="shared" si="27"/>
        <v>1.2754671488848703</v>
      </c>
      <c r="BM33" s="192">
        <f t="shared" si="20"/>
        <v>1.7033453887884267</v>
      </c>
      <c r="BN33" s="192">
        <f t="shared" si="21"/>
        <v>1.2438517179023507</v>
      </c>
      <c r="BO33" s="192">
        <f t="shared" si="22"/>
        <v>1.1603375527426161</v>
      </c>
      <c r="BP33" s="569">
        <f t="shared" si="23"/>
        <v>0</v>
      </c>
    </row>
    <row r="34" spans="1:68" s="195" customFormat="1" ht="47.25" customHeight="1" thickBot="1" x14ac:dyDescent="0.3">
      <c r="A34" s="737">
        <v>20</v>
      </c>
      <c r="B34" s="738" t="e">
        <f>#REF!</f>
        <v>#REF!</v>
      </c>
      <c r="C34" s="1172" t="s">
        <v>3</v>
      </c>
      <c r="D34" s="1172"/>
      <c r="E34" s="638" t="s">
        <v>379</v>
      </c>
      <c r="F34" s="269">
        <v>419</v>
      </c>
      <c r="G34" s="269">
        <f t="shared" si="4"/>
        <v>293.3</v>
      </c>
      <c r="H34" s="269">
        <f t="shared" si="5"/>
        <v>419</v>
      </c>
      <c r="I34" s="269">
        <f t="shared" si="6"/>
        <v>544.70000000000005</v>
      </c>
      <c r="J34" s="269">
        <f t="shared" si="7"/>
        <v>712.3</v>
      </c>
      <c r="K34" s="684">
        <v>351.59</v>
      </c>
      <c r="L34" s="684">
        <v>469.53</v>
      </c>
      <c r="M34" s="684">
        <v>307.63</v>
      </c>
      <c r="N34" s="685">
        <v>319</v>
      </c>
      <c r="O34" s="681"/>
      <c r="P34" s="529">
        <v>224</v>
      </c>
      <c r="Q34" s="173">
        <v>316</v>
      </c>
      <c r="R34" s="173">
        <v>304.39999999999998</v>
      </c>
      <c r="S34" s="173">
        <v>422.25</v>
      </c>
      <c r="T34" s="173">
        <v>299</v>
      </c>
      <c r="U34" s="173">
        <v>279.63</v>
      </c>
      <c r="V34" s="173">
        <v>378</v>
      </c>
      <c r="W34" s="173">
        <v>330</v>
      </c>
      <c r="X34" s="173">
        <v>271</v>
      </c>
      <c r="Y34" s="173">
        <v>351</v>
      </c>
      <c r="Z34" s="173">
        <v>379</v>
      </c>
      <c r="AA34" s="173">
        <v>321.47000000000003</v>
      </c>
      <c r="AB34" s="173">
        <v>315.39999999999998</v>
      </c>
      <c r="AC34" s="173">
        <v>349.45</v>
      </c>
      <c r="AD34" s="529">
        <v>423.53</v>
      </c>
      <c r="AE34" s="173">
        <v>483</v>
      </c>
      <c r="AF34" s="173">
        <v>473</v>
      </c>
      <c r="AG34" s="173">
        <v>470.66</v>
      </c>
      <c r="AH34" s="173">
        <v>337</v>
      </c>
      <c r="AI34" s="530">
        <v>399</v>
      </c>
      <c r="AJ34" s="529">
        <v>553.76</v>
      </c>
      <c r="AK34" s="173">
        <v>553.76</v>
      </c>
      <c r="AL34" s="173">
        <v>287</v>
      </c>
      <c r="AM34" s="173">
        <v>327</v>
      </c>
      <c r="AN34" s="530">
        <v>278.26</v>
      </c>
      <c r="AP34" s="649">
        <f t="shared" si="8"/>
        <v>58.289999999999964</v>
      </c>
      <c r="AQ34" s="650">
        <f t="shared" si="9"/>
        <v>176.22999999999996</v>
      </c>
      <c r="AR34" s="650">
        <f t="shared" si="2"/>
        <v>14.329999999999984</v>
      </c>
      <c r="AS34" s="650">
        <f t="shared" si="10"/>
        <v>25.699999999999989</v>
      </c>
      <c r="AT34" s="530" t="str">
        <f t="shared" si="3"/>
        <v/>
      </c>
      <c r="AV34" s="541">
        <f t="shared" si="11"/>
        <v>393.78</v>
      </c>
      <c r="AW34" s="543">
        <f t="shared" si="12"/>
        <v>469.53</v>
      </c>
      <c r="AX34" s="439">
        <f t="shared" si="13"/>
        <v>344.55</v>
      </c>
      <c r="AY34" s="544">
        <f t="shared" si="14"/>
        <v>319</v>
      </c>
      <c r="AZ34" s="542">
        <f t="shared" si="15"/>
        <v>0</v>
      </c>
      <c r="BA34" s="662">
        <f t="shared" si="24"/>
        <v>100.47999999999996</v>
      </c>
      <c r="BB34" s="663">
        <f t="shared" si="25"/>
        <v>176.22999999999996</v>
      </c>
      <c r="BC34" s="663">
        <f t="shared" si="16"/>
        <v>51.25</v>
      </c>
      <c r="BD34" s="664">
        <f t="shared" si="26"/>
        <v>25.699999999999989</v>
      </c>
      <c r="BE34" s="676" t="str">
        <f t="shared" si="17"/>
        <v/>
      </c>
      <c r="BF34" s="1571"/>
      <c r="BG34" s="667">
        <v>351.59</v>
      </c>
      <c r="BH34" s="668">
        <v>469.53</v>
      </c>
      <c r="BI34" s="680">
        <f>G34</f>
        <v>293.3</v>
      </c>
      <c r="BJ34" s="668">
        <v>319</v>
      </c>
      <c r="BK34" s="615"/>
      <c r="BL34" s="596">
        <f t="shared" si="27"/>
        <v>1.1987384930105693</v>
      </c>
      <c r="BM34" s="192">
        <f t="shared" si="20"/>
        <v>1.600852369587453</v>
      </c>
      <c r="BN34" s="192">
        <f t="shared" si="21"/>
        <v>1</v>
      </c>
      <c r="BO34" s="192">
        <f t="shared" si="22"/>
        <v>1.0876235935901806</v>
      </c>
      <c r="BP34" s="569">
        <f t="shared" si="23"/>
        <v>0</v>
      </c>
    </row>
    <row r="35" spans="1:68" s="195" customFormat="1" ht="47.25" customHeight="1" thickBot="1" x14ac:dyDescent="0.3">
      <c r="A35" s="743">
        <v>21</v>
      </c>
      <c r="B35" s="744" t="e">
        <f>#REF!</f>
        <v>#REF!</v>
      </c>
      <c r="C35" s="1390" t="s">
        <v>3</v>
      </c>
      <c r="D35" s="1390"/>
      <c r="E35" s="640" t="s">
        <v>382</v>
      </c>
      <c r="F35" s="269">
        <v>588</v>
      </c>
      <c r="G35" s="269">
        <f t="shared" si="4"/>
        <v>411.6</v>
      </c>
      <c r="H35" s="269">
        <f t="shared" si="5"/>
        <v>588</v>
      </c>
      <c r="I35" s="269">
        <f t="shared" si="6"/>
        <v>764.4</v>
      </c>
      <c r="J35" s="269">
        <f t="shared" si="7"/>
        <v>999.6</v>
      </c>
      <c r="K35" s="684">
        <v>403.68</v>
      </c>
      <c r="L35" s="684">
        <v>539.09</v>
      </c>
      <c r="M35" s="684">
        <v>393.22</v>
      </c>
      <c r="N35" s="685">
        <v>367</v>
      </c>
      <c r="O35" s="681"/>
      <c r="P35" s="529">
        <v>260</v>
      </c>
      <c r="Q35" s="173">
        <v>406</v>
      </c>
      <c r="R35" s="173">
        <v>372.8</v>
      </c>
      <c r="S35" s="173">
        <v>523.5</v>
      </c>
      <c r="T35" s="173">
        <v>386</v>
      </c>
      <c r="U35" s="173">
        <v>361.14</v>
      </c>
      <c r="V35" s="173">
        <v>405</v>
      </c>
      <c r="W35" s="173">
        <v>426</v>
      </c>
      <c r="X35" s="173">
        <v>344</v>
      </c>
      <c r="Y35" s="173">
        <v>380</v>
      </c>
      <c r="Z35" s="173">
        <v>435</v>
      </c>
      <c r="AA35" s="173">
        <v>463.76</v>
      </c>
      <c r="AB35" s="173">
        <v>397.58</v>
      </c>
      <c r="AC35" s="173">
        <v>446.6</v>
      </c>
      <c r="AD35" s="529">
        <v>547.04999999999995</v>
      </c>
      <c r="AE35" s="173">
        <v>577</v>
      </c>
      <c r="AF35" s="173">
        <v>610</v>
      </c>
      <c r="AG35" s="173">
        <v>579.96</v>
      </c>
      <c r="AH35" s="173">
        <v>435</v>
      </c>
      <c r="AI35" s="530">
        <v>460</v>
      </c>
      <c r="AJ35" s="529">
        <v>635.67999999999995</v>
      </c>
      <c r="AK35" s="173">
        <v>635.67999999999995</v>
      </c>
      <c r="AL35" s="173">
        <v>397</v>
      </c>
      <c r="AM35" s="173">
        <v>422</v>
      </c>
      <c r="AN35" s="530">
        <v>359.41</v>
      </c>
      <c r="AP35" s="649">
        <f t="shared" si="8"/>
        <v>-7.9200000000000159</v>
      </c>
      <c r="AQ35" s="650">
        <f t="shared" si="9"/>
        <v>127.49000000000001</v>
      </c>
      <c r="AR35" s="650">
        <f t="shared" si="2"/>
        <v>-18.379999999999995</v>
      </c>
      <c r="AS35" s="650">
        <f t="shared" si="10"/>
        <v>-44.600000000000023</v>
      </c>
      <c r="AT35" s="530" t="str">
        <f t="shared" si="3"/>
        <v/>
      </c>
      <c r="AV35" s="541">
        <f t="shared" si="11"/>
        <v>452.12</v>
      </c>
      <c r="AW35" s="543">
        <f t="shared" si="12"/>
        <v>539.09</v>
      </c>
      <c r="AX35" s="439">
        <f t="shared" si="13"/>
        <v>440.41</v>
      </c>
      <c r="AY35" s="544">
        <f t="shared" si="14"/>
        <v>367</v>
      </c>
      <c r="AZ35" s="542">
        <f t="shared" si="15"/>
        <v>0</v>
      </c>
      <c r="BA35" s="662">
        <f t="shared" si="24"/>
        <v>40.519999999999982</v>
      </c>
      <c r="BB35" s="663">
        <f t="shared" si="25"/>
        <v>127.49000000000001</v>
      </c>
      <c r="BC35" s="663">
        <f t="shared" si="16"/>
        <v>28.810000000000002</v>
      </c>
      <c r="BD35" s="664">
        <f t="shared" si="26"/>
        <v>-44.600000000000023</v>
      </c>
      <c r="BE35" s="676" t="str">
        <f t="shared" si="17"/>
        <v/>
      </c>
      <c r="BF35" s="1571"/>
      <c r="BG35" s="665">
        <f>G35</f>
        <v>411.6</v>
      </c>
      <c r="BH35" s="668">
        <v>539.09</v>
      </c>
      <c r="BI35" s="680">
        <f>G35</f>
        <v>411.6</v>
      </c>
      <c r="BJ35" s="680">
        <f>G35</f>
        <v>411.6</v>
      </c>
      <c r="BK35" s="615"/>
      <c r="BL35" s="596">
        <f t="shared" si="27"/>
        <v>1</v>
      </c>
      <c r="BM35" s="192">
        <f t="shared" si="20"/>
        <v>1.3097424684159378</v>
      </c>
      <c r="BN35" s="192">
        <f t="shared" si="21"/>
        <v>1</v>
      </c>
      <c r="BO35" s="192">
        <f t="shared" si="22"/>
        <v>1</v>
      </c>
      <c r="BP35" s="569">
        <f t="shared" si="23"/>
        <v>0</v>
      </c>
    </row>
    <row r="36" spans="1:68" s="195" customFormat="1" ht="47.25" customHeight="1" thickBot="1" x14ac:dyDescent="0.3">
      <c r="A36" s="741">
        <v>22</v>
      </c>
      <c r="B36" s="742" t="e">
        <f>#REF!</f>
        <v>#REF!</v>
      </c>
      <c r="C36" s="1383" t="s">
        <v>3</v>
      </c>
      <c r="D36" s="1383"/>
      <c r="E36" s="638" t="s">
        <v>382</v>
      </c>
      <c r="F36" s="269">
        <v>659</v>
      </c>
      <c r="G36" s="269">
        <f t="shared" si="4"/>
        <v>461.3</v>
      </c>
      <c r="H36" s="269">
        <f t="shared" si="5"/>
        <v>659</v>
      </c>
      <c r="I36" s="269">
        <f t="shared" si="6"/>
        <v>856.7</v>
      </c>
      <c r="J36" s="269">
        <f t="shared" si="7"/>
        <v>1120.3</v>
      </c>
      <c r="K36" s="684">
        <v>452.51</v>
      </c>
      <c r="L36" s="684">
        <v>604.29999999999995</v>
      </c>
      <c r="M36" s="684">
        <v>441.53</v>
      </c>
      <c r="N36" s="685">
        <v>411</v>
      </c>
      <c r="O36" s="681"/>
      <c r="P36" s="529">
        <v>291</v>
      </c>
      <c r="Q36" s="173">
        <v>455</v>
      </c>
      <c r="R36" s="173">
        <v>417.9</v>
      </c>
      <c r="S36" s="173">
        <v>586.5</v>
      </c>
      <c r="T36" s="173">
        <v>432.7</v>
      </c>
      <c r="U36" s="173">
        <v>404.82</v>
      </c>
      <c r="V36" s="173">
        <v>405</v>
      </c>
      <c r="W36" s="173">
        <v>478</v>
      </c>
      <c r="X36" s="173">
        <v>386</v>
      </c>
      <c r="Y36" s="173">
        <v>426</v>
      </c>
      <c r="Z36" s="173">
        <v>488</v>
      </c>
      <c r="AA36" s="173">
        <v>463.76</v>
      </c>
      <c r="AB36" s="173">
        <v>445.69</v>
      </c>
      <c r="AC36" s="173">
        <v>500.82</v>
      </c>
      <c r="AD36" s="529">
        <v>462.25</v>
      </c>
      <c r="AE36" s="173">
        <v>646</v>
      </c>
      <c r="AF36" s="173">
        <v>684</v>
      </c>
      <c r="AG36" s="173">
        <v>650.12</v>
      </c>
      <c r="AH36" s="173">
        <v>487</v>
      </c>
      <c r="AI36" s="530">
        <v>515</v>
      </c>
      <c r="AJ36" s="529">
        <v>713.46</v>
      </c>
      <c r="AK36" s="173">
        <v>713.46</v>
      </c>
      <c r="AL36" s="173">
        <v>444</v>
      </c>
      <c r="AM36" s="173">
        <v>473</v>
      </c>
      <c r="AN36" s="530">
        <v>402.31</v>
      </c>
      <c r="AP36" s="649">
        <f t="shared" si="8"/>
        <v>-8.7900000000000205</v>
      </c>
      <c r="AQ36" s="650">
        <f t="shared" si="9"/>
        <v>142.99999999999994</v>
      </c>
      <c r="AR36" s="650">
        <f t="shared" si="2"/>
        <v>-19.770000000000039</v>
      </c>
      <c r="AS36" s="650">
        <f t="shared" si="10"/>
        <v>-50.300000000000011</v>
      </c>
      <c r="AT36" s="530" t="str">
        <f t="shared" si="3"/>
        <v/>
      </c>
      <c r="AV36" s="541">
        <f t="shared" si="11"/>
        <v>506.81</v>
      </c>
      <c r="AW36" s="543">
        <f t="shared" si="12"/>
        <v>604.29999999999995</v>
      </c>
      <c r="AX36" s="439">
        <f t="shared" si="13"/>
        <v>494.51</v>
      </c>
      <c r="AY36" s="544">
        <f t="shared" si="14"/>
        <v>411</v>
      </c>
      <c r="AZ36" s="542">
        <f t="shared" si="15"/>
        <v>0</v>
      </c>
      <c r="BA36" s="662">
        <f t="shared" si="24"/>
        <v>45.509999999999991</v>
      </c>
      <c r="BB36" s="663">
        <f t="shared" si="25"/>
        <v>142.99999999999994</v>
      </c>
      <c r="BC36" s="663">
        <f t="shared" si="16"/>
        <v>33.20999999999998</v>
      </c>
      <c r="BD36" s="664">
        <f t="shared" si="26"/>
        <v>-50.300000000000011</v>
      </c>
      <c r="BE36" s="676" t="str">
        <f t="shared" si="17"/>
        <v/>
      </c>
      <c r="BF36" s="1571"/>
      <c r="BG36" s="665">
        <f>G36</f>
        <v>461.3</v>
      </c>
      <c r="BH36" s="668">
        <v>604.29999999999995</v>
      </c>
      <c r="BI36" s="680">
        <f>G36</f>
        <v>461.3</v>
      </c>
      <c r="BJ36" s="680">
        <f>G35</f>
        <v>411.6</v>
      </c>
      <c r="BK36" s="615"/>
      <c r="BL36" s="596">
        <f t="shared" si="27"/>
        <v>1</v>
      </c>
      <c r="BM36" s="192">
        <f t="shared" si="20"/>
        <v>1.3099934966399305</v>
      </c>
      <c r="BN36" s="192">
        <f t="shared" si="21"/>
        <v>1</v>
      </c>
      <c r="BO36" s="192">
        <f t="shared" si="22"/>
        <v>0.89226100151745069</v>
      </c>
      <c r="BP36" s="569">
        <f t="shared" si="23"/>
        <v>0</v>
      </c>
    </row>
    <row r="37" spans="1:68" s="195" customFormat="1" ht="47.25" customHeight="1" thickBot="1" x14ac:dyDescent="0.3">
      <c r="A37" s="739">
        <v>23</v>
      </c>
      <c r="B37" s="740" t="e">
        <f>#REF!</f>
        <v>#REF!</v>
      </c>
      <c r="C37" s="1390" t="s">
        <v>3</v>
      </c>
      <c r="D37" s="1390"/>
      <c r="E37" s="640" t="s">
        <v>382</v>
      </c>
      <c r="F37" s="269">
        <v>711</v>
      </c>
      <c r="G37" s="269">
        <f t="shared" si="4"/>
        <v>497.7</v>
      </c>
      <c r="H37" s="269">
        <f t="shared" si="5"/>
        <v>711</v>
      </c>
      <c r="I37" s="269">
        <f t="shared" si="6"/>
        <v>924.3</v>
      </c>
      <c r="J37" s="269">
        <f t="shared" si="7"/>
        <v>1208.7</v>
      </c>
      <c r="K37" s="684">
        <v>566.45000000000005</v>
      </c>
      <c r="L37" s="684">
        <v>756.46</v>
      </c>
      <c r="M37" s="684">
        <v>552.54</v>
      </c>
      <c r="N37" s="685">
        <v>515</v>
      </c>
      <c r="O37" s="681"/>
      <c r="P37" s="529">
        <v>364</v>
      </c>
      <c r="Q37" s="173">
        <v>570</v>
      </c>
      <c r="R37" s="173">
        <v>523.20000000000005</v>
      </c>
      <c r="S37" s="173">
        <v>734.25</v>
      </c>
      <c r="T37" s="173">
        <v>541.6</v>
      </c>
      <c r="U37" s="173">
        <v>506.61</v>
      </c>
      <c r="V37" s="173">
        <v>405</v>
      </c>
      <c r="W37" s="173">
        <v>598</v>
      </c>
      <c r="X37" s="173">
        <v>483</v>
      </c>
      <c r="Y37" s="173">
        <v>533</v>
      </c>
      <c r="Z37" s="173">
        <v>611</v>
      </c>
      <c r="AA37" s="173">
        <v>463.76</v>
      </c>
      <c r="AB37" s="173">
        <v>558.1</v>
      </c>
      <c r="AC37" s="173">
        <v>627.35</v>
      </c>
      <c r="AD37" s="529">
        <v>578.66999999999996</v>
      </c>
      <c r="AE37" s="173">
        <v>809</v>
      </c>
      <c r="AF37" s="173">
        <v>856</v>
      </c>
      <c r="AG37" s="173">
        <v>813.82</v>
      </c>
      <c r="AH37" s="173">
        <v>610</v>
      </c>
      <c r="AI37" s="530">
        <v>646</v>
      </c>
      <c r="AJ37" s="529">
        <v>892.86</v>
      </c>
      <c r="AK37" s="173">
        <v>892.86</v>
      </c>
      <c r="AL37" s="173">
        <v>523</v>
      </c>
      <c r="AM37" s="173">
        <v>592</v>
      </c>
      <c r="AN37" s="530">
        <v>504.22</v>
      </c>
      <c r="AP37" s="649">
        <f t="shared" si="8"/>
        <v>68.750000000000057</v>
      </c>
      <c r="AQ37" s="650">
        <f t="shared" si="9"/>
        <v>258.76000000000005</v>
      </c>
      <c r="AR37" s="650">
        <f t="shared" si="2"/>
        <v>54.839999999999975</v>
      </c>
      <c r="AS37" s="650">
        <f t="shared" si="10"/>
        <v>17.300000000000011</v>
      </c>
      <c r="AT37" s="530" t="str">
        <f t="shared" si="3"/>
        <v/>
      </c>
      <c r="AV37" s="541">
        <f t="shared" si="11"/>
        <v>634.41999999999996</v>
      </c>
      <c r="AW37" s="543">
        <f t="shared" si="12"/>
        <v>756.46</v>
      </c>
      <c r="AX37" s="439">
        <f t="shared" si="13"/>
        <v>618.84</v>
      </c>
      <c r="AY37" s="544">
        <f t="shared" si="14"/>
        <v>515</v>
      </c>
      <c r="AZ37" s="542">
        <f t="shared" si="15"/>
        <v>0</v>
      </c>
      <c r="BA37" s="662">
        <f>IF(AV37="","",AV37-G37)</f>
        <v>136.71999999999997</v>
      </c>
      <c r="BB37" s="663">
        <f t="shared" si="25"/>
        <v>258.76000000000005</v>
      </c>
      <c r="BC37" s="663">
        <f t="shared" si="16"/>
        <v>121.14000000000004</v>
      </c>
      <c r="BD37" s="664">
        <f t="shared" si="26"/>
        <v>17.300000000000011</v>
      </c>
      <c r="BE37" s="676" t="str">
        <f t="shared" si="17"/>
        <v/>
      </c>
      <c r="BF37" s="1571"/>
      <c r="BG37" s="667">
        <v>566.45000000000005</v>
      </c>
      <c r="BH37" s="668">
        <v>756.46</v>
      </c>
      <c r="BI37" s="668">
        <v>552.54</v>
      </c>
      <c r="BJ37" s="680">
        <f>G37</f>
        <v>497.7</v>
      </c>
      <c r="BK37" s="615"/>
      <c r="BL37" s="612">
        <f t="shared" si="27"/>
        <v>1.1381354229455496</v>
      </c>
      <c r="BM37" s="613">
        <f t="shared" si="20"/>
        <v>1.519911593329315</v>
      </c>
      <c r="BN37" s="613">
        <f t="shared" si="21"/>
        <v>1.1101868595539481</v>
      </c>
      <c r="BO37" s="613">
        <f t="shared" si="22"/>
        <v>1</v>
      </c>
      <c r="BP37" s="713">
        <f t="shared" si="23"/>
        <v>0</v>
      </c>
    </row>
    <row r="38" spans="1:68" s="195" customFormat="1" ht="47.25" customHeight="1" thickBot="1" x14ac:dyDescent="0.3">
      <c r="A38" s="737">
        <v>24</v>
      </c>
      <c r="B38" s="738" t="e">
        <f>#REF!</f>
        <v>#REF!</v>
      </c>
      <c r="C38" s="1383" t="s">
        <v>3</v>
      </c>
      <c r="D38" s="1383"/>
      <c r="E38" s="638" t="s">
        <v>382</v>
      </c>
      <c r="F38" s="269">
        <v>711</v>
      </c>
      <c r="G38" s="269">
        <f t="shared" si="4"/>
        <v>497.7</v>
      </c>
      <c r="H38" s="269">
        <f t="shared" si="5"/>
        <v>711</v>
      </c>
      <c r="I38" s="269">
        <f t="shared" si="6"/>
        <v>924.3</v>
      </c>
      <c r="J38" s="269">
        <f t="shared" si="7"/>
        <v>1208.7</v>
      </c>
      <c r="K38" s="684">
        <v>651.08000000000004</v>
      </c>
      <c r="L38" s="684">
        <v>869.49</v>
      </c>
      <c r="M38" s="684">
        <v>634.75</v>
      </c>
      <c r="N38" s="685">
        <v>592</v>
      </c>
      <c r="O38" s="681"/>
      <c r="P38" s="529">
        <v>419</v>
      </c>
      <c r="Q38" s="173">
        <v>655</v>
      </c>
      <c r="R38" s="173">
        <v>601.4</v>
      </c>
      <c r="S38" s="173">
        <v>843.75</v>
      </c>
      <c r="T38" s="173">
        <v>622.6</v>
      </c>
      <c r="U38" s="173">
        <v>582.66</v>
      </c>
      <c r="V38" s="173">
        <v>405</v>
      </c>
      <c r="W38" s="173">
        <v>688</v>
      </c>
      <c r="X38" s="173">
        <v>554</v>
      </c>
      <c r="Y38" s="173">
        <v>613</v>
      </c>
      <c r="Z38" s="173">
        <v>702</v>
      </c>
      <c r="AA38" s="173">
        <v>801.04</v>
      </c>
      <c r="AB38" s="173">
        <v>640.85</v>
      </c>
      <c r="AC38" s="173">
        <v>720.74</v>
      </c>
      <c r="AD38" s="529">
        <v>665.1</v>
      </c>
      <c r="AE38" s="173">
        <v>930</v>
      </c>
      <c r="AF38" s="173">
        <v>984</v>
      </c>
      <c r="AG38" s="173">
        <v>935.42</v>
      </c>
      <c r="AH38" s="173">
        <v>701</v>
      </c>
      <c r="AI38" s="530">
        <v>777</v>
      </c>
      <c r="AJ38" s="529">
        <v>1026.6300000000001</v>
      </c>
      <c r="AK38" s="173">
        <v>1026.6300000000001</v>
      </c>
      <c r="AL38" s="173">
        <v>590</v>
      </c>
      <c r="AM38" s="173">
        <v>681</v>
      </c>
      <c r="AN38" s="530">
        <v>579.58000000000004</v>
      </c>
      <c r="AP38" s="649">
        <f t="shared" si="8"/>
        <v>153.38000000000005</v>
      </c>
      <c r="AQ38" s="650">
        <f t="shared" si="9"/>
        <v>371.79</v>
      </c>
      <c r="AR38" s="650">
        <f t="shared" si="2"/>
        <v>137.05000000000001</v>
      </c>
      <c r="AS38" s="650">
        <f t="shared" si="10"/>
        <v>94.300000000000011</v>
      </c>
      <c r="AT38" s="530" t="str">
        <f t="shared" si="3"/>
        <v/>
      </c>
      <c r="AV38" s="541">
        <f t="shared" si="11"/>
        <v>729.21</v>
      </c>
      <c r="AW38" s="543">
        <f t="shared" si="12"/>
        <v>869.49</v>
      </c>
      <c r="AX38" s="439">
        <f t="shared" si="13"/>
        <v>710.92</v>
      </c>
      <c r="AY38" s="544">
        <f t="shared" si="14"/>
        <v>592</v>
      </c>
      <c r="AZ38" s="542">
        <f t="shared" si="15"/>
        <v>0</v>
      </c>
      <c r="BA38" s="662">
        <f t="shared" si="24"/>
        <v>231.51000000000005</v>
      </c>
      <c r="BB38" s="663">
        <f t="shared" si="25"/>
        <v>371.79</v>
      </c>
      <c r="BC38" s="663">
        <f t="shared" si="16"/>
        <v>213.21999999999997</v>
      </c>
      <c r="BD38" s="664">
        <f t="shared" si="26"/>
        <v>94.300000000000011</v>
      </c>
      <c r="BE38" s="676" t="str">
        <f t="shared" si="17"/>
        <v/>
      </c>
      <c r="BF38" s="1571"/>
      <c r="BG38" s="667">
        <v>651.08000000000004</v>
      </c>
      <c r="BH38" s="668">
        <v>869.49</v>
      </c>
      <c r="BI38" s="668">
        <v>634.75</v>
      </c>
      <c r="BJ38" s="668">
        <v>592</v>
      </c>
      <c r="BK38" s="615"/>
      <c r="BL38" s="612">
        <f t="shared" si="27"/>
        <v>1.3081776170383765</v>
      </c>
      <c r="BM38" s="613">
        <f t="shared" si="20"/>
        <v>1.7470162748643763</v>
      </c>
      <c r="BN38" s="613">
        <f t="shared" si="21"/>
        <v>1.2753666867590918</v>
      </c>
      <c r="BO38" s="613">
        <f t="shared" si="22"/>
        <v>1.1894715692184046</v>
      </c>
      <c r="BP38" s="713">
        <f t="shared" si="23"/>
        <v>0</v>
      </c>
    </row>
    <row r="39" spans="1:68" s="195" customFormat="1" ht="47.25" customHeight="1" thickBot="1" x14ac:dyDescent="0.3">
      <c r="A39" s="743">
        <v>25</v>
      </c>
      <c r="B39" s="744" t="e">
        <f>#REF!</f>
        <v>#REF!</v>
      </c>
      <c r="C39" s="1390" t="s">
        <v>3</v>
      </c>
      <c r="D39" s="1390"/>
      <c r="E39" s="640" t="s">
        <v>382</v>
      </c>
      <c r="F39" s="269">
        <v>948</v>
      </c>
      <c r="G39" s="269">
        <f t="shared" si="4"/>
        <v>663.6</v>
      </c>
      <c r="H39" s="269">
        <f t="shared" si="5"/>
        <v>948</v>
      </c>
      <c r="I39" s="269">
        <f t="shared" si="6"/>
        <v>1232.4000000000001</v>
      </c>
      <c r="J39" s="269">
        <f t="shared" si="7"/>
        <v>1611.6</v>
      </c>
      <c r="K39" s="684">
        <v>781.32</v>
      </c>
      <c r="L39" s="684">
        <v>1043.3900000000001</v>
      </c>
      <c r="M39" s="684">
        <v>761.86</v>
      </c>
      <c r="N39" s="685">
        <v>710</v>
      </c>
      <c r="O39" s="681"/>
      <c r="P39" s="529">
        <v>502</v>
      </c>
      <c r="Q39" s="173">
        <v>786</v>
      </c>
      <c r="R39" s="173">
        <v>721.6</v>
      </c>
      <c r="S39" s="173">
        <v>1012.5</v>
      </c>
      <c r="T39" s="173">
        <v>747.1</v>
      </c>
      <c r="U39" s="173">
        <v>698.88</v>
      </c>
      <c r="V39" s="173">
        <v>405</v>
      </c>
      <c r="W39" s="173">
        <v>825</v>
      </c>
      <c r="X39" s="173">
        <v>666</v>
      </c>
      <c r="Y39" s="173">
        <v>735</v>
      </c>
      <c r="Z39" s="173">
        <v>843</v>
      </c>
      <c r="AA39" s="173">
        <v>801.04</v>
      </c>
      <c r="AB39" s="173">
        <v>769.47</v>
      </c>
      <c r="AC39" s="173">
        <v>864.58</v>
      </c>
      <c r="AD39" s="529">
        <v>798.19</v>
      </c>
      <c r="AE39" s="173">
        <v>1116</v>
      </c>
      <c r="AF39" s="173">
        <v>1181</v>
      </c>
      <c r="AG39" s="173">
        <v>1122.51</v>
      </c>
      <c r="AH39" s="173">
        <v>842</v>
      </c>
      <c r="AI39" s="530">
        <v>890</v>
      </c>
      <c r="AJ39" s="529">
        <v>1231.96</v>
      </c>
      <c r="AK39" s="173">
        <v>1231.96</v>
      </c>
      <c r="AL39" s="173">
        <v>590</v>
      </c>
      <c r="AM39" s="173">
        <v>816</v>
      </c>
      <c r="AN39" s="530">
        <v>695.52</v>
      </c>
      <c r="AP39" s="649">
        <f>IF(K39=0,"",K39-G39)</f>
        <v>117.72000000000003</v>
      </c>
      <c r="AQ39" s="650">
        <f t="shared" si="9"/>
        <v>379.79000000000008</v>
      </c>
      <c r="AR39" s="650">
        <f t="shared" si="2"/>
        <v>98.259999999999991</v>
      </c>
      <c r="AS39" s="650">
        <f t="shared" si="10"/>
        <v>46.399999999999977</v>
      </c>
      <c r="AT39" s="530" t="str">
        <f t="shared" si="3"/>
        <v/>
      </c>
      <c r="AV39" s="541">
        <f t="shared" si="11"/>
        <v>875.08</v>
      </c>
      <c r="AW39" s="543">
        <f t="shared" si="12"/>
        <v>1043.3900000000001</v>
      </c>
      <c r="AX39" s="439">
        <f t="shared" si="13"/>
        <v>853.28</v>
      </c>
      <c r="AY39" s="544">
        <f t="shared" si="14"/>
        <v>710</v>
      </c>
      <c r="AZ39" s="542">
        <f t="shared" si="15"/>
        <v>0</v>
      </c>
      <c r="BA39" s="662">
        <f t="shared" si="24"/>
        <v>211.48000000000002</v>
      </c>
      <c r="BB39" s="663">
        <f t="shared" si="25"/>
        <v>379.79000000000008</v>
      </c>
      <c r="BC39" s="663">
        <f t="shared" si="16"/>
        <v>189.67999999999995</v>
      </c>
      <c r="BD39" s="664">
        <f t="shared" si="26"/>
        <v>46.399999999999977</v>
      </c>
      <c r="BE39" s="676" t="str">
        <f t="shared" si="17"/>
        <v/>
      </c>
      <c r="BF39" s="1571"/>
      <c r="BG39" s="667">
        <v>781.32</v>
      </c>
      <c r="BH39" s="668">
        <v>1043.3900000000001</v>
      </c>
      <c r="BI39" s="668">
        <v>761.86</v>
      </c>
      <c r="BJ39" s="668">
        <v>710</v>
      </c>
      <c r="BK39" s="615"/>
      <c r="BL39" s="612">
        <f t="shared" si="27"/>
        <v>1.1773960216998192</v>
      </c>
      <c r="BM39" s="613">
        <f t="shared" si="20"/>
        <v>1.572317661241712</v>
      </c>
      <c r="BN39" s="613">
        <f t="shared" si="21"/>
        <v>1.1480711271850512</v>
      </c>
      <c r="BO39" s="613">
        <f t="shared" si="22"/>
        <v>1.0699216395418927</v>
      </c>
      <c r="BP39" s="713">
        <f t="shared" si="23"/>
        <v>0</v>
      </c>
    </row>
    <row r="40" spans="1:68" s="195" customFormat="1" ht="47.25" customHeight="1" thickBot="1" x14ac:dyDescent="0.3">
      <c r="A40" s="308" t="s">
        <v>374</v>
      </c>
      <c r="B40" s="519" t="e">
        <f>#REF!</f>
        <v>#REF!</v>
      </c>
      <c r="C40" s="1383" t="s">
        <v>3</v>
      </c>
      <c r="D40" s="1383"/>
      <c r="E40" s="638" t="s">
        <v>383</v>
      </c>
      <c r="F40" s="269">
        <v>415</v>
      </c>
      <c r="G40" s="269">
        <f t="shared" si="4"/>
        <v>290.5</v>
      </c>
      <c r="H40" s="269">
        <f t="shared" si="5"/>
        <v>415</v>
      </c>
      <c r="I40" s="269">
        <f t="shared" si="6"/>
        <v>539.5</v>
      </c>
      <c r="J40" s="269">
        <f t="shared" si="7"/>
        <v>705.5</v>
      </c>
      <c r="K40" s="684">
        <v>240.91</v>
      </c>
      <c r="L40" s="684">
        <v>321.70999999999998</v>
      </c>
      <c r="M40" s="684">
        <v>269.49</v>
      </c>
      <c r="N40" s="685">
        <v>179</v>
      </c>
      <c r="O40" s="681"/>
      <c r="P40" s="529">
        <v>129</v>
      </c>
      <c r="Q40" s="173">
        <v>277</v>
      </c>
      <c r="R40" s="173">
        <v>180.3</v>
      </c>
      <c r="S40" s="173">
        <v>257.95</v>
      </c>
      <c r="T40" s="173">
        <v>264.3</v>
      </c>
      <c r="U40" s="173">
        <v>190.95</v>
      </c>
      <c r="V40" s="173">
        <v>251</v>
      </c>
      <c r="W40" s="173">
        <v>292</v>
      </c>
      <c r="X40" s="173">
        <v>162</v>
      </c>
      <c r="Y40" s="173">
        <v>196</v>
      </c>
      <c r="Z40" s="173">
        <v>260</v>
      </c>
      <c r="AA40" s="173">
        <v>200.26</v>
      </c>
      <c r="AB40" s="173">
        <v>263.38</v>
      </c>
      <c r="AC40" s="173">
        <v>247.63</v>
      </c>
      <c r="AD40" s="529">
        <v>218.76</v>
      </c>
      <c r="AE40" s="173">
        <v>363</v>
      </c>
      <c r="AF40" s="173">
        <v>417</v>
      </c>
      <c r="AG40" s="173">
        <v>369.73</v>
      </c>
      <c r="AH40" s="173">
        <v>212</v>
      </c>
      <c r="AI40" s="530">
        <v>275</v>
      </c>
      <c r="AJ40" s="529">
        <v>352.58</v>
      </c>
      <c r="AK40" s="173">
        <v>246.81</v>
      </c>
      <c r="AL40" s="173">
        <v>188</v>
      </c>
      <c r="AM40" s="173">
        <v>205</v>
      </c>
      <c r="AN40" s="530">
        <v>174.72</v>
      </c>
      <c r="AP40" s="649">
        <f t="shared" si="8"/>
        <v>-49.59</v>
      </c>
      <c r="AQ40" s="650">
        <f t="shared" si="9"/>
        <v>31.20999999999998</v>
      </c>
      <c r="AR40" s="650">
        <f t="shared" si="2"/>
        <v>-21.009999999999991</v>
      </c>
      <c r="AS40" s="650">
        <f t="shared" si="10"/>
        <v>-111.5</v>
      </c>
      <c r="AT40" s="530" t="str">
        <f t="shared" si="3"/>
        <v/>
      </c>
      <c r="AV40" s="541">
        <f t="shared" si="11"/>
        <v>269.82</v>
      </c>
      <c r="AW40" s="543">
        <f t="shared" si="12"/>
        <v>321.70999999999998</v>
      </c>
      <c r="AX40" s="439">
        <f t="shared" si="13"/>
        <v>301.83</v>
      </c>
      <c r="AY40" s="544">
        <f t="shared" si="14"/>
        <v>179</v>
      </c>
      <c r="AZ40" s="542">
        <f t="shared" si="15"/>
        <v>0</v>
      </c>
      <c r="BA40" s="655">
        <f t="shared" si="24"/>
        <v>-20.680000000000007</v>
      </c>
      <c r="BB40" s="656">
        <f t="shared" si="25"/>
        <v>31.20999999999998</v>
      </c>
      <c r="BC40" s="656">
        <f t="shared" si="16"/>
        <v>11.329999999999984</v>
      </c>
      <c r="BD40" s="650">
        <f t="shared" si="26"/>
        <v>-111.5</v>
      </c>
      <c r="BE40" s="676" t="str">
        <f t="shared" si="17"/>
        <v/>
      </c>
      <c r="BF40" s="1571"/>
      <c r="BG40" s="748">
        <v>319.02</v>
      </c>
      <c r="BH40" s="567">
        <v>426.05</v>
      </c>
      <c r="BI40" s="567">
        <v>356.78</v>
      </c>
      <c r="BJ40" s="567">
        <v>238</v>
      </c>
      <c r="BK40" s="615"/>
      <c r="BL40" s="635">
        <f t="shared" si="27"/>
        <v>1.0981755593803786</v>
      </c>
      <c r="BM40" s="718">
        <f t="shared" si="20"/>
        <v>1.4666092943201376</v>
      </c>
      <c r="BN40" s="718">
        <f t="shared" si="21"/>
        <v>1.22815834767642</v>
      </c>
      <c r="BO40" s="718">
        <f t="shared" si="22"/>
        <v>0.81927710843373491</v>
      </c>
      <c r="BP40" s="569">
        <f t="shared" si="23"/>
        <v>0</v>
      </c>
    </row>
    <row r="41" spans="1:68" s="195" customFormat="1" ht="47.25" customHeight="1" thickBot="1" x14ac:dyDescent="0.3">
      <c r="A41" s="384" t="s">
        <v>375</v>
      </c>
      <c r="B41" s="520" t="e">
        <f>#REF!</f>
        <v>#REF!</v>
      </c>
      <c r="C41" s="1390" t="s">
        <v>3</v>
      </c>
      <c r="D41" s="1390"/>
      <c r="E41" s="640" t="s">
        <v>8</v>
      </c>
      <c r="F41" s="269">
        <v>415</v>
      </c>
      <c r="G41" s="269">
        <f t="shared" si="4"/>
        <v>290.5</v>
      </c>
      <c r="H41" s="269">
        <f t="shared" si="5"/>
        <v>415</v>
      </c>
      <c r="I41" s="269">
        <f t="shared" si="6"/>
        <v>539.5</v>
      </c>
      <c r="J41" s="269">
        <f t="shared" si="7"/>
        <v>705.5</v>
      </c>
      <c r="K41" s="684">
        <v>279.97000000000003</v>
      </c>
      <c r="L41" s="684">
        <v>373.88</v>
      </c>
      <c r="M41" s="684">
        <v>312.70999999999998</v>
      </c>
      <c r="N41" s="685">
        <v>209</v>
      </c>
      <c r="O41" s="681"/>
      <c r="P41" s="529">
        <v>150</v>
      </c>
      <c r="Q41" s="173">
        <v>322</v>
      </c>
      <c r="R41" s="173">
        <v>209.5</v>
      </c>
      <c r="S41" s="173">
        <v>299.75</v>
      </c>
      <c r="T41" s="173">
        <v>307.10000000000002</v>
      </c>
      <c r="U41" s="173">
        <v>223.17</v>
      </c>
      <c r="V41" s="173">
        <v>292</v>
      </c>
      <c r="W41" s="173">
        <v>340</v>
      </c>
      <c r="X41" s="173">
        <v>188</v>
      </c>
      <c r="Y41" s="173">
        <v>228</v>
      </c>
      <c r="Z41" s="173">
        <v>302</v>
      </c>
      <c r="AA41" s="173">
        <v>230.83</v>
      </c>
      <c r="AB41" s="173">
        <v>305.89999999999998</v>
      </c>
      <c r="AC41" s="173">
        <v>287.48</v>
      </c>
      <c r="AD41" s="529">
        <v>254.24</v>
      </c>
      <c r="AE41" s="173">
        <v>422</v>
      </c>
      <c r="AF41" s="173">
        <v>485</v>
      </c>
      <c r="AG41" s="173">
        <v>429.68</v>
      </c>
      <c r="AH41" s="173">
        <v>245</v>
      </c>
      <c r="AI41" s="530">
        <v>318</v>
      </c>
      <c r="AJ41" s="529">
        <v>502.95</v>
      </c>
      <c r="AK41" s="173">
        <v>286.68</v>
      </c>
      <c r="AL41" s="173">
        <v>220</v>
      </c>
      <c r="AM41" s="173">
        <v>239</v>
      </c>
      <c r="AN41" s="530">
        <v>203.01</v>
      </c>
      <c r="AP41" s="649">
        <f t="shared" si="8"/>
        <v>-10.529999999999973</v>
      </c>
      <c r="AQ41" s="650">
        <f t="shared" si="9"/>
        <v>83.38</v>
      </c>
      <c r="AR41" s="650">
        <f t="shared" si="2"/>
        <v>22.20999999999998</v>
      </c>
      <c r="AS41" s="650">
        <f t="shared" si="10"/>
        <v>-81.5</v>
      </c>
      <c r="AT41" s="530" t="str">
        <f t="shared" si="3"/>
        <v/>
      </c>
      <c r="AV41" s="541">
        <f t="shared" si="11"/>
        <v>313.57</v>
      </c>
      <c r="AW41" s="543">
        <f t="shared" si="12"/>
        <v>373.88</v>
      </c>
      <c r="AX41" s="439">
        <f t="shared" si="13"/>
        <v>350.24</v>
      </c>
      <c r="AY41" s="544">
        <f t="shared" si="14"/>
        <v>209</v>
      </c>
      <c r="AZ41" s="542">
        <f t="shared" si="15"/>
        <v>0</v>
      </c>
      <c r="BA41" s="655">
        <f t="shared" si="24"/>
        <v>23.069999999999993</v>
      </c>
      <c r="BB41" s="656">
        <f t="shared" si="25"/>
        <v>83.38</v>
      </c>
      <c r="BC41" s="656">
        <f t="shared" si="16"/>
        <v>59.740000000000009</v>
      </c>
      <c r="BD41" s="650">
        <f t="shared" si="26"/>
        <v>-81.5</v>
      </c>
      <c r="BE41" s="676" t="str">
        <f t="shared" si="17"/>
        <v/>
      </c>
      <c r="BF41" s="1571"/>
      <c r="BG41" s="748">
        <v>319.02</v>
      </c>
      <c r="BH41" s="567">
        <v>426.05</v>
      </c>
      <c r="BI41" s="567">
        <v>356.78</v>
      </c>
      <c r="BJ41" s="567">
        <v>238</v>
      </c>
      <c r="BK41" s="615"/>
      <c r="BL41" s="635">
        <f t="shared" si="27"/>
        <v>1.0981755593803786</v>
      </c>
      <c r="BM41" s="718">
        <f t="shared" si="20"/>
        <v>1.4666092943201376</v>
      </c>
      <c r="BN41" s="718">
        <f t="shared" si="21"/>
        <v>1.22815834767642</v>
      </c>
      <c r="BO41" s="718">
        <f t="shared" si="22"/>
        <v>0.81927710843373491</v>
      </c>
      <c r="BP41" s="569">
        <f t="shared" si="23"/>
        <v>0</v>
      </c>
    </row>
    <row r="42" spans="1:68" s="195" customFormat="1" ht="47.25" customHeight="1" thickBot="1" x14ac:dyDescent="0.3">
      <c r="A42" s="308" t="s">
        <v>376</v>
      </c>
      <c r="B42" s="519" t="e">
        <f>#REF!</f>
        <v>#REF!</v>
      </c>
      <c r="C42" s="1383" t="s">
        <v>3</v>
      </c>
      <c r="D42" s="1383"/>
      <c r="E42" s="638" t="s">
        <v>8</v>
      </c>
      <c r="F42" s="269">
        <v>415</v>
      </c>
      <c r="G42" s="269">
        <f t="shared" si="4"/>
        <v>290.5</v>
      </c>
      <c r="H42" s="269">
        <f t="shared" si="5"/>
        <v>415</v>
      </c>
      <c r="I42" s="269">
        <f t="shared" si="6"/>
        <v>539.5</v>
      </c>
      <c r="J42" s="269">
        <f t="shared" si="7"/>
        <v>705.5</v>
      </c>
      <c r="K42" s="684">
        <v>319.02</v>
      </c>
      <c r="L42" s="684">
        <v>426.05</v>
      </c>
      <c r="M42" s="684">
        <v>356.78</v>
      </c>
      <c r="N42" s="685">
        <v>238</v>
      </c>
      <c r="O42" s="681"/>
      <c r="P42" s="529">
        <v>171</v>
      </c>
      <c r="Q42" s="173">
        <v>367</v>
      </c>
      <c r="R42" s="173">
        <v>238.8</v>
      </c>
      <c r="S42" s="173">
        <v>341.55</v>
      </c>
      <c r="T42" s="173">
        <v>350</v>
      </c>
      <c r="U42" s="173">
        <v>254.47</v>
      </c>
      <c r="V42" s="173">
        <v>333</v>
      </c>
      <c r="W42" s="173">
        <v>387</v>
      </c>
      <c r="X42" s="173">
        <v>214</v>
      </c>
      <c r="Y42" s="173">
        <v>260</v>
      </c>
      <c r="Z42" s="173">
        <v>344</v>
      </c>
      <c r="AA42" s="173">
        <v>264.55</v>
      </c>
      <c r="AB42" s="173">
        <v>348.37</v>
      </c>
      <c r="AC42" s="173">
        <v>327.93</v>
      </c>
      <c r="AD42" s="529">
        <v>289.70999999999998</v>
      </c>
      <c r="AE42" s="173">
        <v>481</v>
      </c>
      <c r="AF42" s="173">
        <v>553</v>
      </c>
      <c r="AG42" s="173">
        <v>489.64</v>
      </c>
      <c r="AH42" s="173">
        <v>280</v>
      </c>
      <c r="AI42" s="530">
        <v>363</v>
      </c>
      <c r="AJ42" s="529">
        <v>520.57000000000005</v>
      </c>
      <c r="AK42" s="173">
        <v>327.96</v>
      </c>
      <c r="AL42" s="173">
        <v>250</v>
      </c>
      <c r="AM42" s="173">
        <v>271</v>
      </c>
      <c r="AN42" s="530">
        <v>231.41</v>
      </c>
      <c r="AP42" s="649">
        <f t="shared" si="8"/>
        <v>28.519999999999982</v>
      </c>
      <c r="AQ42" s="650">
        <f t="shared" si="9"/>
        <v>135.55000000000001</v>
      </c>
      <c r="AR42" s="650">
        <f t="shared" si="2"/>
        <v>66.279999999999973</v>
      </c>
      <c r="AS42" s="650">
        <f t="shared" si="10"/>
        <v>-52.5</v>
      </c>
      <c r="AT42" s="530" t="str">
        <f t="shared" si="3"/>
        <v/>
      </c>
      <c r="AV42" s="541">
        <f t="shared" si="11"/>
        <v>357.3</v>
      </c>
      <c r="AW42" s="543">
        <f t="shared" si="12"/>
        <v>426.05</v>
      </c>
      <c r="AX42" s="439">
        <f t="shared" si="13"/>
        <v>399.59</v>
      </c>
      <c r="AY42" s="544">
        <f t="shared" si="14"/>
        <v>238</v>
      </c>
      <c r="AZ42" s="542">
        <f t="shared" si="15"/>
        <v>0</v>
      </c>
      <c r="BA42" s="662">
        <f t="shared" si="24"/>
        <v>66.800000000000011</v>
      </c>
      <c r="BB42" s="663">
        <f t="shared" si="25"/>
        <v>135.55000000000001</v>
      </c>
      <c r="BC42" s="663">
        <f t="shared" si="16"/>
        <v>109.08999999999997</v>
      </c>
      <c r="BD42" s="664">
        <f t="shared" si="26"/>
        <v>-52.5</v>
      </c>
      <c r="BE42" s="676" t="str">
        <f t="shared" si="17"/>
        <v/>
      </c>
      <c r="BF42" s="1571"/>
      <c r="BG42" s="673">
        <v>319.02</v>
      </c>
      <c r="BH42" s="674">
        <v>426.05</v>
      </c>
      <c r="BI42" s="674">
        <v>356.78</v>
      </c>
      <c r="BJ42" s="680">
        <f>G42</f>
        <v>290.5</v>
      </c>
      <c r="BK42" s="615"/>
      <c r="BL42" s="612">
        <f t="shared" si="27"/>
        <v>1.0981755593803786</v>
      </c>
      <c r="BM42" s="613">
        <f t="shared" si="20"/>
        <v>1.4666092943201376</v>
      </c>
      <c r="BN42" s="613">
        <f t="shared" si="21"/>
        <v>1.22815834767642</v>
      </c>
      <c r="BO42" s="613">
        <f t="shared" si="22"/>
        <v>1</v>
      </c>
      <c r="BP42" s="713">
        <f t="shared" si="23"/>
        <v>0</v>
      </c>
    </row>
    <row r="43" spans="1:68" s="195" customFormat="1" ht="47.25" customHeight="1" thickBot="1" x14ac:dyDescent="0.3">
      <c r="A43" s="739">
        <v>27</v>
      </c>
      <c r="B43" s="740" t="e">
        <f>#REF!</f>
        <v>#REF!</v>
      </c>
      <c r="C43" s="1390" t="s">
        <v>3</v>
      </c>
      <c r="D43" s="1390"/>
      <c r="E43" s="639" t="s">
        <v>8</v>
      </c>
      <c r="F43" s="269">
        <v>277</v>
      </c>
      <c r="G43" s="269">
        <f t="shared" si="4"/>
        <v>193.9</v>
      </c>
      <c r="H43" s="269">
        <f t="shared" si="5"/>
        <v>277</v>
      </c>
      <c r="I43" s="269">
        <f t="shared" si="6"/>
        <v>360.1</v>
      </c>
      <c r="J43" s="269">
        <f t="shared" si="7"/>
        <v>470.9</v>
      </c>
      <c r="K43" s="684">
        <v>240.91</v>
      </c>
      <c r="L43" s="684">
        <v>321.70999999999998</v>
      </c>
      <c r="M43" s="684">
        <v>269.49</v>
      </c>
      <c r="N43" s="685">
        <v>198</v>
      </c>
      <c r="O43" s="681"/>
      <c r="P43" s="529">
        <v>129</v>
      </c>
      <c r="Q43" s="173">
        <v>277</v>
      </c>
      <c r="R43" s="173">
        <v>253.7</v>
      </c>
      <c r="S43" s="173">
        <v>351.75</v>
      </c>
      <c r="T43" s="173">
        <v>264.3</v>
      </c>
      <c r="U43" s="173">
        <v>239.46</v>
      </c>
      <c r="V43" s="173">
        <v>251</v>
      </c>
      <c r="W43" s="173">
        <v>292</v>
      </c>
      <c r="X43" s="173">
        <v>229</v>
      </c>
      <c r="Y43" s="173">
        <v>301</v>
      </c>
      <c r="Z43" s="173">
        <v>260</v>
      </c>
      <c r="AA43" s="173">
        <v>298.27999999999997</v>
      </c>
      <c r="AB43" s="173">
        <v>263.38</v>
      </c>
      <c r="AC43" s="173">
        <v>304.26</v>
      </c>
      <c r="AD43" s="529">
        <v>374.83</v>
      </c>
      <c r="AE43" s="173">
        <v>363</v>
      </c>
      <c r="AF43" s="173">
        <v>417</v>
      </c>
      <c r="AG43" s="173">
        <v>369.73</v>
      </c>
      <c r="AH43" s="173">
        <v>405</v>
      </c>
      <c r="AI43" s="530">
        <v>384</v>
      </c>
      <c r="AJ43" s="529">
        <v>488.43</v>
      </c>
      <c r="AK43" s="173">
        <v>190.49</v>
      </c>
      <c r="AL43" s="173">
        <v>188</v>
      </c>
      <c r="AM43" s="173">
        <v>539</v>
      </c>
      <c r="AN43" s="530">
        <v>619.29999999999995</v>
      </c>
      <c r="AP43" s="649">
        <f t="shared" si="8"/>
        <v>47.009999999999991</v>
      </c>
      <c r="AQ43" s="650">
        <f t="shared" si="9"/>
        <v>127.80999999999997</v>
      </c>
      <c r="AR43" s="650">
        <f t="shared" si="2"/>
        <v>75.59</v>
      </c>
      <c r="AS43" s="650">
        <f t="shared" si="10"/>
        <v>4.0999999999999943</v>
      </c>
      <c r="AT43" s="530" t="str">
        <f t="shared" si="3"/>
        <v/>
      </c>
      <c r="AV43" s="541">
        <f t="shared" si="11"/>
        <v>269.82</v>
      </c>
      <c r="AW43" s="543">
        <f t="shared" si="12"/>
        <v>321.70999999999998</v>
      </c>
      <c r="AX43" s="439">
        <f t="shared" si="13"/>
        <v>301.83</v>
      </c>
      <c r="AY43" s="544">
        <f t="shared" si="14"/>
        <v>198</v>
      </c>
      <c r="AZ43" s="542">
        <f t="shared" si="15"/>
        <v>0</v>
      </c>
      <c r="BA43" s="662">
        <f t="shared" si="24"/>
        <v>75.919999999999987</v>
      </c>
      <c r="BB43" s="663">
        <f t="shared" si="25"/>
        <v>127.80999999999997</v>
      </c>
      <c r="BC43" s="663">
        <f t="shared" si="16"/>
        <v>107.92999999999998</v>
      </c>
      <c r="BD43" s="664">
        <f t="shared" si="26"/>
        <v>4.0999999999999943</v>
      </c>
      <c r="BE43" s="676" t="str">
        <f t="shared" si="17"/>
        <v/>
      </c>
      <c r="BF43" s="1571"/>
      <c r="BG43" s="667">
        <v>240.91</v>
      </c>
      <c r="BH43" s="668">
        <v>321.70999999999998</v>
      </c>
      <c r="BI43" s="668">
        <v>269.49</v>
      </c>
      <c r="BJ43" s="680">
        <f>G43</f>
        <v>193.9</v>
      </c>
      <c r="BK43" s="615"/>
      <c r="BL43" s="585">
        <f>BG43/G43</f>
        <v>1.2424445590510571</v>
      </c>
      <c r="BM43" s="173">
        <f t="shared" si="20"/>
        <v>1.6591542031975244</v>
      </c>
      <c r="BN43" s="173">
        <f t="shared" si="21"/>
        <v>1.3898401237751419</v>
      </c>
      <c r="BO43" s="173">
        <f t="shared" si="22"/>
        <v>1</v>
      </c>
      <c r="BP43" s="569">
        <f t="shared" si="23"/>
        <v>0</v>
      </c>
    </row>
    <row r="44" spans="1:68" s="195" customFormat="1" ht="47.25" customHeight="1" thickBot="1" x14ac:dyDescent="0.3">
      <c r="A44" s="737">
        <v>28</v>
      </c>
      <c r="B44" s="738" t="e">
        <f>#REF!</f>
        <v>#REF!</v>
      </c>
      <c r="C44" s="1383" t="s">
        <v>3</v>
      </c>
      <c r="D44" s="1383"/>
      <c r="E44" s="637" t="s">
        <v>8</v>
      </c>
      <c r="F44" s="269">
        <v>221</v>
      </c>
      <c r="G44" s="269">
        <f t="shared" si="4"/>
        <v>154.69999999999999</v>
      </c>
      <c r="H44" s="269">
        <f t="shared" si="5"/>
        <v>221</v>
      </c>
      <c r="I44" s="269">
        <f t="shared" si="6"/>
        <v>287.3</v>
      </c>
      <c r="J44" s="269">
        <f t="shared" si="7"/>
        <v>375.7</v>
      </c>
      <c r="K44" s="684">
        <v>240.91</v>
      </c>
      <c r="L44" s="684">
        <v>195.64</v>
      </c>
      <c r="M44" s="684">
        <v>163.56</v>
      </c>
      <c r="N44" s="685">
        <v>121</v>
      </c>
      <c r="O44" s="681"/>
      <c r="P44" s="529">
        <v>79</v>
      </c>
      <c r="Q44" s="173">
        <v>168</v>
      </c>
      <c r="R44" s="173">
        <v>154.30000000000001</v>
      </c>
      <c r="S44" s="173">
        <v>213.75</v>
      </c>
      <c r="T44" s="173">
        <v>160.69999999999999</v>
      </c>
      <c r="U44" s="173">
        <v>145.47</v>
      </c>
      <c r="V44" s="173">
        <v>153</v>
      </c>
      <c r="W44" s="173">
        <v>178</v>
      </c>
      <c r="X44" s="173">
        <v>120</v>
      </c>
      <c r="Y44" s="173">
        <v>183</v>
      </c>
      <c r="Z44" s="173">
        <v>158</v>
      </c>
      <c r="AA44" s="173">
        <v>181.29</v>
      </c>
      <c r="AB44" s="173">
        <v>159.94</v>
      </c>
      <c r="AC44" s="173">
        <v>185.27</v>
      </c>
      <c r="AD44" s="529">
        <v>227.94</v>
      </c>
      <c r="AE44" s="173">
        <v>221</v>
      </c>
      <c r="AF44" s="173">
        <v>254</v>
      </c>
      <c r="AG44" s="173">
        <v>224.83</v>
      </c>
      <c r="AH44" s="173">
        <v>246</v>
      </c>
      <c r="AI44" s="530">
        <v>234</v>
      </c>
      <c r="AJ44" s="529">
        <v>297.62</v>
      </c>
      <c r="AK44" s="173">
        <v>117.86</v>
      </c>
      <c r="AL44" s="173">
        <v>250</v>
      </c>
      <c r="AM44" s="173">
        <v>328</v>
      </c>
      <c r="AN44" s="530">
        <v>376.2</v>
      </c>
      <c r="AP44" s="649">
        <f t="shared" si="8"/>
        <v>86.210000000000008</v>
      </c>
      <c r="AQ44" s="650">
        <f t="shared" si="9"/>
        <v>40.94</v>
      </c>
      <c r="AR44" s="650">
        <f t="shared" si="2"/>
        <v>8.8600000000000136</v>
      </c>
      <c r="AS44" s="650">
        <f t="shared" si="10"/>
        <v>-33.699999999999989</v>
      </c>
      <c r="AT44" s="530" t="str">
        <f t="shared" si="3"/>
        <v/>
      </c>
      <c r="AV44" s="541">
        <f t="shared" si="11"/>
        <v>269.82</v>
      </c>
      <c r="AW44" s="543">
        <f t="shared" si="12"/>
        <v>195.64</v>
      </c>
      <c r="AX44" s="439">
        <f t="shared" si="13"/>
        <v>183.19</v>
      </c>
      <c r="AY44" s="544">
        <f t="shared" si="14"/>
        <v>121</v>
      </c>
      <c r="AZ44" s="542">
        <f t="shared" si="15"/>
        <v>0</v>
      </c>
      <c r="BA44" s="662">
        <f t="shared" si="24"/>
        <v>115.12</v>
      </c>
      <c r="BB44" s="656">
        <f t="shared" si="25"/>
        <v>40.94</v>
      </c>
      <c r="BC44" s="656">
        <f t="shared" si="16"/>
        <v>28.490000000000009</v>
      </c>
      <c r="BD44" s="650">
        <f t="shared" si="26"/>
        <v>-33.699999999999989</v>
      </c>
      <c r="BE44" s="676" t="str">
        <f t="shared" si="17"/>
        <v/>
      </c>
      <c r="BF44" s="1571"/>
      <c r="BG44" s="667">
        <v>240.91</v>
      </c>
      <c r="BH44" s="668">
        <v>195.64</v>
      </c>
      <c r="BI44" s="680">
        <f>G44</f>
        <v>154.69999999999999</v>
      </c>
      <c r="BJ44" s="668">
        <v>121</v>
      </c>
      <c r="BK44" s="615"/>
      <c r="BL44" s="585">
        <f t="shared" si="27"/>
        <v>1.5572721396250808</v>
      </c>
      <c r="BM44" s="173">
        <f t="shared" si="20"/>
        <v>1.2646412411118293</v>
      </c>
      <c r="BN44" s="173">
        <f t="shared" si="21"/>
        <v>1</v>
      </c>
      <c r="BO44" s="173">
        <f t="shared" si="22"/>
        <v>0.78215901745313521</v>
      </c>
      <c r="BP44" s="569">
        <f t="shared" si="23"/>
        <v>0</v>
      </c>
    </row>
    <row r="45" spans="1:68" s="195" customFormat="1" ht="47.25" customHeight="1" thickBot="1" x14ac:dyDescent="0.3">
      <c r="A45" s="205">
        <v>29</v>
      </c>
      <c r="B45" s="735" t="e">
        <f>#REF!</f>
        <v>#REF!</v>
      </c>
      <c r="C45" s="1390" t="s">
        <v>3</v>
      </c>
      <c r="D45" s="1390"/>
      <c r="E45" s="639" t="s">
        <v>8</v>
      </c>
      <c r="F45" s="269">
        <v>277</v>
      </c>
      <c r="G45" s="269">
        <f t="shared" si="4"/>
        <v>193.9</v>
      </c>
      <c r="H45" s="269">
        <f t="shared" si="5"/>
        <v>277</v>
      </c>
      <c r="I45" s="269">
        <f t="shared" si="6"/>
        <v>360.1</v>
      </c>
      <c r="J45" s="269">
        <f t="shared" si="7"/>
        <v>470.9</v>
      </c>
      <c r="K45" s="684">
        <v>237.65</v>
      </c>
      <c r="L45" s="684">
        <v>217.37</v>
      </c>
      <c r="M45" s="684">
        <v>182.2</v>
      </c>
      <c r="N45" s="685">
        <v>148</v>
      </c>
      <c r="O45" s="681"/>
      <c r="P45" s="529">
        <v>136</v>
      </c>
      <c r="Q45" s="173">
        <v>187</v>
      </c>
      <c r="R45" s="173">
        <v>171.4</v>
      </c>
      <c r="S45" s="173">
        <v>237.75</v>
      </c>
      <c r="T45" s="173">
        <v>178.6</v>
      </c>
      <c r="U45" s="173">
        <v>161.85</v>
      </c>
      <c r="V45" s="173">
        <v>170</v>
      </c>
      <c r="W45" s="173">
        <v>197</v>
      </c>
      <c r="X45" s="173">
        <v>206</v>
      </c>
      <c r="Y45" s="173">
        <v>204</v>
      </c>
      <c r="Z45" s="173">
        <v>176</v>
      </c>
      <c r="AA45" s="173">
        <v>201.31</v>
      </c>
      <c r="AB45" s="173">
        <v>177.82</v>
      </c>
      <c r="AC45" s="173">
        <v>205.6</v>
      </c>
      <c r="AD45" s="529">
        <v>253.27</v>
      </c>
      <c r="AE45" s="173">
        <v>246</v>
      </c>
      <c r="AF45" s="173">
        <v>282</v>
      </c>
      <c r="AG45" s="173">
        <v>249.81</v>
      </c>
      <c r="AH45" s="173">
        <v>273</v>
      </c>
      <c r="AI45" s="530">
        <v>259</v>
      </c>
      <c r="AJ45" s="529">
        <v>329.77</v>
      </c>
      <c r="AK45" s="173">
        <v>329.77</v>
      </c>
      <c r="AL45" s="173">
        <v>376</v>
      </c>
      <c r="AM45" s="173">
        <v>364</v>
      </c>
      <c r="AN45" s="530">
        <v>418</v>
      </c>
      <c r="AP45" s="649">
        <f t="shared" si="8"/>
        <v>43.75</v>
      </c>
      <c r="AQ45" s="650">
        <f t="shared" si="9"/>
        <v>23.47</v>
      </c>
      <c r="AR45" s="650">
        <f t="shared" si="2"/>
        <v>-11.700000000000017</v>
      </c>
      <c r="AS45" s="650">
        <f t="shared" si="10"/>
        <v>-45.900000000000006</v>
      </c>
      <c r="AT45" s="530" t="str">
        <f t="shared" si="3"/>
        <v/>
      </c>
      <c r="AV45" s="541">
        <f t="shared" si="11"/>
        <v>266.17</v>
      </c>
      <c r="AW45" s="543">
        <f t="shared" si="12"/>
        <v>217.37</v>
      </c>
      <c r="AX45" s="439">
        <f t="shared" si="13"/>
        <v>204.06</v>
      </c>
      <c r="AY45" s="544">
        <f t="shared" si="14"/>
        <v>148</v>
      </c>
      <c r="AZ45" s="542">
        <f t="shared" si="15"/>
        <v>0</v>
      </c>
      <c r="BA45" s="655">
        <f t="shared" si="24"/>
        <v>72.27000000000001</v>
      </c>
      <c r="BB45" s="656">
        <f t="shared" si="25"/>
        <v>23.47</v>
      </c>
      <c r="BC45" s="656">
        <f t="shared" si="16"/>
        <v>10.159999999999997</v>
      </c>
      <c r="BD45" s="650">
        <f t="shared" si="26"/>
        <v>-45.900000000000006</v>
      </c>
      <c r="BE45" s="676" t="str">
        <f t="shared" si="17"/>
        <v/>
      </c>
      <c r="BF45" s="1571"/>
      <c r="BG45" s="667">
        <v>237.65</v>
      </c>
      <c r="BH45" s="668">
        <v>217.37</v>
      </c>
      <c r="BI45" s="680">
        <f>G45</f>
        <v>193.9</v>
      </c>
      <c r="BJ45" s="668">
        <v>148</v>
      </c>
      <c r="BK45" s="615"/>
      <c r="BL45" s="585">
        <f t="shared" si="27"/>
        <v>1.2256317689530687</v>
      </c>
      <c r="BM45" s="173">
        <f t="shared" si="20"/>
        <v>1.1210417741103662</v>
      </c>
      <c r="BN45" s="173">
        <f t="shared" si="21"/>
        <v>1</v>
      </c>
      <c r="BO45" s="173">
        <f t="shared" si="22"/>
        <v>0.76328004125838056</v>
      </c>
      <c r="BP45" s="569">
        <f t="shared" si="23"/>
        <v>0</v>
      </c>
    </row>
    <row r="46" spans="1:68" s="195" customFormat="1" ht="47.25" customHeight="1" thickBot="1" x14ac:dyDescent="0.3">
      <c r="A46" s="737">
        <v>30</v>
      </c>
      <c r="B46" s="738" t="e">
        <f>#REF!</f>
        <v>#REF!</v>
      </c>
      <c r="C46" s="1383" t="s">
        <v>3</v>
      </c>
      <c r="D46" s="1383"/>
      <c r="E46" s="637" t="s">
        <v>8</v>
      </c>
      <c r="F46" s="269">
        <v>774</v>
      </c>
      <c r="G46" s="269">
        <f t="shared" si="4"/>
        <v>541.79999999999995</v>
      </c>
      <c r="H46" s="269">
        <f t="shared" si="5"/>
        <v>774</v>
      </c>
      <c r="I46" s="269">
        <f t="shared" si="6"/>
        <v>1006.2</v>
      </c>
      <c r="J46" s="269">
        <f t="shared" si="7"/>
        <v>1315.8</v>
      </c>
      <c r="K46" s="684">
        <v>934</v>
      </c>
      <c r="L46" s="684">
        <v>934.7</v>
      </c>
      <c r="M46" s="684">
        <v>782.2</v>
      </c>
      <c r="N46" s="685">
        <v>636</v>
      </c>
      <c r="O46" s="681"/>
      <c r="P46" s="529">
        <v>584</v>
      </c>
      <c r="Q46" s="173">
        <v>804</v>
      </c>
      <c r="R46" s="173">
        <v>737.2</v>
      </c>
      <c r="S46" s="173">
        <v>1022.25</v>
      </c>
      <c r="T46" s="173">
        <v>767.8</v>
      </c>
      <c r="U46" s="173">
        <v>695.37</v>
      </c>
      <c r="V46" s="173">
        <v>730</v>
      </c>
      <c r="W46" s="173">
        <v>849</v>
      </c>
      <c r="X46" s="173">
        <v>887</v>
      </c>
      <c r="Y46" s="173">
        <v>876</v>
      </c>
      <c r="Z46" s="173">
        <v>755</v>
      </c>
      <c r="AA46" s="173">
        <v>867.44</v>
      </c>
      <c r="AB46" s="173">
        <v>765.57</v>
      </c>
      <c r="AC46" s="173">
        <v>883.41</v>
      </c>
      <c r="AD46" s="529">
        <v>1089.04</v>
      </c>
      <c r="AE46" s="173">
        <v>1056</v>
      </c>
      <c r="AF46" s="173">
        <v>1213</v>
      </c>
      <c r="AG46" s="173">
        <v>1074.2</v>
      </c>
      <c r="AH46" s="173">
        <v>1175</v>
      </c>
      <c r="AI46" s="530">
        <v>1117</v>
      </c>
      <c r="AJ46" s="529">
        <v>1420.69</v>
      </c>
      <c r="AK46" s="173">
        <v>1420.69</v>
      </c>
      <c r="AL46" s="173">
        <v>1617</v>
      </c>
      <c r="AM46" s="173">
        <v>1565</v>
      </c>
      <c r="AN46" s="530">
        <v>1798.5</v>
      </c>
      <c r="AP46" s="649">
        <f t="shared" si="8"/>
        <v>392.20000000000005</v>
      </c>
      <c r="AQ46" s="650">
        <f t="shared" si="9"/>
        <v>392.90000000000009</v>
      </c>
      <c r="AR46" s="650">
        <f t="shared" si="2"/>
        <v>240.40000000000009</v>
      </c>
      <c r="AS46" s="650">
        <f t="shared" si="10"/>
        <v>94.200000000000045</v>
      </c>
      <c r="AT46" s="530" t="str">
        <f t="shared" si="3"/>
        <v/>
      </c>
      <c r="AV46" s="541">
        <f t="shared" si="11"/>
        <v>1046.08</v>
      </c>
      <c r="AW46" s="543">
        <f t="shared" si="12"/>
        <v>934.7</v>
      </c>
      <c r="AX46" s="439">
        <f t="shared" si="13"/>
        <v>876.06</v>
      </c>
      <c r="AY46" s="544">
        <f t="shared" si="14"/>
        <v>636</v>
      </c>
      <c r="AZ46" s="542">
        <f t="shared" si="15"/>
        <v>0</v>
      </c>
      <c r="BA46" s="662">
        <f>IF(AV46="","",AV46-G46)</f>
        <v>504.28</v>
      </c>
      <c r="BB46" s="663">
        <f t="shared" si="25"/>
        <v>392.90000000000009</v>
      </c>
      <c r="BC46" s="663">
        <f t="shared" si="16"/>
        <v>334.26</v>
      </c>
      <c r="BD46" s="664">
        <f t="shared" si="26"/>
        <v>94.200000000000045</v>
      </c>
      <c r="BE46" s="676" t="str">
        <f t="shared" si="17"/>
        <v/>
      </c>
      <c r="BG46" s="667">
        <v>934</v>
      </c>
      <c r="BH46" s="668">
        <v>934.7</v>
      </c>
      <c r="BI46" s="668">
        <v>782.2</v>
      </c>
      <c r="BJ46" s="668">
        <v>636</v>
      </c>
      <c r="BK46" s="615"/>
      <c r="BL46" s="585">
        <f t="shared" si="27"/>
        <v>1.7238833517903287</v>
      </c>
      <c r="BM46" s="173">
        <f t="shared" si="20"/>
        <v>1.7251753414544115</v>
      </c>
      <c r="BN46" s="173">
        <f t="shared" si="21"/>
        <v>1.4437061646363973</v>
      </c>
      <c r="BO46" s="173">
        <f t="shared" si="22"/>
        <v>1.1738648947951273</v>
      </c>
      <c r="BP46" s="569">
        <f t="shared" si="23"/>
        <v>0</v>
      </c>
    </row>
    <row r="47" spans="1:68" s="195" customFormat="1" ht="47.25" customHeight="1" thickBot="1" x14ac:dyDescent="0.3">
      <c r="A47" s="205">
        <v>31</v>
      </c>
      <c r="B47" s="735" t="e">
        <f>#REF!</f>
        <v>#REF!</v>
      </c>
      <c r="C47" s="1390" t="s">
        <v>3</v>
      </c>
      <c r="D47" s="1390"/>
      <c r="E47" s="639" t="s">
        <v>8</v>
      </c>
      <c r="F47" s="269">
        <v>796</v>
      </c>
      <c r="G47" s="269">
        <f t="shared" si="4"/>
        <v>557.20000000000005</v>
      </c>
      <c r="H47" s="269">
        <f t="shared" si="5"/>
        <v>796</v>
      </c>
      <c r="I47" s="269">
        <f t="shared" si="6"/>
        <v>1034.8</v>
      </c>
      <c r="J47" s="269">
        <f t="shared" si="7"/>
        <v>1353.2</v>
      </c>
      <c r="K47" s="684">
        <v>468.79</v>
      </c>
      <c r="L47" s="684">
        <v>626.03</v>
      </c>
      <c r="M47" s="684">
        <v>524.58000000000004</v>
      </c>
      <c r="N47" s="685">
        <v>426</v>
      </c>
      <c r="O47" s="681"/>
      <c r="P47" s="529">
        <v>341</v>
      </c>
      <c r="Q47" s="173">
        <v>539</v>
      </c>
      <c r="R47" s="173">
        <v>493.8</v>
      </c>
      <c r="S47" s="173">
        <v>684.75</v>
      </c>
      <c r="T47" s="173">
        <v>514.29999999999995</v>
      </c>
      <c r="U47" s="173">
        <v>465.66</v>
      </c>
      <c r="V47" s="173">
        <v>489</v>
      </c>
      <c r="W47" s="173">
        <v>569</v>
      </c>
      <c r="X47" s="173">
        <v>594</v>
      </c>
      <c r="Y47" s="173">
        <v>587</v>
      </c>
      <c r="Z47" s="173">
        <v>506</v>
      </c>
      <c r="AA47" s="173">
        <v>480.62</v>
      </c>
      <c r="AB47" s="173">
        <v>512.79999999999995</v>
      </c>
      <c r="AC47" s="173">
        <v>591.95000000000005</v>
      </c>
      <c r="AD47" s="529">
        <v>478.91</v>
      </c>
      <c r="AE47" s="173">
        <v>707</v>
      </c>
      <c r="AF47" s="173">
        <v>812</v>
      </c>
      <c r="AG47" s="173">
        <v>719.47</v>
      </c>
      <c r="AH47" s="173">
        <v>505</v>
      </c>
      <c r="AI47" s="530">
        <v>748</v>
      </c>
      <c r="AJ47" s="529">
        <v>739.38</v>
      </c>
      <c r="AK47" s="173">
        <v>1394.75</v>
      </c>
      <c r="AL47" s="173">
        <v>523</v>
      </c>
      <c r="AM47" s="173">
        <v>491</v>
      </c>
      <c r="AN47" s="530">
        <v>417.38</v>
      </c>
      <c r="AP47" s="649">
        <f t="shared" si="8"/>
        <v>-88.410000000000025</v>
      </c>
      <c r="AQ47" s="650">
        <f t="shared" si="9"/>
        <v>68.829999999999927</v>
      </c>
      <c r="AR47" s="650">
        <f t="shared" si="2"/>
        <v>-32.620000000000005</v>
      </c>
      <c r="AS47" s="650">
        <f t="shared" si="10"/>
        <v>-131.20000000000005</v>
      </c>
      <c r="AT47" s="530" t="str">
        <f t="shared" si="3"/>
        <v/>
      </c>
      <c r="AV47" s="541">
        <f t="shared" si="11"/>
        <v>525.04</v>
      </c>
      <c r="AW47" s="543">
        <f t="shared" si="12"/>
        <v>626.03</v>
      </c>
      <c r="AX47" s="439">
        <f t="shared" si="13"/>
        <v>587.53</v>
      </c>
      <c r="AY47" s="544">
        <f t="shared" si="14"/>
        <v>426</v>
      </c>
      <c r="AZ47" s="542">
        <f t="shared" si="15"/>
        <v>0</v>
      </c>
      <c r="BA47" s="655">
        <f t="shared" si="24"/>
        <v>-32.160000000000082</v>
      </c>
      <c r="BB47" s="656">
        <f t="shared" si="25"/>
        <v>68.829999999999927</v>
      </c>
      <c r="BC47" s="656">
        <f t="shared" si="16"/>
        <v>30.329999999999927</v>
      </c>
      <c r="BD47" s="650">
        <f t="shared" si="26"/>
        <v>-131.20000000000005</v>
      </c>
      <c r="BE47" s="657" t="str">
        <f t="shared" si="17"/>
        <v/>
      </c>
      <c r="BG47" s="667">
        <v>468.79</v>
      </c>
      <c r="BH47" s="668">
        <v>626.03</v>
      </c>
      <c r="BI47" s="680">
        <f>G47</f>
        <v>557.20000000000005</v>
      </c>
      <c r="BJ47" s="674">
        <f>426*1.12</f>
        <v>477.12000000000006</v>
      </c>
      <c r="BK47" s="615"/>
      <c r="BL47" s="585">
        <f t="shared" si="27"/>
        <v>0.84133165829145728</v>
      </c>
      <c r="BM47" s="173">
        <f t="shared" si="20"/>
        <v>1.1235283560660443</v>
      </c>
      <c r="BN47" s="173">
        <f t="shared" si="21"/>
        <v>1</v>
      </c>
      <c r="BO47" s="674">
        <f t="shared" si="22"/>
        <v>0.85628140703517597</v>
      </c>
      <c r="BP47" s="569">
        <f t="shared" si="23"/>
        <v>0</v>
      </c>
    </row>
    <row r="48" spans="1:68" s="195" customFormat="1" ht="47.25" customHeight="1" thickBot="1" x14ac:dyDescent="0.3">
      <c r="A48" s="221">
        <v>32</v>
      </c>
      <c r="B48" s="736" t="e">
        <f>#REF!</f>
        <v>#REF!</v>
      </c>
      <c r="C48" s="1383" t="s">
        <v>3</v>
      </c>
      <c r="D48" s="1383"/>
      <c r="E48" s="638" t="s">
        <v>379</v>
      </c>
      <c r="F48" s="269">
        <v>268</v>
      </c>
      <c r="G48" s="269">
        <f t="shared" si="4"/>
        <v>187.6</v>
      </c>
      <c r="H48" s="269">
        <f t="shared" si="5"/>
        <v>268</v>
      </c>
      <c r="I48" s="269">
        <f t="shared" si="6"/>
        <v>348.4</v>
      </c>
      <c r="J48" s="269">
        <f t="shared" si="7"/>
        <v>455.6</v>
      </c>
      <c r="K48" s="684">
        <v>195.34</v>
      </c>
      <c r="L48" s="684">
        <v>278.24</v>
      </c>
      <c r="M48" s="684">
        <v>182.2</v>
      </c>
      <c r="N48" s="685">
        <v>189</v>
      </c>
      <c r="O48" s="681"/>
      <c r="P48" s="529">
        <v>135</v>
      </c>
      <c r="Q48" s="173">
        <v>187</v>
      </c>
      <c r="R48" s="173">
        <v>180.4</v>
      </c>
      <c r="S48" s="173">
        <v>249.75</v>
      </c>
      <c r="T48" s="173">
        <v>177.2</v>
      </c>
      <c r="U48" s="173">
        <v>165.75</v>
      </c>
      <c r="V48" s="173">
        <v>165</v>
      </c>
      <c r="W48" s="173">
        <v>196</v>
      </c>
      <c r="X48" s="173">
        <v>161</v>
      </c>
      <c r="Y48" s="173">
        <v>208</v>
      </c>
      <c r="Z48" s="173">
        <v>174</v>
      </c>
      <c r="AA48" s="173">
        <v>178.13</v>
      </c>
      <c r="AB48" s="173">
        <v>186.78</v>
      </c>
      <c r="AC48" s="173">
        <v>207.11</v>
      </c>
      <c r="AD48" s="529">
        <v>250.98</v>
      </c>
      <c r="AE48" s="173">
        <v>286</v>
      </c>
      <c r="AF48" s="173">
        <v>280</v>
      </c>
      <c r="AG48" s="173">
        <v>278.91000000000003</v>
      </c>
      <c r="AH48" s="173">
        <v>186</v>
      </c>
      <c r="AI48" s="530">
        <v>223</v>
      </c>
      <c r="AJ48" s="529">
        <v>365.02</v>
      </c>
      <c r="AK48" s="173">
        <v>1329.59</v>
      </c>
      <c r="AL48" s="173">
        <v>167</v>
      </c>
      <c r="AM48" s="173">
        <v>181</v>
      </c>
      <c r="AN48" s="530">
        <v>154.55000000000001</v>
      </c>
      <c r="AP48" s="649">
        <f t="shared" si="8"/>
        <v>7.7400000000000091</v>
      </c>
      <c r="AQ48" s="650">
        <f t="shared" si="9"/>
        <v>90.640000000000015</v>
      </c>
      <c r="AR48" s="650">
        <f t="shared" si="2"/>
        <v>-5.4000000000000057</v>
      </c>
      <c r="AS48" s="650">
        <f t="shared" si="10"/>
        <v>1.4000000000000057</v>
      </c>
      <c r="AT48" s="530" t="str">
        <f t="shared" si="3"/>
        <v/>
      </c>
      <c r="AV48" s="541">
        <f t="shared" si="11"/>
        <v>218.78</v>
      </c>
      <c r="AW48" s="543">
        <f t="shared" si="12"/>
        <v>278.24</v>
      </c>
      <c r="AX48" s="439">
        <f t="shared" si="13"/>
        <v>204.06</v>
      </c>
      <c r="AY48" s="544">
        <f t="shared" si="14"/>
        <v>189</v>
      </c>
      <c r="AZ48" s="542">
        <f t="shared" si="15"/>
        <v>0</v>
      </c>
      <c r="BA48" s="655">
        <f t="shared" si="24"/>
        <v>31.180000000000007</v>
      </c>
      <c r="BB48" s="656">
        <f t="shared" si="25"/>
        <v>90.640000000000015</v>
      </c>
      <c r="BC48" s="656">
        <f t="shared" si="16"/>
        <v>16.460000000000008</v>
      </c>
      <c r="BD48" s="650">
        <f t="shared" si="26"/>
        <v>1.4000000000000057</v>
      </c>
      <c r="BE48" s="657" t="str">
        <f t="shared" si="17"/>
        <v/>
      </c>
      <c r="BG48" s="667">
        <v>195.34</v>
      </c>
      <c r="BH48" s="668">
        <v>278.24</v>
      </c>
      <c r="BI48" s="666">
        <f>G48</f>
        <v>187.6</v>
      </c>
      <c r="BJ48" s="666">
        <f>G48</f>
        <v>187.6</v>
      </c>
      <c r="BK48" s="615"/>
      <c r="BL48" s="585">
        <f t="shared" si="27"/>
        <v>1.0412579957356076</v>
      </c>
      <c r="BM48" s="173">
        <f t="shared" si="20"/>
        <v>1.4831556503198295</v>
      </c>
      <c r="BN48" s="173">
        <f t="shared" si="21"/>
        <v>1</v>
      </c>
      <c r="BO48" s="173">
        <f t="shared" si="22"/>
        <v>1</v>
      </c>
      <c r="BP48" s="569">
        <f t="shared" si="23"/>
        <v>0</v>
      </c>
    </row>
    <row r="49" spans="1:68" s="195" customFormat="1" ht="47.25" customHeight="1" thickBot="1" x14ac:dyDescent="0.3">
      <c r="A49" s="739">
        <v>33</v>
      </c>
      <c r="B49" s="740" t="e">
        <f>#REF!</f>
        <v>#REF!</v>
      </c>
      <c r="C49" s="1390" t="s">
        <v>3</v>
      </c>
      <c r="D49" s="1390"/>
      <c r="E49" s="640" t="s">
        <v>382</v>
      </c>
      <c r="F49" s="269">
        <v>237</v>
      </c>
      <c r="G49" s="269">
        <f t="shared" si="4"/>
        <v>165.9</v>
      </c>
      <c r="H49" s="269">
        <f t="shared" si="5"/>
        <v>237</v>
      </c>
      <c r="I49" s="269">
        <f t="shared" si="6"/>
        <v>308.10000000000002</v>
      </c>
      <c r="J49" s="269">
        <f t="shared" si="7"/>
        <v>402.9</v>
      </c>
      <c r="K49" s="684">
        <v>237.65</v>
      </c>
      <c r="L49" s="684">
        <v>382.58</v>
      </c>
      <c r="M49" s="684">
        <v>279.66000000000003</v>
      </c>
      <c r="N49" s="685">
        <v>260</v>
      </c>
      <c r="O49" s="681"/>
      <c r="P49" s="529">
        <v>299</v>
      </c>
      <c r="Q49" s="173">
        <v>288</v>
      </c>
      <c r="R49" s="173">
        <v>264.60000000000002</v>
      </c>
      <c r="S49" s="173">
        <v>371.25</v>
      </c>
      <c r="T49" s="173">
        <v>273.89999999999998</v>
      </c>
      <c r="U49" s="173">
        <v>256.23</v>
      </c>
      <c r="V49" s="173">
        <v>256</v>
      </c>
      <c r="W49" s="173">
        <v>303</v>
      </c>
      <c r="X49" s="173">
        <v>244</v>
      </c>
      <c r="Y49" s="173">
        <v>317</v>
      </c>
      <c r="Z49" s="173">
        <v>269</v>
      </c>
      <c r="AA49" s="173">
        <v>217.12</v>
      </c>
      <c r="AB49" s="173">
        <v>281.83999999999997</v>
      </c>
      <c r="AC49" s="173">
        <v>258.05</v>
      </c>
      <c r="AD49" s="529">
        <v>215.75</v>
      </c>
      <c r="AE49" s="173">
        <v>409</v>
      </c>
      <c r="AF49" s="173">
        <v>433</v>
      </c>
      <c r="AG49" s="173">
        <v>411.59</v>
      </c>
      <c r="AH49" s="173">
        <v>227</v>
      </c>
      <c r="AI49" s="530">
        <v>270</v>
      </c>
      <c r="AJ49" s="529">
        <v>502.95</v>
      </c>
      <c r="AK49" s="173">
        <v>1264.43</v>
      </c>
      <c r="AL49" s="173">
        <v>209</v>
      </c>
      <c r="AM49" s="173">
        <v>224</v>
      </c>
      <c r="AN49" s="530">
        <v>188.06</v>
      </c>
      <c r="AP49" s="649">
        <f t="shared" si="8"/>
        <v>71.75</v>
      </c>
      <c r="AQ49" s="650">
        <f t="shared" si="9"/>
        <v>216.67999999999998</v>
      </c>
      <c r="AR49" s="650">
        <f t="shared" si="2"/>
        <v>113.76000000000002</v>
      </c>
      <c r="AS49" s="650">
        <f t="shared" si="10"/>
        <v>94.1</v>
      </c>
      <c r="AT49" s="530" t="str">
        <f t="shared" si="3"/>
        <v/>
      </c>
      <c r="AV49" s="541">
        <f t="shared" si="11"/>
        <v>266.17</v>
      </c>
      <c r="AW49" s="543">
        <f t="shared" si="12"/>
        <v>382.58</v>
      </c>
      <c r="AX49" s="439">
        <f t="shared" si="13"/>
        <v>313.22000000000003</v>
      </c>
      <c r="AY49" s="544">
        <f t="shared" si="14"/>
        <v>260</v>
      </c>
      <c r="AZ49" s="542">
        <f t="shared" si="15"/>
        <v>0</v>
      </c>
      <c r="BA49" s="662">
        <f t="shared" si="24"/>
        <v>100.27000000000001</v>
      </c>
      <c r="BB49" s="663">
        <f t="shared" si="25"/>
        <v>216.67999999999998</v>
      </c>
      <c r="BC49" s="663">
        <f t="shared" si="16"/>
        <v>147.32000000000002</v>
      </c>
      <c r="BD49" s="664">
        <f>IF(AY49="","",AY49-G49)</f>
        <v>94.1</v>
      </c>
      <c r="BE49" s="657" t="str">
        <f t="shared" si="17"/>
        <v/>
      </c>
      <c r="BG49" s="667">
        <v>237.65</v>
      </c>
      <c r="BH49" s="668">
        <v>382.58</v>
      </c>
      <c r="BI49" s="668">
        <v>279.66000000000003</v>
      </c>
      <c r="BJ49" s="668">
        <v>260</v>
      </c>
      <c r="BK49" s="615"/>
      <c r="BL49" s="585">
        <f t="shared" si="27"/>
        <v>1.4324894514767932</v>
      </c>
      <c r="BM49" s="173">
        <f t="shared" si="20"/>
        <v>2.3060880048221817</v>
      </c>
      <c r="BN49" s="173">
        <f t="shared" si="21"/>
        <v>1.6857142857142857</v>
      </c>
      <c r="BO49" s="173">
        <f t="shared" si="22"/>
        <v>1.567209162145871</v>
      </c>
      <c r="BP49" s="569">
        <f t="shared" si="23"/>
        <v>0</v>
      </c>
    </row>
    <row r="50" spans="1:68" s="195" customFormat="1" ht="47.25" customHeight="1" thickBot="1" x14ac:dyDescent="0.3">
      <c r="A50" s="221">
        <v>34</v>
      </c>
      <c r="B50" s="736" t="e">
        <f>#REF!</f>
        <v>#REF!</v>
      </c>
      <c r="C50" s="1383" t="s">
        <v>3</v>
      </c>
      <c r="D50" s="1383"/>
      <c r="E50" s="638" t="s">
        <v>383</v>
      </c>
      <c r="F50" s="281">
        <v>310</v>
      </c>
      <c r="G50" s="281">
        <f t="shared" si="4"/>
        <v>217</v>
      </c>
      <c r="H50" s="281">
        <f t="shared" si="5"/>
        <v>310</v>
      </c>
      <c r="I50" s="281">
        <f t="shared" si="6"/>
        <v>403</v>
      </c>
      <c r="J50" s="281">
        <f t="shared" si="7"/>
        <v>527</v>
      </c>
      <c r="K50" s="686">
        <v>182.3</v>
      </c>
      <c r="L50" s="686">
        <v>243.46</v>
      </c>
      <c r="M50" s="686">
        <v>204.24</v>
      </c>
      <c r="N50" s="687">
        <v>166</v>
      </c>
      <c r="O50" s="682"/>
      <c r="P50" s="551">
        <v>133</v>
      </c>
      <c r="Q50" s="328">
        <v>209</v>
      </c>
      <c r="R50" s="328">
        <v>192</v>
      </c>
      <c r="S50" s="328">
        <v>266.25</v>
      </c>
      <c r="T50" s="328">
        <v>200</v>
      </c>
      <c r="U50" s="328">
        <v>180.96</v>
      </c>
      <c r="V50" s="328">
        <v>190</v>
      </c>
      <c r="W50" s="328">
        <v>221</v>
      </c>
      <c r="X50" s="328">
        <v>231</v>
      </c>
      <c r="Y50" s="328">
        <v>228</v>
      </c>
      <c r="Z50" s="328">
        <v>197</v>
      </c>
      <c r="AA50" s="328">
        <v>186.56</v>
      </c>
      <c r="AB50" s="328">
        <v>199.66</v>
      </c>
      <c r="AC50" s="328">
        <v>230.45</v>
      </c>
      <c r="AD50" s="551">
        <v>283.66000000000003</v>
      </c>
      <c r="AE50" s="328">
        <v>275</v>
      </c>
      <c r="AF50" s="328">
        <v>316</v>
      </c>
      <c r="AG50" s="328">
        <v>279.79000000000002</v>
      </c>
      <c r="AH50" s="328">
        <v>263</v>
      </c>
      <c r="AI50" s="550">
        <v>207</v>
      </c>
      <c r="AJ50" s="551">
        <v>287.25</v>
      </c>
      <c r="AK50" s="328">
        <v>1199.28</v>
      </c>
      <c r="AL50" s="328">
        <v>421</v>
      </c>
      <c r="AM50" s="328">
        <v>190</v>
      </c>
      <c r="AN50" s="550">
        <v>162.31</v>
      </c>
      <c r="AP50" s="651">
        <f t="shared" si="8"/>
        <v>-34.699999999999989</v>
      </c>
      <c r="AQ50" s="652">
        <f>IF(L50=0,"",L50-G50)</f>
        <v>26.460000000000008</v>
      </c>
      <c r="AR50" s="652">
        <f t="shared" si="2"/>
        <v>-12.759999999999991</v>
      </c>
      <c r="AS50" s="652">
        <f t="shared" si="10"/>
        <v>-51</v>
      </c>
      <c r="AT50" s="550" t="str">
        <f t="shared" si="3"/>
        <v/>
      </c>
      <c r="AV50" s="541">
        <f t="shared" si="11"/>
        <v>204.18</v>
      </c>
      <c r="AW50" s="543">
        <f t="shared" si="12"/>
        <v>243.46</v>
      </c>
      <c r="AX50" s="439">
        <f t="shared" si="13"/>
        <v>228.75</v>
      </c>
      <c r="AY50" s="544">
        <f t="shared" si="14"/>
        <v>166</v>
      </c>
      <c r="AZ50" s="542">
        <f t="shared" si="15"/>
        <v>0</v>
      </c>
      <c r="BA50" s="658">
        <f t="shared" si="24"/>
        <v>-12.819999999999993</v>
      </c>
      <c r="BB50" s="656">
        <f t="shared" si="25"/>
        <v>26.460000000000008</v>
      </c>
      <c r="BC50" s="656">
        <f t="shared" si="16"/>
        <v>11.75</v>
      </c>
      <c r="BD50" s="650">
        <f t="shared" si="26"/>
        <v>-51</v>
      </c>
      <c r="BE50" s="657" t="str">
        <f t="shared" si="17"/>
        <v/>
      </c>
      <c r="BG50" s="667">
        <v>182.3</v>
      </c>
      <c r="BH50" s="668">
        <v>243.46</v>
      </c>
      <c r="BI50" s="666">
        <f>G50</f>
        <v>217</v>
      </c>
      <c r="BJ50" s="674">
        <f>166*1.12</f>
        <v>185.92000000000002</v>
      </c>
      <c r="BK50" s="615"/>
      <c r="BL50" s="585">
        <f t="shared" si="27"/>
        <v>0.84009216589861757</v>
      </c>
      <c r="BM50" s="173">
        <f t="shared" si="20"/>
        <v>1.1219354838709679</v>
      </c>
      <c r="BN50" s="173">
        <f t="shared" si="21"/>
        <v>1</v>
      </c>
      <c r="BO50" s="674">
        <f t="shared" si="22"/>
        <v>0.85677419354838713</v>
      </c>
      <c r="BP50" s="569">
        <f t="shared" si="23"/>
        <v>0</v>
      </c>
    </row>
    <row r="51" spans="1:68" ht="45" customHeight="1" thickBot="1" x14ac:dyDescent="0.3">
      <c r="A51" s="410">
        <v>11</v>
      </c>
      <c r="B51" s="409" t="s">
        <v>25</v>
      </c>
      <c r="C51" s="1390" t="s">
        <v>26</v>
      </c>
      <c r="D51" s="1390"/>
      <c r="E51" s="639" t="s">
        <v>382</v>
      </c>
      <c r="F51" s="275">
        <v>71</v>
      </c>
      <c r="G51" s="275">
        <f t="shared" si="4"/>
        <v>49.7</v>
      </c>
      <c r="H51" s="275">
        <f t="shared" si="5"/>
        <v>71</v>
      </c>
      <c r="I51" s="275">
        <f t="shared" si="6"/>
        <v>92.3</v>
      </c>
      <c r="J51" s="275">
        <f t="shared" si="7"/>
        <v>120.7</v>
      </c>
      <c r="K51" s="688">
        <v>45.2</v>
      </c>
      <c r="L51" s="689">
        <v>56.72</v>
      </c>
      <c r="M51" s="689">
        <v>47.46</v>
      </c>
      <c r="N51" s="689">
        <v>44</v>
      </c>
      <c r="O51" s="683"/>
      <c r="P51" s="555"/>
      <c r="Q51" s="556"/>
      <c r="R51" s="556"/>
      <c r="S51" s="556"/>
      <c r="T51" s="556"/>
      <c r="U51" s="556"/>
      <c r="V51" s="556"/>
      <c r="W51" s="556"/>
      <c r="X51" s="556"/>
      <c r="Y51" s="556"/>
      <c r="Z51" s="556"/>
      <c r="AA51" s="556"/>
      <c r="AB51" s="556"/>
      <c r="AC51" s="556"/>
      <c r="AD51" s="556"/>
      <c r="AE51" s="556"/>
      <c r="AF51" s="556"/>
      <c r="AG51" s="556"/>
      <c r="AH51" s="556"/>
      <c r="AI51" s="556"/>
      <c r="AJ51" s="556"/>
      <c r="AK51" s="556"/>
      <c r="AL51" s="556"/>
      <c r="AM51" s="556"/>
      <c r="AN51" s="557"/>
      <c r="AO51" s="400"/>
      <c r="AP51" s="653">
        <f t="shared" si="8"/>
        <v>-4.5</v>
      </c>
      <c r="AQ51" s="654">
        <f>IF(L51=0,"",L51-G51)</f>
        <v>7.019999999999996</v>
      </c>
      <c r="AR51" s="654">
        <f t="shared" si="2"/>
        <v>-2.240000000000002</v>
      </c>
      <c r="AS51" s="654">
        <f t="shared" si="10"/>
        <v>-5.7000000000000028</v>
      </c>
      <c r="AT51" s="553" t="str">
        <f t="shared" si="3"/>
        <v/>
      </c>
      <c r="AU51" s="400"/>
      <c r="AV51" s="531">
        <f>ROUND(K51*$AV$14,2)</f>
        <v>50.62</v>
      </c>
      <c r="AW51" s="532">
        <f>ROUND(L51*$AW$14,2)</f>
        <v>56.72</v>
      </c>
      <c r="AX51" s="532">
        <f>ROUND(M51*$AX$14,2)</f>
        <v>53.16</v>
      </c>
      <c r="AY51" s="532">
        <f>ROUND(N51*$AY$14,2)</f>
        <v>44</v>
      </c>
      <c r="AZ51" s="542">
        <f t="shared" si="15"/>
        <v>0</v>
      </c>
      <c r="BA51" s="659">
        <f t="shared" si="24"/>
        <v>0.9199999999999946</v>
      </c>
      <c r="BB51" s="660">
        <f t="shared" si="25"/>
        <v>7.019999999999996</v>
      </c>
      <c r="BC51" s="660">
        <f t="shared" si="16"/>
        <v>3.4599999999999937</v>
      </c>
      <c r="BD51" s="661">
        <f t="shared" si="26"/>
        <v>-5.7000000000000028</v>
      </c>
      <c r="BE51" s="657" t="str">
        <f t="shared" si="17"/>
        <v/>
      </c>
      <c r="BF51" s="400"/>
      <c r="BG51" s="716">
        <f>G51</f>
        <v>49.7</v>
      </c>
      <c r="BH51" s="717">
        <f>G51</f>
        <v>49.7</v>
      </c>
      <c r="BI51" s="717">
        <f>G51</f>
        <v>49.7</v>
      </c>
      <c r="BJ51" s="717">
        <f>G51</f>
        <v>49.7</v>
      </c>
      <c r="BK51" s="611"/>
      <c r="BL51" s="586">
        <f t="shared" si="27"/>
        <v>1</v>
      </c>
      <c r="BM51" s="532">
        <f t="shared" si="20"/>
        <v>1</v>
      </c>
      <c r="BN51" s="532">
        <f t="shared" si="21"/>
        <v>1</v>
      </c>
      <c r="BO51" s="532">
        <f t="shared" si="22"/>
        <v>1</v>
      </c>
      <c r="BP51" s="755">
        <f t="shared" si="23"/>
        <v>0</v>
      </c>
    </row>
    <row r="52" spans="1:68" s="641" customFormat="1" ht="42" customHeight="1" x14ac:dyDescent="0.25">
      <c r="A52" s="1572" t="s">
        <v>582</v>
      </c>
      <c r="B52" s="1572"/>
      <c r="C52" s="1572"/>
      <c r="D52" s="1572"/>
      <c r="E52" s="1572"/>
      <c r="F52" s="745">
        <f t="shared" ref="F52:K52" si="28">F42+F33</f>
        <v>889</v>
      </c>
      <c r="G52" s="745">
        <f t="shared" si="28"/>
        <v>622.29999999999995</v>
      </c>
      <c r="H52" s="745">
        <f t="shared" si="28"/>
        <v>889</v>
      </c>
      <c r="I52" s="745">
        <f t="shared" si="28"/>
        <v>1155.7</v>
      </c>
      <c r="J52" s="745">
        <f t="shared" si="28"/>
        <v>1511.3</v>
      </c>
      <c r="K52" s="746">
        <f t="shared" si="28"/>
        <v>742.22</v>
      </c>
      <c r="L52" s="746">
        <f t="shared" ref="L52:AN52" si="29">L42+L33</f>
        <v>991.22</v>
      </c>
      <c r="M52" s="746">
        <f t="shared" si="29"/>
        <v>769.49</v>
      </c>
      <c r="N52" s="746">
        <f t="shared" si="29"/>
        <v>623</v>
      </c>
      <c r="O52" s="746">
        <f t="shared" si="29"/>
        <v>0</v>
      </c>
      <c r="P52" s="745">
        <f t="shared" si="29"/>
        <v>465</v>
      </c>
      <c r="Q52" s="745">
        <f t="shared" si="29"/>
        <v>793</v>
      </c>
      <c r="R52" s="745">
        <f t="shared" si="29"/>
        <v>629.70000000000005</v>
      </c>
      <c r="S52" s="745">
        <f t="shared" si="29"/>
        <v>889.8</v>
      </c>
      <c r="T52" s="745">
        <f t="shared" si="29"/>
        <v>754.7</v>
      </c>
      <c r="U52" s="745">
        <f t="shared" si="29"/>
        <v>633.16</v>
      </c>
      <c r="V52" s="745">
        <f t="shared" si="29"/>
        <v>711</v>
      </c>
      <c r="W52" s="745">
        <f t="shared" si="29"/>
        <v>834</v>
      </c>
      <c r="X52" s="745">
        <f t="shared" si="29"/>
        <v>575</v>
      </c>
      <c r="Y52" s="745">
        <f t="shared" si="29"/>
        <v>635</v>
      </c>
      <c r="Z52" s="745">
        <f t="shared" si="29"/>
        <v>800</v>
      </c>
      <c r="AA52" s="745">
        <f t="shared" si="29"/>
        <v>698.8</v>
      </c>
      <c r="AB52" s="745">
        <f t="shared" si="29"/>
        <v>764.97</v>
      </c>
      <c r="AC52" s="745">
        <f t="shared" si="29"/>
        <v>796.37</v>
      </c>
      <c r="AD52" s="745">
        <f t="shared" si="29"/>
        <v>721.97</v>
      </c>
      <c r="AE52" s="745">
        <f t="shared" si="29"/>
        <v>1085</v>
      </c>
      <c r="AF52" s="745">
        <f t="shared" si="29"/>
        <v>1193</v>
      </c>
      <c r="AG52" s="745">
        <f t="shared" si="29"/>
        <v>1097.6599999999999</v>
      </c>
      <c r="AH52" s="745">
        <f t="shared" si="29"/>
        <v>736</v>
      </c>
      <c r="AI52" s="745">
        <f t="shared" si="29"/>
        <v>845</v>
      </c>
      <c r="AJ52" s="745">
        <f t="shared" si="29"/>
        <v>1188.4000000000001</v>
      </c>
      <c r="AK52" s="745">
        <f t="shared" si="29"/>
        <v>995.79</v>
      </c>
      <c r="AL52" s="745">
        <f t="shared" si="29"/>
        <v>665</v>
      </c>
      <c r="AM52" s="745">
        <f t="shared" si="29"/>
        <v>714</v>
      </c>
      <c r="AN52" s="745">
        <f t="shared" si="29"/>
        <v>608.21</v>
      </c>
      <c r="AO52" s="547"/>
      <c r="AP52" s="745"/>
      <c r="AQ52" s="745"/>
      <c r="AR52" s="745"/>
      <c r="AS52" s="745"/>
      <c r="AT52" s="745"/>
      <c r="AU52" s="745"/>
      <c r="AV52" s="745"/>
      <c r="AW52" s="745"/>
      <c r="AX52" s="745"/>
      <c r="AY52" s="745"/>
      <c r="AZ52" s="745"/>
      <c r="BA52" s="547"/>
      <c r="BB52" s="547"/>
      <c r="BC52" s="547"/>
      <c r="BD52" s="547"/>
      <c r="BE52" s="547"/>
      <c r="BF52" s="547"/>
      <c r="BG52" s="746">
        <f>BG42+BG33</f>
        <v>742.22</v>
      </c>
      <c r="BH52" s="746">
        <f>BH42+BH33</f>
        <v>991.22</v>
      </c>
      <c r="BI52" s="746">
        <f>BI42+BI33</f>
        <v>769.49</v>
      </c>
      <c r="BJ52" s="746">
        <f>BJ42+BJ33</f>
        <v>675.5</v>
      </c>
      <c r="BK52" s="746">
        <f>BK42+BK33</f>
        <v>0</v>
      </c>
      <c r="BL52" s="547"/>
      <c r="BM52" s="547"/>
      <c r="BN52" s="547"/>
      <c r="BO52" s="547"/>
      <c r="BP52" s="547"/>
    </row>
    <row r="53" spans="1:68" s="641" customFormat="1" ht="22.5" customHeight="1" x14ac:dyDescent="0.25">
      <c r="A53" s="747"/>
      <c r="B53" s="547"/>
      <c r="C53" s="547"/>
      <c r="D53" s="1573"/>
      <c r="E53" s="1573"/>
      <c r="F53" s="547"/>
      <c r="G53" s="547"/>
      <c r="H53" s="547"/>
      <c r="I53" s="547"/>
      <c r="J53" s="547"/>
      <c r="K53" s="547"/>
      <c r="L53" s="547"/>
      <c r="M53" s="547"/>
      <c r="N53" s="547"/>
      <c r="O53" s="547"/>
      <c r="P53" s="400"/>
      <c r="Q53" s="400"/>
      <c r="R53" s="400"/>
      <c r="S53" s="400"/>
      <c r="T53" s="400"/>
      <c r="U53" s="400"/>
      <c r="V53" s="400"/>
      <c r="W53" s="400"/>
      <c r="X53" s="400"/>
      <c r="Y53" s="400"/>
      <c r="Z53" s="400"/>
      <c r="AA53" s="400"/>
      <c r="AB53" s="400"/>
      <c r="AC53" s="400"/>
      <c r="AD53" s="400"/>
      <c r="AE53" s="400"/>
      <c r="AF53" s="400"/>
      <c r="AG53" s="400"/>
      <c r="AH53" s="400"/>
      <c r="AI53" s="400"/>
      <c r="AJ53" s="400"/>
      <c r="AK53" s="400"/>
      <c r="AL53" s="400"/>
      <c r="AM53" s="400"/>
      <c r="AN53" s="400"/>
      <c r="AO53" s="547"/>
      <c r="AP53" s="547"/>
      <c r="AQ53" s="547"/>
      <c r="AR53" s="547"/>
      <c r="AS53" s="547"/>
      <c r="AT53" s="547"/>
      <c r="AU53" s="547"/>
      <c r="AV53" s="756">
        <f>AV1/K1</f>
        <v>1.1200012169464468</v>
      </c>
      <c r="AW53" s="756">
        <f>AW1/L1</f>
        <v>1</v>
      </c>
      <c r="AX53" s="756">
        <f>AX1/M1</f>
        <v>1.1200008367481178</v>
      </c>
      <c r="AY53" s="756">
        <f>AY1/N1</f>
        <v>1</v>
      </c>
      <c r="AZ53" s="756" t="e">
        <f>AZ1/O1</f>
        <v>#DIV/0!</v>
      </c>
      <c r="BA53" s="547"/>
      <c r="BB53" s="547"/>
      <c r="BC53" s="547"/>
      <c r="BD53" s="547"/>
      <c r="BE53" s="547"/>
      <c r="BF53" s="547"/>
      <c r="BG53" s="547"/>
      <c r="BH53" s="547"/>
      <c r="BI53" s="547"/>
      <c r="BJ53" s="547"/>
      <c r="BK53" s="547"/>
      <c r="BL53" s="547"/>
      <c r="BM53" s="547"/>
      <c r="BN53" s="547"/>
      <c r="BO53" s="547"/>
      <c r="BP53" s="547"/>
    </row>
    <row r="54" spans="1:68" s="641" customFormat="1" ht="47.25" customHeight="1" x14ac:dyDescent="0.25">
      <c r="A54" s="1570" t="s">
        <v>583</v>
      </c>
      <c r="B54" s="1570"/>
      <c r="C54" s="1570"/>
      <c r="D54" s="1570"/>
      <c r="E54" s="1570"/>
      <c r="F54" s="745">
        <f t="shared" ref="F54:O54" si="30">F42+F33+F37+F51*10</f>
        <v>2310</v>
      </c>
      <c r="G54" s="745">
        <f t="shared" si="30"/>
        <v>1617</v>
      </c>
      <c r="H54" s="745">
        <f t="shared" si="30"/>
        <v>2310</v>
      </c>
      <c r="I54" s="745">
        <f t="shared" si="30"/>
        <v>3003</v>
      </c>
      <c r="J54" s="745">
        <f t="shared" si="30"/>
        <v>3927</v>
      </c>
      <c r="K54" s="746">
        <f t="shared" si="30"/>
        <v>1760.67</v>
      </c>
      <c r="L54" s="746">
        <f t="shared" si="30"/>
        <v>2314.88</v>
      </c>
      <c r="M54" s="746">
        <f t="shared" si="30"/>
        <v>1796.63</v>
      </c>
      <c r="N54" s="746">
        <f t="shared" si="30"/>
        <v>1578</v>
      </c>
      <c r="O54" s="746">
        <f t="shared" si="30"/>
        <v>0</v>
      </c>
      <c r="P54" s="400"/>
      <c r="Q54" s="400"/>
      <c r="R54" s="400"/>
      <c r="S54" s="400"/>
      <c r="T54" s="400"/>
      <c r="U54" s="400"/>
      <c r="V54" s="400"/>
      <c r="W54" s="400"/>
      <c r="X54" s="400"/>
      <c r="Y54" s="400"/>
      <c r="Z54" s="400"/>
      <c r="AA54" s="400"/>
      <c r="AB54" s="400"/>
      <c r="AC54" s="400"/>
      <c r="AD54" s="400"/>
      <c r="AE54" s="400"/>
      <c r="AF54" s="400"/>
      <c r="AG54" s="400"/>
      <c r="AH54" s="400"/>
      <c r="AI54" s="400"/>
      <c r="AJ54" s="400"/>
      <c r="AK54" s="400"/>
      <c r="AL54" s="400"/>
      <c r="AM54" s="400"/>
      <c r="AN54" s="400"/>
      <c r="AO54" s="547"/>
      <c r="AP54" s="745"/>
      <c r="AQ54" s="745"/>
      <c r="AR54" s="745"/>
      <c r="AS54" s="745"/>
      <c r="AT54" s="745"/>
      <c r="AU54" s="745"/>
      <c r="AV54" s="745"/>
      <c r="AW54" s="745"/>
      <c r="AX54" s="745"/>
      <c r="AY54" s="745"/>
      <c r="AZ54" s="745"/>
      <c r="BA54" s="547"/>
      <c r="BB54" s="547"/>
      <c r="BC54" s="547"/>
      <c r="BD54" s="547"/>
      <c r="BE54" s="547"/>
      <c r="BF54" s="547"/>
      <c r="BG54" s="746">
        <f>BG42+BG33+BG37+BG51*10</f>
        <v>1805.67</v>
      </c>
      <c r="BH54" s="746">
        <f>BH42+BH33+BH37+BH51*10</f>
        <v>2244.6800000000003</v>
      </c>
      <c r="BI54" s="746">
        <f>BI42+BI33+BI37+BI51*10</f>
        <v>1819.03</v>
      </c>
      <c r="BJ54" s="746">
        <f>BJ42+BJ33+BJ37+BJ51*10</f>
        <v>1670.2</v>
      </c>
      <c r="BK54" s="746">
        <f>BK42+BK33+BK37+BK51*10</f>
        <v>0</v>
      </c>
      <c r="BL54" s="547"/>
      <c r="BM54" s="547"/>
      <c r="BN54" s="547"/>
      <c r="BO54" s="547"/>
      <c r="BP54" s="547"/>
    </row>
    <row r="58" spans="1:68" ht="22.5" customHeight="1" x14ac:dyDescent="0.3">
      <c r="AV58" s="697"/>
      <c r="AW58" s="697"/>
      <c r="AX58" s="697"/>
      <c r="AY58" s="697"/>
      <c r="AZ58" s="697"/>
    </row>
  </sheetData>
  <sheetProtection formatCells="0" formatRows="0"/>
  <autoFilter ref="A13:BP52">
    <filterColumn colId="2" showButton="0"/>
  </autoFilter>
  <mergeCells count="124">
    <mergeCell ref="A1:F1"/>
    <mergeCell ref="A2:F2"/>
    <mergeCell ref="A3:F3"/>
    <mergeCell ref="K10:O10"/>
    <mergeCell ref="AP10:AT10"/>
    <mergeCell ref="AV10:AZ10"/>
    <mergeCell ref="BA10:BE10"/>
    <mergeCell ref="BG10:BK10"/>
    <mergeCell ref="BL10:BP10"/>
    <mergeCell ref="K11:O11"/>
    <mergeCell ref="P11:AC11"/>
    <mergeCell ref="AD11:AI11"/>
    <mergeCell ref="AJ11:AN11"/>
    <mergeCell ref="AP11:AT11"/>
    <mergeCell ref="AV11:AZ11"/>
    <mergeCell ref="BA11:BE11"/>
    <mergeCell ref="BG11:BK11"/>
    <mergeCell ref="BL11:BP11"/>
    <mergeCell ref="A12:A13"/>
    <mergeCell ref="B12:B13"/>
    <mergeCell ref="C12:D13"/>
    <mergeCell ref="E12:E13"/>
    <mergeCell ref="F12:F13"/>
    <mergeCell ref="G12:G13"/>
    <mergeCell ref="H12:H13"/>
    <mergeCell ref="I12:I13"/>
    <mergeCell ref="P12:P13"/>
    <mergeCell ref="Q12:Q13"/>
    <mergeCell ref="R12:R13"/>
    <mergeCell ref="S12:S13"/>
    <mergeCell ref="T12:T13"/>
    <mergeCell ref="U12:U13"/>
    <mergeCell ref="J12:J13"/>
    <mergeCell ref="K12:K13"/>
    <mergeCell ref="L12:L13"/>
    <mergeCell ref="M12:M13"/>
    <mergeCell ref="N12:N13"/>
    <mergeCell ref="O12:O13"/>
    <mergeCell ref="AB12:AB13"/>
    <mergeCell ref="AC12:AC13"/>
    <mergeCell ref="AD12:AD13"/>
    <mergeCell ref="AE12:AE13"/>
    <mergeCell ref="AF12:AF13"/>
    <mergeCell ref="AG12:AG13"/>
    <mergeCell ref="V12:V13"/>
    <mergeCell ref="W12:W13"/>
    <mergeCell ref="X12:X13"/>
    <mergeCell ref="Y12:Y13"/>
    <mergeCell ref="Z12:Z13"/>
    <mergeCell ref="AA12:AA13"/>
    <mergeCell ref="AN12:AN13"/>
    <mergeCell ref="AP12:AP13"/>
    <mergeCell ref="AQ12:AQ13"/>
    <mergeCell ref="AR12:AR13"/>
    <mergeCell ref="AS12:AS13"/>
    <mergeCell ref="AT12:AT13"/>
    <mergeCell ref="AH12:AH13"/>
    <mergeCell ref="AI12:AI13"/>
    <mergeCell ref="AJ12:AJ13"/>
    <mergeCell ref="AK12:AK13"/>
    <mergeCell ref="AL12:AL13"/>
    <mergeCell ref="AM12:AM13"/>
    <mergeCell ref="BO12:BO13"/>
    <mergeCell ref="BP12:BP13"/>
    <mergeCell ref="A14:B14"/>
    <mergeCell ref="C15:D15"/>
    <mergeCell ref="C16:D16"/>
    <mergeCell ref="C17:D17"/>
    <mergeCell ref="BI12:BI13"/>
    <mergeCell ref="BJ12:BJ13"/>
    <mergeCell ref="BK12:BK13"/>
    <mergeCell ref="BL12:BL13"/>
    <mergeCell ref="BM12:BM13"/>
    <mergeCell ref="BN12:BN13"/>
    <mergeCell ref="BB12:BB13"/>
    <mergeCell ref="BC12:BC13"/>
    <mergeCell ref="BD12:BD13"/>
    <mergeCell ref="BE12:BE13"/>
    <mergeCell ref="BG12:BG13"/>
    <mergeCell ref="BH12:BH13"/>
    <mergeCell ref="AV12:AV13"/>
    <mergeCell ref="AW12:AW13"/>
    <mergeCell ref="AX12:AX13"/>
    <mergeCell ref="AY12:AY13"/>
    <mergeCell ref="AZ12:AZ13"/>
    <mergeCell ref="BA12:BA13"/>
    <mergeCell ref="C34:D34"/>
    <mergeCell ref="C35:D35"/>
    <mergeCell ref="C24:D24"/>
    <mergeCell ref="C25:D25"/>
    <mergeCell ref="C26:D26"/>
    <mergeCell ref="C27:D27"/>
    <mergeCell ref="C28:D28"/>
    <mergeCell ref="C29:D29"/>
    <mergeCell ref="C18:D18"/>
    <mergeCell ref="C19:D19"/>
    <mergeCell ref="C20:D20"/>
    <mergeCell ref="C21:D21"/>
    <mergeCell ref="C22:D22"/>
    <mergeCell ref="C23:D23"/>
    <mergeCell ref="A54:E54"/>
    <mergeCell ref="BF22:BF45"/>
    <mergeCell ref="C48:D48"/>
    <mergeCell ref="C49:D49"/>
    <mergeCell ref="C50:D50"/>
    <mergeCell ref="C51:D51"/>
    <mergeCell ref="A52:E52"/>
    <mergeCell ref="D53:E53"/>
    <mergeCell ref="C42:D42"/>
    <mergeCell ref="C43:D43"/>
    <mergeCell ref="C44:D44"/>
    <mergeCell ref="C45:D45"/>
    <mergeCell ref="C46:D46"/>
    <mergeCell ref="C47:D47"/>
    <mergeCell ref="C36:D36"/>
    <mergeCell ref="C37:D37"/>
    <mergeCell ref="C38:D38"/>
    <mergeCell ref="C39:D39"/>
    <mergeCell ref="C40:D40"/>
    <mergeCell ref="C41:D41"/>
    <mergeCell ref="C30:D30"/>
    <mergeCell ref="C31:D31"/>
    <mergeCell ref="C32:D32"/>
    <mergeCell ref="C33:D33"/>
  </mergeCells>
  <conditionalFormatting sqref="AN15:AN50 AI15:AI50 R15:AC50">
    <cfRule type="cellIs" dxfId="48" priority="47" operator="lessThan">
      <formula>#REF!</formula>
    </cfRule>
  </conditionalFormatting>
  <conditionalFormatting sqref="AN14:AN50 AI14:AI50 R14:AC50">
    <cfRule type="cellIs" dxfId="47" priority="46" operator="between">
      <formula>0.5</formula>
      <formula>1</formula>
    </cfRule>
  </conditionalFormatting>
  <conditionalFormatting sqref="K15:K51 L51:AN51">
    <cfRule type="cellIs" dxfId="46" priority="45" operator="lessThan">
      <formula>#REF!</formula>
    </cfRule>
  </conditionalFormatting>
  <conditionalFormatting sqref="K14:K51 L51:AN51">
    <cfRule type="cellIs" dxfId="45" priority="44" operator="between">
      <formula>0.5</formula>
      <formula>1</formula>
    </cfRule>
  </conditionalFormatting>
  <conditionalFormatting sqref="M15:M50">
    <cfRule type="cellIs" dxfId="44" priority="43" operator="lessThan">
      <formula>#REF!</formula>
    </cfRule>
  </conditionalFormatting>
  <conditionalFormatting sqref="M14:M50">
    <cfRule type="cellIs" dxfId="43" priority="42" operator="between">
      <formula>0.5</formula>
      <formula>1</formula>
    </cfRule>
  </conditionalFormatting>
  <conditionalFormatting sqref="O15:O50">
    <cfRule type="cellIs" dxfId="42" priority="41" operator="lessThan">
      <formula>#REF!</formula>
    </cfRule>
  </conditionalFormatting>
  <conditionalFormatting sqref="O14:O50">
    <cfRule type="cellIs" dxfId="41" priority="40" operator="between">
      <formula>0.5</formula>
      <formula>1</formula>
    </cfRule>
  </conditionalFormatting>
  <conditionalFormatting sqref="Q15:Q50">
    <cfRule type="cellIs" dxfId="40" priority="39" operator="lessThan">
      <formula>#REF!</formula>
    </cfRule>
  </conditionalFormatting>
  <conditionalFormatting sqref="Q14:Q50">
    <cfRule type="cellIs" dxfId="39" priority="38" operator="between">
      <formula>0.5</formula>
      <formula>1</formula>
    </cfRule>
  </conditionalFormatting>
  <conditionalFormatting sqref="AJ15:AJ50">
    <cfRule type="cellIs" dxfId="38" priority="37" operator="lessThan">
      <formula>#REF!</formula>
    </cfRule>
  </conditionalFormatting>
  <conditionalFormatting sqref="AJ14:AJ50">
    <cfRule type="cellIs" dxfId="37" priority="36" operator="between">
      <formula>0.5</formula>
      <formula>1</formula>
    </cfRule>
  </conditionalFormatting>
  <conditionalFormatting sqref="AL15:AL50">
    <cfRule type="cellIs" dxfId="36" priority="35" operator="lessThan">
      <formula>#REF!</formula>
    </cfRule>
  </conditionalFormatting>
  <conditionalFormatting sqref="AL14:AL50">
    <cfRule type="cellIs" dxfId="35" priority="34" operator="between">
      <formula>0.5</formula>
      <formula>1</formula>
    </cfRule>
  </conditionalFormatting>
  <conditionalFormatting sqref="AM15:AM50">
    <cfRule type="cellIs" dxfId="34" priority="33" operator="lessThan">
      <formula>#REF!</formula>
    </cfRule>
  </conditionalFormatting>
  <conditionalFormatting sqref="AM14:AM50">
    <cfRule type="cellIs" dxfId="33" priority="32" operator="between">
      <formula>0.5</formula>
      <formula>1</formula>
    </cfRule>
  </conditionalFormatting>
  <conditionalFormatting sqref="AH15:AH50">
    <cfRule type="cellIs" dxfId="32" priority="31" operator="lessThan">
      <formula>#REF!</formula>
    </cfRule>
  </conditionalFormatting>
  <conditionalFormatting sqref="AH14:AH50">
    <cfRule type="cellIs" dxfId="31" priority="30" operator="between">
      <formula>0.5</formula>
      <formula>1</formula>
    </cfRule>
  </conditionalFormatting>
  <conditionalFormatting sqref="AF15:AG50">
    <cfRule type="cellIs" dxfId="30" priority="29" operator="lessThan">
      <formula>#REF!</formula>
    </cfRule>
  </conditionalFormatting>
  <conditionalFormatting sqref="AF14:AG50">
    <cfRule type="cellIs" dxfId="29" priority="28" operator="between">
      <formula>0.5</formula>
      <formula>1</formula>
    </cfRule>
  </conditionalFormatting>
  <conditionalFormatting sqref="AE15:AE50">
    <cfRule type="cellIs" dxfId="28" priority="27" operator="lessThan">
      <formula>#REF!</formula>
    </cfRule>
  </conditionalFormatting>
  <conditionalFormatting sqref="AE14:AE50">
    <cfRule type="cellIs" dxfId="27" priority="26" operator="between">
      <formula>0.5</formula>
      <formula>1</formula>
    </cfRule>
  </conditionalFormatting>
  <conditionalFormatting sqref="AD15:AD50">
    <cfRule type="cellIs" dxfId="26" priority="25" operator="lessThan">
      <formula>#REF!</formula>
    </cfRule>
  </conditionalFormatting>
  <conditionalFormatting sqref="AD14:AD50">
    <cfRule type="cellIs" dxfId="25" priority="24" operator="between">
      <formula>0.5</formula>
      <formula>1</formula>
    </cfRule>
  </conditionalFormatting>
  <conditionalFormatting sqref="AK15:AK50">
    <cfRule type="cellIs" dxfId="24" priority="23" operator="lessThan">
      <formula>#REF!</formula>
    </cfRule>
  </conditionalFormatting>
  <conditionalFormatting sqref="AK14:AK50">
    <cfRule type="cellIs" dxfId="23" priority="22" operator="between">
      <formula>0.5</formula>
      <formula>1</formula>
    </cfRule>
  </conditionalFormatting>
  <conditionalFormatting sqref="P15:P50">
    <cfRule type="cellIs" dxfId="22" priority="21" operator="lessThan">
      <formula>#REF!</formula>
    </cfRule>
  </conditionalFormatting>
  <conditionalFormatting sqref="P14:P50">
    <cfRule type="cellIs" dxfId="21" priority="20" operator="between">
      <formula>0.5</formula>
      <formula>1</formula>
    </cfRule>
  </conditionalFormatting>
  <conditionalFormatting sqref="AP15:AT51">
    <cfRule type="cellIs" dxfId="20" priority="19" operator="lessThan">
      <formula>#REF!</formula>
    </cfRule>
  </conditionalFormatting>
  <conditionalFormatting sqref="AP15:AT51">
    <cfRule type="cellIs" dxfId="19" priority="18" operator="between">
      <formula>0.5</formula>
      <formula>1</formula>
    </cfRule>
  </conditionalFormatting>
  <conditionalFormatting sqref="AV15:AZ51">
    <cfRule type="cellIs" dxfId="18" priority="17" operator="lessThan">
      <formula>#REF!</formula>
    </cfRule>
  </conditionalFormatting>
  <conditionalFormatting sqref="AV15:AZ51">
    <cfRule type="cellIs" dxfId="17" priority="16" operator="between">
      <formula>0.5</formula>
      <formula>1</formula>
    </cfRule>
  </conditionalFormatting>
  <conditionalFormatting sqref="BA15:BE51">
    <cfRule type="cellIs" dxfId="16" priority="15" operator="lessThan">
      <formula>#REF!</formula>
    </cfRule>
  </conditionalFormatting>
  <conditionalFormatting sqref="BA15:BE51">
    <cfRule type="cellIs" dxfId="15" priority="14" operator="between">
      <formula>0.5</formula>
      <formula>1</formula>
    </cfRule>
  </conditionalFormatting>
  <conditionalFormatting sqref="L15:L50">
    <cfRule type="cellIs" dxfId="14" priority="13" operator="lessThan">
      <formula>#REF!</formula>
    </cfRule>
  </conditionalFormatting>
  <conditionalFormatting sqref="L14:L50">
    <cfRule type="cellIs" dxfId="13" priority="12" operator="between">
      <formula>0.5</formula>
      <formula>1</formula>
    </cfRule>
  </conditionalFormatting>
  <conditionalFormatting sqref="N15:N50">
    <cfRule type="cellIs" dxfId="12" priority="11" operator="lessThan">
      <formula>#REF!</formula>
    </cfRule>
  </conditionalFormatting>
  <conditionalFormatting sqref="N14:N50">
    <cfRule type="cellIs" dxfId="11" priority="10" operator="between">
      <formula>0.5</formula>
      <formula>1</formula>
    </cfRule>
  </conditionalFormatting>
  <conditionalFormatting sqref="B55:B1048576 B2:B13 B53">
    <cfRule type="duplicateValues" dxfId="10" priority="48"/>
  </conditionalFormatting>
  <conditionalFormatting sqref="BG15:BK21 BK39 BG22:BJ31 BG40:BK42">
    <cfRule type="cellIs" dxfId="9" priority="9" operator="lessThan">
      <formula>#REF!</formula>
    </cfRule>
  </conditionalFormatting>
  <conditionalFormatting sqref="BG15:BK21 BK39 BG22:BJ31 BG40:BK42">
    <cfRule type="cellIs" dxfId="8" priority="8" operator="between">
      <formula>0.5</formula>
      <formula>1</formula>
    </cfRule>
  </conditionalFormatting>
  <conditionalFormatting sqref="BK22:BK31 BK37:BK38">
    <cfRule type="cellIs" dxfId="7" priority="7" operator="lessThan">
      <formula>#REF!</formula>
    </cfRule>
  </conditionalFormatting>
  <conditionalFormatting sqref="BK22:BK31 BK37:BK38">
    <cfRule type="cellIs" dxfId="6" priority="6" operator="between">
      <formula>0.5</formula>
      <formula>1</formula>
    </cfRule>
  </conditionalFormatting>
  <conditionalFormatting sqref="BG43:BK51">
    <cfRule type="cellIs" dxfId="5" priority="2" operator="between">
      <formula>0.5</formula>
      <formula>1</formula>
    </cfRule>
  </conditionalFormatting>
  <conditionalFormatting sqref="BG32:BK32 BK33:BK36 BG33:BJ39">
    <cfRule type="cellIs" dxfId="4" priority="5" operator="lessThan">
      <formula>#REF!</formula>
    </cfRule>
  </conditionalFormatting>
  <conditionalFormatting sqref="BG32:BK32 BK33:BK36 BG33:BJ39">
    <cfRule type="cellIs" dxfId="3" priority="4" operator="between">
      <formula>0.5</formula>
      <formula>1</formula>
    </cfRule>
  </conditionalFormatting>
  <conditionalFormatting sqref="BG43:BK51">
    <cfRule type="cellIs" dxfId="2" priority="3" operator="lessThan">
      <formula>#REF!</formula>
    </cfRule>
  </conditionalFormatting>
  <conditionalFormatting sqref="BL15:BP51">
    <cfRule type="cellIs" dxfId="1" priority="1" operator="equal">
      <formula>1</formula>
    </cfRule>
  </conditionalFormatting>
  <pageMargins left="0.39370078740157483" right="0.19685039370078741" top="0.59055118110236227" bottom="0.39370078740157483" header="0.31496062992125984" footer="0.31496062992125984"/>
  <pageSetup paperSize="8" scale="46" fitToHeight="3" orientation="landscape" horizontalDpi="4294967295" verticalDpi="4294967295" r:id="rId1"/>
  <headerFooter>
    <oddHeader>&amp;R&amp;P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outlinePr summaryBelow="0"/>
    <pageSetUpPr fitToPage="1"/>
  </sheetPr>
  <dimension ref="A1:X420"/>
  <sheetViews>
    <sheetView view="pageBreakPreview" zoomScale="80" zoomScaleNormal="80" zoomScaleSheetLayoutView="80" workbookViewId="0">
      <selection activeCell="G20" sqref="G20"/>
    </sheetView>
  </sheetViews>
  <sheetFormatPr defaultColWidth="9.140625" defaultRowHeight="22.5" customHeight="1" outlineLevelRow="1" outlineLevelCol="1" x14ac:dyDescent="0.25"/>
  <cols>
    <col min="1" max="1" width="10.5703125" style="4" customWidth="1"/>
    <col min="2" max="2" width="53.7109375" style="1" customWidth="1"/>
    <col min="3" max="3" width="9.140625" style="1" customWidth="1"/>
    <col min="4" max="4" width="5.140625" style="1" customWidth="1"/>
    <col min="5" max="5" width="40.42578125" style="1" customWidth="1"/>
    <col min="6" max="6" width="12.7109375" style="1" customWidth="1" outlineLevel="1"/>
    <col min="7" max="7" width="21.28515625" style="1" customWidth="1" outlineLevel="1"/>
    <col min="8" max="8" width="12.7109375" style="1" customWidth="1" outlineLevel="1"/>
    <col min="9" max="9" width="17.140625" style="1" customWidth="1" outlineLevel="1"/>
    <col min="10" max="10" width="14.7109375" style="1" hidden="1" customWidth="1" outlineLevel="1"/>
    <col min="11" max="11" width="14.7109375" style="1" customWidth="1" collapsed="1"/>
    <col min="12" max="14" width="14.7109375" style="1" customWidth="1"/>
    <col min="15" max="15" width="12.140625" style="1" customWidth="1"/>
    <col min="16" max="16" width="10.140625" style="400" customWidth="1"/>
    <col min="17" max="17" width="24.140625" style="400" customWidth="1"/>
    <col min="18" max="18" width="9.140625" style="1"/>
    <col min="19" max="19" width="11.42578125" style="1" customWidth="1"/>
    <col min="20" max="20" width="32.7109375" style="1" customWidth="1"/>
    <col min="21" max="21" width="13.140625" style="121" customWidth="1" outlineLevel="1"/>
    <col min="22" max="22" width="9.28515625" style="129" customWidth="1" outlineLevel="1"/>
    <col min="23" max="23" width="9.28515625" style="121" customWidth="1" outlineLevel="1"/>
    <col min="24" max="16384" width="9.140625" style="1"/>
  </cols>
  <sheetData>
    <row r="1" spans="1:23" ht="45" customHeight="1" x14ac:dyDescent="0.25">
      <c r="A1" s="1642" t="s">
        <v>595</v>
      </c>
      <c r="B1" s="1642"/>
      <c r="C1" s="1642"/>
      <c r="D1" s="1642"/>
      <c r="E1" s="1642"/>
      <c r="F1" s="1642"/>
      <c r="G1" s="1642"/>
      <c r="H1" s="1642"/>
      <c r="I1" s="1642"/>
      <c r="J1" s="1642"/>
      <c r="K1" s="840"/>
      <c r="L1" s="780"/>
      <c r="M1" s="780"/>
      <c r="N1" s="780"/>
      <c r="O1" s="780"/>
      <c r="P1" s="386"/>
      <c r="Q1" s="386"/>
      <c r="U1" s="134" t="e">
        <f>U2+U3</f>
        <v>#REF!</v>
      </c>
      <c r="V1" s="123"/>
      <c r="W1" s="122" t="e">
        <f>#REF!</f>
        <v>#REF!</v>
      </c>
    </row>
    <row r="2" spans="1:23" ht="32.25" customHeight="1" x14ac:dyDescent="0.25">
      <c r="A2" s="1642" t="s">
        <v>443</v>
      </c>
      <c r="B2" s="1642"/>
      <c r="C2" s="1642"/>
      <c r="D2" s="1642"/>
      <c r="E2" s="1642"/>
      <c r="F2" s="1642"/>
      <c r="G2" s="1642"/>
      <c r="H2" s="1642"/>
      <c r="I2" s="1642"/>
      <c r="J2" s="1642"/>
      <c r="K2" s="840"/>
      <c r="L2" s="780"/>
      <c r="M2" s="780"/>
      <c r="N2" s="780"/>
      <c r="O2" s="780"/>
      <c r="P2" s="386"/>
      <c r="Q2" s="386"/>
      <c r="U2" s="115" t="e">
        <f>#REF!</f>
        <v>#REF!</v>
      </c>
      <c r="V2" s="123" t="e">
        <f>#REF!</f>
        <v>#REF!</v>
      </c>
      <c r="W2" s="115" t="e">
        <f>#REF!</f>
        <v>#REF!</v>
      </c>
    </row>
    <row r="3" spans="1:23" ht="60" customHeight="1" collapsed="1" thickBot="1" x14ac:dyDescent="0.3">
      <c r="A3" s="1426" t="s">
        <v>444</v>
      </c>
      <c r="B3" s="1426"/>
      <c r="C3" s="1426"/>
      <c r="D3" s="1426"/>
      <c r="E3" s="1426"/>
      <c r="F3" s="1426"/>
      <c r="G3" s="1426"/>
      <c r="H3" s="1426"/>
      <c r="I3" s="1426"/>
      <c r="J3" s="1426"/>
      <c r="K3" s="839"/>
      <c r="L3" s="781"/>
      <c r="M3" s="376">
        <v>3.2128711282431088</v>
      </c>
      <c r="N3" s="376">
        <v>3.4359871788155472</v>
      </c>
      <c r="O3" s="781"/>
      <c r="P3" s="781"/>
      <c r="Q3" s="781"/>
      <c r="U3" s="134" t="e">
        <f>#REF!</f>
        <v>#REF!</v>
      </c>
      <c r="V3" s="123" t="e">
        <f>#REF!</f>
        <v>#REF!</v>
      </c>
      <c r="W3" s="115" t="e">
        <f>#REF!</f>
        <v>#REF!</v>
      </c>
    </row>
    <row r="4" spans="1:23" ht="22.5" hidden="1" customHeight="1" outlineLevel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377">
        <v>3.20989624756881</v>
      </c>
      <c r="N4" s="377">
        <v>3.4419369401641458</v>
      </c>
      <c r="O4" s="2"/>
      <c r="P4" s="785"/>
      <c r="Q4" s="785"/>
      <c r="U4" s="115"/>
      <c r="V4" s="123"/>
      <c r="W4" s="115"/>
    </row>
    <row r="5" spans="1:23" ht="30.75" hidden="1" customHeight="1" outlineLevel="1" x14ac:dyDescent="0.25">
      <c r="A5" s="2"/>
      <c r="B5" s="2"/>
      <c r="C5" s="2"/>
      <c r="D5" s="2"/>
      <c r="E5" s="2"/>
      <c r="F5" s="2"/>
      <c r="G5" s="2"/>
      <c r="H5" s="2"/>
      <c r="I5" s="1441" t="s">
        <v>394</v>
      </c>
      <c r="J5" s="1441"/>
      <c r="K5" s="1441"/>
      <c r="L5" s="782"/>
      <c r="M5" s="378">
        <v>3.2147304286645464</v>
      </c>
      <c r="N5" s="378">
        <v>3.4403255464655671</v>
      </c>
      <c r="O5" s="782"/>
      <c r="P5" s="388"/>
      <c r="Q5" s="388"/>
      <c r="T5" s="67"/>
      <c r="U5" s="116"/>
      <c r="V5" s="124"/>
      <c r="W5" s="115"/>
    </row>
    <row r="6" spans="1:23" s="400" customFormat="1" ht="43.5" hidden="1" customHeight="1" outlineLevel="1" x14ac:dyDescent="0.25">
      <c r="A6" s="785"/>
      <c r="B6" s="785"/>
      <c r="C6" s="785"/>
      <c r="D6" s="785"/>
      <c r="E6" s="785"/>
      <c r="F6" s="785"/>
      <c r="G6" s="785"/>
      <c r="H6" s="785"/>
      <c r="I6" s="401" t="s">
        <v>367</v>
      </c>
      <c r="J6" s="3"/>
      <c r="K6" s="3"/>
      <c r="L6" s="3"/>
      <c r="M6" s="3"/>
      <c r="N6" s="3"/>
      <c r="O6" s="3"/>
      <c r="P6" s="3"/>
      <c r="Q6" s="3"/>
      <c r="U6" s="402"/>
      <c r="V6" s="403"/>
      <c r="W6" s="402"/>
    </row>
    <row r="7" spans="1:23" s="400" customFormat="1" ht="21" hidden="1" customHeight="1" outlineLevel="1" x14ac:dyDescent="0.3">
      <c r="A7" s="785"/>
      <c r="B7" s="785"/>
      <c r="C7" s="785"/>
      <c r="D7" s="785"/>
      <c r="E7" s="404"/>
      <c r="F7" s="95"/>
      <c r="G7" s="405"/>
      <c r="I7" s="135" t="e">
        <f>#REF!</f>
        <v>#REF!</v>
      </c>
      <c r="J7" s="389"/>
      <c r="K7" s="389"/>
      <c r="L7" s="389"/>
      <c r="M7" s="389"/>
      <c r="N7" s="389"/>
      <c r="O7" s="389"/>
      <c r="P7" s="389"/>
      <c r="Q7" s="389"/>
      <c r="U7" s="402"/>
      <c r="V7" s="403"/>
      <c r="W7" s="402"/>
    </row>
    <row r="8" spans="1:23" s="400" customFormat="1" ht="57" hidden="1" customHeight="1" outlineLevel="1" x14ac:dyDescent="0.25">
      <c r="A8" s="785"/>
      <c r="B8" s="785"/>
      <c r="C8" s="785"/>
      <c r="D8" s="785"/>
      <c r="E8" s="785"/>
      <c r="F8" s="95"/>
      <c r="G8" s="406"/>
      <c r="H8" s="785"/>
      <c r="I8" s="401" t="s">
        <v>368</v>
      </c>
      <c r="J8" s="401" t="s">
        <v>369</v>
      </c>
      <c r="K8" s="401" t="s">
        <v>370</v>
      </c>
      <c r="L8" s="390"/>
      <c r="M8" s="390"/>
      <c r="N8" s="390"/>
      <c r="O8" s="390"/>
      <c r="P8" s="390"/>
      <c r="Q8" s="390"/>
      <c r="T8" s="407"/>
      <c r="U8" s="402"/>
      <c r="V8" s="403"/>
      <c r="W8" s="402"/>
    </row>
    <row r="9" spans="1:23" s="400" customFormat="1" ht="26.25" hidden="1" customHeight="1" outlineLevel="1" x14ac:dyDescent="0.3">
      <c r="A9" s="785"/>
      <c r="B9" s="785"/>
      <c r="C9" s="785"/>
      <c r="D9" s="785"/>
      <c r="E9" s="785"/>
      <c r="F9" s="95"/>
      <c r="G9" s="405"/>
      <c r="H9" s="408"/>
      <c r="I9" s="135" t="e">
        <f>#REF!</f>
        <v>#REF!</v>
      </c>
      <c r="J9" s="130" t="e">
        <f>#REF!</f>
        <v>#REF!</v>
      </c>
      <c r="K9" s="135" t="e">
        <f>#REF!</f>
        <v>#REF!</v>
      </c>
      <c r="L9" s="358">
        <f>1.302+0.065</f>
        <v>1.367</v>
      </c>
      <c r="M9" s="358">
        <f>L9*1.25*1.2</f>
        <v>2.0505</v>
      </c>
      <c r="N9" s="358"/>
      <c r="O9" s="358"/>
      <c r="P9" s="358"/>
      <c r="Q9" s="358"/>
      <c r="T9" s="407"/>
      <c r="U9" s="402"/>
      <c r="V9" s="403"/>
      <c r="W9" s="402"/>
    </row>
    <row r="10" spans="1:23" s="400" customFormat="1" ht="24.75" hidden="1" customHeight="1" outlineLevel="1" x14ac:dyDescent="0.25">
      <c r="A10" s="785"/>
      <c r="B10" s="785"/>
      <c r="C10" s="785"/>
      <c r="D10" s="785"/>
      <c r="E10" s="785"/>
      <c r="F10" s="95"/>
      <c r="G10" s="406"/>
      <c r="H10" s="785"/>
      <c r="I10" s="401" t="s">
        <v>371</v>
      </c>
      <c r="J10" s="389"/>
      <c r="K10" s="389"/>
      <c r="L10" s="389"/>
      <c r="M10" s="389"/>
      <c r="N10" s="389"/>
      <c r="O10" s="389"/>
      <c r="P10" s="389"/>
      <c r="Q10" s="389"/>
      <c r="U10" s="402"/>
      <c r="V10" s="403"/>
      <c r="W10" s="402"/>
    </row>
    <row r="11" spans="1:23" s="400" customFormat="1" ht="32.25" hidden="1" customHeight="1" outlineLevel="1" thickBot="1" x14ac:dyDescent="0.3">
      <c r="A11" s="785"/>
      <c r="B11" s="833"/>
      <c r="C11" s="785"/>
      <c r="D11" s="785"/>
      <c r="F11" s="824"/>
      <c r="G11" s="836" t="e">
        <f>I29/H29</f>
        <v>#REF!</v>
      </c>
      <c r="H11" s="408"/>
      <c r="I11" s="826" t="e">
        <f>#REF!</f>
        <v>#REF!</v>
      </c>
      <c r="J11" s="389"/>
      <c r="K11" s="389"/>
      <c r="L11" s="389"/>
      <c r="M11" s="389"/>
      <c r="N11" s="389"/>
      <c r="O11" s="389"/>
      <c r="P11" s="389"/>
      <c r="Q11" s="389"/>
      <c r="U11" s="402"/>
      <c r="V11" s="403"/>
      <c r="W11" s="402"/>
    </row>
    <row r="12" spans="1:23" s="6" customFormat="1" ht="22.5" customHeight="1" collapsed="1" x14ac:dyDescent="0.25">
      <c r="A12" s="1428" t="s">
        <v>363</v>
      </c>
      <c r="B12" s="1430" t="s">
        <v>357</v>
      </c>
      <c r="C12" s="1430" t="s">
        <v>0</v>
      </c>
      <c r="D12" s="1430"/>
      <c r="E12" s="1430" t="s">
        <v>358</v>
      </c>
      <c r="F12" s="1421" t="s">
        <v>360</v>
      </c>
      <c r="G12" s="1432" t="s">
        <v>359</v>
      </c>
      <c r="H12" s="1421" t="s">
        <v>420</v>
      </c>
      <c r="I12" s="1643" t="s">
        <v>361</v>
      </c>
      <c r="J12" s="837" t="s">
        <v>421</v>
      </c>
      <c r="K12" s="834"/>
      <c r="L12" s="359"/>
      <c r="M12" s="359"/>
      <c r="N12" s="359"/>
      <c r="O12" s="359"/>
      <c r="P12" s="391"/>
      <c r="Q12" s="391"/>
      <c r="U12" s="117"/>
      <c r="V12" s="125"/>
      <c r="W12" s="117"/>
    </row>
    <row r="13" spans="1:23" s="6" customFormat="1" ht="57.75" customHeight="1" thickBot="1" x14ac:dyDescent="0.3">
      <c r="A13" s="1429"/>
      <c r="B13" s="1431"/>
      <c r="C13" s="1431"/>
      <c r="D13" s="1431"/>
      <c r="E13" s="1431"/>
      <c r="F13" s="1422"/>
      <c r="G13" s="1433"/>
      <c r="H13" s="1422"/>
      <c r="I13" s="1644"/>
      <c r="J13" s="838" t="s">
        <v>596</v>
      </c>
      <c r="K13" s="835" t="s">
        <v>422</v>
      </c>
      <c r="L13" s="359"/>
      <c r="M13" s="359"/>
      <c r="N13" s="359"/>
      <c r="O13" s="359"/>
      <c r="P13" s="391"/>
      <c r="Q13" s="391"/>
      <c r="U13" s="117"/>
      <c r="V13" s="125"/>
      <c r="W13" s="117"/>
    </row>
    <row r="14" spans="1:23" s="6" customFormat="1" ht="30" customHeight="1" thickBot="1" x14ac:dyDescent="0.3">
      <c r="A14" s="1640" t="s">
        <v>362</v>
      </c>
      <c r="B14" s="1641"/>
      <c r="C14" s="1641"/>
      <c r="D14" s="1641"/>
      <c r="E14" s="1641"/>
      <c r="F14" s="1641"/>
      <c r="G14" s="1641"/>
      <c r="H14" s="1641"/>
      <c r="I14" s="1641"/>
      <c r="J14" s="1641"/>
      <c r="K14" s="1613"/>
      <c r="L14" s="360"/>
      <c r="M14" s="360"/>
      <c r="N14" s="360"/>
      <c r="O14" s="360"/>
      <c r="P14" s="360"/>
      <c r="Q14" s="360"/>
      <c r="U14" s="117"/>
      <c r="V14" s="125"/>
      <c r="W14" s="117"/>
    </row>
    <row r="15" spans="1:23" s="6" customFormat="1" ht="45.75" customHeight="1" x14ac:dyDescent="0.25">
      <c r="A15" s="1617">
        <v>1</v>
      </c>
      <c r="B15" s="7" t="s">
        <v>1</v>
      </c>
      <c r="C15" s="1635"/>
      <c r="D15" s="1635"/>
      <c r="E15" s="1598" t="s">
        <v>389</v>
      </c>
      <c r="F15" s="8"/>
      <c r="G15" s="776"/>
      <c r="H15" s="8"/>
      <c r="I15" s="8"/>
      <c r="J15" s="8"/>
      <c r="K15" s="9"/>
      <c r="L15" s="84"/>
      <c r="M15" s="84"/>
      <c r="N15" s="84"/>
      <c r="O15" s="84"/>
      <c r="P15" s="392"/>
      <c r="Q15" s="392"/>
      <c r="U15" s="117"/>
      <c r="V15" s="125"/>
      <c r="W15" s="117"/>
    </row>
    <row r="16" spans="1:23" s="6" customFormat="1" ht="22.5" customHeight="1" x14ac:dyDescent="0.25">
      <c r="A16" s="1633"/>
      <c r="B16" s="10" t="s">
        <v>2</v>
      </c>
      <c r="C16" s="1600" t="s">
        <v>3</v>
      </c>
      <c r="D16" s="1600"/>
      <c r="E16" s="1600"/>
      <c r="F16" s="50" t="e">
        <f>#REF!*2</f>
        <v>#REF!</v>
      </c>
      <c r="G16" s="90">
        <v>0.52</v>
      </c>
      <c r="H16" s="51" t="e">
        <f>F16*G16/2</f>
        <v>#REF!</v>
      </c>
      <c r="I16" s="50" t="e">
        <f>(H16*($I$7+#REF!))+H16</f>
        <v>#REF!</v>
      </c>
      <c r="J16" s="50" t="e">
        <f>ROUND(I16*#REF!*#REF!,0)</f>
        <v>#REF!</v>
      </c>
      <c r="K16" s="52" t="e">
        <f>ROUND(I16*#REF!*#REF!*#REF!,0)</f>
        <v>#REF!</v>
      </c>
      <c r="L16" s="365" t="e">
        <f>I16/H16</f>
        <v>#REF!</v>
      </c>
      <c r="M16" s="372" t="e">
        <f>J16/H16</f>
        <v>#REF!</v>
      </c>
      <c r="N16" s="372" t="e">
        <f>K16/H16</f>
        <v>#REF!</v>
      </c>
      <c r="O16" s="366" t="e">
        <f>J16/I16/1.2</f>
        <v>#REF!</v>
      </c>
      <c r="P16" s="393" t="e">
        <f>K16/I16/1.2/1.2</f>
        <v>#REF!</v>
      </c>
      <c r="Q16" s="393"/>
      <c r="R16" s="6" t="s">
        <v>372</v>
      </c>
      <c r="U16" s="118" t="e">
        <f>(I16-H16)/H16</f>
        <v>#REF!</v>
      </c>
      <c r="V16" s="125" t="e">
        <f>J16/I16</f>
        <v>#REF!</v>
      </c>
      <c r="W16" s="117" t="e">
        <f>ROUND(K16/I16/$W$3/$W$1,1)</f>
        <v>#REF!</v>
      </c>
    </row>
    <row r="17" spans="1:23" s="6" customFormat="1" ht="22.5" customHeight="1" x14ac:dyDescent="0.25">
      <c r="A17" s="1633"/>
      <c r="B17" s="10" t="s">
        <v>4</v>
      </c>
      <c r="C17" s="1600" t="s">
        <v>3</v>
      </c>
      <c r="D17" s="1600"/>
      <c r="E17" s="1600"/>
      <c r="F17" s="50" t="e">
        <f>#REF!*2</f>
        <v>#REF!</v>
      </c>
      <c r="G17" s="90">
        <v>0.6</v>
      </c>
      <c r="H17" s="50" t="e">
        <f>F17*G17/2</f>
        <v>#REF!</v>
      </c>
      <c r="I17" s="50" t="e">
        <f>(H17*($I$7+#REF!))+H17</f>
        <v>#REF!</v>
      </c>
      <c r="J17" s="50" t="e">
        <f>ROUND(I17*#REF!*#REF!,0)</f>
        <v>#REF!</v>
      </c>
      <c r="K17" s="52" t="e">
        <f>ROUND(I17*#REF!*#REF!*#REF!,0)</f>
        <v>#REF!</v>
      </c>
      <c r="L17" s="365" t="e">
        <f t="shared" ref="L17:L67" si="0">I17/H17</f>
        <v>#REF!</v>
      </c>
      <c r="M17" s="372" t="e">
        <f>J17/H17</f>
        <v>#REF!</v>
      </c>
      <c r="N17" s="372" t="e">
        <f t="shared" ref="N17:N67" si="1">K17/H17</f>
        <v>#REF!</v>
      </c>
      <c r="O17" s="366" t="e">
        <f t="shared" ref="O17:O31" si="2">J17/I17/1.2</f>
        <v>#REF!</v>
      </c>
      <c r="P17" s="393" t="e">
        <f t="shared" ref="P17:P31" si="3">K17/I17/1.2/1.2</f>
        <v>#REF!</v>
      </c>
      <c r="Q17" s="394"/>
      <c r="R17" s="6" t="s">
        <v>372</v>
      </c>
      <c r="U17" s="118" t="e">
        <f t="shared" ref="U17:U80" si="4">(I17-H17)/H17</f>
        <v>#REF!</v>
      </c>
      <c r="V17" s="125" t="e">
        <f t="shared" ref="V17:V80" si="5">J17/I17</f>
        <v>#REF!</v>
      </c>
      <c r="W17" s="117" t="e">
        <f t="shared" ref="W17:W80" si="6">ROUND(K17/I17/$W$3/$W$1,1)</f>
        <v>#REF!</v>
      </c>
    </row>
    <row r="18" spans="1:23" s="6" customFormat="1" ht="22.5" customHeight="1" x14ac:dyDescent="0.25">
      <c r="A18" s="1633"/>
      <c r="B18" s="10" t="s">
        <v>5</v>
      </c>
      <c r="C18" s="1600" t="s">
        <v>3</v>
      </c>
      <c r="D18" s="1600"/>
      <c r="E18" s="1600"/>
      <c r="F18" s="50" t="e">
        <f>#REF!*2</f>
        <v>#REF!</v>
      </c>
      <c r="G18" s="90">
        <v>0.72</v>
      </c>
      <c r="H18" s="50" t="e">
        <f>F18*G18/2</f>
        <v>#REF!</v>
      </c>
      <c r="I18" s="50" t="e">
        <f>(H18*($I$7+#REF!))+H18</f>
        <v>#REF!</v>
      </c>
      <c r="J18" s="50" t="e">
        <f>ROUND(I18*#REF!*#REF!,0)</f>
        <v>#REF!</v>
      </c>
      <c r="K18" s="52" t="e">
        <f>ROUND(I18*#REF!*#REF!*#REF!,0)</f>
        <v>#REF!</v>
      </c>
      <c r="L18" s="365" t="e">
        <f t="shared" si="0"/>
        <v>#REF!</v>
      </c>
      <c r="M18" s="372" t="e">
        <f>J18/H18</f>
        <v>#REF!</v>
      </c>
      <c r="N18" s="372" t="e">
        <f t="shared" si="1"/>
        <v>#REF!</v>
      </c>
      <c r="O18" s="366" t="e">
        <f t="shared" si="2"/>
        <v>#REF!</v>
      </c>
      <c r="P18" s="393" t="e">
        <f t="shared" si="3"/>
        <v>#REF!</v>
      </c>
      <c r="Q18" s="394"/>
      <c r="R18" s="6" t="s">
        <v>372</v>
      </c>
      <c r="U18" s="118" t="e">
        <f t="shared" si="4"/>
        <v>#REF!</v>
      </c>
      <c r="V18" s="125" t="e">
        <f t="shared" si="5"/>
        <v>#REF!</v>
      </c>
      <c r="W18" s="117" t="e">
        <f t="shared" si="6"/>
        <v>#REF!</v>
      </c>
    </row>
    <row r="19" spans="1:23" s="6" customFormat="1" ht="22.5" customHeight="1" thickBot="1" x14ac:dyDescent="0.3">
      <c r="A19" s="1618"/>
      <c r="B19" s="11" t="s">
        <v>6</v>
      </c>
      <c r="C19" s="1602" t="s">
        <v>3</v>
      </c>
      <c r="D19" s="1602"/>
      <c r="E19" s="1602"/>
      <c r="F19" s="50" t="e">
        <f>#REF!*2</f>
        <v>#REF!</v>
      </c>
      <c r="G19" s="91">
        <v>0.84</v>
      </c>
      <c r="H19" s="53" t="e">
        <f>F19*G19/2</f>
        <v>#REF!</v>
      </c>
      <c r="I19" s="50" t="e">
        <f>(H19*($I$7+#REF!))+H19</f>
        <v>#REF!</v>
      </c>
      <c r="J19" s="50" t="e">
        <f>ROUND(I19*#REF!*#REF!,0)</f>
        <v>#REF!</v>
      </c>
      <c r="K19" s="52" t="e">
        <f>ROUND(I19*#REF!*#REF!*#REF!,0)</f>
        <v>#REF!</v>
      </c>
      <c r="L19" s="365" t="e">
        <f t="shared" si="0"/>
        <v>#REF!</v>
      </c>
      <c r="M19" s="372" t="e">
        <f>J19/H19</f>
        <v>#REF!</v>
      </c>
      <c r="N19" s="372" t="e">
        <f t="shared" si="1"/>
        <v>#REF!</v>
      </c>
      <c r="O19" s="366" t="e">
        <f t="shared" si="2"/>
        <v>#REF!</v>
      </c>
      <c r="P19" s="393" t="e">
        <f t="shared" si="3"/>
        <v>#REF!</v>
      </c>
      <c r="Q19" s="394"/>
      <c r="R19" s="6" t="s">
        <v>372</v>
      </c>
      <c r="U19" s="118" t="e">
        <f t="shared" si="4"/>
        <v>#REF!</v>
      </c>
      <c r="V19" s="125" t="e">
        <f t="shared" si="5"/>
        <v>#REF!</v>
      </c>
      <c r="W19" s="117" t="e">
        <f t="shared" si="6"/>
        <v>#REF!</v>
      </c>
    </row>
    <row r="20" spans="1:23" s="6" customFormat="1" ht="48.75" customHeight="1" x14ac:dyDescent="0.25">
      <c r="A20" s="1617">
        <v>2</v>
      </c>
      <c r="B20" s="7" t="s">
        <v>7</v>
      </c>
      <c r="C20" s="1635"/>
      <c r="D20" s="1635"/>
      <c r="E20" s="1598" t="s">
        <v>8</v>
      </c>
      <c r="F20" s="55"/>
      <c r="G20" s="21"/>
      <c r="H20" s="55"/>
      <c r="I20" s="55"/>
      <c r="J20" s="55"/>
      <c r="K20" s="56"/>
      <c r="L20" s="379" t="e">
        <f>H16*2.567*1.25</f>
        <v>#REF!</v>
      </c>
      <c r="M20" s="375" t="e">
        <f>H21*1.2*1.115*2.567</f>
        <v>#REF!</v>
      </c>
      <c r="N20" s="372"/>
      <c r="O20" s="366"/>
      <c r="P20" s="393"/>
      <c r="Q20" s="395"/>
      <c r="U20" s="118"/>
      <c r="V20" s="125"/>
      <c r="W20" s="117"/>
    </row>
    <row r="21" spans="1:23" s="6" customFormat="1" ht="22.5" customHeight="1" x14ac:dyDescent="0.25">
      <c r="A21" s="1633"/>
      <c r="B21" s="10" t="s">
        <v>9</v>
      </c>
      <c r="C21" s="1600" t="s">
        <v>10</v>
      </c>
      <c r="D21" s="1600"/>
      <c r="E21" s="1600"/>
      <c r="F21" s="50" t="e">
        <f>#REF!*2</f>
        <v>#REF!</v>
      </c>
      <c r="G21" s="90">
        <v>0.17</v>
      </c>
      <c r="H21" s="50" t="e">
        <f t="shared" ref="H21:H26" si="7">F21*G21/2</f>
        <v>#REF!</v>
      </c>
      <c r="I21" s="50" t="e">
        <f>(H21*($I$7+#REF!))+H21</f>
        <v>#REF!</v>
      </c>
      <c r="J21" s="50" t="e">
        <f>ROUND(I21*#REF!*#REF!,0)</f>
        <v>#REF!</v>
      </c>
      <c r="K21" s="52" t="e">
        <f>ROUND(I21*#REF!*#REF!*#REF!,0)</f>
        <v>#REF!</v>
      </c>
      <c r="L21" s="365" t="e">
        <f t="shared" si="0"/>
        <v>#REF!</v>
      </c>
      <c r="M21" s="372" t="e">
        <f t="shared" ref="M21:M67" si="8">J21/H21</f>
        <v>#REF!</v>
      </c>
      <c r="N21" s="372" t="e">
        <f t="shared" si="1"/>
        <v>#REF!</v>
      </c>
      <c r="O21" s="366" t="e">
        <f t="shared" si="2"/>
        <v>#REF!</v>
      </c>
      <c r="P21" s="393" t="e">
        <f t="shared" si="3"/>
        <v>#REF!</v>
      </c>
      <c r="Q21" s="394"/>
      <c r="R21" s="6" t="s">
        <v>372</v>
      </c>
      <c r="U21" s="118" t="e">
        <f t="shared" si="4"/>
        <v>#REF!</v>
      </c>
      <c r="V21" s="125" t="e">
        <f t="shared" si="5"/>
        <v>#REF!</v>
      </c>
      <c r="W21" s="117" t="e">
        <f t="shared" si="6"/>
        <v>#REF!</v>
      </c>
    </row>
    <row r="22" spans="1:23" s="6" customFormat="1" ht="22.5" customHeight="1" x14ac:dyDescent="0.25">
      <c r="A22" s="1633"/>
      <c r="B22" s="10" t="s">
        <v>11</v>
      </c>
      <c r="C22" s="1600" t="s">
        <v>10</v>
      </c>
      <c r="D22" s="1600"/>
      <c r="E22" s="1600"/>
      <c r="F22" s="50" t="e">
        <f>#REF!*2</f>
        <v>#REF!</v>
      </c>
      <c r="G22" s="90">
        <v>0.22</v>
      </c>
      <c r="H22" s="50" t="e">
        <f t="shared" si="7"/>
        <v>#REF!</v>
      </c>
      <c r="I22" s="50" t="e">
        <f>(H22*($I$7+#REF!))+H22</f>
        <v>#REF!</v>
      </c>
      <c r="J22" s="50" t="e">
        <f>ROUND(I22*#REF!*#REF!,0)</f>
        <v>#REF!</v>
      </c>
      <c r="K22" s="52" t="e">
        <f>ROUND(I22*#REF!*#REF!*#REF!,0)</f>
        <v>#REF!</v>
      </c>
      <c r="L22" s="365" t="e">
        <f t="shared" si="0"/>
        <v>#REF!</v>
      </c>
      <c r="M22" s="372" t="e">
        <f t="shared" si="8"/>
        <v>#REF!</v>
      </c>
      <c r="N22" s="372" t="e">
        <f t="shared" si="1"/>
        <v>#REF!</v>
      </c>
      <c r="O22" s="366" t="e">
        <f t="shared" si="2"/>
        <v>#REF!</v>
      </c>
      <c r="P22" s="393" t="e">
        <f t="shared" si="3"/>
        <v>#REF!</v>
      </c>
      <c r="Q22" s="394"/>
      <c r="R22" s="6" t="s">
        <v>372</v>
      </c>
      <c r="U22" s="118" t="e">
        <f t="shared" si="4"/>
        <v>#REF!</v>
      </c>
      <c r="V22" s="125" t="e">
        <f t="shared" si="5"/>
        <v>#REF!</v>
      </c>
      <c r="W22" s="117" t="e">
        <f t="shared" si="6"/>
        <v>#REF!</v>
      </c>
    </row>
    <row r="23" spans="1:23" s="6" customFormat="1" ht="22.5" customHeight="1" thickBot="1" x14ac:dyDescent="0.3">
      <c r="A23" s="1618"/>
      <c r="B23" s="11" t="s">
        <v>12</v>
      </c>
      <c r="C23" s="1602" t="s">
        <v>10</v>
      </c>
      <c r="D23" s="1602"/>
      <c r="E23" s="1602"/>
      <c r="F23" s="53" t="e">
        <f>#REF!*2</f>
        <v>#REF!</v>
      </c>
      <c r="G23" s="91">
        <v>0.35</v>
      </c>
      <c r="H23" s="53" t="e">
        <f t="shared" si="7"/>
        <v>#REF!</v>
      </c>
      <c r="I23" s="53" t="e">
        <f>(H23*($I$7+#REF!))+H23</f>
        <v>#REF!</v>
      </c>
      <c r="J23" s="53" t="e">
        <f>ROUND(I23*#REF!*#REF!,0)</f>
        <v>#REF!</v>
      </c>
      <c r="K23" s="54" t="e">
        <f>ROUND(I23*#REF!*#REF!*#REF!,0)</f>
        <v>#REF!</v>
      </c>
      <c r="L23" s="365" t="e">
        <f t="shared" si="0"/>
        <v>#REF!</v>
      </c>
      <c r="M23" s="372" t="e">
        <f t="shared" si="8"/>
        <v>#REF!</v>
      </c>
      <c r="N23" s="372" t="e">
        <f t="shared" si="1"/>
        <v>#REF!</v>
      </c>
      <c r="O23" s="366" t="e">
        <f t="shared" si="2"/>
        <v>#REF!</v>
      </c>
      <c r="P23" s="393" t="e">
        <f t="shared" si="3"/>
        <v>#REF!</v>
      </c>
      <c r="Q23" s="394"/>
      <c r="R23" s="6" t="s">
        <v>372</v>
      </c>
      <c r="U23" s="118" t="e">
        <f t="shared" si="4"/>
        <v>#REF!</v>
      </c>
      <c r="V23" s="125" t="e">
        <f t="shared" si="5"/>
        <v>#REF!</v>
      </c>
      <c r="W23" s="117" t="e">
        <f t="shared" si="6"/>
        <v>#REF!</v>
      </c>
    </row>
    <row r="24" spans="1:23" s="6" customFormat="1" ht="54.75" customHeight="1" thickBot="1" x14ac:dyDescent="0.3">
      <c r="A24" s="12">
        <v>3</v>
      </c>
      <c r="B24" s="13" t="s">
        <v>13</v>
      </c>
      <c r="C24" s="1592" t="s">
        <v>14</v>
      </c>
      <c r="D24" s="1592"/>
      <c r="E24" s="774" t="s">
        <v>8</v>
      </c>
      <c r="F24" s="33" t="e">
        <f>#REF!*2</f>
        <v>#REF!</v>
      </c>
      <c r="G24" s="775">
        <v>0.04</v>
      </c>
      <c r="H24" s="33" t="e">
        <f t="shared" si="7"/>
        <v>#REF!</v>
      </c>
      <c r="I24" s="33" t="e">
        <f>(H24*($I$7+#REF!))+H24</f>
        <v>#REF!</v>
      </c>
      <c r="J24" s="33" t="e">
        <f>ROUND(I24*#REF!*#REF!,0)</f>
        <v>#REF!</v>
      </c>
      <c r="K24" s="34" t="e">
        <f>ROUND(I24*#REF!*#REF!*#REF!,0)</f>
        <v>#REF!</v>
      </c>
      <c r="L24" s="365" t="e">
        <f t="shared" si="0"/>
        <v>#REF!</v>
      </c>
      <c r="M24" s="372" t="e">
        <f t="shared" si="8"/>
        <v>#REF!</v>
      </c>
      <c r="N24" s="372" t="e">
        <f t="shared" si="1"/>
        <v>#REF!</v>
      </c>
      <c r="O24" s="366" t="e">
        <f t="shared" si="2"/>
        <v>#REF!</v>
      </c>
      <c r="P24" s="393" t="e">
        <f t="shared" si="3"/>
        <v>#REF!</v>
      </c>
      <c r="Q24" s="394"/>
      <c r="R24" s="6" t="s">
        <v>372</v>
      </c>
      <c r="U24" s="118" t="e">
        <f t="shared" si="4"/>
        <v>#REF!</v>
      </c>
      <c r="V24" s="125" t="e">
        <f>J24/I24</f>
        <v>#REF!</v>
      </c>
      <c r="W24" s="117" t="e">
        <f t="shared" si="6"/>
        <v>#REF!</v>
      </c>
    </row>
    <row r="25" spans="1:23" s="6" customFormat="1" ht="54.75" customHeight="1" thickBot="1" x14ac:dyDescent="0.3">
      <c r="A25" s="12">
        <v>4</v>
      </c>
      <c r="B25" s="13" t="s">
        <v>15</v>
      </c>
      <c r="C25" s="1592" t="s">
        <v>3</v>
      </c>
      <c r="D25" s="1592"/>
      <c r="E25" s="774" t="s">
        <v>8</v>
      </c>
      <c r="F25" s="33" t="e">
        <f>#REF!*2</f>
        <v>#REF!</v>
      </c>
      <c r="G25" s="775">
        <v>0.21</v>
      </c>
      <c r="H25" s="33" t="e">
        <f t="shared" si="7"/>
        <v>#REF!</v>
      </c>
      <c r="I25" s="33" t="e">
        <f>(H25*($I$7+#REF!))+H25</f>
        <v>#REF!</v>
      </c>
      <c r="J25" s="33" t="e">
        <f>ROUND(I25*#REF!*#REF!,0)</f>
        <v>#REF!</v>
      </c>
      <c r="K25" s="34" t="e">
        <f>ROUND(I25*#REF!*#REF!*#REF!,0)</f>
        <v>#REF!</v>
      </c>
      <c r="L25" s="365" t="e">
        <f t="shared" si="0"/>
        <v>#REF!</v>
      </c>
      <c r="M25" s="372" t="e">
        <f t="shared" si="8"/>
        <v>#REF!</v>
      </c>
      <c r="N25" s="372" t="e">
        <f t="shared" si="1"/>
        <v>#REF!</v>
      </c>
      <c r="O25" s="366" t="e">
        <f t="shared" si="2"/>
        <v>#REF!</v>
      </c>
      <c r="P25" s="393" t="e">
        <f t="shared" si="3"/>
        <v>#REF!</v>
      </c>
      <c r="Q25" s="394"/>
      <c r="R25" s="6" t="s">
        <v>372</v>
      </c>
      <c r="U25" s="118" t="e">
        <f t="shared" si="4"/>
        <v>#REF!</v>
      </c>
      <c r="V25" s="125" t="e">
        <f t="shared" si="5"/>
        <v>#REF!</v>
      </c>
      <c r="W25" s="117" t="e">
        <f t="shared" si="6"/>
        <v>#REF!</v>
      </c>
    </row>
    <row r="26" spans="1:23" s="6" customFormat="1" ht="54.75" customHeight="1" thickBot="1" x14ac:dyDescent="0.3">
      <c r="A26" s="12">
        <v>5</v>
      </c>
      <c r="B26" s="13" t="s">
        <v>16</v>
      </c>
      <c r="C26" s="1592" t="s">
        <v>3</v>
      </c>
      <c r="D26" s="1592"/>
      <c r="E26" s="774" t="s">
        <v>8</v>
      </c>
      <c r="F26" s="33" t="e">
        <f>#REF!*2</f>
        <v>#REF!</v>
      </c>
      <c r="G26" s="775">
        <v>0.21</v>
      </c>
      <c r="H26" s="33" t="e">
        <f t="shared" si="7"/>
        <v>#REF!</v>
      </c>
      <c r="I26" s="33" t="e">
        <f>(H26*($I$7+#REF!))+H26</f>
        <v>#REF!</v>
      </c>
      <c r="J26" s="33" t="e">
        <f>ROUND(I26*#REF!*#REF!,0)</f>
        <v>#REF!</v>
      </c>
      <c r="K26" s="34" t="e">
        <f>ROUND(I26*#REF!*#REF!*#REF!,0)</f>
        <v>#REF!</v>
      </c>
      <c r="L26" s="365" t="e">
        <f t="shared" si="0"/>
        <v>#REF!</v>
      </c>
      <c r="M26" s="372" t="e">
        <f t="shared" si="8"/>
        <v>#REF!</v>
      </c>
      <c r="N26" s="372" t="e">
        <f t="shared" si="1"/>
        <v>#REF!</v>
      </c>
      <c r="O26" s="366" t="e">
        <f t="shared" si="2"/>
        <v>#REF!</v>
      </c>
      <c r="P26" s="393" t="e">
        <f t="shared" si="3"/>
        <v>#REF!</v>
      </c>
      <c r="Q26" s="394"/>
      <c r="R26" s="6" t="s">
        <v>372</v>
      </c>
      <c r="U26" s="118" t="e">
        <f t="shared" si="4"/>
        <v>#REF!</v>
      </c>
      <c r="V26" s="125" t="e">
        <f t="shared" si="5"/>
        <v>#REF!</v>
      </c>
      <c r="W26" s="117" t="e">
        <f t="shared" si="6"/>
        <v>#REF!</v>
      </c>
    </row>
    <row r="27" spans="1:23" s="6" customFormat="1" ht="105.75" customHeight="1" thickBot="1" x14ac:dyDescent="0.3">
      <c r="A27" s="12">
        <v>6</v>
      </c>
      <c r="B27" s="131" t="s">
        <v>377</v>
      </c>
      <c r="C27" s="1592" t="s">
        <v>17</v>
      </c>
      <c r="D27" s="1592"/>
      <c r="E27" s="83" t="s">
        <v>386</v>
      </c>
      <c r="F27" s="59" t="e">
        <f>#REF!+#REF!</f>
        <v>#REF!</v>
      </c>
      <c r="G27" s="775">
        <v>0.81</v>
      </c>
      <c r="H27" s="33" t="e">
        <f>F27*G27/2</f>
        <v>#REF!</v>
      </c>
      <c r="I27" s="33" t="e">
        <f>(H27*($I$7+#REF!))+H27</f>
        <v>#REF!</v>
      </c>
      <c r="J27" s="33" t="e">
        <f>ROUND(I27*#REF!*#REF!,0)</f>
        <v>#REF!</v>
      </c>
      <c r="K27" s="34" t="e">
        <f>ROUND(I27*#REF!*#REF!*#REF!,0)</f>
        <v>#REF!</v>
      </c>
      <c r="L27" s="365" t="e">
        <f t="shared" si="0"/>
        <v>#REF!</v>
      </c>
      <c r="M27" s="372" t="e">
        <f t="shared" si="8"/>
        <v>#REF!</v>
      </c>
      <c r="N27" s="372" t="e">
        <f t="shared" si="1"/>
        <v>#REF!</v>
      </c>
      <c r="O27" s="366" t="e">
        <f t="shared" si="2"/>
        <v>#REF!</v>
      </c>
      <c r="P27" s="393" t="e">
        <f t="shared" si="3"/>
        <v>#REF!</v>
      </c>
      <c r="Q27" s="394"/>
      <c r="R27" s="6" t="s">
        <v>372</v>
      </c>
      <c r="U27" s="118" t="e">
        <f t="shared" si="4"/>
        <v>#REF!</v>
      </c>
      <c r="V27" s="125" t="e">
        <f t="shared" si="5"/>
        <v>#REF!</v>
      </c>
      <c r="W27" s="117" t="e">
        <f t="shared" si="6"/>
        <v>#REF!</v>
      </c>
    </row>
    <row r="28" spans="1:23" s="6" customFormat="1" ht="94.5" customHeight="1" thickBot="1" x14ac:dyDescent="0.3">
      <c r="A28" s="16">
        <v>7</v>
      </c>
      <c r="B28" s="131" t="s">
        <v>423</v>
      </c>
      <c r="C28" s="1148" t="s">
        <v>17</v>
      </c>
      <c r="D28" s="1148"/>
      <c r="E28" s="83" t="s">
        <v>386</v>
      </c>
      <c r="F28" s="59" t="e">
        <f>#REF!+#REF!</f>
        <v>#REF!</v>
      </c>
      <c r="G28" s="775">
        <v>0.6</v>
      </c>
      <c r="H28" s="33" t="e">
        <f>F28*G28/2</f>
        <v>#REF!</v>
      </c>
      <c r="I28" s="33" t="e">
        <f>(H28*($I$7+#REF!))+H28</f>
        <v>#REF!</v>
      </c>
      <c r="J28" s="33" t="e">
        <f>ROUND(I28*#REF!*#REF!,0)</f>
        <v>#REF!</v>
      </c>
      <c r="K28" s="34" t="e">
        <f>ROUND(I28*#REF!*#REF!*#REF!,0)</f>
        <v>#REF!</v>
      </c>
      <c r="L28" s="365" t="e">
        <f t="shared" si="0"/>
        <v>#REF!</v>
      </c>
      <c r="M28" s="372" t="e">
        <f t="shared" si="8"/>
        <v>#REF!</v>
      </c>
      <c r="N28" s="372" t="e">
        <f t="shared" si="1"/>
        <v>#REF!</v>
      </c>
      <c r="O28" s="366" t="e">
        <f t="shared" si="2"/>
        <v>#REF!</v>
      </c>
      <c r="P28" s="393" t="e">
        <f t="shared" si="3"/>
        <v>#REF!</v>
      </c>
      <c r="Q28" s="394"/>
      <c r="R28" s="6" t="s">
        <v>372</v>
      </c>
      <c r="U28" s="118" t="e">
        <f t="shared" si="4"/>
        <v>#REF!</v>
      </c>
      <c r="V28" s="125" t="e">
        <f t="shared" si="5"/>
        <v>#REF!</v>
      </c>
      <c r="W28" s="117" t="e">
        <f t="shared" si="6"/>
        <v>#REF!</v>
      </c>
    </row>
    <row r="29" spans="1:23" s="6" customFormat="1" ht="75.75" customHeight="1" thickBot="1" x14ac:dyDescent="0.3">
      <c r="A29" s="12">
        <v>8</v>
      </c>
      <c r="B29" s="131" t="s">
        <v>18</v>
      </c>
      <c r="C29" s="1592" t="s">
        <v>17</v>
      </c>
      <c r="D29" s="1592"/>
      <c r="E29" s="774" t="s">
        <v>381</v>
      </c>
      <c r="F29" s="33" t="e">
        <f>#REF!</f>
        <v>#REF!</v>
      </c>
      <c r="G29" s="774">
        <v>4.83</v>
      </c>
      <c r="H29" s="33" t="e">
        <f t="shared" ref="H29:H35" si="9">F29*G29</f>
        <v>#REF!</v>
      </c>
      <c r="I29" s="33" t="e">
        <f>(H29*($I$7+#REF!))+H29</f>
        <v>#REF!</v>
      </c>
      <c r="J29" s="33" t="e">
        <f>ROUND(I29*#REF!*#REF!,0)</f>
        <v>#REF!</v>
      </c>
      <c r="K29" s="34" t="e">
        <f>ROUND(I29*#REF!*#REF!*#REF!,0)</f>
        <v>#REF!</v>
      </c>
      <c r="L29" s="365" t="e">
        <f t="shared" si="0"/>
        <v>#REF!</v>
      </c>
      <c r="M29" s="372" t="e">
        <f t="shared" si="8"/>
        <v>#REF!</v>
      </c>
      <c r="N29" s="372" t="e">
        <f t="shared" si="1"/>
        <v>#REF!</v>
      </c>
      <c r="O29" s="366" t="e">
        <f t="shared" si="2"/>
        <v>#REF!</v>
      </c>
      <c r="P29" s="393" t="e">
        <f t="shared" si="3"/>
        <v>#REF!</v>
      </c>
      <c r="Q29" s="394"/>
      <c r="R29" s="357" t="e">
        <f>I29/H29</f>
        <v>#REF!</v>
      </c>
      <c r="U29" s="118" t="e">
        <f t="shared" si="4"/>
        <v>#REF!</v>
      </c>
      <c r="V29" s="125" t="e">
        <f t="shared" si="5"/>
        <v>#REF!</v>
      </c>
      <c r="W29" s="117" t="e">
        <f t="shared" si="6"/>
        <v>#REF!</v>
      </c>
    </row>
    <row r="30" spans="1:23" s="6" customFormat="1" ht="54.75" customHeight="1" thickBot="1" x14ac:dyDescent="0.3">
      <c r="A30" s="12">
        <v>9</v>
      </c>
      <c r="B30" s="13" t="s">
        <v>19</v>
      </c>
      <c r="C30" s="1592" t="s">
        <v>17</v>
      </c>
      <c r="D30" s="1592"/>
      <c r="E30" s="774" t="s">
        <v>8</v>
      </c>
      <c r="F30" s="33" t="e">
        <f>#REF!</f>
        <v>#REF!</v>
      </c>
      <c r="G30" s="774">
        <v>1.04</v>
      </c>
      <c r="H30" s="33" t="e">
        <f t="shared" si="9"/>
        <v>#REF!</v>
      </c>
      <c r="I30" s="33" t="e">
        <f>(H30*($I$7+#REF!))+H30</f>
        <v>#REF!</v>
      </c>
      <c r="J30" s="33" t="e">
        <f>ROUND(I30*#REF!*#REF!,0)</f>
        <v>#REF!</v>
      </c>
      <c r="K30" s="34" t="e">
        <f>ROUND(I30*#REF!*#REF!*#REF!,0)</f>
        <v>#REF!</v>
      </c>
      <c r="L30" s="365" t="e">
        <f t="shared" si="0"/>
        <v>#REF!</v>
      </c>
      <c r="M30" s="372" t="e">
        <f t="shared" si="8"/>
        <v>#REF!</v>
      </c>
      <c r="N30" s="372" t="e">
        <f t="shared" si="1"/>
        <v>#REF!</v>
      </c>
      <c r="O30" s="366" t="e">
        <f t="shared" si="2"/>
        <v>#REF!</v>
      </c>
      <c r="P30" s="393" t="e">
        <f t="shared" si="3"/>
        <v>#REF!</v>
      </c>
      <c r="Q30" s="394"/>
      <c r="R30" s="357" t="e">
        <f>I30/H30</f>
        <v>#REF!</v>
      </c>
      <c r="U30" s="118" t="e">
        <f>(I30-H30)/H30</f>
        <v>#REF!</v>
      </c>
      <c r="V30" s="125" t="e">
        <f t="shared" si="5"/>
        <v>#REF!</v>
      </c>
      <c r="W30" s="117" t="e">
        <f t="shared" si="6"/>
        <v>#REF!</v>
      </c>
    </row>
    <row r="31" spans="1:23" s="6" customFormat="1" ht="45" customHeight="1" x14ac:dyDescent="0.25">
      <c r="A31" s="1617">
        <v>10</v>
      </c>
      <c r="B31" s="1635" t="s">
        <v>20</v>
      </c>
      <c r="C31" s="1598" t="s">
        <v>17</v>
      </c>
      <c r="D31" s="1598"/>
      <c r="E31" s="17" t="s">
        <v>21</v>
      </c>
      <c r="F31" s="60" t="e">
        <f>#REF!</f>
        <v>#REF!</v>
      </c>
      <c r="G31" s="17">
        <v>0.74</v>
      </c>
      <c r="H31" s="61" t="e">
        <f t="shared" si="9"/>
        <v>#REF!</v>
      </c>
      <c r="I31" s="1621" t="e">
        <f>((H31+H32+H33+H34)*($I$7+#REF!))+(H31+H32+H33+H34)</f>
        <v>#REF!</v>
      </c>
      <c r="J31" s="1221" t="e">
        <f>ROUND(I31*#REF!*#REF!,0)</f>
        <v>#REF!</v>
      </c>
      <c r="K31" s="1204" t="e">
        <f>ROUND((I31)*#REF!*#REF!*#REF!,0)</f>
        <v>#REF!</v>
      </c>
      <c r="L31" s="365" t="e">
        <f t="shared" si="0"/>
        <v>#REF!</v>
      </c>
      <c r="M31" s="372" t="e">
        <f t="shared" si="8"/>
        <v>#REF!</v>
      </c>
      <c r="N31" s="372" t="e">
        <f t="shared" si="1"/>
        <v>#REF!</v>
      </c>
      <c r="O31" s="366" t="e">
        <f t="shared" si="2"/>
        <v>#REF!</v>
      </c>
      <c r="P31" s="393" t="e">
        <f t="shared" si="3"/>
        <v>#REF!</v>
      </c>
      <c r="Q31" s="396"/>
      <c r="R31" s="357" t="e">
        <f t="shared" ref="R31:R44" si="10">I31/H31</f>
        <v>#REF!</v>
      </c>
      <c r="U31" s="114" t="e">
        <f>(I31-(H31+H32+H33+H34))/(H31+H32+H33+H34)</f>
        <v>#REF!</v>
      </c>
      <c r="V31" s="126" t="e">
        <f>J31/I31</f>
        <v>#REF!</v>
      </c>
      <c r="W31" s="117" t="e">
        <f t="shared" si="6"/>
        <v>#REF!</v>
      </c>
    </row>
    <row r="32" spans="1:23" s="6" customFormat="1" ht="45" customHeight="1" x14ac:dyDescent="0.25">
      <c r="A32" s="1633"/>
      <c r="B32" s="1636"/>
      <c r="C32" s="1600"/>
      <c r="D32" s="1600"/>
      <c r="E32" s="18" t="s">
        <v>22</v>
      </c>
      <c r="F32" s="62" t="e">
        <f>#REF!</f>
        <v>#REF!</v>
      </c>
      <c r="G32" s="18">
        <v>0.37</v>
      </c>
      <c r="H32" s="62" t="e">
        <f t="shared" si="9"/>
        <v>#REF!</v>
      </c>
      <c r="I32" s="1639"/>
      <c r="J32" s="1222"/>
      <c r="K32" s="1205"/>
      <c r="L32" s="365" t="e">
        <f t="shared" si="0"/>
        <v>#REF!</v>
      </c>
      <c r="M32" s="372" t="e">
        <f t="shared" si="8"/>
        <v>#REF!</v>
      </c>
      <c r="N32" s="372" t="e">
        <f t="shared" si="1"/>
        <v>#REF!</v>
      </c>
      <c r="O32" s="361"/>
      <c r="P32" s="396"/>
      <c r="Q32" s="396"/>
      <c r="R32" s="357" t="e">
        <f t="shared" si="10"/>
        <v>#REF!</v>
      </c>
      <c r="U32" s="114"/>
      <c r="V32" s="126"/>
      <c r="W32" s="117"/>
    </row>
    <row r="33" spans="1:23" s="6" customFormat="1" ht="45" customHeight="1" x14ac:dyDescent="0.25">
      <c r="A33" s="1633"/>
      <c r="B33" s="1636"/>
      <c r="C33" s="1600"/>
      <c r="D33" s="1600"/>
      <c r="E33" s="18" t="s">
        <v>23</v>
      </c>
      <c r="F33" s="62" t="e">
        <f>#REF!</f>
        <v>#REF!</v>
      </c>
      <c r="G33" s="18">
        <v>0.11</v>
      </c>
      <c r="H33" s="62" t="e">
        <f t="shared" si="9"/>
        <v>#REF!</v>
      </c>
      <c r="I33" s="1639"/>
      <c r="J33" s="1222"/>
      <c r="K33" s="1205"/>
      <c r="L33" s="365" t="e">
        <f t="shared" si="0"/>
        <v>#REF!</v>
      </c>
      <c r="M33" s="372" t="e">
        <f t="shared" si="8"/>
        <v>#REF!</v>
      </c>
      <c r="N33" s="372" t="e">
        <f t="shared" si="1"/>
        <v>#REF!</v>
      </c>
      <c r="O33" s="361"/>
      <c r="P33" s="396"/>
      <c r="Q33" s="396"/>
      <c r="R33" s="357" t="e">
        <f t="shared" si="10"/>
        <v>#REF!</v>
      </c>
      <c r="U33" s="114"/>
      <c r="V33" s="126"/>
      <c r="W33" s="117"/>
    </row>
    <row r="34" spans="1:23" s="6" customFormat="1" ht="45" customHeight="1" thickBot="1" x14ac:dyDescent="0.3">
      <c r="A34" s="1634"/>
      <c r="B34" s="1637"/>
      <c r="C34" s="1638"/>
      <c r="D34" s="1638"/>
      <c r="E34" s="778" t="s">
        <v>24</v>
      </c>
      <c r="F34" s="38" t="e">
        <f>#REF!</f>
        <v>#REF!</v>
      </c>
      <c r="G34" s="778">
        <v>0.2</v>
      </c>
      <c r="H34" s="38" t="e">
        <f t="shared" si="9"/>
        <v>#REF!</v>
      </c>
      <c r="I34" s="1622"/>
      <c r="J34" s="1222"/>
      <c r="K34" s="1205"/>
      <c r="L34" s="365" t="e">
        <f t="shared" si="0"/>
        <v>#REF!</v>
      </c>
      <c r="M34" s="372" t="e">
        <f t="shared" si="8"/>
        <v>#REF!</v>
      </c>
      <c r="N34" s="372" t="e">
        <f t="shared" si="1"/>
        <v>#REF!</v>
      </c>
      <c r="O34" s="361"/>
      <c r="P34" s="396"/>
      <c r="Q34" s="396"/>
      <c r="R34" s="357" t="e">
        <f t="shared" si="10"/>
        <v>#REF!</v>
      </c>
      <c r="U34" s="114"/>
      <c r="V34" s="126"/>
      <c r="W34" s="117"/>
    </row>
    <row r="35" spans="1:23" s="6" customFormat="1" ht="56.25" customHeight="1" thickBot="1" x14ac:dyDescent="0.3">
      <c r="A35" s="12">
        <v>11</v>
      </c>
      <c r="B35" s="13" t="s">
        <v>25</v>
      </c>
      <c r="C35" s="1592" t="s">
        <v>26</v>
      </c>
      <c r="D35" s="1592"/>
      <c r="E35" s="774" t="s">
        <v>382</v>
      </c>
      <c r="F35" s="33" t="e">
        <f>#REF!</f>
        <v>#REF!</v>
      </c>
      <c r="G35" s="774">
        <v>0.15</v>
      </c>
      <c r="H35" s="33" t="e">
        <f t="shared" si="9"/>
        <v>#REF!</v>
      </c>
      <c r="I35" s="33" t="e">
        <f>(H35*($I$7+#REF!))+H35</f>
        <v>#REF!</v>
      </c>
      <c r="J35" s="33" t="e">
        <f>ROUND(I35*#REF!*#REF!,0)</f>
        <v>#REF!</v>
      </c>
      <c r="K35" s="34" t="e">
        <f>ROUND(I35*#REF!*#REF!*#REF!,0)</f>
        <v>#REF!</v>
      </c>
      <c r="L35" s="365" t="e">
        <f t="shared" si="0"/>
        <v>#REF!</v>
      </c>
      <c r="M35" s="372" t="e">
        <f t="shared" si="8"/>
        <v>#REF!</v>
      </c>
      <c r="N35" s="372" t="e">
        <f t="shared" si="1"/>
        <v>#REF!</v>
      </c>
      <c r="O35" s="110"/>
      <c r="P35" s="394"/>
      <c r="Q35" s="394"/>
      <c r="R35" s="357" t="e">
        <f t="shared" si="10"/>
        <v>#REF!</v>
      </c>
      <c r="U35" s="118" t="e">
        <f t="shared" si="4"/>
        <v>#REF!</v>
      </c>
      <c r="V35" s="125" t="e">
        <f t="shared" si="5"/>
        <v>#REF!</v>
      </c>
      <c r="W35" s="117" t="e">
        <f t="shared" si="6"/>
        <v>#REF!</v>
      </c>
    </row>
    <row r="36" spans="1:23" s="6" customFormat="1" ht="22.5" customHeight="1" thickBot="1" x14ac:dyDescent="0.3">
      <c r="A36" s="1630" t="s">
        <v>27</v>
      </c>
      <c r="B36" s="1631"/>
      <c r="C36" s="1631"/>
      <c r="D36" s="1631"/>
      <c r="E36" s="1631"/>
      <c r="F36" s="1631"/>
      <c r="G36" s="1631"/>
      <c r="H36" s="1631"/>
      <c r="I36" s="1631"/>
      <c r="J36" s="1631"/>
      <c r="K36" s="1632"/>
      <c r="L36" s="365" t="e">
        <f t="shared" si="0"/>
        <v>#DIV/0!</v>
      </c>
      <c r="M36" s="372" t="e">
        <f t="shared" si="8"/>
        <v>#DIV/0!</v>
      </c>
      <c r="N36" s="372" t="e">
        <f t="shared" si="1"/>
        <v>#DIV/0!</v>
      </c>
      <c r="O36" s="362"/>
      <c r="P36" s="362"/>
      <c r="Q36" s="362"/>
      <c r="R36" s="357" t="e">
        <f t="shared" si="10"/>
        <v>#DIV/0!</v>
      </c>
      <c r="U36" s="118"/>
      <c r="V36" s="125"/>
      <c r="W36" s="117"/>
    </row>
    <row r="37" spans="1:23" s="6" customFormat="1" ht="47.25" customHeight="1" thickBot="1" x14ac:dyDescent="0.3">
      <c r="A37" s="16">
        <v>1</v>
      </c>
      <c r="B37" s="131" t="s">
        <v>28</v>
      </c>
      <c r="C37" s="1148" t="s">
        <v>3</v>
      </c>
      <c r="D37" s="1148"/>
      <c r="E37" s="775" t="s">
        <v>383</v>
      </c>
      <c r="F37" s="64" t="e">
        <f>#REF!</f>
        <v>#REF!</v>
      </c>
      <c r="G37" s="775">
        <v>0.32</v>
      </c>
      <c r="H37" s="64" t="e">
        <f t="shared" ref="H37:H60" si="11">F37*G37</f>
        <v>#REF!</v>
      </c>
      <c r="I37" s="64" t="e">
        <f>(H37*($I$7+#REF!))+H37</f>
        <v>#REF!</v>
      </c>
      <c r="J37" s="64" t="e">
        <f>ROUND(I37*#REF!*#REF!,0)</f>
        <v>#REF!</v>
      </c>
      <c r="K37" s="34" t="e">
        <f>ROUND(I37*#REF!*#REF!*#REF!,0)</f>
        <v>#REF!</v>
      </c>
      <c r="L37" s="365" t="e">
        <f t="shared" si="0"/>
        <v>#REF!</v>
      </c>
      <c r="M37" s="372" t="e">
        <f t="shared" si="8"/>
        <v>#REF!</v>
      </c>
      <c r="N37" s="372" t="e">
        <f t="shared" si="1"/>
        <v>#REF!</v>
      </c>
      <c r="O37" s="110"/>
      <c r="P37" s="394"/>
      <c r="Q37" s="394"/>
      <c r="R37" s="357" t="e">
        <f t="shared" si="10"/>
        <v>#REF!</v>
      </c>
      <c r="U37" s="118" t="e">
        <f t="shared" si="4"/>
        <v>#REF!</v>
      </c>
      <c r="V37" s="125" t="e">
        <f t="shared" si="5"/>
        <v>#REF!</v>
      </c>
      <c r="W37" s="117" t="e">
        <f t="shared" si="6"/>
        <v>#REF!</v>
      </c>
    </row>
    <row r="38" spans="1:23" s="6" customFormat="1" ht="47.25" customHeight="1" thickBot="1" x14ac:dyDescent="0.3">
      <c r="A38" s="841">
        <v>2</v>
      </c>
      <c r="B38" s="842" t="s">
        <v>29</v>
      </c>
      <c r="C38" s="1171" t="s">
        <v>3</v>
      </c>
      <c r="D38" s="1171"/>
      <c r="E38" s="777" t="s">
        <v>8</v>
      </c>
      <c r="F38" s="101" t="e">
        <f>#REF!</f>
        <v>#REF!</v>
      </c>
      <c r="G38" s="777">
        <v>0.96</v>
      </c>
      <c r="H38" s="101" t="e">
        <f t="shared" si="11"/>
        <v>#REF!</v>
      </c>
      <c r="I38" s="101" t="e">
        <f>(H38*($I$7+#REF!))+H38</f>
        <v>#REF!</v>
      </c>
      <c r="J38" s="101" t="e">
        <f>ROUND(I38*#REF!*#REF!,0)</f>
        <v>#REF!</v>
      </c>
      <c r="K38" s="40" t="e">
        <f>ROUND(I38*#REF!*#REF!*#REF!,0)</f>
        <v>#REF!</v>
      </c>
      <c r="L38" s="365" t="e">
        <f t="shared" si="0"/>
        <v>#REF!</v>
      </c>
      <c r="M38" s="372" t="e">
        <f t="shared" si="8"/>
        <v>#REF!</v>
      </c>
      <c r="N38" s="372" t="e">
        <f t="shared" si="1"/>
        <v>#REF!</v>
      </c>
      <c r="O38" s="110"/>
      <c r="P38" s="394"/>
      <c r="Q38" s="394"/>
      <c r="R38" s="357" t="e">
        <f t="shared" si="10"/>
        <v>#REF!</v>
      </c>
      <c r="U38" s="118" t="e">
        <f t="shared" si="4"/>
        <v>#REF!</v>
      </c>
      <c r="V38" s="125" t="e">
        <f t="shared" si="5"/>
        <v>#REF!</v>
      </c>
      <c r="W38" s="117" t="e">
        <f t="shared" si="6"/>
        <v>#REF!</v>
      </c>
    </row>
    <row r="39" spans="1:23" s="6" customFormat="1" ht="47.25" customHeight="1" thickBot="1" x14ac:dyDescent="0.3">
      <c r="A39" s="16">
        <v>3</v>
      </c>
      <c r="B39" s="131" t="s">
        <v>30</v>
      </c>
      <c r="C39" s="1148" t="s">
        <v>3</v>
      </c>
      <c r="D39" s="1148"/>
      <c r="E39" s="775" t="s">
        <v>8</v>
      </c>
      <c r="F39" s="64" t="e">
        <f>#REF!</f>
        <v>#REF!</v>
      </c>
      <c r="G39" s="775">
        <v>1.18</v>
      </c>
      <c r="H39" s="64" t="e">
        <f t="shared" si="11"/>
        <v>#REF!</v>
      </c>
      <c r="I39" s="64" t="e">
        <f>(H39*($I$7+#REF!))+H39</f>
        <v>#REF!</v>
      </c>
      <c r="J39" s="64" t="e">
        <f>ROUND(I39*#REF!*#REF!,0)</f>
        <v>#REF!</v>
      </c>
      <c r="K39" s="34" t="e">
        <f>ROUND(I39*#REF!*#REF!*#REF!,0)</f>
        <v>#REF!</v>
      </c>
      <c r="L39" s="365" t="e">
        <f t="shared" si="0"/>
        <v>#REF!</v>
      </c>
      <c r="M39" s="372" t="e">
        <f t="shared" si="8"/>
        <v>#REF!</v>
      </c>
      <c r="N39" s="372" t="e">
        <f t="shared" si="1"/>
        <v>#REF!</v>
      </c>
      <c r="O39" s="110"/>
      <c r="P39" s="394"/>
      <c r="Q39" s="394"/>
      <c r="R39" s="357" t="e">
        <f t="shared" si="10"/>
        <v>#REF!</v>
      </c>
      <c r="U39" s="118" t="e">
        <f t="shared" si="4"/>
        <v>#REF!</v>
      </c>
      <c r="V39" s="125" t="e">
        <f t="shared" si="5"/>
        <v>#REF!</v>
      </c>
      <c r="W39" s="117" t="e">
        <f t="shared" si="6"/>
        <v>#REF!</v>
      </c>
    </row>
    <row r="40" spans="1:23" s="6" customFormat="1" ht="57.75" customHeight="1" thickBot="1" x14ac:dyDescent="0.3">
      <c r="A40" s="841">
        <v>4</v>
      </c>
      <c r="B40" s="842" t="s">
        <v>31</v>
      </c>
      <c r="C40" s="1171" t="s">
        <v>3</v>
      </c>
      <c r="D40" s="1171"/>
      <c r="E40" s="777" t="s">
        <v>8</v>
      </c>
      <c r="F40" s="101" t="e">
        <f>#REF!</f>
        <v>#REF!</v>
      </c>
      <c r="G40" s="843">
        <v>0.4</v>
      </c>
      <c r="H40" s="101" t="e">
        <f t="shared" si="11"/>
        <v>#REF!</v>
      </c>
      <c r="I40" s="101" t="e">
        <f>(H40*($I$7+#REF!))+H40</f>
        <v>#REF!</v>
      </c>
      <c r="J40" s="101" t="e">
        <f>ROUND(I40*#REF!*#REF!,0)</f>
        <v>#REF!</v>
      </c>
      <c r="K40" s="40" t="e">
        <f>ROUND(I40*#REF!*#REF!*#REF!,0)</f>
        <v>#REF!</v>
      </c>
      <c r="L40" s="365" t="e">
        <f t="shared" si="0"/>
        <v>#REF!</v>
      </c>
      <c r="M40" s="372" t="e">
        <f t="shared" si="8"/>
        <v>#REF!</v>
      </c>
      <c r="N40" s="372" t="e">
        <f t="shared" si="1"/>
        <v>#REF!</v>
      </c>
      <c r="O40" s="110"/>
      <c r="P40" s="1626" t="s">
        <v>530</v>
      </c>
      <c r="Q40" s="1626"/>
      <c r="R40" s="357" t="e">
        <f t="shared" si="10"/>
        <v>#REF!</v>
      </c>
      <c r="U40" s="118" t="e">
        <f t="shared" si="4"/>
        <v>#REF!</v>
      </c>
      <c r="V40" s="125" t="e">
        <f t="shared" si="5"/>
        <v>#REF!</v>
      </c>
      <c r="W40" s="117" t="e">
        <f t="shared" si="6"/>
        <v>#REF!</v>
      </c>
    </row>
    <row r="41" spans="1:23" s="6" customFormat="1" ht="47.25" customHeight="1" thickBot="1" x14ac:dyDescent="0.3">
      <c r="A41" s="16">
        <v>5</v>
      </c>
      <c r="B41" s="131" t="s">
        <v>32</v>
      </c>
      <c r="C41" s="1148" t="s">
        <v>3</v>
      </c>
      <c r="D41" s="1148"/>
      <c r="E41" s="775" t="s">
        <v>8</v>
      </c>
      <c r="F41" s="64" t="e">
        <f>#REF!</f>
        <v>#REF!</v>
      </c>
      <c r="G41" s="775">
        <v>0.3</v>
      </c>
      <c r="H41" s="64" t="e">
        <f t="shared" si="11"/>
        <v>#REF!</v>
      </c>
      <c r="I41" s="64" t="e">
        <f>(H41*($I$7+#REF!))+H41</f>
        <v>#REF!</v>
      </c>
      <c r="J41" s="64" t="e">
        <f>ROUND(I41*#REF!*#REF!,0)</f>
        <v>#REF!</v>
      </c>
      <c r="K41" s="34" t="e">
        <f>ROUND(I41*#REF!*#REF!*#REF!,0)</f>
        <v>#REF!</v>
      </c>
      <c r="L41" s="365" t="e">
        <f t="shared" si="0"/>
        <v>#REF!</v>
      </c>
      <c r="M41" s="372" t="e">
        <f t="shared" si="8"/>
        <v>#REF!</v>
      </c>
      <c r="N41" s="372" t="e">
        <f t="shared" si="1"/>
        <v>#REF!</v>
      </c>
      <c r="O41" s="110"/>
      <c r="P41" s="394"/>
      <c r="Q41" s="394"/>
      <c r="R41" s="357" t="e">
        <f t="shared" si="10"/>
        <v>#REF!</v>
      </c>
      <c r="U41" s="118" t="e">
        <f t="shared" si="4"/>
        <v>#REF!</v>
      </c>
      <c r="V41" s="125" t="e">
        <f t="shared" si="5"/>
        <v>#REF!</v>
      </c>
      <c r="W41" s="117" t="e">
        <f t="shared" si="6"/>
        <v>#REF!</v>
      </c>
    </row>
    <row r="42" spans="1:23" s="6" customFormat="1" ht="47.25" customHeight="1" thickBot="1" x14ac:dyDescent="0.3">
      <c r="A42" s="841">
        <v>6</v>
      </c>
      <c r="B42" s="131" t="s">
        <v>33</v>
      </c>
      <c r="C42" s="1171" t="s">
        <v>3</v>
      </c>
      <c r="D42" s="1171"/>
      <c r="E42" s="777" t="s">
        <v>8</v>
      </c>
      <c r="F42" s="101" t="e">
        <f>#REF!</f>
        <v>#REF!</v>
      </c>
      <c r="G42" s="777">
        <v>0.5</v>
      </c>
      <c r="H42" s="101" t="e">
        <f t="shared" si="11"/>
        <v>#REF!</v>
      </c>
      <c r="I42" s="101" t="e">
        <f>(H42*($I$7+#REF!))+H42</f>
        <v>#REF!</v>
      </c>
      <c r="J42" s="101" t="e">
        <f>ROUND(I42*#REF!*#REF!,0)</f>
        <v>#REF!</v>
      </c>
      <c r="K42" s="40" t="e">
        <f>ROUND(I42*#REF!*#REF!*#REF!,0)</f>
        <v>#REF!</v>
      </c>
      <c r="L42" s="365" t="e">
        <f t="shared" si="0"/>
        <v>#REF!</v>
      </c>
      <c r="M42" s="372" t="e">
        <f t="shared" si="8"/>
        <v>#REF!</v>
      </c>
      <c r="N42" s="372" t="e">
        <f t="shared" si="1"/>
        <v>#REF!</v>
      </c>
      <c r="O42" s="110"/>
      <c r="P42" s="394"/>
      <c r="Q42" s="394"/>
      <c r="R42" s="357" t="e">
        <f t="shared" si="10"/>
        <v>#REF!</v>
      </c>
      <c r="U42" s="118" t="e">
        <f t="shared" si="4"/>
        <v>#REF!</v>
      </c>
      <c r="V42" s="125" t="e">
        <f t="shared" si="5"/>
        <v>#REF!</v>
      </c>
      <c r="W42" s="117" t="e">
        <f t="shared" si="6"/>
        <v>#REF!</v>
      </c>
    </row>
    <row r="43" spans="1:23" s="6" customFormat="1" ht="47.25" customHeight="1" thickBot="1" x14ac:dyDescent="0.3">
      <c r="A43" s="16">
        <v>7</v>
      </c>
      <c r="B43" s="131" t="s">
        <v>34</v>
      </c>
      <c r="C43" s="1148" t="s">
        <v>3</v>
      </c>
      <c r="D43" s="1148"/>
      <c r="E43" s="775" t="s">
        <v>8</v>
      </c>
      <c r="F43" s="64" t="e">
        <f>#REF!</f>
        <v>#REF!</v>
      </c>
      <c r="G43" s="775">
        <v>0.25</v>
      </c>
      <c r="H43" s="64" t="e">
        <f t="shared" si="11"/>
        <v>#REF!</v>
      </c>
      <c r="I43" s="64" t="e">
        <f>(H43*($I$7+#REF!))+H43</f>
        <v>#REF!</v>
      </c>
      <c r="J43" s="64" t="e">
        <f>ROUND(I43*#REF!*#REF!,0)</f>
        <v>#REF!</v>
      </c>
      <c r="K43" s="34" t="e">
        <f>ROUND(I43*#REF!*#REF!*#REF!,0)</f>
        <v>#REF!</v>
      </c>
      <c r="L43" s="365" t="e">
        <f t="shared" si="0"/>
        <v>#REF!</v>
      </c>
      <c r="M43" s="372" t="e">
        <f t="shared" si="8"/>
        <v>#REF!</v>
      </c>
      <c r="N43" s="372" t="e">
        <f t="shared" si="1"/>
        <v>#REF!</v>
      </c>
      <c r="O43" s="110"/>
      <c r="P43" s="394"/>
      <c r="Q43" s="394"/>
      <c r="R43" s="357" t="e">
        <f t="shared" si="10"/>
        <v>#REF!</v>
      </c>
      <c r="U43" s="118" t="e">
        <f t="shared" si="4"/>
        <v>#REF!</v>
      </c>
      <c r="V43" s="125" t="e">
        <f t="shared" si="5"/>
        <v>#REF!</v>
      </c>
      <c r="W43" s="117" t="e">
        <f t="shared" si="6"/>
        <v>#REF!</v>
      </c>
    </row>
    <row r="44" spans="1:23" s="6" customFormat="1" ht="53.25" customHeight="1" collapsed="1" thickBot="1" x14ac:dyDescent="0.3">
      <c r="A44" s="841">
        <v>8</v>
      </c>
      <c r="B44" s="131" t="s">
        <v>592</v>
      </c>
      <c r="C44" s="1171" t="s">
        <v>3</v>
      </c>
      <c r="D44" s="1171"/>
      <c r="E44" s="777" t="s">
        <v>382</v>
      </c>
      <c r="F44" s="101" t="e">
        <f>#REF!</f>
        <v>#REF!</v>
      </c>
      <c r="G44" s="843">
        <v>0.5</v>
      </c>
      <c r="H44" s="101" t="e">
        <f t="shared" si="11"/>
        <v>#REF!</v>
      </c>
      <c r="I44" s="101" t="e">
        <f>(H44*($I$7+#REF!))+H44</f>
        <v>#REF!</v>
      </c>
      <c r="J44" s="101" t="e">
        <f>ROUND(I44*#REF!*#REF!,0)</f>
        <v>#REF!</v>
      </c>
      <c r="K44" s="40" t="e">
        <f>ROUND(I44*#REF!*#REF!*#REF!,0)</f>
        <v>#REF!</v>
      </c>
      <c r="L44" s="365" t="e">
        <f t="shared" si="0"/>
        <v>#REF!</v>
      </c>
      <c r="M44" s="372" t="e">
        <f t="shared" si="8"/>
        <v>#REF!</v>
      </c>
      <c r="N44" s="372" t="e">
        <f t="shared" si="1"/>
        <v>#REF!</v>
      </c>
      <c r="O44" s="110"/>
      <c r="P44" s="1626" t="s">
        <v>530</v>
      </c>
      <c r="Q44" s="1626"/>
      <c r="R44" s="357" t="e">
        <f t="shared" si="10"/>
        <v>#REF!</v>
      </c>
      <c r="T44" s="382">
        <f>G44/2</f>
        <v>0.25</v>
      </c>
      <c r="U44" s="118" t="e">
        <f t="shared" si="4"/>
        <v>#REF!</v>
      </c>
      <c r="V44" s="125" t="e">
        <f t="shared" si="5"/>
        <v>#REF!</v>
      </c>
      <c r="W44" s="117" t="e">
        <f t="shared" si="6"/>
        <v>#REF!</v>
      </c>
    </row>
    <row r="45" spans="1:23" s="6" customFormat="1" ht="93" hidden="1" customHeight="1" outlineLevel="1" thickBot="1" x14ac:dyDescent="0.3">
      <c r="A45" s="16">
        <v>9</v>
      </c>
      <c r="B45" s="131"/>
      <c r="C45" s="1148" t="s">
        <v>3</v>
      </c>
      <c r="D45" s="1148"/>
      <c r="E45" s="775" t="s">
        <v>383</v>
      </c>
      <c r="F45" s="64" t="e">
        <f>#REF!</f>
        <v>#REF!</v>
      </c>
      <c r="G45" s="848">
        <v>2.1</v>
      </c>
      <c r="H45" s="64" t="e">
        <f t="shared" si="11"/>
        <v>#REF!</v>
      </c>
      <c r="I45" s="64" t="e">
        <f>(H45*($I$7+#REF!))+H45</f>
        <v>#REF!</v>
      </c>
      <c r="J45" s="64" t="e">
        <f>ROUND(I45*#REF!*#REF!,0)</f>
        <v>#REF!</v>
      </c>
      <c r="K45" s="34" t="e">
        <f>ROUND(I45*#REF!*#REF!*#REF!,0)</f>
        <v>#REF!</v>
      </c>
      <c r="L45" s="365" t="e">
        <f t="shared" si="0"/>
        <v>#REF!</v>
      </c>
      <c r="M45" s="372" t="e">
        <f t="shared" si="8"/>
        <v>#REF!</v>
      </c>
      <c r="N45" s="372" t="e">
        <f t="shared" si="1"/>
        <v>#REF!</v>
      </c>
      <c r="O45" s="110"/>
      <c r="P45" s="1626" t="s">
        <v>530</v>
      </c>
      <c r="Q45" s="1626"/>
      <c r="R45" s="357" t="e">
        <f>I45/H45</f>
        <v>#REF!</v>
      </c>
      <c r="T45" s="382">
        <f t="shared" ref="T45:T53" si="12">G45/2</f>
        <v>1.05</v>
      </c>
      <c r="U45" s="118" t="e">
        <f t="shared" si="4"/>
        <v>#REF!</v>
      </c>
      <c r="V45" s="125" t="e">
        <f t="shared" si="5"/>
        <v>#REF!</v>
      </c>
      <c r="W45" s="117" t="e">
        <f t="shared" si="6"/>
        <v>#REF!</v>
      </c>
    </row>
    <row r="46" spans="1:23" s="6" customFormat="1" ht="60.75" hidden="1" customHeight="1" outlineLevel="1" thickBot="1" x14ac:dyDescent="0.3">
      <c r="A46" s="841">
        <v>10</v>
      </c>
      <c r="B46" s="842"/>
      <c r="C46" s="1171" t="s">
        <v>3</v>
      </c>
      <c r="D46" s="1171"/>
      <c r="E46" s="777" t="s">
        <v>8</v>
      </c>
      <c r="F46" s="101" t="e">
        <f>#REF!</f>
        <v>#REF!</v>
      </c>
      <c r="G46" s="843">
        <v>5</v>
      </c>
      <c r="H46" s="101" t="e">
        <f t="shared" si="11"/>
        <v>#REF!</v>
      </c>
      <c r="I46" s="101" t="e">
        <f>(H46*($I$7+#REF!))+H46</f>
        <v>#REF!</v>
      </c>
      <c r="J46" s="101" t="e">
        <f>ROUND(I46*#REF!*#REF!,0)</f>
        <v>#REF!</v>
      </c>
      <c r="K46" s="40" t="e">
        <f>ROUND(I46*#REF!*#REF!*#REF!,0)</f>
        <v>#REF!</v>
      </c>
      <c r="L46" s="365" t="e">
        <f t="shared" si="0"/>
        <v>#REF!</v>
      </c>
      <c r="M46" s="372" t="e">
        <f t="shared" si="8"/>
        <v>#REF!</v>
      </c>
      <c r="N46" s="372" t="e">
        <f t="shared" si="1"/>
        <v>#REF!</v>
      </c>
      <c r="O46" s="110"/>
      <c r="P46" s="1627" t="s">
        <v>532</v>
      </c>
      <c r="Q46" s="1627"/>
      <c r="T46" s="382">
        <f t="shared" si="12"/>
        <v>2.5</v>
      </c>
      <c r="U46" s="118" t="e">
        <f t="shared" si="4"/>
        <v>#REF!</v>
      </c>
      <c r="V46" s="125" t="e">
        <f t="shared" si="5"/>
        <v>#REF!</v>
      </c>
      <c r="W46" s="117" t="e">
        <f t="shared" si="6"/>
        <v>#REF!</v>
      </c>
    </row>
    <row r="47" spans="1:23" s="6" customFormat="1" ht="47.25" hidden="1" customHeight="1" outlineLevel="1" thickBot="1" x14ac:dyDescent="0.3">
      <c r="A47" s="16">
        <v>11</v>
      </c>
      <c r="B47" s="131"/>
      <c r="C47" s="1148" t="s">
        <v>3</v>
      </c>
      <c r="D47" s="1148"/>
      <c r="E47" s="775" t="s">
        <v>8</v>
      </c>
      <c r="F47" s="64" t="e">
        <f>#REF!</f>
        <v>#REF!</v>
      </c>
      <c r="G47" s="848">
        <v>5</v>
      </c>
      <c r="H47" s="64" t="e">
        <f t="shared" si="11"/>
        <v>#REF!</v>
      </c>
      <c r="I47" s="64" t="e">
        <f>(H47*($I$7+#REF!))+H47</f>
        <v>#REF!</v>
      </c>
      <c r="J47" s="64" t="e">
        <f>ROUND(I47*#REF!*#REF!,0)</f>
        <v>#REF!</v>
      </c>
      <c r="K47" s="34" t="e">
        <f>ROUND(I47*#REF!*#REF!*#REF!,0)</f>
        <v>#REF!</v>
      </c>
      <c r="L47" s="365" t="e">
        <f t="shared" si="0"/>
        <v>#REF!</v>
      </c>
      <c r="M47" s="372" t="e">
        <f t="shared" si="8"/>
        <v>#REF!</v>
      </c>
      <c r="N47" s="372" t="e">
        <f t="shared" si="1"/>
        <v>#REF!</v>
      </c>
      <c r="O47" s="110"/>
      <c r="P47" s="1627" t="s">
        <v>532</v>
      </c>
      <c r="Q47" s="1627"/>
      <c r="T47" s="382">
        <f t="shared" si="12"/>
        <v>2.5</v>
      </c>
      <c r="U47" s="118" t="e">
        <f t="shared" si="4"/>
        <v>#REF!</v>
      </c>
      <c r="V47" s="125" t="e">
        <f t="shared" si="5"/>
        <v>#REF!</v>
      </c>
      <c r="W47" s="117" t="e">
        <f t="shared" si="6"/>
        <v>#REF!</v>
      </c>
    </row>
    <row r="48" spans="1:23" s="6" customFormat="1" ht="83.25" hidden="1" customHeight="1" outlineLevel="1" thickBot="1" x14ac:dyDescent="0.3">
      <c r="A48" s="841">
        <v>12</v>
      </c>
      <c r="B48" s="842"/>
      <c r="C48" s="1171" t="s">
        <v>3</v>
      </c>
      <c r="D48" s="1171"/>
      <c r="E48" s="777" t="s">
        <v>8</v>
      </c>
      <c r="F48" s="101" t="e">
        <f>#REF!</f>
        <v>#REF!</v>
      </c>
      <c r="G48" s="843">
        <v>5</v>
      </c>
      <c r="H48" s="101" t="e">
        <f t="shared" si="11"/>
        <v>#REF!</v>
      </c>
      <c r="I48" s="101" t="e">
        <f>(H48*($I$7+#REF!))+H48</f>
        <v>#REF!</v>
      </c>
      <c r="J48" s="101" t="e">
        <f>ROUND(I48*#REF!*#REF!,0)</f>
        <v>#REF!</v>
      </c>
      <c r="K48" s="40" t="e">
        <f>ROUND(I48*#REF!*#REF!*#REF!,0)</f>
        <v>#REF!</v>
      </c>
      <c r="L48" s="365" t="e">
        <f t="shared" si="0"/>
        <v>#REF!</v>
      </c>
      <c r="M48" s="372" t="e">
        <f t="shared" si="8"/>
        <v>#REF!</v>
      </c>
      <c r="N48" s="372" t="e">
        <f t="shared" si="1"/>
        <v>#REF!</v>
      </c>
      <c r="O48" s="110"/>
      <c r="P48" s="1627" t="s">
        <v>532</v>
      </c>
      <c r="Q48" s="1627"/>
      <c r="T48" s="382">
        <f t="shared" si="12"/>
        <v>2.5</v>
      </c>
      <c r="U48" s="118" t="e">
        <f t="shared" si="4"/>
        <v>#REF!</v>
      </c>
      <c r="V48" s="125" t="e">
        <f t="shared" si="5"/>
        <v>#REF!</v>
      </c>
      <c r="W48" s="117" t="e">
        <f t="shared" si="6"/>
        <v>#REF!</v>
      </c>
    </row>
    <row r="49" spans="1:23" s="6" customFormat="1" ht="64.5" customHeight="1" thickBot="1" x14ac:dyDescent="0.3">
      <c r="A49" s="16">
        <v>13</v>
      </c>
      <c r="B49" s="867" t="e">
        <f>#REF!</f>
        <v>#REF!</v>
      </c>
      <c r="C49" s="1185" t="s">
        <v>3</v>
      </c>
      <c r="D49" s="1186"/>
      <c r="E49" s="862" t="s">
        <v>8</v>
      </c>
      <c r="F49" s="64" t="e">
        <f>#REF!</f>
        <v>#REF!</v>
      </c>
      <c r="G49" s="848">
        <v>2.1</v>
      </c>
      <c r="H49" s="64" t="e">
        <f t="shared" si="11"/>
        <v>#REF!</v>
      </c>
      <c r="I49" s="64" t="e">
        <f>(H49*($I$7+#REF!))+H49</f>
        <v>#REF!</v>
      </c>
      <c r="J49" s="64" t="e">
        <f>ROUND(I49*#REF!*#REF!,0)</f>
        <v>#REF!</v>
      </c>
      <c r="K49" s="34" t="e">
        <f>ROUND(I49*#REF!*#REF!*#REF!,0)</f>
        <v>#REF!</v>
      </c>
      <c r="L49" s="365" t="e">
        <f t="shared" si="0"/>
        <v>#REF!</v>
      </c>
      <c r="M49" s="372" t="e">
        <f t="shared" si="8"/>
        <v>#REF!</v>
      </c>
      <c r="N49" s="372" t="e">
        <f t="shared" si="1"/>
        <v>#REF!</v>
      </c>
      <c r="O49" s="110"/>
      <c r="P49" s="1626" t="s">
        <v>530</v>
      </c>
      <c r="Q49" s="1626"/>
      <c r="T49" s="382">
        <f t="shared" si="12"/>
        <v>1.05</v>
      </c>
      <c r="U49" s="118" t="e">
        <f t="shared" si="4"/>
        <v>#REF!</v>
      </c>
      <c r="V49" s="125" t="e">
        <f t="shared" si="5"/>
        <v>#REF!</v>
      </c>
      <c r="W49" s="117" t="e">
        <f t="shared" si="6"/>
        <v>#REF!</v>
      </c>
    </row>
    <row r="50" spans="1:23" s="6" customFormat="1" ht="54" customHeight="1" thickBot="1" x14ac:dyDescent="0.3">
      <c r="A50" s="841">
        <v>14</v>
      </c>
      <c r="B50" s="867" t="e">
        <f>#REF!</f>
        <v>#REF!</v>
      </c>
      <c r="C50" s="1185" t="s">
        <v>3</v>
      </c>
      <c r="D50" s="1186"/>
      <c r="E50" s="863" t="s">
        <v>8</v>
      </c>
      <c r="F50" s="101" t="e">
        <f>#REF!</f>
        <v>#REF!</v>
      </c>
      <c r="G50" s="843">
        <v>2.1</v>
      </c>
      <c r="H50" s="101" t="e">
        <f t="shared" si="11"/>
        <v>#REF!</v>
      </c>
      <c r="I50" s="101" t="e">
        <f>(H50*($I$7+#REF!))+H50</f>
        <v>#REF!</v>
      </c>
      <c r="J50" s="101" t="e">
        <f>ROUND(I50*#REF!*#REF!,0)</f>
        <v>#REF!</v>
      </c>
      <c r="K50" s="40" t="e">
        <f>ROUND(I50*#REF!*#REF!*#REF!,0)</f>
        <v>#REF!</v>
      </c>
      <c r="L50" s="365" t="e">
        <f t="shared" si="0"/>
        <v>#REF!</v>
      </c>
      <c r="M50" s="372" t="e">
        <f t="shared" si="8"/>
        <v>#REF!</v>
      </c>
      <c r="N50" s="372" t="e">
        <f t="shared" si="1"/>
        <v>#REF!</v>
      </c>
      <c r="O50" s="110"/>
      <c r="P50" s="1626" t="s">
        <v>530</v>
      </c>
      <c r="Q50" s="1626"/>
      <c r="T50" s="382">
        <f t="shared" si="12"/>
        <v>1.05</v>
      </c>
      <c r="U50" s="118" t="e">
        <f t="shared" si="4"/>
        <v>#REF!</v>
      </c>
      <c r="V50" s="125" t="e">
        <f t="shared" si="5"/>
        <v>#REF!</v>
      </c>
      <c r="W50" s="117" t="e">
        <f t="shared" si="6"/>
        <v>#REF!</v>
      </c>
    </row>
    <row r="51" spans="1:23" s="6" customFormat="1" ht="66.75" customHeight="1" thickBot="1" x14ac:dyDescent="0.3">
      <c r="A51" s="16">
        <v>15</v>
      </c>
      <c r="B51" s="867" t="e">
        <f>#REF!</f>
        <v>#REF!</v>
      </c>
      <c r="C51" s="1185" t="s">
        <v>3</v>
      </c>
      <c r="D51" s="1186"/>
      <c r="E51" s="862" t="s">
        <v>8</v>
      </c>
      <c r="F51" s="64" t="e">
        <f>#REF!</f>
        <v>#REF!</v>
      </c>
      <c r="G51" s="848">
        <v>5</v>
      </c>
      <c r="H51" s="64" t="e">
        <f t="shared" si="11"/>
        <v>#REF!</v>
      </c>
      <c r="I51" s="64" t="e">
        <f>(H51*($I$7+#REF!))+H51</f>
        <v>#REF!</v>
      </c>
      <c r="J51" s="64" t="e">
        <f>ROUND(I51*#REF!*#REF!,0)</f>
        <v>#REF!</v>
      </c>
      <c r="K51" s="34" t="e">
        <f>ROUND(I51*#REF!*#REF!*#REF!,0)</f>
        <v>#REF!</v>
      </c>
      <c r="L51" s="365" t="e">
        <f t="shared" si="0"/>
        <v>#REF!</v>
      </c>
      <c r="M51" s="372" t="e">
        <f t="shared" si="8"/>
        <v>#REF!</v>
      </c>
      <c r="N51" s="372" t="e">
        <f t="shared" si="1"/>
        <v>#REF!</v>
      </c>
      <c r="O51" s="110"/>
      <c r="P51" s="1627" t="s">
        <v>532</v>
      </c>
      <c r="Q51" s="1627"/>
      <c r="T51" s="382">
        <f t="shared" si="12"/>
        <v>2.5</v>
      </c>
      <c r="U51" s="118" t="e">
        <f t="shared" si="4"/>
        <v>#REF!</v>
      </c>
      <c r="V51" s="125" t="e">
        <f t="shared" si="5"/>
        <v>#REF!</v>
      </c>
      <c r="W51" s="117" t="e">
        <f t="shared" si="6"/>
        <v>#REF!</v>
      </c>
    </row>
    <row r="52" spans="1:23" s="6" customFormat="1" ht="55.5" customHeight="1" thickBot="1" x14ac:dyDescent="0.3">
      <c r="A52" s="841">
        <v>16</v>
      </c>
      <c r="B52" s="867" t="e">
        <f>#REF!</f>
        <v>#REF!</v>
      </c>
      <c r="C52" s="1185" t="s">
        <v>3</v>
      </c>
      <c r="D52" s="1186"/>
      <c r="E52" s="863" t="s">
        <v>8</v>
      </c>
      <c r="F52" s="101" t="e">
        <f>#REF!</f>
        <v>#REF!</v>
      </c>
      <c r="G52" s="843">
        <v>5</v>
      </c>
      <c r="H52" s="101" t="e">
        <f t="shared" si="11"/>
        <v>#REF!</v>
      </c>
      <c r="I52" s="101" t="e">
        <f>(H52*($I$7+#REF!))+H52</f>
        <v>#REF!</v>
      </c>
      <c r="J52" s="101" t="e">
        <f>ROUND(I52*#REF!*#REF!,0)</f>
        <v>#REF!</v>
      </c>
      <c r="K52" s="40" t="e">
        <f>ROUND(I52*#REF!*#REF!*#REF!,0)</f>
        <v>#REF!</v>
      </c>
      <c r="L52" s="365" t="e">
        <f t="shared" si="0"/>
        <v>#REF!</v>
      </c>
      <c r="M52" s="372" t="e">
        <f t="shared" si="8"/>
        <v>#REF!</v>
      </c>
      <c r="N52" s="372" t="e">
        <f t="shared" si="1"/>
        <v>#REF!</v>
      </c>
      <c r="O52" s="110"/>
      <c r="P52" s="1627" t="s">
        <v>532</v>
      </c>
      <c r="Q52" s="1627"/>
      <c r="T52" s="382">
        <f t="shared" si="12"/>
        <v>2.5</v>
      </c>
      <c r="U52" s="118" t="e">
        <f t="shared" si="4"/>
        <v>#REF!</v>
      </c>
      <c r="V52" s="125" t="e">
        <f t="shared" si="5"/>
        <v>#REF!</v>
      </c>
      <c r="W52" s="117" t="e">
        <f t="shared" si="6"/>
        <v>#REF!</v>
      </c>
    </row>
    <row r="53" spans="1:23" s="6" customFormat="1" ht="55.5" customHeight="1" thickBot="1" x14ac:dyDescent="0.3">
      <c r="A53" s="16">
        <v>17</v>
      </c>
      <c r="B53" s="867" t="e">
        <f>#REF!</f>
        <v>#REF!</v>
      </c>
      <c r="C53" s="1185" t="s">
        <v>3</v>
      </c>
      <c r="D53" s="1186"/>
      <c r="E53" s="862" t="s">
        <v>8</v>
      </c>
      <c r="F53" s="64" t="e">
        <f>#REF!</f>
        <v>#REF!</v>
      </c>
      <c r="G53" s="848">
        <v>5</v>
      </c>
      <c r="H53" s="64" t="e">
        <f t="shared" si="11"/>
        <v>#REF!</v>
      </c>
      <c r="I53" s="64" t="e">
        <f>(H53*($I$7+#REF!))+H53</f>
        <v>#REF!</v>
      </c>
      <c r="J53" s="64" t="e">
        <f>ROUND(I53*#REF!*#REF!,0)</f>
        <v>#REF!</v>
      </c>
      <c r="K53" s="34" t="e">
        <f>ROUND(I53*#REF!*#REF!*#REF!,0)</f>
        <v>#REF!</v>
      </c>
      <c r="L53" s="365" t="e">
        <f t="shared" si="0"/>
        <v>#REF!</v>
      </c>
      <c r="M53" s="372" t="e">
        <f t="shared" si="8"/>
        <v>#REF!</v>
      </c>
      <c r="N53" s="372" t="e">
        <f t="shared" si="1"/>
        <v>#REF!</v>
      </c>
      <c r="O53" s="110"/>
      <c r="P53" s="1627" t="s">
        <v>532</v>
      </c>
      <c r="Q53" s="1627"/>
      <c r="T53" s="382">
        <f t="shared" si="12"/>
        <v>2.5</v>
      </c>
      <c r="U53" s="118" t="e">
        <f t="shared" si="4"/>
        <v>#REF!</v>
      </c>
      <c r="V53" s="125" t="e">
        <f t="shared" si="5"/>
        <v>#REF!</v>
      </c>
      <c r="W53" s="117" t="e">
        <f t="shared" si="6"/>
        <v>#REF!</v>
      </c>
    </row>
    <row r="54" spans="1:23" s="6" customFormat="1" ht="47.25" customHeight="1" thickBot="1" x14ac:dyDescent="0.3">
      <c r="A54" s="841">
        <v>18</v>
      </c>
      <c r="B54" s="842" t="s">
        <v>45</v>
      </c>
      <c r="C54" s="1171" t="s">
        <v>3</v>
      </c>
      <c r="D54" s="1171"/>
      <c r="E54" s="777" t="s">
        <v>384</v>
      </c>
      <c r="F54" s="101" t="e">
        <f>#REF!</f>
        <v>#REF!</v>
      </c>
      <c r="G54" s="777">
        <v>1.5</v>
      </c>
      <c r="H54" s="101" t="e">
        <f t="shared" si="11"/>
        <v>#REF!</v>
      </c>
      <c r="I54" s="101" t="e">
        <f>(H54*($I$7+#REF!))+H54</f>
        <v>#REF!</v>
      </c>
      <c r="J54" s="101" t="e">
        <f>ROUND(I54*#REF!*#REF!,0)</f>
        <v>#REF!</v>
      </c>
      <c r="K54" s="40" t="e">
        <f>ROUND(I54*#REF!*#REF!*#REF!,0)</f>
        <v>#REF!</v>
      </c>
      <c r="L54" s="365" t="e">
        <f t="shared" si="0"/>
        <v>#REF!</v>
      </c>
      <c r="M54" s="372" t="e">
        <f t="shared" si="8"/>
        <v>#REF!</v>
      </c>
      <c r="N54" s="372" t="e">
        <f t="shared" si="1"/>
        <v>#REF!</v>
      </c>
      <c r="O54" s="110"/>
      <c r="P54" s="394"/>
      <c r="Q54" s="394"/>
      <c r="U54" s="118" t="e">
        <f t="shared" si="4"/>
        <v>#REF!</v>
      </c>
      <c r="V54" s="125" t="e">
        <f t="shared" si="5"/>
        <v>#REF!</v>
      </c>
      <c r="W54" s="117" t="e">
        <f t="shared" si="6"/>
        <v>#REF!</v>
      </c>
    </row>
    <row r="55" spans="1:23" s="6" customFormat="1" ht="55.5" customHeight="1" collapsed="1" thickBot="1" x14ac:dyDescent="0.3">
      <c r="A55" s="16">
        <v>19</v>
      </c>
      <c r="B55" s="849" t="s">
        <v>597</v>
      </c>
      <c r="C55" s="1148" t="s">
        <v>3</v>
      </c>
      <c r="D55" s="1148"/>
      <c r="E55" s="775" t="s">
        <v>378</v>
      </c>
      <c r="F55" s="64" t="e">
        <f>#REF!</f>
        <v>#REF!</v>
      </c>
      <c r="G55" s="775">
        <v>1</v>
      </c>
      <c r="H55" s="64" t="e">
        <f>F55*G55</f>
        <v>#REF!</v>
      </c>
      <c r="I55" s="64" t="e">
        <f>(H55*($I$7+#REF!))+H55</f>
        <v>#REF!</v>
      </c>
      <c r="J55" s="64" t="e">
        <f>ROUND(I55*#REF!*#REF!,0)</f>
        <v>#REF!</v>
      </c>
      <c r="K55" s="34" t="e">
        <f>ROUND(I55*#REF!*#REF!*#REF!,0)</f>
        <v>#REF!</v>
      </c>
      <c r="L55" s="365" t="e">
        <f t="shared" si="0"/>
        <v>#REF!</v>
      </c>
      <c r="M55" s="372" t="e">
        <f t="shared" si="8"/>
        <v>#REF!</v>
      </c>
      <c r="N55" s="372" t="e">
        <f t="shared" si="1"/>
        <v>#REF!</v>
      </c>
      <c r="O55" s="110"/>
      <c r="P55" s="1626" t="s">
        <v>530</v>
      </c>
      <c r="Q55" s="1626"/>
      <c r="R55" s="22"/>
      <c r="S55" s="22"/>
      <c r="T55" s="22"/>
      <c r="U55" s="118" t="e">
        <f t="shared" si="4"/>
        <v>#REF!</v>
      </c>
      <c r="V55" s="125" t="e">
        <f t="shared" si="5"/>
        <v>#REF!</v>
      </c>
      <c r="W55" s="117" t="e">
        <f t="shared" si="6"/>
        <v>#REF!</v>
      </c>
    </row>
    <row r="56" spans="1:23" s="6" customFormat="1" ht="55.5" hidden="1" customHeight="1" outlineLevel="1" thickBot="1" x14ac:dyDescent="0.45">
      <c r="A56" s="841">
        <v>20</v>
      </c>
      <c r="B56" s="842"/>
      <c r="C56" s="1171" t="s">
        <v>3</v>
      </c>
      <c r="D56" s="1171"/>
      <c r="E56" s="777" t="s">
        <v>379</v>
      </c>
      <c r="F56" s="101" t="e">
        <f>#REF!</f>
        <v>#REF!</v>
      </c>
      <c r="G56" s="777">
        <v>1</v>
      </c>
      <c r="H56" s="101" t="e">
        <f t="shared" si="11"/>
        <v>#REF!</v>
      </c>
      <c r="I56" s="101" t="e">
        <f>(H56*($I$7+#REF!))+H56</f>
        <v>#REF!</v>
      </c>
      <c r="J56" s="101" t="e">
        <f>ROUND(I56*#REF!*#REF!,0)</f>
        <v>#REF!</v>
      </c>
      <c r="K56" s="40" t="e">
        <f>ROUND(I56*#REF!*#REF!*#REF!,0)</f>
        <v>#REF!</v>
      </c>
      <c r="L56" s="365" t="e">
        <f t="shared" si="0"/>
        <v>#REF!</v>
      </c>
      <c r="M56" s="372" t="e">
        <f t="shared" si="8"/>
        <v>#REF!</v>
      </c>
      <c r="N56" s="372" t="e">
        <f t="shared" si="1"/>
        <v>#REF!</v>
      </c>
      <c r="O56" s="110"/>
      <c r="P56" s="1626" t="s">
        <v>530</v>
      </c>
      <c r="Q56" s="1626"/>
      <c r="R56" s="1628"/>
      <c r="S56" s="1629"/>
      <c r="T56" s="1629"/>
      <c r="U56" s="118" t="e">
        <f t="shared" si="4"/>
        <v>#REF!</v>
      </c>
      <c r="V56" s="125" t="e">
        <f t="shared" si="5"/>
        <v>#REF!</v>
      </c>
      <c r="W56" s="117" t="e">
        <f t="shared" si="6"/>
        <v>#REF!</v>
      </c>
    </row>
    <row r="57" spans="1:23" s="6" customFormat="1" ht="47.25" customHeight="1" collapsed="1" thickBot="1" x14ac:dyDescent="0.3">
      <c r="A57" s="16">
        <v>21</v>
      </c>
      <c r="B57" s="131" t="s">
        <v>598</v>
      </c>
      <c r="C57" s="1148" t="s">
        <v>3</v>
      </c>
      <c r="D57" s="1148"/>
      <c r="E57" s="775" t="s">
        <v>378</v>
      </c>
      <c r="F57" s="64" t="e">
        <f>#REF!</f>
        <v>#REF!</v>
      </c>
      <c r="G57" s="784">
        <v>1.24</v>
      </c>
      <c r="H57" s="64" t="e">
        <f>F57*G57</f>
        <v>#REF!</v>
      </c>
      <c r="I57" s="64" t="e">
        <f>(H57*($I$7+#REF!))+H57</f>
        <v>#REF!</v>
      </c>
      <c r="J57" s="64" t="e">
        <f>ROUND(I57*#REF!*#REF!,0)</f>
        <v>#REF!</v>
      </c>
      <c r="K57" s="34" t="e">
        <f>ROUND(I57*#REF!*#REF!*#REF!,0)</f>
        <v>#REF!</v>
      </c>
      <c r="L57" s="365" t="e">
        <f t="shared" si="0"/>
        <v>#REF!</v>
      </c>
      <c r="M57" s="372" t="e">
        <f t="shared" si="8"/>
        <v>#REF!</v>
      </c>
      <c r="N57" s="372" t="e">
        <f t="shared" si="1"/>
        <v>#REF!</v>
      </c>
      <c r="O57" s="110"/>
      <c r="P57" s="427" t="s">
        <v>533</v>
      </c>
      <c r="Q57" s="428"/>
      <c r="U57" s="118" t="e">
        <f t="shared" si="4"/>
        <v>#REF!</v>
      </c>
      <c r="V57" s="125" t="e">
        <f t="shared" si="5"/>
        <v>#REF!</v>
      </c>
      <c r="W57" s="117" t="e">
        <f t="shared" si="6"/>
        <v>#REF!</v>
      </c>
    </row>
    <row r="58" spans="1:23" s="6" customFormat="1" ht="47.25" customHeight="1" collapsed="1" x14ac:dyDescent="0.25">
      <c r="A58" s="841">
        <v>22</v>
      </c>
      <c r="B58" s="842" t="s">
        <v>599</v>
      </c>
      <c r="C58" s="1171" t="s">
        <v>3</v>
      </c>
      <c r="D58" s="1171"/>
      <c r="E58" s="777" t="s">
        <v>378</v>
      </c>
      <c r="F58" s="101" t="e">
        <f>#REF!</f>
        <v>#REF!</v>
      </c>
      <c r="G58" s="783">
        <v>1.39</v>
      </c>
      <c r="H58" s="101" t="e">
        <f t="shared" si="11"/>
        <v>#REF!</v>
      </c>
      <c r="I58" s="101" t="e">
        <f>(H58*($I$7+#REF!))+H58</f>
        <v>#REF!</v>
      </c>
      <c r="J58" s="101" t="e">
        <f>ROUND(I58*#REF!*#REF!,0)</f>
        <v>#REF!</v>
      </c>
      <c r="K58" s="40" t="e">
        <f>ROUND(I58*#REF!*#REF!*#REF!,0)</f>
        <v>#REF!</v>
      </c>
      <c r="L58" s="365" t="e">
        <f t="shared" si="0"/>
        <v>#REF!</v>
      </c>
      <c r="M58" s="372" t="e">
        <f t="shared" si="8"/>
        <v>#REF!</v>
      </c>
      <c r="N58" s="372" t="e">
        <f t="shared" si="1"/>
        <v>#REF!</v>
      </c>
      <c r="O58" s="110"/>
      <c r="P58" s="427" t="s">
        <v>533</v>
      </c>
      <c r="Q58" s="428"/>
      <c r="U58" s="118" t="e">
        <f t="shared" si="4"/>
        <v>#REF!</v>
      </c>
      <c r="V58" s="125" t="e">
        <f t="shared" si="5"/>
        <v>#REF!</v>
      </c>
      <c r="W58" s="117" t="e">
        <f t="shared" si="6"/>
        <v>#REF!</v>
      </c>
    </row>
    <row r="59" spans="1:23" s="6" customFormat="1" ht="47.25" hidden="1" customHeight="1" outlineLevel="1" thickBot="1" x14ac:dyDescent="0.3">
      <c r="A59" s="16">
        <v>23</v>
      </c>
      <c r="B59" s="131"/>
      <c r="C59" s="1148" t="s">
        <v>3</v>
      </c>
      <c r="D59" s="1148"/>
      <c r="E59" s="775" t="s">
        <v>378</v>
      </c>
      <c r="F59" s="64" t="e">
        <f>#REF!</f>
        <v>#REF!</v>
      </c>
      <c r="G59" s="775">
        <v>1.5</v>
      </c>
      <c r="H59" s="64" t="e">
        <f t="shared" si="11"/>
        <v>#REF!</v>
      </c>
      <c r="I59" s="64" t="e">
        <f>(H59*($I$7+#REF!))+H59</f>
        <v>#REF!</v>
      </c>
      <c r="J59" s="64" t="e">
        <f>ROUND(I59*#REF!*#REF!,0)</f>
        <v>#REF!</v>
      </c>
      <c r="K59" s="34" t="e">
        <f>ROUND(I59*#REF!*#REF!*#REF!,0)</f>
        <v>#REF!</v>
      </c>
      <c r="L59" s="365" t="e">
        <f t="shared" si="0"/>
        <v>#REF!</v>
      </c>
      <c r="M59" s="372" t="e">
        <f t="shared" si="8"/>
        <v>#REF!</v>
      </c>
      <c r="N59" s="372" t="e">
        <f t="shared" si="1"/>
        <v>#REF!</v>
      </c>
      <c r="O59" s="110"/>
      <c r="P59" s="1626" t="s">
        <v>530</v>
      </c>
      <c r="Q59" s="1626"/>
      <c r="U59" s="118" t="e">
        <f t="shared" si="4"/>
        <v>#REF!</v>
      </c>
      <c r="V59" s="125" t="e">
        <f t="shared" si="5"/>
        <v>#REF!</v>
      </c>
      <c r="W59" s="117" t="e">
        <f t="shared" si="6"/>
        <v>#REF!</v>
      </c>
    </row>
    <row r="60" spans="1:23" s="6" customFormat="1" ht="47.25" customHeight="1" collapsed="1" thickBot="1" x14ac:dyDescent="0.3">
      <c r="A60" s="841">
        <v>24</v>
      </c>
      <c r="B60" s="842" t="e">
        <f>#REF!</f>
        <v>#REF!</v>
      </c>
      <c r="C60" s="1171" t="s">
        <v>3</v>
      </c>
      <c r="D60" s="1171"/>
      <c r="E60" s="777" t="s">
        <v>378</v>
      </c>
      <c r="F60" s="101" t="e">
        <f>#REF!</f>
        <v>#REF!</v>
      </c>
      <c r="G60" s="777">
        <v>1.5</v>
      </c>
      <c r="H60" s="101" t="e">
        <f t="shared" si="11"/>
        <v>#REF!</v>
      </c>
      <c r="I60" s="101" t="e">
        <f>(H60*($I$7+#REF!))+H60</f>
        <v>#REF!</v>
      </c>
      <c r="J60" s="101" t="e">
        <f>ROUND(I60*#REF!*#REF!,0)</f>
        <v>#REF!</v>
      </c>
      <c r="K60" s="40" t="e">
        <f>ROUND(I60*#REF!*#REF!*#REF!,0)</f>
        <v>#REF!</v>
      </c>
      <c r="L60" s="365" t="e">
        <f t="shared" si="0"/>
        <v>#REF!</v>
      </c>
      <c r="M60" s="372" t="e">
        <f t="shared" si="8"/>
        <v>#REF!</v>
      </c>
      <c r="N60" s="372" t="e">
        <f t="shared" si="1"/>
        <v>#REF!</v>
      </c>
      <c r="O60" s="110"/>
      <c r="P60" s="1626" t="s">
        <v>530</v>
      </c>
      <c r="Q60" s="1626"/>
      <c r="U60" s="118" t="e">
        <f t="shared" si="4"/>
        <v>#REF!</v>
      </c>
      <c r="V60" s="125" t="e">
        <f t="shared" si="5"/>
        <v>#REF!</v>
      </c>
      <c r="W60" s="117" t="e">
        <f t="shared" si="6"/>
        <v>#REF!</v>
      </c>
    </row>
    <row r="61" spans="1:23" s="6" customFormat="1" ht="47.25" customHeight="1" thickBot="1" x14ac:dyDescent="0.3">
      <c r="A61" s="16">
        <v>25</v>
      </c>
      <c r="B61" s="131" t="s">
        <v>600</v>
      </c>
      <c r="C61" s="1148" t="s">
        <v>3</v>
      </c>
      <c r="D61" s="1148"/>
      <c r="E61" s="775" t="s">
        <v>378</v>
      </c>
      <c r="F61" s="64" t="e">
        <f>#REF!</f>
        <v>#REF!</v>
      </c>
      <c r="G61" s="850">
        <v>2</v>
      </c>
      <c r="H61" s="64" t="e">
        <f>F61*G61</f>
        <v>#REF!</v>
      </c>
      <c r="I61" s="64" t="e">
        <f>(H61*($I$7+#REF!))+H61</f>
        <v>#REF!</v>
      </c>
      <c r="J61" s="64" t="e">
        <f>ROUND(I61*#REF!*#REF!,0)</f>
        <v>#REF!</v>
      </c>
      <c r="K61" s="34" t="e">
        <f>ROUND(I61*#REF!*#REF!*#REF!,0)</f>
        <v>#REF!</v>
      </c>
      <c r="L61" s="365" t="e">
        <f t="shared" si="0"/>
        <v>#REF!</v>
      </c>
      <c r="M61" s="372" t="e">
        <f t="shared" si="8"/>
        <v>#REF!</v>
      </c>
      <c r="N61" s="372" t="e">
        <f t="shared" si="1"/>
        <v>#REF!</v>
      </c>
      <c r="O61" s="110"/>
      <c r="P61" s="1627" t="s">
        <v>532</v>
      </c>
      <c r="Q61" s="1627"/>
      <c r="U61" s="118" t="e">
        <f t="shared" si="4"/>
        <v>#REF!</v>
      </c>
      <c r="V61" s="125" t="e">
        <f t="shared" si="5"/>
        <v>#REF!</v>
      </c>
      <c r="W61" s="117" t="e">
        <f t="shared" si="6"/>
        <v>#REF!</v>
      </c>
    </row>
    <row r="62" spans="1:23" s="26" customFormat="1" ht="47.25" customHeight="1" thickBot="1" x14ac:dyDescent="0.3">
      <c r="A62" s="104" t="s">
        <v>374</v>
      </c>
      <c r="B62" s="226" t="s">
        <v>591</v>
      </c>
      <c r="C62" s="1172" t="s">
        <v>3</v>
      </c>
      <c r="D62" s="1172"/>
      <c r="E62" s="777" t="s">
        <v>380</v>
      </c>
      <c r="F62" s="101" t="e">
        <f>#REF!</f>
        <v>#REF!</v>
      </c>
      <c r="G62" s="783">
        <v>1.1000000000000001</v>
      </c>
      <c r="H62" s="101" t="e">
        <f t="shared" ref="H62:H72" si="13">F62*G62</f>
        <v>#REF!</v>
      </c>
      <c r="I62" s="101" t="e">
        <f>(H62*($I$7+#REF!))+H62</f>
        <v>#REF!</v>
      </c>
      <c r="J62" s="101" t="e">
        <f>ROUND(I62*#REF!*#REF!,0)</f>
        <v>#REF!</v>
      </c>
      <c r="K62" s="40" t="e">
        <f>ROUND(I62*#REF!*#REF!*#REF!,0)</f>
        <v>#REF!</v>
      </c>
      <c r="L62" s="365" t="e">
        <f t="shared" si="0"/>
        <v>#REF!</v>
      </c>
      <c r="M62" s="372" t="e">
        <f t="shared" si="8"/>
        <v>#REF!</v>
      </c>
      <c r="N62" s="372" t="e">
        <f t="shared" si="1"/>
        <v>#REF!</v>
      </c>
      <c r="O62" s="110"/>
      <c r="P62" s="1626" t="s">
        <v>530</v>
      </c>
      <c r="Q62" s="1626"/>
      <c r="R62" s="25"/>
      <c r="S62" s="25"/>
      <c r="U62" s="118" t="e">
        <f t="shared" si="4"/>
        <v>#REF!</v>
      </c>
      <c r="V62" s="125" t="e">
        <f t="shared" si="5"/>
        <v>#REF!</v>
      </c>
      <c r="W62" s="117" t="e">
        <f t="shared" si="6"/>
        <v>#REF!</v>
      </c>
    </row>
    <row r="63" spans="1:23" s="26" customFormat="1" ht="47.25" customHeight="1" thickBot="1" x14ac:dyDescent="0.3">
      <c r="A63" s="23" t="s">
        <v>375</v>
      </c>
      <c r="B63" s="207" t="s">
        <v>590</v>
      </c>
      <c r="C63" s="1156" t="s">
        <v>3</v>
      </c>
      <c r="D63" s="1156"/>
      <c r="E63" s="784" t="s">
        <v>8</v>
      </c>
      <c r="F63" s="64" t="e">
        <f>#REF!</f>
        <v>#REF!</v>
      </c>
      <c r="G63" s="784">
        <v>1</v>
      </c>
      <c r="H63" s="64" t="e">
        <f t="shared" si="13"/>
        <v>#REF!</v>
      </c>
      <c r="I63" s="64" t="e">
        <f>(H63*($I$7+#REF!))+H63</f>
        <v>#REF!</v>
      </c>
      <c r="J63" s="64" t="e">
        <f>ROUND(I63*#REF!*#REF!,0)</f>
        <v>#REF!</v>
      </c>
      <c r="K63" s="34" t="e">
        <f>ROUND(I63*#REF!*#REF!*#REF!,0)</f>
        <v>#REF!</v>
      </c>
      <c r="L63" s="365" t="e">
        <f t="shared" si="0"/>
        <v>#REF!</v>
      </c>
      <c r="M63" s="372" t="e">
        <f t="shared" si="8"/>
        <v>#REF!</v>
      </c>
      <c r="N63" s="372" t="e">
        <f t="shared" si="1"/>
        <v>#REF!</v>
      </c>
      <c r="O63" s="110"/>
      <c r="P63" s="1626" t="s">
        <v>530</v>
      </c>
      <c r="Q63" s="1626"/>
      <c r="R63" s="25"/>
      <c r="U63" s="118" t="e">
        <f t="shared" si="4"/>
        <v>#REF!</v>
      </c>
      <c r="V63" s="125" t="e">
        <f t="shared" si="5"/>
        <v>#REF!</v>
      </c>
      <c r="W63" s="117" t="e">
        <f t="shared" si="6"/>
        <v>#REF!</v>
      </c>
    </row>
    <row r="64" spans="1:23" s="26" customFormat="1" ht="47.25" customHeight="1" thickBot="1" x14ac:dyDescent="0.3">
      <c r="A64" s="104" t="s">
        <v>376</v>
      </c>
      <c r="B64" s="226" t="s">
        <v>601</v>
      </c>
      <c r="C64" s="1172" t="s">
        <v>3</v>
      </c>
      <c r="D64" s="1172"/>
      <c r="E64" s="783" t="s">
        <v>8</v>
      </c>
      <c r="F64" s="101" t="e">
        <f>#REF!</f>
        <v>#REF!</v>
      </c>
      <c r="G64" s="783">
        <v>0.75</v>
      </c>
      <c r="H64" s="101" t="e">
        <f t="shared" si="13"/>
        <v>#REF!</v>
      </c>
      <c r="I64" s="101" t="e">
        <f>(H64*($I$7+#REF!))+H64</f>
        <v>#REF!</v>
      </c>
      <c r="J64" s="101" t="e">
        <f>ROUND(I64*#REF!*#REF!,0)</f>
        <v>#REF!</v>
      </c>
      <c r="K64" s="40" t="e">
        <f>ROUND(I64*#REF!*#REF!*#REF!,0)</f>
        <v>#REF!</v>
      </c>
      <c r="L64" s="365" t="e">
        <f t="shared" si="0"/>
        <v>#REF!</v>
      </c>
      <c r="M64" s="372" t="e">
        <f t="shared" si="8"/>
        <v>#REF!</v>
      </c>
      <c r="N64" s="372" t="e">
        <f t="shared" si="1"/>
        <v>#REF!</v>
      </c>
      <c r="O64" s="110"/>
      <c r="P64" s="1626" t="s">
        <v>530</v>
      </c>
      <c r="Q64" s="1626"/>
      <c r="R64" s="25"/>
      <c r="U64" s="118" t="e">
        <f t="shared" si="4"/>
        <v>#REF!</v>
      </c>
      <c r="V64" s="125" t="e">
        <f t="shared" si="5"/>
        <v>#REF!</v>
      </c>
      <c r="W64" s="117" t="e">
        <f t="shared" si="6"/>
        <v>#REF!</v>
      </c>
    </row>
    <row r="65" spans="1:23" s="6" customFormat="1" ht="47.25" customHeight="1" thickBot="1" x14ac:dyDescent="0.3">
      <c r="A65" s="16">
        <v>27</v>
      </c>
      <c r="B65" s="131" t="s">
        <v>52</v>
      </c>
      <c r="C65" s="1148" t="s">
        <v>3</v>
      </c>
      <c r="D65" s="1148"/>
      <c r="E65" s="775" t="s">
        <v>8</v>
      </c>
      <c r="F65" s="64" t="e">
        <f>#REF!</f>
        <v>#REF!</v>
      </c>
      <c r="G65" s="848">
        <v>0.5</v>
      </c>
      <c r="H65" s="64" t="e">
        <f t="shared" si="13"/>
        <v>#REF!</v>
      </c>
      <c r="I65" s="64" t="e">
        <f>(H65*($I$7+#REF!))+H65</f>
        <v>#REF!</v>
      </c>
      <c r="J65" s="64" t="e">
        <f>ROUND(I65*#REF!*#REF!,0)</f>
        <v>#REF!</v>
      </c>
      <c r="K65" s="34" t="e">
        <f>ROUND(I65*#REF!*#REF!*#REF!,0)</f>
        <v>#REF!</v>
      </c>
      <c r="L65" s="365" t="e">
        <f t="shared" si="0"/>
        <v>#REF!</v>
      </c>
      <c r="M65" s="372" t="e">
        <f t="shared" si="8"/>
        <v>#REF!</v>
      </c>
      <c r="N65" s="372" t="e">
        <f t="shared" si="1"/>
        <v>#REF!</v>
      </c>
      <c r="O65" s="110"/>
      <c r="P65" s="1626" t="s">
        <v>530</v>
      </c>
      <c r="Q65" s="1626"/>
      <c r="R65" s="27"/>
      <c r="U65" s="118" t="e">
        <f t="shared" si="4"/>
        <v>#REF!</v>
      </c>
      <c r="V65" s="125" t="e">
        <f t="shared" si="5"/>
        <v>#REF!</v>
      </c>
      <c r="W65" s="117" t="e">
        <f t="shared" si="6"/>
        <v>#REF!</v>
      </c>
    </row>
    <row r="66" spans="1:23" s="6" customFormat="1" ht="47.25" customHeight="1" thickBot="1" x14ac:dyDescent="0.3">
      <c r="A66" s="841">
        <v>28</v>
      </c>
      <c r="B66" s="842" t="s">
        <v>53</v>
      </c>
      <c r="C66" s="1171" t="s">
        <v>3</v>
      </c>
      <c r="D66" s="1171"/>
      <c r="E66" s="777" t="s">
        <v>8</v>
      </c>
      <c r="F66" s="101" t="e">
        <f>#REF!</f>
        <v>#REF!</v>
      </c>
      <c r="G66" s="843">
        <v>0.4</v>
      </c>
      <c r="H66" s="101" t="e">
        <f t="shared" si="13"/>
        <v>#REF!</v>
      </c>
      <c r="I66" s="101" t="e">
        <f>(H66*($I$7+#REF!))+H66</f>
        <v>#REF!</v>
      </c>
      <c r="J66" s="101" t="e">
        <f>ROUND(I66*#REF!*#REF!,0)</f>
        <v>#REF!</v>
      </c>
      <c r="K66" s="40" t="e">
        <f>ROUND(I66*#REF!*#REF!*#REF!,0)</f>
        <v>#REF!</v>
      </c>
      <c r="L66" s="365" t="e">
        <f t="shared" si="0"/>
        <v>#REF!</v>
      </c>
      <c r="M66" s="372" t="e">
        <f t="shared" si="8"/>
        <v>#REF!</v>
      </c>
      <c r="N66" s="372" t="e">
        <f t="shared" si="1"/>
        <v>#REF!</v>
      </c>
      <c r="O66" s="110"/>
      <c r="P66" s="1626" t="s">
        <v>530</v>
      </c>
      <c r="Q66" s="1626"/>
      <c r="U66" s="118" t="e">
        <f t="shared" si="4"/>
        <v>#REF!</v>
      </c>
      <c r="V66" s="125" t="e">
        <f t="shared" si="5"/>
        <v>#REF!</v>
      </c>
      <c r="W66" s="117" t="e">
        <f t="shared" si="6"/>
        <v>#REF!</v>
      </c>
    </row>
    <row r="67" spans="1:23" s="6" customFormat="1" ht="47.25" customHeight="1" thickBot="1" x14ac:dyDescent="0.3">
      <c r="A67" s="16">
        <v>29</v>
      </c>
      <c r="B67" s="131" t="s">
        <v>54</v>
      </c>
      <c r="C67" s="1148" t="s">
        <v>3</v>
      </c>
      <c r="D67" s="1148"/>
      <c r="E67" s="775" t="s">
        <v>8</v>
      </c>
      <c r="F67" s="64" t="e">
        <f>#REF!</f>
        <v>#REF!</v>
      </c>
      <c r="G67" s="775">
        <v>0.5</v>
      </c>
      <c r="H67" s="64" t="e">
        <f t="shared" si="13"/>
        <v>#REF!</v>
      </c>
      <c r="I67" s="64" t="e">
        <f>(H67*($I$7+#REF!))+H67</f>
        <v>#REF!</v>
      </c>
      <c r="J67" s="64" t="e">
        <f>ROUND(I67*#REF!*#REF!,0)</f>
        <v>#REF!</v>
      </c>
      <c r="K67" s="34" t="e">
        <f>ROUND(I67*#REF!*#REF!*#REF!,0)</f>
        <v>#REF!</v>
      </c>
      <c r="L67" s="365" t="e">
        <f t="shared" si="0"/>
        <v>#REF!</v>
      </c>
      <c r="M67" s="372" t="e">
        <f t="shared" si="8"/>
        <v>#REF!</v>
      </c>
      <c r="N67" s="372" t="e">
        <f t="shared" si="1"/>
        <v>#REF!</v>
      </c>
      <c r="O67" s="110"/>
      <c r="P67" s="394"/>
      <c r="Q67" s="394"/>
      <c r="U67" s="118" t="e">
        <f t="shared" si="4"/>
        <v>#REF!</v>
      </c>
      <c r="V67" s="125" t="e">
        <f t="shared" si="5"/>
        <v>#REF!</v>
      </c>
      <c r="W67" s="117" t="e">
        <f t="shared" si="6"/>
        <v>#REF!</v>
      </c>
    </row>
    <row r="68" spans="1:23" s="6" customFormat="1" ht="47.25" customHeight="1" thickBot="1" x14ac:dyDescent="0.3">
      <c r="A68" s="841">
        <v>30</v>
      </c>
      <c r="B68" s="842" t="s">
        <v>55</v>
      </c>
      <c r="C68" s="1171" t="s">
        <v>3</v>
      </c>
      <c r="D68" s="1171"/>
      <c r="E68" s="777" t="s">
        <v>8</v>
      </c>
      <c r="F68" s="101" t="e">
        <f>#REF!</f>
        <v>#REF!</v>
      </c>
      <c r="G68" s="777">
        <v>1.4</v>
      </c>
      <c r="H68" s="101" t="e">
        <f t="shared" si="13"/>
        <v>#REF!</v>
      </c>
      <c r="I68" s="101" t="e">
        <f>(H68*($I$7+#REF!))+H68</f>
        <v>#REF!</v>
      </c>
      <c r="J68" s="101" t="e">
        <f>ROUND(I68*#REF!*#REF!,0)</f>
        <v>#REF!</v>
      </c>
      <c r="K68" s="40" t="e">
        <f>ROUND(I68*#REF!*#REF!*#REF!,0)</f>
        <v>#REF!</v>
      </c>
      <c r="L68" s="110"/>
      <c r="M68" s="110"/>
      <c r="N68" s="110"/>
      <c r="O68" s="110"/>
      <c r="P68" s="394"/>
      <c r="Q68" s="394"/>
      <c r="U68" s="118" t="e">
        <f t="shared" si="4"/>
        <v>#REF!</v>
      </c>
      <c r="V68" s="125" t="e">
        <f t="shared" si="5"/>
        <v>#REF!</v>
      </c>
      <c r="W68" s="117" t="e">
        <f t="shared" si="6"/>
        <v>#REF!</v>
      </c>
    </row>
    <row r="69" spans="1:23" s="6" customFormat="1" ht="47.25" customHeight="1" thickBot="1" x14ac:dyDescent="0.3">
      <c r="A69" s="16">
        <v>31</v>
      </c>
      <c r="B69" s="131" t="s">
        <v>56</v>
      </c>
      <c r="C69" s="1148" t="s">
        <v>3</v>
      </c>
      <c r="D69" s="1148"/>
      <c r="E69" s="775" t="s">
        <v>8</v>
      </c>
      <c r="F69" s="64" t="e">
        <f>#REF!</f>
        <v>#REF!</v>
      </c>
      <c r="G69" s="775">
        <v>1.44</v>
      </c>
      <c r="H69" s="64" t="e">
        <f t="shared" si="13"/>
        <v>#REF!</v>
      </c>
      <c r="I69" s="64" t="e">
        <f>(H69*($I$7+#REF!))+H69</f>
        <v>#REF!</v>
      </c>
      <c r="J69" s="64" t="e">
        <f>ROUND(I69*#REF!*#REF!,0)</f>
        <v>#REF!</v>
      </c>
      <c r="K69" s="34" t="e">
        <f>ROUND(I69*#REF!*#REF!*#REF!,0)</f>
        <v>#REF!</v>
      </c>
      <c r="L69" s="110"/>
      <c r="M69" s="110"/>
      <c r="N69" s="110"/>
      <c r="O69" s="110"/>
      <c r="P69" s="394"/>
      <c r="Q69" s="394"/>
      <c r="U69" s="118" t="e">
        <f t="shared" si="4"/>
        <v>#REF!</v>
      </c>
      <c r="V69" s="125" t="e">
        <f t="shared" si="5"/>
        <v>#REF!</v>
      </c>
      <c r="W69" s="117" t="e">
        <f t="shared" si="6"/>
        <v>#REF!</v>
      </c>
    </row>
    <row r="70" spans="1:23" s="6" customFormat="1" ht="47.25" customHeight="1" thickBot="1" x14ac:dyDescent="0.3">
      <c r="A70" s="841">
        <v>32</v>
      </c>
      <c r="B70" s="842" t="s">
        <v>57</v>
      </c>
      <c r="C70" s="1171" t="s">
        <v>3</v>
      </c>
      <c r="D70" s="1171"/>
      <c r="E70" s="777" t="s">
        <v>385</v>
      </c>
      <c r="F70" s="101" t="e">
        <f>#REF!</f>
        <v>#REF!</v>
      </c>
      <c r="G70" s="777">
        <v>0.64</v>
      </c>
      <c r="H70" s="101" t="e">
        <f t="shared" si="13"/>
        <v>#REF!</v>
      </c>
      <c r="I70" s="101" t="e">
        <f>(H70*($I$7+#REF!))+H70</f>
        <v>#REF!</v>
      </c>
      <c r="J70" s="101" t="e">
        <f>ROUND(I70*#REF!*#REF!,0)</f>
        <v>#REF!</v>
      </c>
      <c r="K70" s="40" t="e">
        <f>ROUND(I70*#REF!*#REF!*#REF!,0)</f>
        <v>#REF!</v>
      </c>
      <c r="L70" s="110"/>
      <c r="M70" s="110"/>
      <c r="N70" s="110"/>
      <c r="O70" s="110"/>
      <c r="P70" s="394"/>
      <c r="Q70" s="394"/>
      <c r="U70" s="118" t="e">
        <f t="shared" si="4"/>
        <v>#REF!</v>
      </c>
      <c r="V70" s="125" t="e">
        <f t="shared" si="5"/>
        <v>#REF!</v>
      </c>
      <c r="W70" s="117" t="e">
        <f t="shared" si="6"/>
        <v>#REF!</v>
      </c>
    </row>
    <row r="71" spans="1:23" s="6" customFormat="1" ht="47.25" customHeight="1" thickBot="1" x14ac:dyDescent="0.3">
      <c r="A71" s="16">
        <v>33</v>
      </c>
      <c r="B71" s="131" t="s">
        <v>58</v>
      </c>
      <c r="C71" s="1148" t="s">
        <v>3</v>
      </c>
      <c r="D71" s="1148"/>
      <c r="E71" s="775" t="s">
        <v>378</v>
      </c>
      <c r="F71" s="64" t="e">
        <f>#REF!</f>
        <v>#REF!</v>
      </c>
      <c r="G71" s="848">
        <v>0.5</v>
      </c>
      <c r="H71" s="64" t="e">
        <f t="shared" si="13"/>
        <v>#REF!</v>
      </c>
      <c r="I71" s="64" t="e">
        <f>(H71*($I$7+#REF!))+H71</f>
        <v>#REF!</v>
      </c>
      <c r="J71" s="64" t="e">
        <f>ROUND(I71*#REF!*#REF!,0)</f>
        <v>#REF!</v>
      </c>
      <c r="K71" s="34" t="e">
        <f>ROUND(I71*#REF!*#REF!*#REF!,0)</f>
        <v>#REF!</v>
      </c>
      <c r="L71" s="110"/>
      <c r="M71" s="110"/>
      <c r="N71" s="110"/>
      <c r="O71" s="110"/>
      <c r="P71" s="394"/>
      <c r="Q71" s="394"/>
      <c r="U71" s="118" t="e">
        <f t="shared" si="4"/>
        <v>#REF!</v>
      </c>
      <c r="V71" s="125" t="e">
        <f t="shared" si="5"/>
        <v>#REF!</v>
      </c>
      <c r="W71" s="117" t="e">
        <f t="shared" si="6"/>
        <v>#REF!</v>
      </c>
    </row>
    <row r="72" spans="1:23" s="6" customFormat="1" ht="47.25" customHeight="1" thickBot="1" x14ac:dyDescent="0.3">
      <c r="A72" s="851">
        <v>34</v>
      </c>
      <c r="B72" s="852" t="s">
        <v>59</v>
      </c>
      <c r="C72" s="1163" t="s">
        <v>3</v>
      </c>
      <c r="D72" s="1163"/>
      <c r="E72" s="102" t="s">
        <v>380</v>
      </c>
      <c r="F72" s="66" t="e">
        <f>#REF!</f>
        <v>#REF!</v>
      </c>
      <c r="G72" s="100">
        <v>0.56000000000000005</v>
      </c>
      <c r="H72" s="66" t="e">
        <f t="shared" si="13"/>
        <v>#REF!</v>
      </c>
      <c r="I72" s="101" t="e">
        <f>(H72*($I$7+#REF!))+H72</f>
        <v>#REF!</v>
      </c>
      <c r="J72" s="101" t="e">
        <f>ROUND(I72*#REF!*#REF!,0)</f>
        <v>#REF!</v>
      </c>
      <c r="K72" s="40" t="e">
        <f>ROUND(I72*#REF!*#REF!*#REF!,0)</f>
        <v>#REF!</v>
      </c>
      <c r="L72" s="110"/>
      <c r="M72" s="110"/>
      <c r="N72" s="110"/>
      <c r="O72" s="110"/>
      <c r="P72" s="394"/>
      <c r="Q72" s="394"/>
      <c r="U72" s="118" t="e">
        <f t="shared" si="4"/>
        <v>#REF!</v>
      </c>
      <c r="V72" s="125" t="e">
        <f t="shared" si="5"/>
        <v>#REF!</v>
      </c>
      <c r="W72" s="117" t="e">
        <f t="shared" si="6"/>
        <v>#REF!</v>
      </c>
    </row>
    <row r="73" spans="1:23" s="6" customFormat="1" ht="22.5" customHeight="1" thickBot="1" x14ac:dyDescent="0.3">
      <c r="A73" s="1473" t="s">
        <v>365</v>
      </c>
      <c r="B73" s="1474"/>
      <c r="C73" s="1474"/>
      <c r="D73" s="1474"/>
      <c r="E73" s="1474"/>
      <c r="F73" s="1474"/>
      <c r="G73" s="1474"/>
      <c r="H73" s="1474"/>
      <c r="I73" s="1474"/>
      <c r="J73" s="1474"/>
      <c r="K73" s="1613"/>
      <c r="L73" s="360"/>
      <c r="M73" s="373"/>
      <c r="N73" s="373"/>
      <c r="O73" s="360"/>
      <c r="P73" s="360"/>
      <c r="Q73" s="360"/>
      <c r="U73" s="118"/>
      <c r="V73" s="125"/>
      <c r="W73" s="117"/>
    </row>
    <row r="74" spans="1:23" s="6" customFormat="1" ht="58.5" customHeight="1" thickBot="1" x14ac:dyDescent="0.3">
      <c r="A74" s="12">
        <v>1</v>
      </c>
      <c r="B74" s="13" t="s">
        <v>64</v>
      </c>
      <c r="C74" s="1592" t="s">
        <v>3</v>
      </c>
      <c r="D74" s="1592"/>
      <c r="E74" s="21" t="s">
        <v>380</v>
      </c>
      <c r="F74" s="64" t="e">
        <f>#REF!</f>
        <v>#REF!</v>
      </c>
      <c r="G74" s="774">
        <v>0.18</v>
      </c>
      <c r="H74" s="33" t="e">
        <f>F74*G74</f>
        <v>#REF!</v>
      </c>
      <c r="I74" s="57" t="e">
        <f>(H74*($I$9+#REF!))+H74</f>
        <v>#REF!</v>
      </c>
      <c r="J74" s="57" t="e">
        <f>ROUND(I74*#REF!*#REF!,0)</f>
        <v>#REF!</v>
      </c>
      <c r="K74" s="58" t="e">
        <f>ROUND(I74*#REF!*#REF!*#REF!,0)</f>
        <v>#REF!</v>
      </c>
      <c r="L74" s="110"/>
      <c r="M74" s="110"/>
      <c r="N74" s="110"/>
      <c r="O74" s="110"/>
      <c r="P74" s="394"/>
      <c r="Q74" s="394"/>
      <c r="U74" s="118" t="e">
        <f t="shared" si="4"/>
        <v>#REF!</v>
      </c>
      <c r="V74" s="125" t="e">
        <f t="shared" si="5"/>
        <v>#REF!</v>
      </c>
      <c r="W74" s="117" t="e">
        <f t="shared" si="6"/>
        <v>#REF!</v>
      </c>
    </row>
    <row r="75" spans="1:23" s="6" customFormat="1" ht="22.5" customHeight="1" thickBot="1" x14ac:dyDescent="0.3">
      <c r="A75" s="1614" t="s">
        <v>65</v>
      </c>
      <c r="B75" s="1615"/>
      <c r="C75" s="1615"/>
      <c r="D75" s="1615"/>
      <c r="E75" s="1615"/>
      <c r="F75" s="1615"/>
      <c r="G75" s="1615"/>
      <c r="H75" s="1615"/>
      <c r="I75" s="1615"/>
      <c r="J75" s="1615"/>
      <c r="K75" s="1616"/>
      <c r="L75" s="363"/>
      <c r="M75" s="374"/>
      <c r="N75" s="374"/>
      <c r="O75" s="363"/>
      <c r="P75" s="397"/>
      <c r="Q75" s="397"/>
      <c r="U75" s="118"/>
      <c r="V75" s="125"/>
      <c r="W75" s="117"/>
    </row>
    <row r="76" spans="1:23" s="6" customFormat="1" ht="63" customHeight="1" thickBot="1" x14ac:dyDescent="0.3">
      <c r="A76" s="14">
        <v>2</v>
      </c>
      <c r="B76" s="15" t="s">
        <v>66</v>
      </c>
      <c r="C76" s="1593" t="s">
        <v>3</v>
      </c>
      <c r="D76" s="1593"/>
      <c r="E76" s="778" t="s">
        <v>8</v>
      </c>
      <c r="F76" s="106" t="e">
        <f>#REF!</f>
        <v>#REF!</v>
      </c>
      <c r="G76" s="778">
        <v>1</v>
      </c>
      <c r="H76" s="97" t="e">
        <f>F76*G76</f>
        <v>#REF!</v>
      </c>
      <c r="I76" s="57" t="e">
        <f>(H76*($I$9+#REF!))+H76</f>
        <v>#REF!</v>
      </c>
      <c r="J76" s="57" t="e">
        <f>ROUND(I76*#REF!*#REF!,0)</f>
        <v>#REF!</v>
      </c>
      <c r="K76" s="58" t="e">
        <f>ROUND(I76*#REF!*#REF!*#REF!,0)</f>
        <v>#REF!</v>
      </c>
      <c r="L76" s="110"/>
      <c r="M76" s="110"/>
      <c r="N76" s="110"/>
      <c r="O76" s="110"/>
      <c r="P76" s="394"/>
      <c r="Q76" s="394"/>
      <c r="U76" s="118" t="e">
        <f t="shared" si="4"/>
        <v>#REF!</v>
      </c>
      <c r="V76" s="125" t="e">
        <f t="shared" si="5"/>
        <v>#REF!</v>
      </c>
      <c r="W76" s="117" t="e">
        <f t="shared" si="6"/>
        <v>#REF!</v>
      </c>
    </row>
    <row r="77" spans="1:23" s="6" customFormat="1" ht="57.75" customHeight="1" thickBot="1" x14ac:dyDescent="0.3">
      <c r="A77" s="12">
        <v>3</v>
      </c>
      <c r="B77" s="13" t="s">
        <v>67</v>
      </c>
      <c r="C77" s="1592" t="s">
        <v>3</v>
      </c>
      <c r="D77" s="1592"/>
      <c r="E77" s="775" t="s">
        <v>387</v>
      </c>
      <c r="F77" s="59" t="e">
        <f>#REF!+#REF!</f>
        <v>#REF!</v>
      </c>
      <c r="G77" s="774">
        <v>2</v>
      </c>
      <c r="H77" s="64" t="e">
        <f>F77*G77/2</f>
        <v>#REF!</v>
      </c>
      <c r="I77" s="33" t="e">
        <f>(H77*($I$9+#REF!))+H77</f>
        <v>#REF!</v>
      </c>
      <c r="J77" s="33" t="e">
        <f>ROUND(I77*#REF!*#REF!,0)</f>
        <v>#REF!</v>
      </c>
      <c r="K77" s="34" t="e">
        <f>ROUND(I77*#REF!*#REF!*#REF!,0)</f>
        <v>#REF!</v>
      </c>
      <c r="L77" s="110"/>
      <c r="M77" s="110"/>
      <c r="N77" s="110"/>
      <c r="O77" s="110"/>
      <c r="P77" s="394"/>
      <c r="Q77" s="394"/>
      <c r="R77" s="27" t="s">
        <v>372</v>
      </c>
      <c r="S77" s="27"/>
      <c r="T77" s="27"/>
      <c r="U77" s="118" t="e">
        <f t="shared" si="4"/>
        <v>#REF!</v>
      </c>
      <c r="V77" s="125" t="e">
        <f t="shared" si="5"/>
        <v>#REF!</v>
      </c>
      <c r="W77" s="117" t="e">
        <f t="shared" si="6"/>
        <v>#REF!</v>
      </c>
    </row>
    <row r="78" spans="1:23" s="6" customFormat="1" ht="40.5" customHeight="1" thickBot="1" x14ac:dyDescent="0.3">
      <c r="A78" s="14">
        <v>4</v>
      </c>
      <c r="B78" s="15" t="s">
        <v>68</v>
      </c>
      <c r="C78" s="1593" t="s">
        <v>3</v>
      </c>
      <c r="D78" s="1593"/>
      <c r="E78" s="778" t="s">
        <v>383</v>
      </c>
      <c r="F78" s="101" t="e">
        <f>#REF!</f>
        <v>#REF!</v>
      </c>
      <c r="G78" s="778">
        <v>0.72</v>
      </c>
      <c r="H78" s="38" t="e">
        <f t="shared" ref="H78:H124" si="14">F78*G78</f>
        <v>#REF!</v>
      </c>
      <c r="I78" s="38" t="e">
        <f>(H78*($I$9+#REF!))+H78</f>
        <v>#REF!</v>
      </c>
      <c r="J78" s="38" t="e">
        <f>ROUND(I78*#REF!*#REF!,0)</f>
        <v>#REF!</v>
      </c>
      <c r="K78" s="40" t="e">
        <f>ROUND(I78*#REF!*#REF!*#REF!,0)</f>
        <v>#REF!</v>
      </c>
      <c r="L78" s="110"/>
      <c r="M78" s="110"/>
      <c r="N78" s="110"/>
      <c r="O78" s="110"/>
      <c r="P78" s="394"/>
      <c r="Q78" s="394"/>
      <c r="U78" s="118" t="e">
        <f t="shared" si="4"/>
        <v>#REF!</v>
      </c>
      <c r="V78" s="125" t="e">
        <f t="shared" si="5"/>
        <v>#REF!</v>
      </c>
      <c r="W78" s="117" t="e">
        <f t="shared" si="6"/>
        <v>#REF!</v>
      </c>
    </row>
    <row r="79" spans="1:23" s="6" customFormat="1" ht="40.5" customHeight="1" thickBot="1" x14ac:dyDescent="0.3">
      <c r="A79" s="12">
        <v>5</v>
      </c>
      <c r="B79" s="13" t="s">
        <v>69</v>
      </c>
      <c r="C79" s="1592" t="s">
        <v>3</v>
      </c>
      <c r="D79" s="1592"/>
      <c r="E79" s="774" t="s">
        <v>8</v>
      </c>
      <c r="F79" s="64" t="e">
        <f>#REF!</f>
        <v>#REF!</v>
      </c>
      <c r="G79" s="774">
        <v>0.28999999999999998</v>
      </c>
      <c r="H79" s="33" t="e">
        <f t="shared" si="14"/>
        <v>#REF!</v>
      </c>
      <c r="I79" s="33" t="e">
        <f>(H79*($I$9+#REF!))+H79</f>
        <v>#REF!</v>
      </c>
      <c r="J79" s="33" t="e">
        <f>ROUND(I79*#REF!*#REF!,0)</f>
        <v>#REF!</v>
      </c>
      <c r="K79" s="34" t="e">
        <f>ROUND(I79*#REF!*#REF!*#REF!,0)</f>
        <v>#REF!</v>
      </c>
      <c r="L79" s="110"/>
      <c r="M79" s="110"/>
      <c r="N79" s="110"/>
      <c r="O79" s="110"/>
      <c r="P79" s="394"/>
      <c r="Q79" s="394"/>
      <c r="U79" s="118" t="e">
        <f t="shared" si="4"/>
        <v>#REF!</v>
      </c>
      <c r="V79" s="125" t="e">
        <f t="shared" si="5"/>
        <v>#REF!</v>
      </c>
      <c r="W79" s="117" t="e">
        <f t="shared" si="6"/>
        <v>#REF!</v>
      </c>
    </row>
    <row r="80" spans="1:23" s="6" customFormat="1" ht="40.5" customHeight="1" thickBot="1" x14ac:dyDescent="0.3">
      <c r="A80" s="12">
        <v>6</v>
      </c>
      <c r="B80" s="13" t="s">
        <v>70</v>
      </c>
      <c r="C80" s="1592" t="s">
        <v>3</v>
      </c>
      <c r="D80" s="1592"/>
      <c r="E80" s="774" t="s">
        <v>8</v>
      </c>
      <c r="F80" s="64" t="e">
        <f>#REF!</f>
        <v>#REF!</v>
      </c>
      <c r="G80" s="774">
        <v>1.5</v>
      </c>
      <c r="H80" s="33" t="e">
        <f t="shared" si="14"/>
        <v>#REF!</v>
      </c>
      <c r="I80" s="33" t="e">
        <f>(H80*($I$9+#REF!))+H80</f>
        <v>#REF!</v>
      </c>
      <c r="J80" s="33" t="e">
        <f>ROUND(I80*#REF!*#REF!,0)</f>
        <v>#REF!</v>
      </c>
      <c r="K80" s="34" t="e">
        <f>ROUND(I80*#REF!*#REF!*#REF!,0)</f>
        <v>#REF!</v>
      </c>
      <c r="L80" s="110"/>
      <c r="M80" s="110"/>
      <c r="N80" s="110"/>
      <c r="O80" s="110"/>
      <c r="P80" s="394"/>
      <c r="Q80" s="394"/>
      <c r="U80" s="118" t="e">
        <f t="shared" si="4"/>
        <v>#REF!</v>
      </c>
      <c r="V80" s="125" t="e">
        <f t="shared" si="5"/>
        <v>#REF!</v>
      </c>
      <c r="W80" s="117" t="e">
        <f t="shared" si="6"/>
        <v>#REF!</v>
      </c>
    </row>
    <row r="81" spans="1:23" s="6" customFormat="1" ht="40.5" customHeight="1" thickBot="1" x14ac:dyDescent="0.3">
      <c r="A81" s="12">
        <v>7</v>
      </c>
      <c r="B81" s="13" t="s">
        <v>71</v>
      </c>
      <c r="C81" s="1592" t="s">
        <v>3</v>
      </c>
      <c r="D81" s="1592"/>
      <c r="E81" s="774" t="s">
        <v>8</v>
      </c>
      <c r="F81" s="64" t="e">
        <f>#REF!</f>
        <v>#REF!</v>
      </c>
      <c r="G81" s="774">
        <v>0.28999999999999998</v>
      </c>
      <c r="H81" s="33" t="e">
        <f t="shared" si="14"/>
        <v>#REF!</v>
      </c>
      <c r="I81" s="33" t="e">
        <f>(H81*($I$9+#REF!))+H81</f>
        <v>#REF!</v>
      </c>
      <c r="J81" s="33" t="e">
        <f>ROUND(I81*#REF!*#REF!,0)</f>
        <v>#REF!</v>
      </c>
      <c r="K81" s="34" t="e">
        <f>ROUND(I81*#REF!*#REF!*#REF!,0)</f>
        <v>#REF!</v>
      </c>
      <c r="L81" s="110"/>
      <c r="M81" s="110"/>
      <c r="N81" s="110"/>
      <c r="O81" s="110"/>
      <c r="P81" s="394"/>
      <c r="Q81" s="394"/>
      <c r="U81" s="118" t="e">
        <f t="shared" ref="U81:U144" si="15">(I81-H81)/H81</f>
        <v>#REF!</v>
      </c>
      <c r="V81" s="125" t="e">
        <f t="shared" ref="V81:V144" si="16">J81/I81</f>
        <v>#REF!</v>
      </c>
      <c r="W81" s="117" t="e">
        <f t="shared" ref="W81:W144" si="17">ROUND(K81/I81/$W$3/$W$1,1)</f>
        <v>#REF!</v>
      </c>
    </row>
    <row r="82" spans="1:23" s="6" customFormat="1" ht="40.5" customHeight="1" thickBot="1" x14ac:dyDescent="0.3">
      <c r="A82" s="12">
        <v>8</v>
      </c>
      <c r="B82" s="13" t="s">
        <v>72</v>
      </c>
      <c r="C82" s="1592" t="s">
        <v>3</v>
      </c>
      <c r="D82" s="1592"/>
      <c r="E82" s="774" t="s">
        <v>8</v>
      </c>
      <c r="F82" s="64" t="e">
        <f>#REF!</f>
        <v>#REF!</v>
      </c>
      <c r="G82" s="774">
        <v>0.36</v>
      </c>
      <c r="H82" s="33" t="e">
        <f t="shared" si="14"/>
        <v>#REF!</v>
      </c>
      <c r="I82" s="33" t="e">
        <f>(H82*($I$9+#REF!))+H82</f>
        <v>#REF!</v>
      </c>
      <c r="J82" s="33" t="e">
        <f>ROUND(I82*#REF!*#REF!,0)</f>
        <v>#REF!</v>
      </c>
      <c r="K82" s="34" t="e">
        <f>ROUND(I82*#REF!*#REF!*#REF!,0)</f>
        <v>#REF!</v>
      </c>
      <c r="L82" s="110"/>
      <c r="M82" s="110"/>
      <c r="N82" s="110"/>
      <c r="O82" s="110"/>
      <c r="P82" s="394"/>
      <c r="Q82" s="394"/>
      <c r="U82" s="118" t="e">
        <f t="shared" si="15"/>
        <v>#REF!</v>
      </c>
      <c r="V82" s="125" t="e">
        <f t="shared" si="16"/>
        <v>#REF!</v>
      </c>
      <c r="W82" s="117" t="e">
        <f t="shared" si="17"/>
        <v>#REF!</v>
      </c>
    </row>
    <row r="83" spans="1:23" s="6" customFormat="1" ht="40.5" customHeight="1" thickBot="1" x14ac:dyDescent="0.3">
      <c r="A83" s="12">
        <v>9</v>
      </c>
      <c r="B83" s="13" t="s">
        <v>73</v>
      </c>
      <c r="C83" s="1592" t="s">
        <v>3</v>
      </c>
      <c r="D83" s="1592"/>
      <c r="E83" s="774" t="s">
        <v>8</v>
      </c>
      <c r="F83" s="64" t="e">
        <f>#REF!</f>
        <v>#REF!</v>
      </c>
      <c r="G83" s="774">
        <v>0.15</v>
      </c>
      <c r="H83" s="33" t="e">
        <f t="shared" si="14"/>
        <v>#REF!</v>
      </c>
      <c r="I83" s="33" t="e">
        <f>(H83*($I$9+#REF!))+H83</f>
        <v>#REF!</v>
      </c>
      <c r="J83" s="33" t="e">
        <f>ROUND(I83*#REF!*#REF!,0)</f>
        <v>#REF!</v>
      </c>
      <c r="K83" s="34" t="e">
        <f>ROUND(I83*#REF!*#REF!*#REF!,0)</f>
        <v>#REF!</v>
      </c>
      <c r="L83" s="110"/>
      <c r="M83" s="110"/>
      <c r="N83" s="110"/>
      <c r="O83" s="110"/>
      <c r="P83" s="394"/>
      <c r="Q83" s="394"/>
      <c r="U83" s="118" t="e">
        <f t="shared" si="15"/>
        <v>#REF!</v>
      </c>
      <c r="V83" s="125" t="e">
        <f t="shared" si="16"/>
        <v>#REF!</v>
      </c>
      <c r="W83" s="117" t="e">
        <f t="shared" si="17"/>
        <v>#REF!</v>
      </c>
    </row>
    <row r="84" spans="1:23" s="6" customFormat="1" ht="40.5" customHeight="1" thickBot="1" x14ac:dyDescent="0.3">
      <c r="A84" s="12">
        <v>10</v>
      </c>
      <c r="B84" s="13" t="s">
        <v>74</v>
      </c>
      <c r="C84" s="1592" t="s">
        <v>3</v>
      </c>
      <c r="D84" s="1592"/>
      <c r="E84" s="774" t="s">
        <v>8</v>
      </c>
      <c r="F84" s="64" t="e">
        <f>#REF!</f>
        <v>#REF!</v>
      </c>
      <c r="G84" s="774">
        <v>0.2</v>
      </c>
      <c r="H84" s="33" t="e">
        <f t="shared" si="14"/>
        <v>#REF!</v>
      </c>
      <c r="I84" s="33" t="e">
        <f>(H84*($I$9+#REF!))+H84</f>
        <v>#REF!</v>
      </c>
      <c r="J84" s="33" t="e">
        <f>ROUND(I84*#REF!*#REF!,0)</f>
        <v>#REF!</v>
      </c>
      <c r="K84" s="34" t="e">
        <f>ROUND(I84*#REF!*#REF!*#REF!,0)</f>
        <v>#REF!</v>
      </c>
      <c r="L84" s="110"/>
      <c r="M84" s="110"/>
      <c r="N84" s="110"/>
      <c r="O84" s="110"/>
      <c r="P84" s="394"/>
      <c r="Q84" s="394"/>
      <c r="U84" s="118" t="e">
        <f t="shared" si="15"/>
        <v>#REF!</v>
      </c>
      <c r="V84" s="125" t="e">
        <f t="shared" si="16"/>
        <v>#REF!</v>
      </c>
      <c r="W84" s="117" t="e">
        <f t="shared" si="17"/>
        <v>#REF!</v>
      </c>
    </row>
    <row r="85" spans="1:23" s="6" customFormat="1" ht="40.5" customHeight="1" thickBot="1" x14ac:dyDescent="0.3">
      <c r="A85" s="12">
        <v>11</v>
      </c>
      <c r="B85" s="13" t="s">
        <v>75</v>
      </c>
      <c r="C85" s="1592" t="s">
        <v>3</v>
      </c>
      <c r="D85" s="1592"/>
      <c r="E85" s="774" t="s">
        <v>8</v>
      </c>
      <c r="F85" s="64" t="e">
        <f>#REF!</f>
        <v>#REF!</v>
      </c>
      <c r="G85" s="774">
        <v>0.25</v>
      </c>
      <c r="H85" s="33" t="e">
        <f t="shared" si="14"/>
        <v>#REF!</v>
      </c>
      <c r="I85" s="33" t="e">
        <f>(H85*($I$9+#REF!))+H85</f>
        <v>#REF!</v>
      </c>
      <c r="J85" s="33" t="e">
        <f>ROUND(I85*#REF!*#REF!,0)</f>
        <v>#REF!</v>
      </c>
      <c r="K85" s="34" t="e">
        <f>ROUND(I85*#REF!*#REF!*#REF!,0)</f>
        <v>#REF!</v>
      </c>
      <c r="L85" s="110"/>
      <c r="M85" s="110"/>
      <c r="N85" s="110"/>
      <c r="O85" s="110"/>
      <c r="P85" s="394"/>
      <c r="Q85" s="394"/>
      <c r="U85" s="118" t="e">
        <f t="shared" si="15"/>
        <v>#REF!</v>
      </c>
      <c r="V85" s="125" t="e">
        <f t="shared" si="16"/>
        <v>#REF!</v>
      </c>
      <c r="W85" s="117" t="e">
        <f t="shared" si="17"/>
        <v>#REF!</v>
      </c>
    </row>
    <row r="86" spans="1:23" s="6" customFormat="1" ht="40.5" customHeight="1" thickBot="1" x14ac:dyDescent="0.3">
      <c r="A86" s="12">
        <v>12</v>
      </c>
      <c r="B86" s="13" t="s">
        <v>76</v>
      </c>
      <c r="C86" s="1592" t="s">
        <v>3</v>
      </c>
      <c r="D86" s="1592"/>
      <c r="E86" s="774" t="s">
        <v>8</v>
      </c>
      <c r="F86" s="64" t="e">
        <f>#REF!</f>
        <v>#REF!</v>
      </c>
      <c r="G86" s="774">
        <v>0.15</v>
      </c>
      <c r="H86" s="33" t="e">
        <f t="shared" si="14"/>
        <v>#REF!</v>
      </c>
      <c r="I86" s="33" t="e">
        <f>(H86*($I$9+#REF!))+H86</f>
        <v>#REF!</v>
      </c>
      <c r="J86" s="33" t="e">
        <f>ROUND(I86*#REF!*#REF!,0)</f>
        <v>#REF!</v>
      </c>
      <c r="K86" s="34" t="e">
        <f>ROUND(I86*#REF!*#REF!*#REF!,0)</f>
        <v>#REF!</v>
      </c>
      <c r="L86" s="110"/>
      <c r="M86" s="110"/>
      <c r="N86" s="110"/>
      <c r="O86" s="110"/>
      <c r="P86" s="394"/>
      <c r="Q86" s="394"/>
      <c r="U86" s="118" t="e">
        <f t="shared" si="15"/>
        <v>#REF!</v>
      </c>
      <c r="V86" s="125" t="e">
        <f t="shared" si="16"/>
        <v>#REF!</v>
      </c>
      <c r="W86" s="117" t="e">
        <f t="shared" si="17"/>
        <v>#REF!</v>
      </c>
    </row>
    <row r="87" spans="1:23" s="6" customFormat="1" ht="40.5" customHeight="1" thickBot="1" x14ac:dyDescent="0.3">
      <c r="A87" s="12">
        <v>13</v>
      </c>
      <c r="B87" s="13" t="s">
        <v>77</v>
      </c>
      <c r="C87" s="1592" t="s">
        <v>3</v>
      </c>
      <c r="D87" s="1592"/>
      <c r="E87" s="774" t="s">
        <v>8</v>
      </c>
      <c r="F87" s="64" t="e">
        <f>#REF!</f>
        <v>#REF!</v>
      </c>
      <c r="G87" s="774">
        <v>0.2</v>
      </c>
      <c r="H87" s="33" t="e">
        <f t="shared" si="14"/>
        <v>#REF!</v>
      </c>
      <c r="I87" s="33" t="e">
        <f>(H87*($I$9+#REF!))+H87</f>
        <v>#REF!</v>
      </c>
      <c r="J87" s="33" t="e">
        <f>ROUND(I87*#REF!*#REF!,0)</f>
        <v>#REF!</v>
      </c>
      <c r="K87" s="34" t="e">
        <f>ROUND(I87*#REF!*#REF!*#REF!,0)</f>
        <v>#REF!</v>
      </c>
      <c r="L87" s="110"/>
      <c r="M87" s="110"/>
      <c r="N87" s="110"/>
      <c r="O87" s="110"/>
      <c r="P87" s="394"/>
      <c r="Q87" s="394"/>
      <c r="U87" s="118" t="e">
        <f t="shared" si="15"/>
        <v>#REF!</v>
      </c>
      <c r="V87" s="125" t="e">
        <f t="shared" si="16"/>
        <v>#REF!</v>
      </c>
      <c r="W87" s="117" t="e">
        <f t="shared" si="17"/>
        <v>#REF!</v>
      </c>
    </row>
    <row r="88" spans="1:23" s="6" customFormat="1" ht="40.5" customHeight="1" thickBot="1" x14ac:dyDescent="0.3">
      <c r="A88" s="12">
        <v>14</v>
      </c>
      <c r="B88" s="13" t="s">
        <v>78</v>
      </c>
      <c r="C88" s="1592" t="s">
        <v>3</v>
      </c>
      <c r="D88" s="1592"/>
      <c r="E88" s="774" t="s">
        <v>8</v>
      </c>
      <c r="F88" s="64" t="e">
        <f>#REF!</f>
        <v>#REF!</v>
      </c>
      <c r="G88" s="774">
        <v>1.24</v>
      </c>
      <c r="H88" s="33" t="e">
        <f t="shared" si="14"/>
        <v>#REF!</v>
      </c>
      <c r="I88" s="33" t="e">
        <f>(H88*($I$9+#REF!))+H88</f>
        <v>#REF!</v>
      </c>
      <c r="J88" s="33" t="e">
        <f>ROUND(I88*#REF!*#REF!,0)</f>
        <v>#REF!</v>
      </c>
      <c r="K88" s="34" t="e">
        <f>ROUND(I88*#REF!*#REF!*#REF!,0)</f>
        <v>#REF!</v>
      </c>
      <c r="L88" s="110"/>
      <c r="M88" s="110"/>
      <c r="N88" s="110"/>
      <c r="O88" s="110"/>
      <c r="P88" s="394"/>
      <c r="Q88" s="394"/>
      <c r="U88" s="118" t="e">
        <f t="shared" si="15"/>
        <v>#REF!</v>
      </c>
      <c r="V88" s="125" t="e">
        <f t="shared" si="16"/>
        <v>#REF!</v>
      </c>
      <c r="W88" s="117" t="e">
        <f t="shared" si="17"/>
        <v>#REF!</v>
      </c>
    </row>
    <row r="89" spans="1:23" s="6" customFormat="1" ht="40.5" customHeight="1" thickBot="1" x14ac:dyDescent="0.3">
      <c r="A89" s="12">
        <v>15</v>
      </c>
      <c r="B89" s="13" t="s">
        <v>79</v>
      </c>
      <c r="C89" s="1592" t="s">
        <v>3</v>
      </c>
      <c r="D89" s="1592"/>
      <c r="E89" s="774" t="s">
        <v>8</v>
      </c>
      <c r="F89" s="64" t="e">
        <f>#REF!</f>
        <v>#REF!</v>
      </c>
      <c r="G89" s="774">
        <v>0.81</v>
      </c>
      <c r="H89" s="33" t="e">
        <f t="shared" si="14"/>
        <v>#REF!</v>
      </c>
      <c r="I89" s="33" t="e">
        <f>(H89*($I$9+#REF!))+H89</f>
        <v>#REF!</v>
      </c>
      <c r="J89" s="33" t="e">
        <f>ROUND(I89*#REF!*#REF!,0)</f>
        <v>#REF!</v>
      </c>
      <c r="K89" s="34" t="e">
        <f>ROUND(I89*#REF!*#REF!*#REF!,0)</f>
        <v>#REF!</v>
      </c>
      <c r="L89" s="110"/>
      <c r="M89" s="110"/>
      <c r="N89" s="110"/>
      <c r="O89" s="110"/>
      <c r="P89" s="394"/>
      <c r="Q89" s="394"/>
      <c r="U89" s="118" t="e">
        <f t="shared" si="15"/>
        <v>#REF!</v>
      </c>
      <c r="V89" s="125" t="e">
        <f t="shared" si="16"/>
        <v>#REF!</v>
      </c>
      <c r="W89" s="117" t="e">
        <f t="shared" si="17"/>
        <v>#REF!</v>
      </c>
    </row>
    <row r="90" spans="1:23" s="6" customFormat="1" ht="40.5" customHeight="1" thickBot="1" x14ac:dyDescent="0.3">
      <c r="A90" s="12">
        <v>16</v>
      </c>
      <c r="B90" s="13" t="s">
        <v>80</v>
      </c>
      <c r="C90" s="1592" t="s">
        <v>3</v>
      </c>
      <c r="D90" s="1592"/>
      <c r="E90" s="774" t="s">
        <v>8</v>
      </c>
      <c r="F90" s="64" t="e">
        <f>#REF!</f>
        <v>#REF!</v>
      </c>
      <c r="G90" s="774">
        <v>0.69</v>
      </c>
      <c r="H90" s="33" t="e">
        <f t="shared" si="14"/>
        <v>#REF!</v>
      </c>
      <c r="I90" s="33" t="e">
        <f>(H90*($I$9+#REF!))+H90</f>
        <v>#REF!</v>
      </c>
      <c r="J90" s="33" t="e">
        <f>ROUND(I90*#REF!*#REF!,0)</f>
        <v>#REF!</v>
      </c>
      <c r="K90" s="34" t="e">
        <f>ROUND(I90*#REF!*#REF!*#REF!,0)</f>
        <v>#REF!</v>
      </c>
      <c r="L90" s="110"/>
      <c r="M90" s="110"/>
      <c r="N90" s="110"/>
      <c r="O90" s="110"/>
      <c r="P90" s="394"/>
      <c r="Q90" s="394"/>
      <c r="U90" s="118" t="e">
        <f t="shared" si="15"/>
        <v>#REF!</v>
      </c>
      <c r="V90" s="125" t="e">
        <f t="shared" si="16"/>
        <v>#REF!</v>
      </c>
      <c r="W90" s="117" t="e">
        <f t="shared" si="17"/>
        <v>#REF!</v>
      </c>
    </row>
    <row r="91" spans="1:23" s="6" customFormat="1" ht="40.5" customHeight="1" thickBot="1" x14ac:dyDescent="0.3">
      <c r="A91" s="12">
        <v>17</v>
      </c>
      <c r="B91" s="13" t="s">
        <v>81</v>
      </c>
      <c r="C91" s="1592" t="s">
        <v>3</v>
      </c>
      <c r="D91" s="1592"/>
      <c r="E91" s="774" t="s">
        <v>8</v>
      </c>
      <c r="F91" s="64" t="e">
        <f>#REF!</f>
        <v>#REF!</v>
      </c>
      <c r="G91" s="774">
        <v>0.43</v>
      </c>
      <c r="H91" s="33" t="e">
        <f t="shared" si="14"/>
        <v>#REF!</v>
      </c>
      <c r="I91" s="33" t="e">
        <f>(H91*($I$9+#REF!))+H91</f>
        <v>#REF!</v>
      </c>
      <c r="J91" s="33" t="e">
        <f>ROUND(I91*#REF!*#REF!,0)</f>
        <v>#REF!</v>
      </c>
      <c r="K91" s="34" t="e">
        <f>ROUND(I91*#REF!*#REF!*#REF!,0)</f>
        <v>#REF!</v>
      </c>
      <c r="L91" s="110"/>
      <c r="M91" s="110"/>
      <c r="N91" s="110"/>
      <c r="O91" s="110"/>
      <c r="P91" s="394"/>
      <c r="Q91" s="394"/>
      <c r="U91" s="118" t="e">
        <f t="shared" si="15"/>
        <v>#REF!</v>
      </c>
      <c r="V91" s="125" t="e">
        <f t="shared" si="16"/>
        <v>#REF!</v>
      </c>
      <c r="W91" s="117" t="e">
        <f t="shared" si="17"/>
        <v>#REF!</v>
      </c>
    </row>
    <row r="92" spans="1:23" s="6" customFormat="1" ht="40.5" customHeight="1" thickBot="1" x14ac:dyDescent="0.3">
      <c r="A92" s="12">
        <v>18</v>
      </c>
      <c r="B92" s="13" t="s">
        <v>82</v>
      </c>
      <c r="C92" s="1592" t="s">
        <v>3</v>
      </c>
      <c r="D92" s="1592"/>
      <c r="E92" s="774" t="s">
        <v>8</v>
      </c>
      <c r="F92" s="64" t="e">
        <f>#REF!</f>
        <v>#REF!</v>
      </c>
      <c r="G92" s="774">
        <v>0.5</v>
      </c>
      <c r="H92" s="33" t="e">
        <f t="shared" si="14"/>
        <v>#REF!</v>
      </c>
      <c r="I92" s="33" t="e">
        <f>(H92*($I$9+#REF!))+H92</f>
        <v>#REF!</v>
      </c>
      <c r="J92" s="33" t="e">
        <f>ROUND(I92*#REF!*#REF!,0)</f>
        <v>#REF!</v>
      </c>
      <c r="K92" s="34" t="e">
        <f>ROUND(I92*#REF!*#REF!*#REF!,0)</f>
        <v>#REF!</v>
      </c>
      <c r="L92" s="110"/>
      <c r="M92" s="110"/>
      <c r="N92" s="110"/>
      <c r="O92" s="110"/>
      <c r="P92" s="394"/>
      <c r="Q92" s="394"/>
      <c r="U92" s="118" t="e">
        <f t="shared" si="15"/>
        <v>#REF!</v>
      </c>
      <c r="V92" s="125" t="e">
        <f t="shared" si="16"/>
        <v>#REF!</v>
      </c>
      <c r="W92" s="117" t="e">
        <f t="shared" si="17"/>
        <v>#REF!</v>
      </c>
    </row>
    <row r="93" spans="1:23" s="6" customFormat="1" ht="40.5" customHeight="1" thickBot="1" x14ac:dyDescent="0.3">
      <c r="A93" s="12">
        <v>19</v>
      </c>
      <c r="B93" s="13" t="s">
        <v>83</v>
      </c>
      <c r="C93" s="1592" t="s">
        <v>3</v>
      </c>
      <c r="D93" s="1592"/>
      <c r="E93" s="774" t="s">
        <v>8</v>
      </c>
      <c r="F93" s="64" t="e">
        <f>#REF!</f>
        <v>#REF!</v>
      </c>
      <c r="G93" s="774">
        <v>0.3</v>
      </c>
      <c r="H93" s="33" t="e">
        <f t="shared" si="14"/>
        <v>#REF!</v>
      </c>
      <c r="I93" s="33" t="e">
        <f>(H93*($I$9+#REF!))+H93</f>
        <v>#REF!</v>
      </c>
      <c r="J93" s="33" t="e">
        <f>ROUND(I93*#REF!*#REF!,0)</f>
        <v>#REF!</v>
      </c>
      <c r="K93" s="34" t="e">
        <f>ROUND(I93*#REF!*#REF!*#REF!,0)</f>
        <v>#REF!</v>
      </c>
      <c r="L93" s="110"/>
      <c r="M93" s="110"/>
      <c r="N93" s="110"/>
      <c r="O93" s="110"/>
      <c r="P93" s="394"/>
      <c r="Q93" s="394"/>
      <c r="U93" s="118" t="e">
        <f t="shared" si="15"/>
        <v>#REF!</v>
      </c>
      <c r="V93" s="125" t="e">
        <f t="shared" si="16"/>
        <v>#REF!</v>
      </c>
      <c r="W93" s="117" t="e">
        <f t="shared" si="17"/>
        <v>#REF!</v>
      </c>
    </row>
    <row r="94" spans="1:23" s="6" customFormat="1" ht="40.5" customHeight="1" thickBot="1" x14ac:dyDescent="0.3">
      <c r="A94" s="12">
        <v>20</v>
      </c>
      <c r="B94" s="13" t="s">
        <v>84</v>
      </c>
      <c r="C94" s="1592" t="s">
        <v>3</v>
      </c>
      <c r="D94" s="1592"/>
      <c r="E94" s="774" t="s">
        <v>8</v>
      </c>
      <c r="F94" s="64" t="e">
        <f>#REF!</f>
        <v>#REF!</v>
      </c>
      <c r="G94" s="774">
        <v>0.4</v>
      </c>
      <c r="H94" s="33" t="e">
        <f t="shared" si="14"/>
        <v>#REF!</v>
      </c>
      <c r="I94" s="33" t="e">
        <f>(H94*($I$9+#REF!))+H94</f>
        <v>#REF!</v>
      </c>
      <c r="J94" s="33" t="e">
        <f>ROUND(I94*#REF!*#REF!,0)</f>
        <v>#REF!</v>
      </c>
      <c r="K94" s="34" t="e">
        <f>ROUND(I94*#REF!*#REF!*#REF!,0)</f>
        <v>#REF!</v>
      </c>
      <c r="L94" s="110"/>
      <c r="M94" s="110"/>
      <c r="N94" s="110"/>
      <c r="O94" s="110"/>
      <c r="P94" s="394"/>
      <c r="Q94" s="394"/>
      <c r="U94" s="118" t="e">
        <f t="shared" si="15"/>
        <v>#REF!</v>
      </c>
      <c r="V94" s="125" t="e">
        <f t="shared" si="16"/>
        <v>#REF!</v>
      </c>
      <c r="W94" s="117" t="e">
        <f t="shared" si="17"/>
        <v>#REF!</v>
      </c>
    </row>
    <row r="95" spans="1:23" s="6" customFormat="1" ht="40.5" customHeight="1" thickBot="1" x14ac:dyDescent="0.3">
      <c r="A95" s="12">
        <v>21</v>
      </c>
      <c r="B95" s="13" t="s">
        <v>85</v>
      </c>
      <c r="C95" s="1592" t="s">
        <v>3</v>
      </c>
      <c r="D95" s="1592"/>
      <c r="E95" s="774" t="s">
        <v>8</v>
      </c>
      <c r="F95" s="64" t="e">
        <f>#REF!</f>
        <v>#REF!</v>
      </c>
      <c r="G95" s="774">
        <v>0.6</v>
      </c>
      <c r="H95" s="33" t="e">
        <f t="shared" si="14"/>
        <v>#REF!</v>
      </c>
      <c r="I95" s="33" t="e">
        <f>(H95*($I$9+#REF!))+H95</f>
        <v>#REF!</v>
      </c>
      <c r="J95" s="33" t="e">
        <f>ROUND(I95*#REF!*#REF!,0)</f>
        <v>#REF!</v>
      </c>
      <c r="K95" s="34" t="e">
        <f>ROUND(I95*#REF!*#REF!*#REF!,0)</f>
        <v>#REF!</v>
      </c>
      <c r="L95" s="110"/>
      <c r="M95" s="110"/>
      <c r="N95" s="110"/>
      <c r="O95" s="110"/>
      <c r="P95" s="394"/>
      <c r="Q95" s="394"/>
      <c r="U95" s="118" t="e">
        <f t="shared" si="15"/>
        <v>#REF!</v>
      </c>
      <c r="V95" s="125" t="e">
        <f t="shared" si="16"/>
        <v>#REF!</v>
      </c>
      <c r="W95" s="117" t="e">
        <f t="shared" si="17"/>
        <v>#REF!</v>
      </c>
    </row>
    <row r="96" spans="1:23" s="6" customFormat="1" ht="40.5" customHeight="1" thickBot="1" x14ac:dyDescent="0.3">
      <c r="A96" s="12">
        <v>22</v>
      </c>
      <c r="B96" s="13" t="s">
        <v>86</v>
      </c>
      <c r="C96" s="1592" t="s">
        <v>3</v>
      </c>
      <c r="D96" s="1592"/>
      <c r="E96" s="774" t="s">
        <v>8</v>
      </c>
      <c r="F96" s="64" t="e">
        <f>#REF!</f>
        <v>#REF!</v>
      </c>
      <c r="G96" s="774">
        <v>0.9</v>
      </c>
      <c r="H96" s="33" t="e">
        <f t="shared" si="14"/>
        <v>#REF!</v>
      </c>
      <c r="I96" s="33" t="e">
        <f>(H96*($I$9+#REF!))+H96</f>
        <v>#REF!</v>
      </c>
      <c r="J96" s="33" t="e">
        <f>ROUND(I96*#REF!*#REF!,0)</f>
        <v>#REF!</v>
      </c>
      <c r="K96" s="34" t="e">
        <f>ROUND(I96*#REF!*#REF!*#REF!,0)</f>
        <v>#REF!</v>
      </c>
      <c r="L96" s="110"/>
      <c r="M96" s="110"/>
      <c r="N96" s="110"/>
      <c r="O96" s="110"/>
      <c r="P96" s="394"/>
      <c r="Q96" s="394"/>
      <c r="U96" s="118" t="e">
        <f t="shared" si="15"/>
        <v>#REF!</v>
      </c>
      <c r="V96" s="125" t="e">
        <f t="shared" si="16"/>
        <v>#REF!</v>
      </c>
      <c r="W96" s="117" t="e">
        <f t="shared" si="17"/>
        <v>#REF!</v>
      </c>
    </row>
    <row r="97" spans="1:23" s="6" customFormat="1" ht="40.5" customHeight="1" thickBot="1" x14ac:dyDescent="0.3">
      <c r="A97" s="12">
        <v>23</v>
      </c>
      <c r="B97" s="13" t="s">
        <v>87</v>
      </c>
      <c r="C97" s="1592" t="s">
        <v>3</v>
      </c>
      <c r="D97" s="1592"/>
      <c r="E97" s="774" t="s">
        <v>8</v>
      </c>
      <c r="F97" s="64" t="e">
        <f>#REF!</f>
        <v>#REF!</v>
      </c>
      <c r="G97" s="774">
        <v>0.82</v>
      </c>
      <c r="H97" s="33" t="e">
        <f t="shared" si="14"/>
        <v>#REF!</v>
      </c>
      <c r="I97" s="33" t="e">
        <f>(H97*($I$9+#REF!))+H97</f>
        <v>#REF!</v>
      </c>
      <c r="J97" s="33" t="e">
        <f>ROUND(I97*#REF!*#REF!,0)</f>
        <v>#REF!</v>
      </c>
      <c r="K97" s="34" t="e">
        <f>ROUND(I97*#REF!*#REF!*#REF!,0)</f>
        <v>#REF!</v>
      </c>
      <c r="L97" s="110"/>
      <c r="M97" s="110"/>
      <c r="N97" s="110"/>
      <c r="O97" s="110"/>
      <c r="P97" s="394"/>
      <c r="Q97" s="394"/>
      <c r="U97" s="118" t="e">
        <f t="shared" si="15"/>
        <v>#REF!</v>
      </c>
      <c r="V97" s="125" t="e">
        <f t="shared" si="16"/>
        <v>#REF!</v>
      </c>
      <c r="W97" s="117" t="e">
        <f t="shared" si="17"/>
        <v>#REF!</v>
      </c>
    </row>
    <row r="98" spans="1:23" s="6" customFormat="1" ht="40.5" customHeight="1" thickBot="1" x14ac:dyDescent="0.3">
      <c r="A98" s="12">
        <v>24</v>
      </c>
      <c r="B98" s="13" t="s">
        <v>88</v>
      </c>
      <c r="C98" s="1592" t="s">
        <v>3</v>
      </c>
      <c r="D98" s="1592"/>
      <c r="E98" s="774" t="s">
        <v>8</v>
      </c>
      <c r="F98" s="64" t="e">
        <f>#REF!</f>
        <v>#REF!</v>
      </c>
      <c r="G98" s="774">
        <v>0.25</v>
      </c>
      <c r="H98" s="33" t="e">
        <f t="shared" si="14"/>
        <v>#REF!</v>
      </c>
      <c r="I98" s="33" t="e">
        <f>(H98*($I$9+#REF!))+H98</f>
        <v>#REF!</v>
      </c>
      <c r="J98" s="33" t="e">
        <f>ROUND(I98*#REF!*#REF!,0)</f>
        <v>#REF!</v>
      </c>
      <c r="K98" s="34" t="e">
        <f>ROUND(I98*#REF!*#REF!*#REF!,0)</f>
        <v>#REF!</v>
      </c>
      <c r="L98" s="110"/>
      <c r="M98" s="110"/>
      <c r="N98" s="110"/>
      <c r="O98" s="110"/>
      <c r="P98" s="394"/>
      <c r="Q98" s="394"/>
      <c r="U98" s="118" t="e">
        <f t="shared" si="15"/>
        <v>#REF!</v>
      </c>
      <c r="V98" s="125" t="e">
        <f t="shared" si="16"/>
        <v>#REF!</v>
      </c>
      <c r="W98" s="117" t="e">
        <f t="shared" si="17"/>
        <v>#REF!</v>
      </c>
    </row>
    <row r="99" spans="1:23" s="6" customFormat="1" ht="40.5" customHeight="1" thickBot="1" x14ac:dyDescent="0.3">
      <c r="A99" s="12">
        <v>25</v>
      </c>
      <c r="B99" s="13" t="s">
        <v>89</v>
      </c>
      <c r="C99" s="1592" t="s">
        <v>3</v>
      </c>
      <c r="D99" s="1592"/>
      <c r="E99" s="774" t="s">
        <v>8</v>
      </c>
      <c r="F99" s="64" t="e">
        <f>#REF!</f>
        <v>#REF!</v>
      </c>
      <c r="G99" s="774">
        <v>0.17</v>
      </c>
      <c r="H99" s="33" t="e">
        <f t="shared" si="14"/>
        <v>#REF!</v>
      </c>
      <c r="I99" s="33" t="e">
        <f>(H99*($I$9+#REF!))+H99</f>
        <v>#REF!</v>
      </c>
      <c r="J99" s="33" t="e">
        <f>ROUND(I99*#REF!*#REF!,0)</f>
        <v>#REF!</v>
      </c>
      <c r="K99" s="34" t="e">
        <f>ROUND(I99*#REF!*#REF!*#REF!,0)</f>
        <v>#REF!</v>
      </c>
      <c r="L99" s="110"/>
      <c r="M99" s="110"/>
      <c r="N99" s="110"/>
      <c r="O99" s="110"/>
      <c r="P99" s="394"/>
      <c r="Q99" s="394"/>
      <c r="U99" s="118" t="e">
        <f t="shared" si="15"/>
        <v>#REF!</v>
      </c>
      <c r="V99" s="125" t="e">
        <f t="shared" si="16"/>
        <v>#REF!</v>
      </c>
      <c r="W99" s="117" t="e">
        <f t="shared" si="17"/>
        <v>#REF!</v>
      </c>
    </row>
    <row r="100" spans="1:23" s="6" customFormat="1" ht="40.5" customHeight="1" thickBot="1" x14ac:dyDescent="0.3">
      <c r="A100" s="12">
        <v>26</v>
      </c>
      <c r="B100" s="13" t="s">
        <v>90</v>
      </c>
      <c r="C100" s="1592" t="s">
        <v>3</v>
      </c>
      <c r="D100" s="1592"/>
      <c r="E100" s="774" t="s">
        <v>8</v>
      </c>
      <c r="F100" s="64" t="e">
        <f>#REF!</f>
        <v>#REF!</v>
      </c>
      <c r="G100" s="774">
        <v>0.5</v>
      </c>
      <c r="H100" s="33" t="e">
        <f t="shared" si="14"/>
        <v>#REF!</v>
      </c>
      <c r="I100" s="33" t="e">
        <f>(H100*($I$9+#REF!))+H100</f>
        <v>#REF!</v>
      </c>
      <c r="J100" s="33" t="e">
        <f>ROUND(I100*#REF!*#REF!,0)</f>
        <v>#REF!</v>
      </c>
      <c r="K100" s="34" t="e">
        <f>ROUND(I100*#REF!*#REF!*#REF!,0)</f>
        <v>#REF!</v>
      </c>
      <c r="L100" s="110"/>
      <c r="M100" s="110"/>
      <c r="N100" s="110"/>
      <c r="O100" s="110"/>
      <c r="P100" s="394"/>
      <c r="Q100" s="394"/>
      <c r="U100" s="118" t="e">
        <f t="shared" si="15"/>
        <v>#REF!</v>
      </c>
      <c r="V100" s="125" t="e">
        <f t="shared" si="16"/>
        <v>#REF!</v>
      </c>
      <c r="W100" s="117" t="e">
        <f t="shared" si="17"/>
        <v>#REF!</v>
      </c>
    </row>
    <row r="101" spans="1:23" s="6" customFormat="1" ht="40.5" customHeight="1" thickBot="1" x14ac:dyDescent="0.3">
      <c r="A101" s="12">
        <v>27</v>
      </c>
      <c r="B101" s="13" t="s">
        <v>91</v>
      </c>
      <c r="C101" s="1592" t="s">
        <v>3</v>
      </c>
      <c r="D101" s="1592"/>
      <c r="E101" s="774" t="s">
        <v>8</v>
      </c>
      <c r="F101" s="64" t="e">
        <f>#REF!</f>
        <v>#REF!</v>
      </c>
      <c r="G101" s="774">
        <v>0.25</v>
      </c>
      <c r="H101" s="33" t="e">
        <f t="shared" si="14"/>
        <v>#REF!</v>
      </c>
      <c r="I101" s="33" t="e">
        <f>(H101*($I$9+#REF!))+H101</f>
        <v>#REF!</v>
      </c>
      <c r="J101" s="33" t="e">
        <f>ROUND(I101*#REF!*#REF!,0)</f>
        <v>#REF!</v>
      </c>
      <c r="K101" s="34" t="e">
        <f>ROUND(I101*#REF!*#REF!*#REF!,0)</f>
        <v>#REF!</v>
      </c>
      <c r="L101" s="110"/>
      <c r="M101" s="110"/>
      <c r="N101" s="110"/>
      <c r="O101" s="110"/>
      <c r="P101" s="394"/>
      <c r="Q101" s="394"/>
      <c r="U101" s="118" t="e">
        <f t="shared" si="15"/>
        <v>#REF!</v>
      </c>
      <c r="V101" s="125" t="e">
        <f t="shared" si="16"/>
        <v>#REF!</v>
      </c>
      <c r="W101" s="117" t="e">
        <f t="shared" si="17"/>
        <v>#REF!</v>
      </c>
    </row>
    <row r="102" spans="1:23" s="6" customFormat="1" ht="40.5" customHeight="1" thickBot="1" x14ac:dyDescent="0.3">
      <c r="A102" s="12">
        <v>28</v>
      </c>
      <c r="B102" s="13" t="s">
        <v>92</v>
      </c>
      <c r="C102" s="1592" t="s">
        <v>3</v>
      </c>
      <c r="D102" s="1592"/>
      <c r="E102" s="774" t="s">
        <v>8</v>
      </c>
      <c r="F102" s="64" t="e">
        <f>#REF!</f>
        <v>#REF!</v>
      </c>
      <c r="G102" s="774">
        <v>0.25</v>
      </c>
      <c r="H102" s="33" t="e">
        <f t="shared" si="14"/>
        <v>#REF!</v>
      </c>
      <c r="I102" s="33" t="e">
        <f>(H102*($I$9+#REF!))+H102</f>
        <v>#REF!</v>
      </c>
      <c r="J102" s="33" t="e">
        <f>ROUND(I102*#REF!*#REF!,0)</f>
        <v>#REF!</v>
      </c>
      <c r="K102" s="34" t="e">
        <f>ROUND(I102*#REF!*#REF!*#REF!,0)</f>
        <v>#REF!</v>
      </c>
      <c r="L102" s="110"/>
      <c r="M102" s="110"/>
      <c r="N102" s="110"/>
      <c r="O102" s="110"/>
      <c r="P102" s="394"/>
      <c r="Q102" s="394"/>
      <c r="U102" s="118" t="e">
        <f t="shared" si="15"/>
        <v>#REF!</v>
      </c>
      <c r="V102" s="125" t="e">
        <f t="shared" si="16"/>
        <v>#REF!</v>
      </c>
      <c r="W102" s="117" t="e">
        <f t="shared" si="17"/>
        <v>#REF!</v>
      </c>
    </row>
    <row r="103" spans="1:23" s="6" customFormat="1" ht="40.5" customHeight="1" thickBot="1" x14ac:dyDescent="0.3">
      <c r="A103" s="12">
        <v>29</v>
      </c>
      <c r="B103" s="13" t="s">
        <v>93</v>
      </c>
      <c r="C103" s="1592" t="s">
        <v>3</v>
      </c>
      <c r="D103" s="1592"/>
      <c r="E103" s="774" t="s">
        <v>8</v>
      </c>
      <c r="F103" s="64" t="e">
        <f>#REF!</f>
        <v>#REF!</v>
      </c>
      <c r="G103" s="774">
        <v>1</v>
      </c>
      <c r="H103" s="33" t="e">
        <f t="shared" si="14"/>
        <v>#REF!</v>
      </c>
      <c r="I103" s="33" t="e">
        <f>(H103*($I$9+#REF!))+H103</f>
        <v>#REF!</v>
      </c>
      <c r="J103" s="33" t="e">
        <f>ROUND(I103*#REF!*#REF!,0)</f>
        <v>#REF!</v>
      </c>
      <c r="K103" s="34" t="e">
        <f>ROUND(I103*#REF!*#REF!*#REF!,0)</f>
        <v>#REF!</v>
      </c>
      <c r="L103" s="110"/>
      <c r="M103" s="110"/>
      <c r="N103" s="110"/>
      <c r="O103" s="110"/>
      <c r="P103" s="394"/>
      <c r="Q103" s="394"/>
      <c r="U103" s="118" t="e">
        <f t="shared" si="15"/>
        <v>#REF!</v>
      </c>
      <c r="V103" s="125" t="e">
        <f t="shared" si="16"/>
        <v>#REF!</v>
      </c>
      <c r="W103" s="117" t="e">
        <f t="shared" si="17"/>
        <v>#REF!</v>
      </c>
    </row>
    <row r="104" spans="1:23" s="6" customFormat="1" ht="40.5" customHeight="1" thickBot="1" x14ac:dyDescent="0.3">
      <c r="A104" s="12">
        <v>30</v>
      </c>
      <c r="B104" s="13" t="s">
        <v>94</v>
      </c>
      <c r="C104" s="1592" t="s">
        <v>3</v>
      </c>
      <c r="D104" s="1592"/>
      <c r="E104" s="774" t="s">
        <v>8</v>
      </c>
      <c r="F104" s="64" t="e">
        <f>#REF!</f>
        <v>#REF!</v>
      </c>
      <c r="G104" s="774">
        <v>0.5</v>
      </c>
      <c r="H104" s="33" t="e">
        <f t="shared" si="14"/>
        <v>#REF!</v>
      </c>
      <c r="I104" s="33" t="e">
        <f>(H104*($I$9+#REF!))+H104</f>
        <v>#REF!</v>
      </c>
      <c r="J104" s="33" t="e">
        <f>ROUND(I104*#REF!*#REF!,0)</f>
        <v>#REF!</v>
      </c>
      <c r="K104" s="34" t="e">
        <f>ROUND(I104*#REF!*#REF!*#REF!,0)</f>
        <v>#REF!</v>
      </c>
      <c r="L104" s="110"/>
      <c r="M104" s="110"/>
      <c r="N104" s="110"/>
      <c r="O104" s="110"/>
      <c r="P104" s="394"/>
      <c r="Q104" s="394"/>
      <c r="U104" s="118" t="e">
        <f t="shared" si="15"/>
        <v>#REF!</v>
      </c>
      <c r="V104" s="125" t="e">
        <f t="shared" si="16"/>
        <v>#REF!</v>
      </c>
      <c r="W104" s="117" t="e">
        <f t="shared" si="17"/>
        <v>#REF!</v>
      </c>
    </row>
    <row r="105" spans="1:23" s="6" customFormat="1" ht="40.5" customHeight="1" thickBot="1" x14ac:dyDescent="0.3">
      <c r="A105" s="12">
        <v>31</v>
      </c>
      <c r="B105" s="13" t="s">
        <v>95</v>
      </c>
      <c r="C105" s="1592" t="s">
        <v>3</v>
      </c>
      <c r="D105" s="1592"/>
      <c r="E105" s="774" t="s">
        <v>8</v>
      </c>
      <c r="F105" s="64" t="e">
        <f>#REF!</f>
        <v>#REF!</v>
      </c>
      <c r="G105" s="774">
        <v>0.5</v>
      </c>
      <c r="H105" s="33" t="e">
        <f t="shared" si="14"/>
        <v>#REF!</v>
      </c>
      <c r="I105" s="33" t="e">
        <f>(H105*($I$9+#REF!))+H105</f>
        <v>#REF!</v>
      </c>
      <c r="J105" s="33" t="e">
        <f>ROUND(I105*#REF!*#REF!,0)</f>
        <v>#REF!</v>
      </c>
      <c r="K105" s="34" t="e">
        <f>ROUND(I105*#REF!*#REF!*#REF!,0)</f>
        <v>#REF!</v>
      </c>
      <c r="L105" s="110"/>
      <c r="M105" s="110"/>
      <c r="N105" s="110"/>
      <c r="O105" s="110"/>
      <c r="P105" s="394"/>
      <c r="Q105" s="394"/>
      <c r="U105" s="118" t="e">
        <f t="shared" si="15"/>
        <v>#REF!</v>
      </c>
      <c r="V105" s="125" t="e">
        <f t="shared" si="16"/>
        <v>#REF!</v>
      </c>
      <c r="W105" s="117" t="e">
        <f t="shared" si="17"/>
        <v>#REF!</v>
      </c>
    </row>
    <row r="106" spans="1:23" s="6" customFormat="1" ht="40.5" customHeight="1" thickBot="1" x14ac:dyDescent="0.3">
      <c r="A106" s="12">
        <v>32</v>
      </c>
      <c r="B106" s="13" t="s">
        <v>96</v>
      </c>
      <c r="C106" s="1592" t="s">
        <v>3</v>
      </c>
      <c r="D106" s="1592"/>
      <c r="E106" s="774" t="s">
        <v>8</v>
      </c>
      <c r="F106" s="64" t="e">
        <f>#REF!</f>
        <v>#REF!</v>
      </c>
      <c r="G106" s="774">
        <v>0.1</v>
      </c>
      <c r="H106" s="33" t="e">
        <f t="shared" si="14"/>
        <v>#REF!</v>
      </c>
      <c r="I106" s="33" t="e">
        <f>(H106*($I$9+#REF!))+H106</f>
        <v>#REF!</v>
      </c>
      <c r="J106" s="33" t="e">
        <f>ROUND(I106*#REF!*#REF!,0)</f>
        <v>#REF!</v>
      </c>
      <c r="K106" s="34" t="e">
        <f>ROUND(I106*#REF!*#REF!*#REF!,0)</f>
        <v>#REF!</v>
      </c>
      <c r="L106" s="110"/>
      <c r="M106" s="110"/>
      <c r="N106" s="110"/>
      <c r="O106" s="110"/>
      <c r="P106" s="394"/>
      <c r="Q106" s="394"/>
      <c r="U106" s="118" t="e">
        <f t="shared" si="15"/>
        <v>#REF!</v>
      </c>
      <c r="V106" s="125" t="e">
        <f t="shared" si="16"/>
        <v>#REF!</v>
      </c>
      <c r="W106" s="117" t="e">
        <f t="shared" si="17"/>
        <v>#REF!</v>
      </c>
    </row>
    <row r="107" spans="1:23" s="6" customFormat="1" ht="40.5" customHeight="1" thickBot="1" x14ac:dyDescent="0.3">
      <c r="A107" s="12">
        <v>33</v>
      </c>
      <c r="B107" s="13" t="s">
        <v>97</v>
      </c>
      <c r="C107" s="1592" t="s">
        <v>3</v>
      </c>
      <c r="D107" s="1592"/>
      <c r="E107" s="774" t="s">
        <v>8</v>
      </c>
      <c r="F107" s="64" t="e">
        <f>#REF!</f>
        <v>#REF!</v>
      </c>
      <c r="G107" s="774">
        <v>0.7</v>
      </c>
      <c r="H107" s="33" t="e">
        <f t="shared" si="14"/>
        <v>#REF!</v>
      </c>
      <c r="I107" s="33" t="e">
        <f>(H107*($I$9+#REF!))+H107</f>
        <v>#REF!</v>
      </c>
      <c r="J107" s="33" t="e">
        <f>ROUND(I107*#REF!*#REF!,0)</f>
        <v>#REF!</v>
      </c>
      <c r="K107" s="34" t="e">
        <f>ROUND(I107*#REF!*#REF!*#REF!,0)</f>
        <v>#REF!</v>
      </c>
      <c r="L107" s="110"/>
      <c r="M107" s="110"/>
      <c r="N107" s="110"/>
      <c r="O107" s="110"/>
      <c r="P107" s="394"/>
      <c r="Q107" s="394"/>
      <c r="U107" s="118" t="e">
        <f t="shared" si="15"/>
        <v>#REF!</v>
      </c>
      <c r="V107" s="125" t="e">
        <f t="shared" si="16"/>
        <v>#REF!</v>
      </c>
      <c r="W107" s="117" t="e">
        <f t="shared" si="17"/>
        <v>#REF!</v>
      </c>
    </row>
    <row r="108" spans="1:23" s="6" customFormat="1" ht="40.5" customHeight="1" thickBot="1" x14ac:dyDescent="0.3">
      <c r="A108" s="12">
        <v>34</v>
      </c>
      <c r="B108" s="13" t="s">
        <v>98</v>
      </c>
      <c r="C108" s="1592" t="s">
        <v>3</v>
      </c>
      <c r="D108" s="1592"/>
      <c r="E108" s="774" t="s">
        <v>8</v>
      </c>
      <c r="F108" s="64" t="e">
        <f>#REF!</f>
        <v>#REF!</v>
      </c>
      <c r="G108" s="774">
        <v>0.5</v>
      </c>
      <c r="H108" s="33" t="e">
        <f t="shared" si="14"/>
        <v>#REF!</v>
      </c>
      <c r="I108" s="33" t="e">
        <f>(H108*($I$9+#REF!))+H108</f>
        <v>#REF!</v>
      </c>
      <c r="J108" s="33" t="e">
        <f>ROUND(I108*#REF!*#REF!,0)</f>
        <v>#REF!</v>
      </c>
      <c r="K108" s="34" t="e">
        <f>ROUND(I108*#REF!*#REF!*#REF!,0)</f>
        <v>#REF!</v>
      </c>
      <c r="L108" s="110"/>
      <c r="M108" s="110"/>
      <c r="N108" s="110"/>
      <c r="O108" s="110"/>
      <c r="P108" s="394"/>
      <c r="Q108" s="394"/>
      <c r="U108" s="118" t="e">
        <f t="shared" si="15"/>
        <v>#REF!</v>
      </c>
      <c r="V108" s="125" t="e">
        <f t="shared" si="16"/>
        <v>#REF!</v>
      </c>
      <c r="W108" s="117" t="e">
        <f t="shared" si="17"/>
        <v>#REF!</v>
      </c>
    </row>
    <row r="109" spans="1:23" s="6" customFormat="1" ht="40.5" customHeight="1" thickBot="1" x14ac:dyDescent="0.3">
      <c r="A109" s="12">
        <v>35</v>
      </c>
      <c r="B109" s="13" t="s">
        <v>99</v>
      </c>
      <c r="C109" s="1592" t="s">
        <v>3</v>
      </c>
      <c r="D109" s="1592"/>
      <c r="E109" s="774" t="s">
        <v>8</v>
      </c>
      <c r="F109" s="64" t="e">
        <f>#REF!</f>
        <v>#REF!</v>
      </c>
      <c r="G109" s="774">
        <v>0.25</v>
      </c>
      <c r="H109" s="33" t="e">
        <f t="shared" si="14"/>
        <v>#REF!</v>
      </c>
      <c r="I109" s="33" t="e">
        <f>(H109*($I$9+#REF!))+H109</f>
        <v>#REF!</v>
      </c>
      <c r="J109" s="33" t="e">
        <f>ROUND(I109*#REF!*#REF!,0)</f>
        <v>#REF!</v>
      </c>
      <c r="K109" s="34" t="e">
        <f>ROUND(I109*#REF!*#REF!*#REF!,0)</f>
        <v>#REF!</v>
      </c>
      <c r="L109" s="110"/>
      <c r="M109" s="110"/>
      <c r="N109" s="110"/>
      <c r="O109" s="110"/>
      <c r="P109" s="394"/>
      <c r="Q109" s="394"/>
      <c r="U109" s="118" t="e">
        <f t="shared" si="15"/>
        <v>#REF!</v>
      </c>
      <c r="V109" s="125" t="e">
        <f t="shared" si="16"/>
        <v>#REF!</v>
      </c>
      <c r="W109" s="117" t="e">
        <f t="shared" si="17"/>
        <v>#REF!</v>
      </c>
    </row>
    <row r="110" spans="1:23" s="6" customFormat="1" ht="40.5" customHeight="1" thickBot="1" x14ac:dyDescent="0.3">
      <c r="A110" s="12">
        <v>36</v>
      </c>
      <c r="B110" s="13" t="s">
        <v>100</v>
      </c>
      <c r="C110" s="1592" t="s">
        <v>3</v>
      </c>
      <c r="D110" s="1592"/>
      <c r="E110" s="774" t="s">
        <v>8</v>
      </c>
      <c r="F110" s="64" t="e">
        <f>#REF!</f>
        <v>#REF!</v>
      </c>
      <c r="G110" s="774">
        <v>0.5</v>
      </c>
      <c r="H110" s="33" t="e">
        <f t="shared" si="14"/>
        <v>#REF!</v>
      </c>
      <c r="I110" s="33" t="e">
        <f>(H110*($I$9+#REF!))+H110</f>
        <v>#REF!</v>
      </c>
      <c r="J110" s="33" t="e">
        <f>ROUND(I110*#REF!*#REF!,0)</f>
        <v>#REF!</v>
      </c>
      <c r="K110" s="34" t="e">
        <f>ROUND(I110*#REF!*#REF!*#REF!,0)</f>
        <v>#REF!</v>
      </c>
      <c r="L110" s="110"/>
      <c r="M110" s="110"/>
      <c r="N110" s="110"/>
      <c r="O110" s="110"/>
      <c r="P110" s="394"/>
      <c r="Q110" s="394"/>
      <c r="U110" s="118" t="e">
        <f t="shared" si="15"/>
        <v>#REF!</v>
      </c>
      <c r="V110" s="125" t="e">
        <f t="shared" si="16"/>
        <v>#REF!</v>
      </c>
      <c r="W110" s="117" t="e">
        <f t="shared" si="17"/>
        <v>#REF!</v>
      </c>
    </row>
    <row r="111" spans="1:23" s="6" customFormat="1" ht="40.5" customHeight="1" thickBot="1" x14ac:dyDescent="0.3">
      <c r="A111" s="12">
        <v>37</v>
      </c>
      <c r="B111" s="13" t="s">
        <v>101</v>
      </c>
      <c r="C111" s="1592" t="s">
        <v>3</v>
      </c>
      <c r="D111" s="1592"/>
      <c r="E111" s="774" t="s">
        <v>8</v>
      </c>
      <c r="F111" s="64" t="e">
        <f>#REF!</f>
        <v>#REF!</v>
      </c>
      <c r="G111" s="774">
        <v>0.3</v>
      </c>
      <c r="H111" s="33" t="e">
        <f t="shared" si="14"/>
        <v>#REF!</v>
      </c>
      <c r="I111" s="33" t="e">
        <f>(H111*($I$9+#REF!))+H111</f>
        <v>#REF!</v>
      </c>
      <c r="J111" s="33" t="e">
        <f>ROUND(I111*#REF!*#REF!,0)</f>
        <v>#REF!</v>
      </c>
      <c r="K111" s="34" t="e">
        <f>ROUND(I111*#REF!*#REF!*#REF!,0)</f>
        <v>#REF!</v>
      </c>
      <c r="L111" s="110"/>
      <c r="M111" s="110"/>
      <c r="N111" s="110"/>
      <c r="O111" s="110"/>
      <c r="P111" s="394"/>
      <c r="Q111" s="394"/>
      <c r="U111" s="118" t="e">
        <f t="shared" si="15"/>
        <v>#REF!</v>
      </c>
      <c r="V111" s="125" t="e">
        <f t="shared" si="16"/>
        <v>#REF!</v>
      </c>
      <c r="W111" s="117" t="e">
        <f t="shared" si="17"/>
        <v>#REF!</v>
      </c>
    </row>
    <row r="112" spans="1:23" s="6" customFormat="1" ht="40.5" customHeight="1" thickBot="1" x14ac:dyDescent="0.3">
      <c r="A112" s="12">
        <v>38</v>
      </c>
      <c r="B112" s="13" t="s">
        <v>102</v>
      </c>
      <c r="C112" s="1592" t="s">
        <v>3</v>
      </c>
      <c r="D112" s="1592"/>
      <c r="E112" s="774" t="s">
        <v>8</v>
      </c>
      <c r="F112" s="64" t="e">
        <f>#REF!</f>
        <v>#REF!</v>
      </c>
      <c r="G112" s="774">
        <v>0.33</v>
      </c>
      <c r="H112" s="33" t="e">
        <f t="shared" si="14"/>
        <v>#REF!</v>
      </c>
      <c r="I112" s="33" t="e">
        <f>(H112*($I$9+#REF!))+H112</f>
        <v>#REF!</v>
      </c>
      <c r="J112" s="33" t="e">
        <f>ROUND(I112*#REF!*#REF!,0)</f>
        <v>#REF!</v>
      </c>
      <c r="K112" s="34" t="e">
        <f>ROUND(I112*#REF!*#REF!*#REF!,0)</f>
        <v>#REF!</v>
      </c>
      <c r="L112" s="110"/>
      <c r="M112" s="110"/>
      <c r="N112" s="110"/>
      <c r="O112" s="110"/>
      <c r="P112" s="394"/>
      <c r="Q112" s="394"/>
      <c r="U112" s="118" t="e">
        <f t="shared" si="15"/>
        <v>#REF!</v>
      </c>
      <c r="V112" s="125" t="e">
        <f t="shared" si="16"/>
        <v>#REF!</v>
      </c>
      <c r="W112" s="117" t="e">
        <f t="shared" si="17"/>
        <v>#REF!</v>
      </c>
    </row>
    <row r="113" spans="1:23" s="6" customFormat="1" ht="40.5" customHeight="1" thickBot="1" x14ac:dyDescent="0.3">
      <c r="A113" s="12">
        <v>39</v>
      </c>
      <c r="B113" s="13" t="s">
        <v>103</v>
      </c>
      <c r="C113" s="1592" t="s">
        <v>3</v>
      </c>
      <c r="D113" s="1592"/>
      <c r="E113" s="774" t="s">
        <v>8</v>
      </c>
      <c r="F113" s="64" t="e">
        <f>#REF!</f>
        <v>#REF!</v>
      </c>
      <c r="G113" s="774">
        <v>0.67</v>
      </c>
      <c r="H113" s="33" t="e">
        <f t="shared" si="14"/>
        <v>#REF!</v>
      </c>
      <c r="I113" s="33" t="e">
        <f>(H113*($I$9+#REF!))+H113</f>
        <v>#REF!</v>
      </c>
      <c r="J113" s="33" t="e">
        <f>ROUND(I113*#REF!*#REF!,0)</f>
        <v>#REF!</v>
      </c>
      <c r="K113" s="34" t="e">
        <f>ROUND(I113*#REF!*#REF!*#REF!,0)</f>
        <v>#REF!</v>
      </c>
      <c r="L113" s="110"/>
      <c r="M113" s="110"/>
      <c r="N113" s="110"/>
      <c r="O113" s="110"/>
      <c r="P113" s="394"/>
      <c r="Q113" s="394"/>
      <c r="U113" s="118" t="e">
        <f t="shared" si="15"/>
        <v>#REF!</v>
      </c>
      <c r="V113" s="125" t="e">
        <f t="shared" si="16"/>
        <v>#REF!</v>
      </c>
      <c r="W113" s="117" t="e">
        <f t="shared" si="17"/>
        <v>#REF!</v>
      </c>
    </row>
    <row r="114" spans="1:23" s="6" customFormat="1" ht="40.5" customHeight="1" thickBot="1" x14ac:dyDescent="0.3">
      <c r="A114" s="12">
        <v>40</v>
      </c>
      <c r="B114" s="13" t="s">
        <v>104</v>
      </c>
      <c r="C114" s="1592" t="s">
        <v>3</v>
      </c>
      <c r="D114" s="1592"/>
      <c r="E114" s="774" t="s">
        <v>8</v>
      </c>
      <c r="F114" s="64" t="e">
        <f>#REF!</f>
        <v>#REF!</v>
      </c>
      <c r="G114" s="774">
        <v>0.17</v>
      </c>
      <c r="H114" s="33" t="e">
        <f t="shared" si="14"/>
        <v>#REF!</v>
      </c>
      <c r="I114" s="33" t="e">
        <f>(H114*($I$9+#REF!))+H114</f>
        <v>#REF!</v>
      </c>
      <c r="J114" s="33" t="e">
        <f>ROUND(I114*#REF!*#REF!,0)</f>
        <v>#REF!</v>
      </c>
      <c r="K114" s="34" t="e">
        <f>ROUND(I114*#REF!*#REF!*#REF!,0)</f>
        <v>#REF!</v>
      </c>
      <c r="L114" s="110"/>
      <c r="M114" s="110"/>
      <c r="N114" s="110"/>
      <c r="O114" s="110"/>
      <c r="P114" s="394"/>
      <c r="Q114" s="394"/>
      <c r="U114" s="118" t="e">
        <f t="shared" si="15"/>
        <v>#REF!</v>
      </c>
      <c r="V114" s="125" t="e">
        <f t="shared" si="16"/>
        <v>#REF!</v>
      </c>
      <c r="W114" s="117" t="e">
        <f t="shared" si="17"/>
        <v>#REF!</v>
      </c>
    </row>
    <row r="115" spans="1:23" s="6" customFormat="1" ht="40.5" customHeight="1" thickBot="1" x14ac:dyDescent="0.3">
      <c r="A115" s="12">
        <v>41</v>
      </c>
      <c r="B115" s="13" t="s">
        <v>105</v>
      </c>
      <c r="C115" s="1592" t="s">
        <v>3</v>
      </c>
      <c r="D115" s="1592"/>
      <c r="E115" s="774" t="s">
        <v>8</v>
      </c>
      <c r="F115" s="64" t="e">
        <f>#REF!</f>
        <v>#REF!</v>
      </c>
      <c r="G115" s="774">
        <v>0.5</v>
      </c>
      <c r="H115" s="33" t="e">
        <f t="shared" si="14"/>
        <v>#REF!</v>
      </c>
      <c r="I115" s="33" t="e">
        <f>(H115*($I$9+#REF!))+H115</f>
        <v>#REF!</v>
      </c>
      <c r="J115" s="33" t="e">
        <f>ROUND(I115*#REF!*#REF!,0)</f>
        <v>#REF!</v>
      </c>
      <c r="K115" s="34" t="e">
        <f>ROUND(I115*#REF!*#REF!*#REF!,0)</f>
        <v>#REF!</v>
      </c>
      <c r="L115" s="110"/>
      <c r="M115" s="110"/>
      <c r="N115" s="110"/>
      <c r="O115" s="110"/>
      <c r="P115" s="394"/>
      <c r="Q115" s="394"/>
      <c r="U115" s="118" t="e">
        <f t="shared" si="15"/>
        <v>#REF!</v>
      </c>
      <c r="V115" s="125" t="e">
        <f t="shared" si="16"/>
        <v>#REF!</v>
      </c>
      <c r="W115" s="117" t="e">
        <f t="shared" si="17"/>
        <v>#REF!</v>
      </c>
    </row>
    <row r="116" spans="1:23" s="6" customFormat="1" ht="40.5" customHeight="1" thickBot="1" x14ac:dyDescent="0.3">
      <c r="A116" s="12">
        <v>42</v>
      </c>
      <c r="B116" s="13" t="s">
        <v>106</v>
      </c>
      <c r="C116" s="1592" t="s">
        <v>3</v>
      </c>
      <c r="D116" s="1592"/>
      <c r="E116" s="774" t="s">
        <v>8</v>
      </c>
      <c r="F116" s="64" t="e">
        <f>#REF!</f>
        <v>#REF!</v>
      </c>
      <c r="G116" s="774">
        <v>0.67</v>
      </c>
      <c r="H116" s="33" t="e">
        <f t="shared" si="14"/>
        <v>#REF!</v>
      </c>
      <c r="I116" s="33" t="e">
        <f>(H116*($I$9+#REF!))+H116</f>
        <v>#REF!</v>
      </c>
      <c r="J116" s="33" t="e">
        <f>ROUND(I116*#REF!*#REF!,0)</f>
        <v>#REF!</v>
      </c>
      <c r="K116" s="34" t="e">
        <f>ROUND(I116*#REF!*#REF!*#REF!,0)</f>
        <v>#REF!</v>
      </c>
      <c r="L116" s="110"/>
      <c r="M116" s="110"/>
      <c r="N116" s="110"/>
      <c r="O116" s="110"/>
      <c r="P116" s="394"/>
      <c r="Q116" s="394"/>
      <c r="U116" s="118" t="e">
        <f t="shared" si="15"/>
        <v>#REF!</v>
      </c>
      <c r="V116" s="125" t="e">
        <f t="shared" si="16"/>
        <v>#REF!</v>
      </c>
      <c r="W116" s="117" t="e">
        <f t="shared" si="17"/>
        <v>#REF!</v>
      </c>
    </row>
    <row r="117" spans="1:23" s="6" customFormat="1" ht="40.5" customHeight="1" thickBot="1" x14ac:dyDescent="0.3">
      <c r="A117" s="12">
        <v>43</v>
      </c>
      <c r="B117" s="13" t="s">
        <v>107</v>
      </c>
      <c r="C117" s="1592" t="s">
        <v>3</v>
      </c>
      <c r="D117" s="1592"/>
      <c r="E117" s="774" t="s">
        <v>8</v>
      </c>
      <c r="F117" s="64" t="e">
        <f>#REF!</f>
        <v>#REF!</v>
      </c>
      <c r="G117" s="774">
        <v>0.3</v>
      </c>
      <c r="H117" s="33" t="e">
        <f t="shared" si="14"/>
        <v>#REF!</v>
      </c>
      <c r="I117" s="33" t="e">
        <f>(H117*($I$9+#REF!))+H117</f>
        <v>#REF!</v>
      </c>
      <c r="J117" s="33" t="e">
        <f>ROUND(I117*#REF!*#REF!,0)</f>
        <v>#REF!</v>
      </c>
      <c r="K117" s="34" t="e">
        <f>ROUND(I117*#REF!*#REF!*#REF!,0)</f>
        <v>#REF!</v>
      </c>
      <c r="L117" s="110"/>
      <c r="M117" s="110"/>
      <c r="N117" s="110"/>
      <c r="O117" s="110"/>
      <c r="P117" s="394"/>
      <c r="Q117" s="394"/>
      <c r="U117" s="118" t="e">
        <f t="shared" si="15"/>
        <v>#REF!</v>
      </c>
      <c r="V117" s="125" t="e">
        <f t="shared" si="16"/>
        <v>#REF!</v>
      </c>
      <c r="W117" s="117" t="e">
        <f t="shared" si="17"/>
        <v>#REF!</v>
      </c>
    </row>
    <row r="118" spans="1:23" s="6" customFormat="1" ht="40.5" customHeight="1" thickBot="1" x14ac:dyDescent="0.3">
      <c r="A118" s="12">
        <v>44</v>
      </c>
      <c r="B118" s="13" t="s">
        <v>108</v>
      </c>
      <c r="C118" s="1592" t="s">
        <v>3</v>
      </c>
      <c r="D118" s="1592"/>
      <c r="E118" s="774" t="s">
        <v>8</v>
      </c>
      <c r="F118" s="64" t="e">
        <f>#REF!</f>
        <v>#REF!</v>
      </c>
      <c r="G118" s="774">
        <v>0.5</v>
      </c>
      <c r="H118" s="33" t="e">
        <f t="shared" si="14"/>
        <v>#REF!</v>
      </c>
      <c r="I118" s="33" t="e">
        <f>(H118*($I$9+#REF!))+H118</f>
        <v>#REF!</v>
      </c>
      <c r="J118" s="33" t="e">
        <f>ROUND(I118*#REF!*#REF!,0)</f>
        <v>#REF!</v>
      </c>
      <c r="K118" s="34" t="e">
        <f>ROUND(I118*#REF!*#REF!*#REF!,0)</f>
        <v>#REF!</v>
      </c>
      <c r="L118" s="110"/>
      <c r="M118" s="110"/>
      <c r="N118" s="110"/>
      <c r="O118" s="110"/>
      <c r="P118" s="394"/>
      <c r="Q118" s="394"/>
      <c r="U118" s="118" t="e">
        <f t="shared" si="15"/>
        <v>#REF!</v>
      </c>
      <c r="V118" s="125" t="e">
        <f t="shared" si="16"/>
        <v>#REF!</v>
      </c>
      <c r="W118" s="117" t="e">
        <f t="shared" si="17"/>
        <v>#REF!</v>
      </c>
    </row>
    <row r="119" spans="1:23" s="6" customFormat="1" ht="40.5" customHeight="1" thickBot="1" x14ac:dyDescent="0.3">
      <c r="A119" s="12">
        <v>45</v>
      </c>
      <c r="B119" s="13" t="s">
        <v>109</v>
      </c>
      <c r="C119" s="1592" t="s">
        <v>3</v>
      </c>
      <c r="D119" s="1592"/>
      <c r="E119" s="774" t="s">
        <v>8</v>
      </c>
      <c r="F119" s="64" t="e">
        <f>#REF!</f>
        <v>#REF!</v>
      </c>
      <c r="G119" s="774">
        <v>0.33</v>
      </c>
      <c r="H119" s="33" t="e">
        <f t="shared" si="14"/>
        <v>#REF!</v>
      </c>
      <c r="I119" s="33" t="e">
        <f>(H119*($I$9+#REF!))+H119</f>
        <v>#REF!</v>
      </c>
      <c r="J119" s="33" t="e">
        <f>ROUND(I119*#REF!*#REF!,0)</f>
        <v>#REF!</v>
      </c>
      <c r="K119" s="34" t="e">
        <f>ROUND(I119*#REF!*#REF!*#REF!,0)</f>
        <v>#REF!</v>
      </c>
      <c r="L119" s="110"/>
      <c r="M119" s="110"/>
      <c r="N119" s="110"/>
      <c r="O119" s="110"/>
      <c r="P119" s="394"/>
      <c r="Q119" s="394"/>
      <c r="U119" s="118" t="e">
        <f t="shared" si="15"/>
        <v>#REF!</v>
      </c>
      <c r="V119" s="125" t="e">
        <f t="shared" si="16"/>
        <v>#REF!</v>
      </c>
      <c r="W119" s="117" t="e">
        <f t="shared" si="17"/>
        <v>#REF!</v>
      </c>
    </row>
    <row r="120" spans="1:23" s="6" customFormat="1" ht="40.5" customHeight="1" thickBot="1" x14ac:dyDescent="0.3">
      <c r="A120" s="12">
        <v>46</v>
      </c>
      <c r="B120" s="13" t="s">
        <v>110</v>
      </c>
      <c r="C120" s="1592" t="s">
        <v>3</v>
      </c>
      <c r="D120" s="1592"/>
      <c r="E120" s="774" t="s">
        <v>8</v>
      </c>
      <c r="F120" s="64" t="e">
        <f>#REF!</f>
        <v>#REF!</v>
      </c>
      <c r="G120" s="774">
        <v>0.67</v>
      </c>
      <c r="H120" s="33" t="e">
        <f t="shared" si="14"/>
        <v>#REF!</v>
      </c>
      <c r="I120" s="33" t="e">
        <f>(H120*($I$9+#REF!))+H120</f>
        <v>#REF!</v>
      </c>
      <c r="J120" s="33" t="e">
        <f>ROUND(I120*#REF!*#REF!,0)</f>
        <v>#REF!</v>
      </c>
      <c r="K120" s="34" t="e">
        <f>ROUND(I120*#REF!*#REF!*#REF!,0)</f>
        <v>#REF!</v>
      </c>
      <c r="L120" s="110"/>
      <c r="M120" s="110"/>
      <c r="N120" s="110"/>
      <c r="O120" s="110"/>
      <c r="P120" s="394"/>
      <c r="Q120" s="394"/>
      <c r="U120" s="118" t="e">
        <f t="shared" si="15"/>
        <v>#REF!</v>
      </c>
      <c r="V120" s="125" t="e">
        <f t="shared" si="16"/>
        <v>#REF!</v>
      </c>
      <c r="W120" s="117" t="e">
        <f t="shared" si="17"/>
        <v>#REF!</v>
      </c>
    </row>
    <row r="121" spans="1:23" s="6" customFormat="1" ht="40.5" customHeight="1" thickBot="1" x14ac:dyDescent="0.3">
      <c r="A121" s="12">
        <v>47</v>
      </c>
      <c r="B121" s="13" t="s">
        <v>111</v>
      </c>
      <c r="C121" s="1592" t="s">
        <v>3</v>
      </c>
      <c r="D121" s="1592"/>
      <c r="E121" s="774" t="s">
        <v>8</v>
      </c>
      <c r="F121" s="64" t="e">
        <f>#REF!</f>
        <v>#REF!</v>
      </c>
      <c r="G121" s="774">
        <v>0.25</v>
      </c>
      <c r="H121" s="33" t="e">
        <f t="shared" si="14"/>
        <v>#REF!</v>
      </c>
      <c r="I121" s="33" t="e">
        <f>(H121*($I$9+#REF!))+H121</f>
        <v>#REF!</v>
      </c>
      <c r="J121" s="33" t="e">
        <f>ROUND(I121*#REF!*#REF!,0)</f>
        <v>#REF!</v>
      </c>
      <c r="K121" s="34" t="e">
        <f>ROUND(I121*#REF!*#REF!*#REF!,0)</f>
        <v>#REF!</v>
      </c>
      <c r="L121" s="110"/>
      <c r="M121" s="110"/>
      <c r="N121" s="110"/>
      <c r="O121" s="110"/>
      <c r="P121" s="394"/>
      <c r="Q121" s="394"/>
      <c r="U121" s="118" t="e">
        <f t="shared" si="15"/>
        <v>#REF!</v>
      </c>
      <c r="V121" s="125" t="e">
        <f t="shared" si="16"/>
        <v>#REF!</v>
      </c>
      <c r="W121" s="117" t="e">
        <f t="shared" si="17"/>
        <v>#REF!</v>
      </c>
    </row>
    <row r="122" spans="1:23" s="6" customFormat="1" ht="40.5" customHeight="1" thickBot="1" x14ac:dyDescent="0.3">
      <c r="A122" s="12">
        <v>48</v>
      </c>
      <c r="B122" s="13" t="s">
        <v>112</v>
      </c>
      <c r="C122" s="1592" t="s">
        <v>3</v>
      </c>
      <c r="D122" s="1592"/>
      <c r="E122" s="774" t="s">
        <v>8</v>
      </c>
      <c r="F122" s="64" t="e">
        <f>#REF!</f>
        <v>#REF!</v>
      </c>
      <c r="G122" s="774">
        <v>0.5</v>
      </c>
      <c r="H122" s="33" t="e">
        <f t="shared" si="14"/>
        <v>#REF!</v>
      </c>
      <c r="I122" s="33" t="e">
        <f>(H122*($I$9+#REF!))+H122</f>
        <v>#REF!</v>
      </c>
      <c r="J122" s="33" t="e">
        <f>ROUND(I122*#REF!*#REF!,0)</f>
        <v>#REF!</v>
      </c>
      <c r="K122" s="34" t="e">
        <f>ROUND(I122*#REF!*#REF!*#REF!,0)</f>
        <v>#REF!</v>
      </c>
      <c r="L122" s="110"/>
      <c r="M122" s="110"/>
      <c r="N122" s="110"/>
      <c r="O122" s="110"/>
      <c r="P122" s="394"/>
      <c r="Q122" s="394"/>
      <c r="U122" s="118" t="e">
        <f t="shared" si="15"/>
        <v>#REF!</v>
      </c>
      <c r="V122" s="125" t="e">
        <f t="shared" si="16"/>
        <v>#REF!</v>
      </c>
      <c r="W122" s="117" t="e">
        <f t="shared" si="17"/>
        <v>#REF!</v>
      </c>
    </row>
    <row r="123" spans="1:23" s="6" customFormat="1" ht="40.5" customHeight="1" thickBot="1" x14ac:dyDescent="0.3">
      <c r="A123" s="12">
        <v>49</v>
      </c>
      <c r="B123" s="13" t="s">
        <v>113</v>
      </c>
      <c r="C123" s="1592" t="s">
        <v>3</v>
      </c>
      <c r="D123" s="1592"/>
      <c r="E123" s="774" t="s">
        <v>8</v>
      </c>
      <c r="F123" s="64" t="e">
        <f>#REF!</f>
        <v>#REF!</v>
      </c>
      <c r="G123" s="774">
        <v>0.6</v>
      </c>
      <c r="H123" s="33" t="e">
        <f t="shared" si="14"/>
        <v>#REF!</v>
      </c>
      <c r="I123" s="33" t="e">
        <f>(H123*($I$9+#REF!))+H123</f>
        <v>#REF!</v>
      </c>
      <c r="J123" s="33" t="e">
        <f>ROUND(I123*#REF!*#REF!,0)</f>
        <v>#REF!</v>
      </c>
      <c r="K123" s="34" t="e">
        <f>ROUND(I123*#REF!*#REF!*#REF!,0)</f>
        <v>#REF!</v>
      </c>
      <c r="L123" s="110"/>
      <c r="M123" s="110"/>
      <c r="N123" s="110"/>
      <c r="O123" s="110"/>
      <c r="P123" s="394"/>
      <c r="Q123" s="394"/>
      <c r="U123" s="118" t="e">
        <f t="shared" si="15"/>
        <v>#REF!</v>
      </c>
      <c r="V123" s="125" t="e">
        <f t="shared" si="16"/>
        <v>#REF!</v>
      </c>
      <c r="W123" s="117" t="e">
        <f t="shared" si="17"/>
        <v>#REF!</v>
      </c>
    </row>
    <row r="124" spans="1:23" s="6" customFormat="1" ht="40.5" customHeight="1" thickBot="1" x14ac:dyDescent="0.3">
      <c r="A124" s="14">
        <v>50</v>
      </c>
      <c r="B124" s="15" t="s">
        <v>114</v>
      </c>
      <c r="C124" s="1593" t="s">
        <v>3</v>
      </c>
      <c r="D124" s="1593"/>
      <c r="E124" s="778" t="s">
        <v>8</v>
      </c>
      <c r="F124" s="64" t="e">
        <f>#REF!</f>
        <v>#REF!</v>
      </c>
      <c r="G124" s="778">
        <v>0.3</v>
      </c>
      <c r="H124" s="33" t="e">
        <f t="shared" si="14"/>
        <v>#REF!</v>
      </c>
      <c r="I124" s="57" t="e">
        <f>(H124*($I$9+#REF!))+H124</f>
        <v>#REF!</v>
      </c>
      <c r="J124" s="57" t="e">
        <f>ROUND(I124*#REF!*#REF!,0)</f>
        <v>#REF!</v>
      </c>
      <c r="K124" s="58" t="e">
        <f>ROUND(I124*#REF!*#REF!*#REF!,0)</f>
        <v>#REF!</v>
      </c>
      <c r="L124" s="110"/>
      <c r="M124" s="110"/>
      <c r="N124" s="110"/>
      <c r="O124" s="110"/>
      <c r="P124" s="394"/>
      <c r="Q124" s="394"/>
      <c r="U124" s="118" t="e">
        <f t="shared" si="15"/>
        <v>#REF!</v>
      </c>
      <c r="V124" s="125" t="e">
        <f t="shared" si="16"/>
        <v>#REF!</v>
      </c>
      <c r="W124" s="117" t="e">
        <f t="shared" si="17"/>
        <v>#REF!</v>
      </c>
    </row>
    <row r="125" spans="1:23" s="6" customFormat="1" ht="22.5" customHeight="1" thickBot="1" x14ac:dyDescent="0.3">
      <c r="A125" s="1614" t="s">
        <v>115</v>
      </c>
      <c r="B125" s="1615"/>
      <c r="C125" s="1615"/>
      <c r="D125" s="1615"/>
      <c r="E125" s="1615"/>
      <c r="F125" s="1615"/>
      <c r="G125" s="1615"/>
      <c r="H125" s="1615"/>
      <c r="I125" s="1615"/>
      <c r="J125" s="1615"/>
      <c r="K125" s="1616"/>
      <c r="L125" s="363"/>
      <c r="M125" s="363"/>
      <c r="N125" s="363"/>
      <c r="O125" s="363"/>
      <c r="P125" s="397"/>
      <c r="Q125" s="397"/>
      <c r="U125" s="118"/>
      <c r="V125" s="125"/>
      <c r="W125" s="117"/>
    </row>
    <row r="126" spans="1:23" s="6" customFormat="1" ht="47.25" customHeight="1" thickBot="1" x14ac:dyDescent="0.3">
      <c r="A126" s="12">
        <v>51</v>
      </c>
      <c r="B126" s="13" t="s">
        <v>116</v>
      </c>
      <c r="C126" s="1592" t="s">
        <v>3</v>
      </c>
      <c r="D126" s="1592"/>
      <c r="E126" s="774" t="s">
        <v>8</v>
      </c>
      <c r="F126" s="64" t="e">
        <f>#REF!</f>
        <v>#REF!</v>
      </c>
      <c r="G126" s="774">
        <v>3</v>
      </c>
      <c r="H126" s="33" t="e">
        <f t="shared" ref="H126:H189" si="18">F126*G126</f>
        <v>#REF!</v>
      </c>
      <c r="I126" s="33" t="e">
        <f>(H126*($I$9+#REF!))+H126</f>
        <v>#REF!</v>
      </c>
      <c r="J126" s="33" t="e">
        <f>ROUND(I126*#REF!*#REF!,0)</f>
        <v>#REF!</v>
      </c>
      <c r="K126" s="34" t="e">
        <f>ROUND(I126*#REF!*#REF!*#REF!,0)</f>
        <v>#REF!</v>
      </c>
      <c r="L126" s="110"/>
      <c r="M126" s="110"/>
      <c r="N126" s="110"/>
      <c r="O126" s="110"/>
      <c r="P126" s="394"/>
      <c r="Q126" s="394"/>
      <c r="U126" s="118" t="e">
        <f t="shared" si="15"/>
        <v>#REF!</v>
      </c>
      <c r="V126" s="125" t="e">
        <f t="shared" si="16"/>
        <v>#REF!</v>
      </c>
      <c r="W126" s="117" t="e">
        <f t="shared" si="17"/>
        <v>#REF!</v>
      </c>
    </row>
    <row r="127" spans="1:23" s="6" customFormat="1" ht="41.25" customHeight="1" thickBot="1" x14ac:dyDescent="0.3">
      <c r="A127" s="12">
        <v>52</v>
      </c>
      <c r="B127" s="13" t="s">
        <v>117</v>
      </c>
      <c r="C127" s="1592" t="s">
        <v>3</v>
      </c>
      <c r="D127" s="1592"/>
      <c r="E127" s="774" t="s">
        <v>8</v>
      </c>
      <c r="F127" s="64" t="e">
        <f>#REF!</f>
        <v>#REF!</v>
      </c>
      <c r="G127" s="774">
        <v>6</v>
      </c>
      <c r="H127" s="33" t="e">
        <f t="shared" si="18"/>
        <v>#REF!</v>
      </c>
      <c r="I127" s="33" t="e">
        <f>(H127*($I$9+#REF!))+H127</f>
        <v>#REF!</v>
      </c>
      <c r="J127" s="33" t="e">
        <f>ROUND(I127*#REF!*#REF!,0)</f>
        <v>#REF!</v>
      </c>
      <c r="K127" s="34" t="e">
        <f>ROUND(I127*#REF!*#REF!*#REF!,0)</f>
        <v>#REF!</v>
      </c>
      <c r="L127" s="110"/>
      <c r="M127" s="110"/>
      <c r="N127" s="110"/>
      <c r="O127" s="110"/>
      <c r="P127" s="394"/>
      <c r="Q127" s="394"/>
      <c r="U127" s="118" t="e">
        <f t="shared" si="15"/>
        <v>#REF!</v>
      </c>
      <c r="V127" s="125" t="e">
        <f t="shared" si="16"/>
        <v>#REF!</v>
      </c>
      <c r="W127" s="117" t="e">
        <f t="shared" si="17"/>
        <v>#REF!</v>
      </c>
    </row>
    <row r="128" spans="1:23" s="6" customFormat="1" ht="41.25" customHeight="1" thickBot="1" x14ac:dyDescent="0.3">
      <c r="A128" s="12">
        <v>53</v>
      </c>
      <c r="B128" s="13" t="s">
        <v>118</v>
      </c>
      <c r="C128" s="1592" t="s">
        <v>3</v>
      </c>
      <c r="D128" s="1592"/>
      <c r="E128" s="774" t="s">
        <v>8</v>
      </c>
      <c r="F128" s="64" t="e">
        <f>#REF!</f>
        <v>#REF!</v>
      </c>
      <c r="G128" s="774">
        <v>1</v>
      </c>
      <c r="H128" s="33" t="e">
        <f t="shared" si="18"/>
        <v>#REF!</v>
      </c>
      <c r="I128" s="33" t="e">
        <f>(H128*($I$9+#REF!))+H128</f>
        <v>#REF!</v>
      </c>
      <c r="J128" s="33" t="e">
        <f>ROUND(I128*#REF!*#REF!,0)</f>
        <v>#REF!</v>
      </c>
      <c r="K128" s="34" t="e">
        <f>ROUND(I128*#REF!*#REF!*#REF!,0)</f>
        <v>#REF!</v>
      </c>
      <c r="L128" s="110"/>
      <c r="M128" s="110"/>
      <c r="N128" s="110"/>
      <c r="O128" s="110"/>
      <c r="P128" s="394"/>
      <c r="Q128" s="394"/>
      <c r="U128" s="118" t="e">
        <f t="shared" si="15"/>
        <v>#REF!</v>
      </c>
      <c r="V128" s="125" t="e">
        <f t="shared" si="16"/>
        <v>#REF!</v>
      </c>
      <c r="W128" s="117" t="e">
        <f t="shared" si="17"/>
        <v>#REF!</v>
      </c>
    </row>
    <row r="129" spans="1:23" s="6" customFormat="1" ht="41.25" customHeight="1" thickBot="1" x14ac:dyDescent="0.3">
      <c r="A129" s="12">
        <v>54</v>
      </c>
      <c r="B129" s="13" t="s">
        <v>119</v>
      </c>
      <c r="C129" s="1592" t="s">
        <v>3</v>
      </c>
      <c r="D129" s="1592"/>
      <c r="E129" s="774" t="s">
        <v>8</v>
      </c>
      <c r="F129" s="64" t="e">
        <f>#REF!</f>
        <v>#REF!</v>
      </c>
      <c r="G129" s="774">
        <v>0.5</v>
      </c>
      <c r="H129" s="33" t="e">
        <f t="shared" si="18"/>
        <v>#REF!</v>
      </c>
      <c r="I129" s="33" t="e">
        <f>(H129*($I$9+#REF!))+H129</f>
        <v>#REF!</v>
      </c>
      <c r="J129" s="33" t="e">
        <f>ROUND(I129*#REF!*#REF!,0)</f>
        <v>#REF!</v>
      </c>
      <c r="K129" s="34" t="e">
        <f>ROUND(I129*#REF!*#REF!*#REF!,0)</f>
        <v>#REF!</v>
      </c>
      <c r="L129" s="110"/>
      <c r="M129" s="110"/>
      <c r="N129" s="110"/>
      <c r="O129" s="110"/>
      <c r="P129" s="394"/>
      <c r="Q129" s="394"/>
      <c r="U129" s="118" t="e">
        <f t="shared" si="15"/>
        <v>#REF!</v>
      </c>
      <c r="V129" s="125" t="e">
        <f t="shared" si="16"/>
        <v>#REF!</v>
      </c>
      <c r="W129" s="117" t="e">
        <f t="shared" si="17"/>
        <v>#REF!</v>
      </c>
    </row>
    <row r="130" spans="1:23" s="6" customFormat="1" ht="41.25" customHeight="1" thickBot="1" x14ac:dyDescent="0.3">
      <c r="A130" s="12">
        <v>55</v>
      </c>
      <c r="B130" s="13" t="s">
        <v>120</v>
      </c>
      <c r="C130" s="1592" t="s">
        <v>3</v>
      </c>
      <c r="D130" s="1592"/>
      <c r="E130" s="774" t="s">
        <v>8</v>
      </c>
      <c r="F130" s="64" t="e">
        <f>#REF!</f>
        <v>#REF!</v>
      </c>
      <c r="G130" s="774">
        <v>1.2</v>
      </c>
      <c r="H130" s="33" t="e">
        <f t="shared" si="18"/>
        <v>#REF!</v>
      </c>
      <c r="I130" s="33" t="e">
        <f>(H130*($I$9+#REF!))+H130</f>
        <v>#REF!</v>
      </c>
      <c r="J130" s="33" t="e">
        <f>ROUND(I130*#REF!*#REF!,0)</f>
        <v>#REF!</v>
      </c>
      <c r="K130" s="34" t="e">
        <f>ROUND(I130*#REF!*#REF!*#REF!,0)</f>
        <v>#REF!</v>
      </c>
      <c r="L130" s="110"/>
      <c r="M130" s="110"/>
      <c r="N130" s="110"/>
      <c r="O130" s="110"/>
      <c r="P130" s="394"/>
      <c r="Q130" s="394"/>
      <c r="U130" s="118" t="e">
        <f t="shared" si="15"/>
        <v>#REF!</v>
      </c>
      <c r="V130" s="125" t="e">
        <f t="shared" si="16"/>
        <v>#REF!</v>
      </c>
      <c r="W130" s="117" t="e">
        <f t="shared" si="17"/>
        <v>#REF!</v>
      </c>
    </row>
    <row r="131" spans="1:23" s="6" customFormat="1" ht="41.25" customHeight="1" thickBot="1" x14ac:dyDescent="0.3">
      <c r="A131" s="12">
        <v>56</v>
      </c>
      <c r="B131" s="13" t="s">
        <v>121</v>
      </c>
      <c r="C131" s="1592" t="s">
        <v>3</v>
      </c>
      <c r="D131" s="1592"/>
      <c r="E131" s="774" t="s">
        <v>8</v>
      </c>
      <c r="F131" s="64" t="e">
        <f>#REF!</f>
        <v>#REF!</v>
      </c>
      <c r="G131" s="774">
        <v>0.5</v>
      </c>
      <c r="H131" s="33" t="e">
        <f t="shared" si="18"/>
        <v>#REF!</v>
      </c>
      <c r="I131" s="33" t="e">
        <f>(H131*($I$9+#REF!))+H131</f>
        <v>#REF!</v>
      </c>
      <c r="J131" s="33" t="e">
        <f>ROUND(I131*#REF!*#REF!,0)</f>
        <v>#REF!</v>
      </c>
      <c r="K131" s="34" t="e">
        <f>ROUND(I131*#REF!*#REF!*#REF!,0)</f>
        <v>#REF!</v>
      </c>
      <c r="L131" s="110"/>
      <c r="M131" s="110"/>
      <c r="N131" s="110"/>
      <c r="O131" s="110"/>
      <c r="P131" s="394"/>
      <c r="Q131" s="394"/>
      <c r="U131" s="118" t="e">
        <f t="shared" si="15"/>
        <v>#REF!</v>
      </c>
      <c r="V131" s="125" t="e">
        <f t="shared" si="16"/>
        <v>#REF!</v>
      </c>
      <c r="W131" s="117" t="e">
        <f t="shared" si="17"/>
        <v>#REF!</v>
      </c>
    </row>
    <row r="132" spans="1:23" s="6" customFormat="1" ht="41.25" customHeight="1" thickBot="1" x14ac:dyDescent="0.3">
      <c r="A132" s="12">
        <v>57</v>
      </c>
      <c r="B132" s="13" t="s">
        <v>122</v>
      </c>
      <c r="C132" s="1592" t="s">
        <v>3</v>
      </c>
      <c r="D132" s="1592"/>
      <c r="E132" s="774" t="s">
        <v>8</v>
      </c>
      <c r="F132" s="64" t="e">
        <f>#REF!</f>
        <v>#REF!</v>
      </c>
      <c r="G132" s="774">
        <v>1.1100000000000001</v>
      </c>
      <c r="H132" s="33" t="e">
        <f t="shared" si="18"/>
        <v>#REF!</v>
      </c>
      <c r="I132" s="33" t="e">
        <f>(H132*($I$9+#REF!))+H132</f>
        <v>#REF!</v>
      </c>
      <c r="J132" s="33" t="e">
        <f>ROUND(I132*#REF!*#REF!,0)</f>
        <v>#REF!</v>
      </c>
      <c r="K132" s="34" t="e">
        <f>ROUND(I132*#REF!*#REF!*#REF!,0)</f>
        <v>#REF!</v>
      </c>
      <c r="L132" s="110"/>
      <c r="M132" s="110"/>
      <c r="N132" s="110"/>
      <c r="O132" s="110"/>
      <c r="P132" s="394"/>
      <c r="Q132" s="394"/>
      <c r="U132" s="118" t="e">
        <f t="shared" si="15"/>
        <v>#REF!</v>
      </c>
      <c r="V132" s="125" t="e">
        <f t="shared" si="16"/>
        <v>#REF!</v>
      </c>
      <c r="W132" s="117" t="e">
        <f t="shared" si="17"/>
        <v>#REF!</v>
      </c>
    </row>
    <row r="133" spans="1:23" s="6" customFormat="1" ht="41.25" customHeight="1" thickBot="1" x14ac:dyDescent="0.3">
      <c r="A133" s="12">
        <v>58</v>
      </c>
      <c r="B133" s="13" t="s">
        <v>123</v>
      </c>
      <c r="C133" s="1592" t="s">
        <v>3</v>
      </c>
      <c r="D133" s="1592"/>
      <c r="E133" s="774" t="s">
        <v>8</v>
      </c>
      <c r="F133" s="64" t="e">
        <f>#REF!</f>
        <v>#REF!</v>
      </c>
      <c r="G133" s="774">
        <v>0.4</v>
      </c>
      <c r="H133" s="33" t="e">
        <f t="shared" si="18"/>
        <v>#REF!</v>
      </c>
      <c r="I133" s="33" t="e">
        <f>(H133*($I$9+#REF!))+H133</f>
        <v>#REF!</v>
      </c>
      <c r="J133" s="33" t="e">
        <f>ROUND(I133*#REF!*#REF!,0)</f>
        <v>#REF!</v>
      </c>
      <c r="K133" s="34" t="e">
        <f>ROUND(I133*#REF!*#REF!*#REF!,0)</f>
        <v>#REF!</v>
      </c>
      <c r="L133" s="110"/>
      <c r="M133" s="110"/>
      <c r="N133" s="110"/>
      <c r="O133" s="110"/>
      <c r="P133" s="394"/>
      <c r="Q133" s="394"/>
      <c r="U133" s="118" t="e">
        <f t="shared" si="15"/>
        <v>#REF!</v>
      </c>
      <c r="V133" s="125" t="e">
        <f t="shared" si="16"/>
        <v>#REF!</v>
      </c>
      <c r="W133" s="117" t="e">
        <f t="shared" si="17"/>
        <v>#REF!</v>
      </c>
    </row>
    <row r="134" spans="1:23" s="6" customFormat="1" ht="41.25" customHeight="1" thickBot="1" x14ac:dyDescent="0.3">
      <c r="A134" s="12">
        <v>59</v>
      </c>
      <c r="B134" s="13" t="s">
        <v>124</v>
      </c>
      <c r="C134" s="1592" t="s">
        <v>3</v>
      </c>
      <c r="D134" s="1592"/>
      <c r="E134" s="774" t="s">
        <v>8</v>
      </c>
      <c r="F134" s="64" t="e">
        <f>#REF!</f>
        <v>#REF!</v>
      </c>
      <c r="G134" s="774">
        <v>0.71</v>
      </c>
      <c r="H134" s="33" t="e">
        <f t="shared" si="18"/>
        <v>#REF!</v>
      </c>
      <c r="I134" s="33" t="e">
        <f>(H134*($I$9+#REF!))+H134</f>
        <v>#REF!</v>
      </c>
      <c r="J134" s="33" t="e">
        <f>ROUND(I134*#REF!*#REF!,0)</f>
        <v>#REF!</v>
      </c>
      <c r="K134" s="34" t="e">
        <f>ROUND(I134*#REF!*#REF!*#REF!,0)</f>
        <v>#REF!</v>
      </c>
      <c r="L134" s="110"/>
      <c r="M134" s="110"/>
      <c r="N134" s="110"/>
      <c r="O134" s="110"/>
      <c r="P134" s="394"/>
      <c r="Q134" s="394"/>
      <c r="U134" s="118" t="e">
        <f t="shared" si="15"/>
        <v>#REF!</v>
      </c>
      <c r="V134" s="125" t="e">
        <f t="shared" si="16"/>
        <v>#REF!</v>
      </c>
      <c r="W134" s="117" t="e">
        <f t="shared" si="17"/>
        <v>#REF!</v>
      </c>
    </row>
    <row r="135" spans="1:23" s="6" customFormat="1" ht="41.25" customHeight="1" thickBot="1" x14ac:dyDescent="0.3">
      <c r="A135" s="12">
        <v>60</v>
      </c>
      <c r="B135" s="13" t="s">
        <v>125</v>
      </c>
      <c r="C135" s="1592" t="s">
        <v>3</v>
      </c>
      <c r="D135" s="1592"/>
      <c r="E135" s="774" t="s">
        <v>8</v>
      </c>
      <c r="F135" s="64" t="e">
        <f>#REF!</f>
        <v>#REF!</v>
      </c>
      <c r="G135" s="774">
        <v>0.6</v>
      </c>
      <c r="H135" s="33" t="e">
        <f t="shared" si="18"/>
        <v>#REF!</v>
      </c>
      <c r="I135" s="33" t="e">
        <f>(H135*($I$9+#REF!))+H135</f>
        <v>#REF!</v>
      </c>
      <c r="J135" s="33" t="e">
        <f>ROUND(I135*#REF!*#REF!,0)</f>
        <v>#REF!</v>
      </c>
      <c r="K135" s="34" t="e">
        <f>ROUND(I135*#REF!*#REF!*#REF!,0)</f>
        <v>#REF!</v>
      </c>
      <c r="L135" s="110"/>
      <c r="M135" s="110"/>
      <c r="N135" s="110"/>
      <c r="O135" s="110"/>
      <c r="P135" s="394"/>
      <c r="Q135" s="394"/>
      <c r="U135" s="118" t="e">
        <f t="shared" si="15"/>
        <v>#REF!</v>
      </c>
      <c r="V135" s="125" t="e">
        <f t="shared" si="16"/>
        <v>#REF!</v>
      </c>
      <c r="W135" s="117" t="e">
        <f t="shared" si="17"/>
        <v>#REF!</v>
      </c>
    </row>
    <row r="136" spans="1:23" s="6" customFormat="1" ht="41.25" customHeight="1" thickBot="1" x14ac:dyDescent="0.3">
      <c r="A136" s="12">
        <v>61</v>
      </c>
      <c r="B136" s="13" t="s">
        <v>126</v>
      </c>
      <c r="C136" s="1592" t="s">
        <v>3</v>
      </c>
      <c r="D136" s="1592"/>
      <c r="E136" s="774" t="s">
        <v>8</v>
      </c>
      <c r="F136" s="64" t="e">
        <f>#REF!</f>
        <v>#REF!</v>
      </c>
      <c r="G136" s="774">
        <v>0.3</v>
      </c>
      <c r="H136" s="33" t="e">
        <f t="shared" si="18"/>
        <v>#REF!</v>
      </c>
      <c r="I136" s="33" t="e">
        <f>(H136*($I$9+#REF!))+H136</f>
        <v>#REF!</v>
      </c>
      <c r="J136" s="33" t="e">
        <f>ROUND(I136*#REF!*#REF!,0)</f>
        <v>#REF!</v>
      </c>
      <c r="K136" s="34" t="e">
        <f>ROUND(I136*#REF!*#REF!*#REF!,0)</f>
        <v>#REF!</v>
      </c>
      <c r="L136" s="110"/>
      <c r="M136" s="110"/>
      <c r="N136" s="110"/>
      <c r="O136" s="110"/>
      <c r="P136" s="394"/>
      <c r="Q136" s="394"/>
      <c r="U136" s="118" t="e">
        <f t="shared" si="15"/>
        <v>#REF!</v>
      </c>
      <c r="V136" s="125" t="e">
        <f t="shared" si="16"/>
        <v>#REF!</v>
      </c>
      <c r="W136" s="117" t="e">
        <f t="shared" si="17"/>
        <v>#REF!</v>
      </c>
    </row>
    <row r="137" spans="1:23" s="6" customFormat="1" ht="41.25" customHeight="1" thickBot="1" x14ac:dyDescent="0.3">
      <c r="A137" s="12">
        <v>62</v>
      </c>
      <c r="B137" s="13" t="s">
        <v>127</v>
      </c>
      <c r="C137" s="1592" t="s">
        <v>3</v>
      </c>
      <c r="D137" s="1592"/>
      <c r="E137" s="774" t="s">
        <v>8</v>
      </c>
      <c r="F137" s="64" t="e">
        <f>#REF!</f>
        <v>#REF!</v>
      </c>
      <c r="G137" s="774">
        <v>0.3</v>
      </c>
      <c r="H137" s="33" t="e">
        <f t="shared" si="18"/>
        <v>#REF!</v>
      </c>
      <c r="I137" s="33" t="e">
        <f>(H137*($I$9+#REF!))+H137</f>
        <v>#REF!</v>
      </c>
      <c r="J137" s="33" t="e">
        <f>ROUND(I137*#REF!*#REF!,0)</f>
        <v>#REF!</v>
      </c>
      <c r="K137" s="34" t="e">
        <f>ROUND(I137*#REF!*#REF!*#REF!,0)</f>
        <v>#REF!</v>
      </c>
      <c r="L137" s="110"/>
      <c r="M137" s="110"/>
      <c r="N137" s="110"/>
      <c r="O137" s="110"/>
      <c r="P137" s="394"/>
      <c r="Q137" s="394"/>
      <c r="U137" s="118" t="e">
        <f t="shared" si="15"/>
        <v>#REF!</v>
      </c>
      <c r="V137" s="125" t="e">
        <f t="shared" si="16"/>
        <v>#REF!</v>
      </c>
      <c r="W137" s="117" t="e">
        <f t="shared" si="17"/>
        <v>#REF!</v>
      </c>
    </row>
    <row r="138" spans="1:23" s="6" customFormat="1" ht="41.25" customHeight="1" thickBot="1" x14ac:dyDescent="0.3">
      <c r="A138" s="12">
        <v>63</v>
      </c>
      <c r="B138" s="13" t="s">
        <v>128</v>
      </c>
      <c r="C138" s="1592" t="s">
        <v>3</v>
      </c>
      <c r="D138" s="1592"/>
      <c r="E138" s="774" t="s">
        <v>8</v>
      </c>
      <c r="F138" s="64" t="e">
        <f>#REF!</f>
        <v>#REF!</v>
      </c>
      <c r="G138" s="774">
        <v>1.1100000000000001</v>
      </c>
      <c r="H138" s="33" t="e">
        <f t="shared" si="18"/>
        <v>#REF!</v>
      </c>
      <c r="I138" s="33" t="e">
        <f>(H138*($I$9+#REF!))+H138</f>
        <v>#REF!</v>
      </c>
      <c r="J138" s="33" t="e">
        <f>ROUND(I138*#REF!*#REF!,0)</f>
        <v>#REF!</v>
      </c>
      <c r="K138" s="34" t="e">
        <f>ROUND(I138*#REF!*#REF!*#REF!,0)</f>
        <v>#REF!</v>
      </c>
      <c r="L138" s="110"/>
      <c r="M138" s="110"/>
      <c r="N138" s="110"/>
      <c r="O138" s="110"/>
      <c r="P138" s="394"/>
      <c r="Q138" s="394"/>
      <c r="U138" s="118" t="e">
        <f t="shared" si="15"/>
        <v>#REF!</v>
      </c>
      <c r="V138" s="125" t="e">
        <f t="shared" si="16"/>
        <v>#REF!</v>
      </c>
      <c r="W138" s="117" t="e">
        <f t="shared" si="17"/>
        <v>#REF!</v>
      </c>
    </row>
    <row r="139" spans="1:23" s="6" customFormat="1" ht="41.25" customHeight="1" thickBot="1" x14ac:dyDescent="0.3">
      <c r="A139" s="12">
        <v>64</v>
      </c>
      <c r="B139" s="13" t="s">
        <v>129</v>
      </c>
      <c r="C139" s="1592" t="s">
        <v>3</v>
      </c>
      <c r="D139" s="1592"/>
      <c r="E139" s="774" t="s">
        <v>8</v>
      </c>
      <c r="F139" s="64" t="e">
        <f>#REF!</f>
        <v>#REF!</v>
      </c>
      <c r="G139" s="774">
        <v>0.4</v>
      </c>
      <c r="H139" s="33" t="e">
        <f t="shared" si="18"/>
        <v>#REF!</v>
      </c>
      <c r="I139" s="33" t="e">
        <f>(H139*($I$9+#REF!))+H139</f>
        <v>#REF!</v>
      </c>
      <c r="J139" s="33" t="e">
        <f>ROUND(I139*#REF!*#REF!,0)</f>
        <v>#REF!</v>
      </c>
      <c r="K139" s="34" t="e">
        <f>ROUND(I139*#REF!*#REF!*#REF!,0)</f>
        <v>#REF!</v>
      </c>
      <c r="L139" s="110"/>
      <c r="M139" s="110"/>
      <c r="N139" s="110"/>
      <c r="O139" s="110"/>
      <c r="P139" s="394"/>
      <c r="Q139" s="394"/>
      <c r="U139" s="118" t="e">
        <f t="shared" si="15"/>
        <v>#REF!</v>
      </c>
      <c r="V139" s="125" t="e">
        <f t="shared" si="16"/>
        <v>#REF!</v>
      </c>
      <c r="W139" s="117" t="e">
        <f t="shared" si="17"/>
        <v>#REF!</v>
      </c>
    </row>
    <row r="140" spans="1:23" s="6" customFormat="1" ht="41.25" customHeight="1" thickBot="1" x14ac:dyDescent="0.3">
      <c r="A140" s="12">
        <v>65</v>
      </c>
      <c r="B140" s="13" t="s">
        <v>130</v>
      </c>
      <c r="C140" s="1592" t="s">
        <v>3</v>
      </c>
      <c r="D140" s="1592"/>
      <c r="E140" s="774" t="s">
        <v>8</v>
      </c>
      <c r="F140" s="64" t="e">
        <f>#REF!</f>
        <v>#REF!</v>
      </c>
      <c r="G140" s="774">
        <v>0.71</v>
      </c>
      <c r="H140" s="33" t="e">
        <f t="shared" si="18"/>
        <v>#REF!</v>
      </c>
      <c r="I140" s="33" t="e">
        <f>(H140*($I$9+#REF!))+H140</f>
        <v>#REF!</v>
      </c>
      <c r="J140" s="33" t="e">
        <f>ROUND(I140*#REF!*#REF!,0)</f>
        <v>#REF!</v>
      </c>
      <c r="K140" s="34" t="e">
        <f>ROUND(I140*#REF!*#REF!*#REF!,0)</f>
        <v>#REF!</v>
      </c>
      <c r="L140" s="110"/>
      <c r="M140" s="110"/>
      <c r="N140" s="110"/>
      <c r="O140" s="110"/>
      <c r="P140" s="394"/>
      <c r="Q140" s="394"/>
      <c r="U140" s="118" t="e">
        <f t="shared" si="15"/>
        <v>#REF!</v>
      </c>
      <c r="V140" s="125" t="e">
        <f t="shared" si="16"/>
        <v>#REF!</v>
      </c>
      <c r="W140" s="117" t="e">
        <f t="shared" si="17"/>
        <v>#REF!</v>
      </c>
    </row>
    <row r="141" spans="1:23" s="6" customFormat="1" ht="41.25" customHeight="1" thickBot="1" x14ac:dyDescent="0.3">
      <c r="A141" s="12">
        <v>66</v>
      </c>
      <c r="B141" s="13" t="s">
        <v>131</v>
      </c>
      <c r="C141" s="1592" t="s">
        <v>3</v>
      </c>
      <c r="D141" s="1592"/>
      <c r="E141" s="774" t="s">
        <v>8</v>
      </c>
      <c r="F141" s="64" t="e">
        <f>#REF!</f>
        <v>#REF!</v>
      </c>
      <c r="G141" s="774">
        <v>1</v>
      </c>
      <c r="H141" s="33" t="e">
        <f t="shared" si="18"/>
        <v>#REF!</v>
      </c>
      <c r="I141" s="33" t="e">
        <f>(H141*($I$9+#REF!))+H141</f>
        <v>#REF!</v>
      </c>
      <c r="J141" s="33" t="e">
        <f>ROUND(I141*#REF!*#REF!,0)</f>
        <v>#REF!</v>
      </c>
      <c r="K141" s="34" t="e">
        <f>ROUND(I141*#REF!*#REF!*#REF!,0)</f>
        <v>#REF!</v>
      </c>
      <c r="L141" s="110"/>
      <c r="M141" s="110"/>
      <c r="N141" s="110"/>
      <c r="O141" s="110"/>
      <c r="P141" s="394"/>
      <c r="Q141" s="394"/>
      <c r="U141" s="118" t="e">
        <f t="shared" si="15"/>
        <v>#REF!</v>
      </c>
      <c r="V141" s="125" t="e">
        <f t="shared" si="16"/>
        <v>#REF!</v>
      </c>
      <c r="W141" s="117" t="e">
        <f t="shared" si="17"/>
        <v>#REF!</v>
      </c>
    </row>
    <row r="142" spans="1:23" s="6" customFormat="1" ht="41.25" customHeight="1" thickBot="1" x14ac:dyDescent="0.3">
      <c r="A142" s="12">
        <v>67</v>
      </c>
      <c r="B142" s="13" t="s">
        <v>132</v>
      </c>
      <c r="C142" s="1592" t="s">
        <v>3</v>
      </c>
      <c r="D142" s="1592"/>
      <c r="E142" s="774" t="s">
        <v>8</v>
      </c>
      <c r="F142" s="64" t="e">
        <f>#REF!</f>
        <v>#REF!</v>
      </c>
      <c r="G142" s="774">
        <v>0.63</v>
      </c>
      <c r="H142" s="33" t="e">
        <f t="shared" si="18"/>
        <v>#REF!</v>
      </c>
      <c r="I142" s="33" t="e">
        <f>(H142*($I$9+#REF!))+H142</f>
        <v>#REF!</v>
      </c>
      <c r="J142" s="33" t="e">
        <f>ROUND(I142*#REF!*#REF!,0)</f>
        <v>#REF!</v>
      </c>
      <c r="K142" s="34" t="e">
        <f>ROUND(I142*#REF!*#REF!*#REF!,0)</f>
        <v>#REF!</v>
      </c>
      <c r="L142" s="110"/>
      <c r="M142" s="110"/>
      <c r="N142" s="110"/>
      <c r="O142" s="110"/>
      <c r="P142" s="394"/>
      <c r="Q142" s="394"/>
      <c r="U142" s="118" t="e">
        <f t="shared" si="15"/>
        <v>#REF!</v>
      </c>
      <c r="V142" s="125" t="e">
        <f t="shared" si="16"/>
        <v>#REF!</v>
      </c>
      <c r="W142" s="117" t="e">
        <f t="shared" si="17"/>
        <v>#REF!</v>
      </c>
    </row>
    <row r="143" spans="1:23" s="6" customFormat="1" ht="41.25" customHeight="1" thickBot="1" x14ac:dyDescent="0.3">
      <c r="A143" s="12">
        <v>68</v>
      </c>
      <c r="B143" s="13" t="s">
        <v>133</v>
      </c>
      <c r="C143" s="1592" t="s">
        <v>3</v>
      </c>
      <c r="D143" s="1592"/>
      <c r="E143" s="774" t="s">
        <v>8</v>
      </c>
      <c r="F143" s="64" t="e">
        <f>#REF!</f>
        <v>#REF!</v>
      </c>
      <c r="G143" s="774">
        <v>0.7</v>
      </c>
      <c r="H143" s="33" t="e">
        <f t="shared" si="18"/>
        <v>#REF!</v>
      </c>
      <c r="I143" s="33" t="e">
        <f>(H143*($I$9+#REF!))+H143</f>
        <v>#REF!</v>
      </c>
      <c r="J143" s="33" t="e">
        <f>ROUND(I143*#REF!*#REF!,0)</f>
        <v>#REF!</v>
      </c>
      <c r="K143" s="34" t="e">
        <f>ROUND(I143*#REF!*#REF!*#REF!,0)</f>
        <v>#REF!</v>
      </c>
      <c r="L143" s="110"/>
      <c r="M143" s="110"/>
      <c r="N143" s="110"/>
      <c r="O143" s="110"/>
      <c r="P143" s="394"/>
      <c r="Q143" s="394"/>
      <c r="U143" s="118" t="e">
        <f t="shared" si="15"/>
        <v>#REF!</v>
      </c>
      <c r="V143" s="125" t="e">
        <f t="shared" si="16"/>
        <v>#REF!</v>
      </c>
      <c r="W143" s="117" t="e">
        <f t="shared" si="17"/>
        <v>#REF!</v>
      </c>
    </row>
    <row r="144" spans="1:23" s="6" customFormat="1" ht="41.25" customHeight="1" thickBot="1" x14ac:dyDescent="0.3">
      <c r="A144" s="12">
        <v>69</v>
      </c>
      <c r="B144" s="13" t="s">
        <v>134</v>
      </c>
      <c r="C144" s="1592" t="s">
        <v>3</v>
      </c>
      <c r="D144" s="1592"/>
      <c r="E144" s="774" t="s">
        <v>8</v>
      </c>
      <c r="F144" s="64" t="e">
        <f>#REF!</f>
        <v>#REF!</v>
      </c>
      <c r="G144" s="774">
        <v>1.08</v>
      </c>
      <c r="H144" s="33" t="e">
        <f t="shared" si="18"/>
        <v>#REF!</v>
      </c>
      <c r="I144" s="33" t="e">
        <f>(H144*($I$9+#REF!))+H144</f>
        <v>#REF!</v>
      </c>
      <c r="J144" s="33" t="e">
        <f>ROUND(I144*#REF!*#REF!,0)</f>
        <v>#REF!</v>
      </c>
      <c r="K144" s="34" t="e">
        <f>ROUND(I144*#REF!*#REF!*#REF!,0)</f>
        <v>#REF!</v>
      </c>
      <c r="L144" s="110"/>
      <c r="M144" s="110"/>
      <c r="N144" s="110"/>
      <c r="O144" s="110"/>
      <c r="P144" s="394"/>
      <c r="Q144" s="394"/>
      <c r="U144" s="118" t="e">
        <f t="shared" si="15"/>
        <v>#REF!</v>
      </c>
      <c r="V144" s="125" t="e">
        <f t="shared" si="16"/>
        <v>#REF!</v>
      </c>
      <c r="W144" s="117" t="e">
        <f t="shared" si="17"/>
        <v>#REF!</v>
      </c>
    </row>
    <row r="145" spans="1:23" s="6" customFormat="1" ht="41.25" customHeight="1" thickBot="1" x14ac:dyDescent="0.3">
      <c r="A145" s="12">
        <v>70</v>
      </c>
      <c r="B145" s="13" t="s">
        <v>135</v>
      </c>
      <c r="C145" s="1592" t="s">
        <v>3</v>
      </c>
      <c r="D145" s="1592"/>
      <c r="E145" s="774" t="s">
        <v>8</v>
      </c>
      <c r="F145" s="64" t="e">
        <f>#REF!</f>
        <v>#REF!</v>
      </c>
      <c r="G145" s="774">
        <v>0.6</v>
      </c>
      <c r="H145" s="33" t="e">
        <f t="shared" si="18"/>
        <v>#REF!</v>
      </c>
      <c r="I145" s="33" t="e">
        <f>(H145*($I$9+#REF!))+H145</f>
        <v>#REF!</v>
      </c>
      <c r="J145" s="33" t="e">
        <f>ROUND(I145*#REF!*#REF!,0)</f>
        <v>#REF!</v>
      </c>
      <c r="K145" s="34" t="e">
        <f>ROUND(I145*#REF!*#REF!*#REF!,0)</f>
        <v>#REF!</v>
      </c>
      <c r="L145" s="110"/>
      <c r="M145" s="110"/>
      <c r="N145" s="110"/>
      <c r="O145" s="110"/>
      <c r="P145" s="394"/>
      <c r="Q145" s="394"/>
      <c r="U145" s="118" t="e">
        <f t="shared" ref="U145:U209" si="19">(I145-H145)/H145</f>
        <v>#REF!</v>
      </c>
      <c r="V145" s="125" t="e">
        <f t="shared" ref="V145:V209" si="20">J145/I145</f>
        <v>#REF!</v>
      </c>
      <c r="W145" s="117" t="e">
        <f t="shared" ref="W145:W209" si="21">ROUND(K145/I145/$W$3/$W$1,1)</f>
        <v>#REF!</v>
      </c>
    </row>
    <row r="146" spans="1:23" s="6" customFormat="1" ht="41.25" customHeight="1" thickBot="1" x14ac:dyDescent="0.3">
      <c r="A146" s="12">
        <v>71</v>
      </c>
      <c r="B146" s="13" t="s">
        <v>136</v>
      </c>
      <c r="C146" s="1592" t="s">
        <v>3</v>
      </c>
      <c r="D146" s="1592"/>
      <c r="E146" s="774" t="s">
        <v>8</v>
      </c>
      <c r="F146" s="64" t="e">
        <f>#REF!</f>
        <v>#REF!</v>
      </c>
      <c r="G146" s="774">
        <v>0.75</v>
      </c>
      <c r="H146" s="33" t="e">
        <f t="shared" si="18"/>
        <v>#REF!</v>
      </c>
      <c r="I146" s="33" t="e">
        <f>(H146*($I$9+#REF!))+H146</f>
        <v>#REF!</v>
      </c>
      <c r="J146" s="33" t="e">
        <f>ROUND(I146*#REF!*#REF!,0)</f>
        <v>#REF!</v>
      </c>
      <c r="K146" s="34" t="e">
        <f>ROUND(I146*#REF!*#REF!*#REF!,0)</f>
        <v>#REF!</v>
      </c>
      <c r="L146" s="110"/>
      <c r="M146" s="110"/>
      <c r="N146" s="110"/>
      <c r="O146" s="110"/>
      <c r="P146" s="394"/>
      <c r="Q146" s="394"/>
      <c r="U146" s="118" t="e">
        <f t="shared" si="19"/>
        <v>#REF!</v>
      </c>
      <c r="V146" s="125" t="e">
        <f t="shared" si="20"/>
        <v>#REF!</v>
      </c>
      <c r="W146" s="117" t="e">
        <f t="shared" si="21"/>
        <v>#REF!</v>
      </c>
    </row>
    <row r="147" spans="1:23" s="6" customFormat="1" ht="41.25" customHeight="1" thickBot="1" x14ac:dyDescent="0.3">
      <c r="A147" s="12">
        <v>72</v>
      </c>
      <c r="B147" s="13" t="s">
        <v>137</v>
      </c>
      <c r="C147" s="1592" t="s">
        <v>3</v>
      </c>
      <c r="D147" s="1592"/>
      <c r="E147" s="774" t="s">
        <v>8</v>
      </c>
      <c r="F147" s="64" t="e">
        <f>#REF!</f>
        <v>#REF!</v>
      </c>
      <c r="G147" s="774">
        <v>0.24</v>
      </c>
      <c r="H147" s="33" t="e">
        <f t="shared" si="18"/>
        <v>#REF!</v>
      </c>
      <c r="I147" s="33" t="e">
        <f>(H147*($I$9+#REF!))+H147</f>
        <v>#REF!</v>
      </c>
      <c r="J147" s="33" t="e">
        <f>ROUND(I147*#REF!*#REF!,0)</f>
        <v>#REF!</v>
      </c>
      <c r="K147" s="34" t="e">
        <f>ROUND(I147*#REF!*#REF!*#REF!,0)</f>
        <v>#REF!</v>
      </c>
      <c r="L147" s="110"/>
      <c r="M147" s="110"/>
      <c r="N147" s="110"/>
      <c r="O147" s="110"/>
      <c r="P147" s="394"/>
      <c r="Q147" s="394"/>
      <c r="U147" s="118" t="e">
        <f t="shared" si="19"/>
        <v>#REF!</v>
      </c>
      <c r="V147" s="125" t="e">
        <f t="shared" si="20"/>
        <v>#REF!</v>
      </c>
      <c r="W147" s="117" t="e">
        <f t="shared" si="21"/>
        <v>#REF!</v>
      </c>
    </row>
    <row r="148" spans="1:23" s="6" customFormat="1" ht="41.25" customHeight="1" thickBot="1" x14ac:dyDescent="0.3">
      <c r="A148" s="12">
        <v>73</v>
      </c>
      <c r="B148" s="13" t="s">
        <v>138</v>
      </c>
      <c r="C148" s="1592" t="s">
        <v>3</v>
      </c>
      <c r="D148" s="1592"/>
      <c r="E148" s="774" t="s">
        <v>8</v>
      </c>
      <c r="F148" s="64" t="e">
        <f>#REF!</f>
        <v>#REF!</v>
      </c>
      <c r="G148" s="774">
        <v>0.2</v>
      </c>
      <c r="H148" s="33" t="e">
        <f t="shared" si="18"/>
        <v>#REF!</v>
      </c>
      <c r="I148" s="33" t="e">
        <f>(H148*($I$9+#REF!))+H148</f>
        <v>#REF!</v>
      </c>
      <c r="J148" s="33" t="e">
        <f>ROUND(I148*#REF!*#REF!,0)</f>
        <v>#REF!</v>
      </c>
      <c r="K148" s="34" t="e">
        <f>ROUND(I148*#REF!*#REF!*#REF!,0)</f>
        <v>#REF!</v>
      </c>
      <c r="L148" s="110"/>
      <c r="M148" s="110"/>
      <c r="N148" s="110"/>
      <c r="O148" s="110"/>
      <c r="P148" s="394"/>
      <c r="Q148" s="394"/>
      <c r="U148" s="118" t="e">
        <f t="shared" si="19"/>
        <v>#REF!</v>
      </c>
      <c r="V148" s="125" t="e">
        <f t="shared" si="20"/>
        <v>#REF!</v>
      </c>
      <c r="W148" s="117" t="e">
        <f t="shared" si="21"/>
        <v>#REF!</v>
      </c>
    </row>
    <row r="149" spans="1:23" s="6" customFormat="1" ht="41.25" customHeight="1" thickBot="1" x14ac:dyDescent="0.3">
      <c r="A149" s="12">
        <v>74</v>
      </c>
      <c r="B149" s="13" t="s">
        <v>139</v>
      </c>
      <c r="C149" s="1592" t="s">
        <v>3</v>
      </c>
      <c r="D149" s="1592"/>
      <c r="E149" s="774" t="s">
        <v>8</v>
      </c>
      <c r="F149" s="64" t="e">
        <f>#REF!</f>
        <v>#REF!</v>
      </c>
      <c r="G149" s="774">
        <v>0.65</v>
      </c>
      <c r="H149" s="33" t="e">
        <f t="shared" si="18"/>
        <v>#REF!</v>
      </c>
      <c r="I149" s="33" t="e">
        <f>(H149*($I$9+#REF!))+H149</f>
        <v>#REF!</v>
      </c>
      <c r="J149" s="33" t="e">
        <f>ROUND(I149*#REF!*#REF!,0)</f>
        <v>#REF!</v>
      </c>
      <c r="K149" s="34" t="e">
        <f>ROUND(I149*#REF!*#REF!*#REF!,0)</f>
        <v>#REF!</v>
      </c>
      <c r="L149" s="110"/>
      <c r="M149" s="110"/>
      <c r="N149" s="110"/>
      <c r="O149" s="110"/>
      <c r="P149" s="394"/>
      <c r="Q149" s="394"/>
      <c r="U149" s="118" t="e">
        <f t="shared" si="19"/>
        <v>#REF!</v>
      </c>
      <c r="V149" s="125" t="e">
        <f t="shared" si="20"/>
        <v>#REF!</v>
      </c>
      <c r="W149" s="117" t="e">
        <f t="shared" si="21"/>
        <v>#REF!</v>
      </c>
    </row>
    <row r="150" spans="1:23" s="6" customFormat="1" ht="41.25" customHeight="1" thickBot="1" x14ac:dyDescent="0.3">
      <c r="A150" s="12">
        <v>75</v>
      </c>
      <c r="B150" s="13" t="s">
        <v>140</v>
      </c>
      <c r="C150" s="1592" t="s">
        <v>3</v>
      </c>
      <c r="D150" s="1592"/>
      <c r="E150" s="774" t="s">
        <v>8</v>
      </c>
      <c r="F150" s="64" t="e">
        <f>#REF!</f>
        <v>#REF!</v>
      </c>
      <c r="G150" s="774">
        <v>0.25</v>
      </c>
      <c r="H150" s="33" t="e">
        <f t="shared" si="18"/>
        <v>#REF!</v>
      </c>
      <c r="I150" s="33" t="e">
        <f>(H150*($I$9+#REF!))+H150</f>
        <v>#REF!</v>
      </c>
      <c r="J150" s="33" t="e">
        <f>ROUND(I150*#REF!*#REF!,0)</f>
        <v>#REF!</v>
      </c>
      <c r="K150" s="34" t="e">
        <f>ROUND(I150*#REF!*#REF!*#REF!,0)</f>
        <v>#REF!</v>
      </c>
      <c r="L150" s="110"/>
      <c r="M150" s="110"/>
      <c r="N150" s="110"/>
      <c r="O150" s="110"/>
      <c r="P150" s="394"/>
      <c r="Q150" s="394"/>
      <c r="U150" s="118" t="e">
        <f t="shared" si="19"/>
        <v>#REF!</v>
      </c>
      <c r="V150" s="125" t="e">
        <f t="shared" si="20"/>
        <v>#REF!</v>
      </c>
      <c r="W150" s="117" t="e">
        <f t="shared" si="21"/>
        <v>#REF!</v>
      </c>
    </row>
    <row r="151" spans="1:23" s="6" customFormat="1" ht="41.25" customHeight="1" thickBot="1" x14ac:dyDescent="0.3">
      <c r="A151" s="12">
        <v>76</v>
      </c>
      <c r="B151" s="13" t="s">
        <v>141</v>
      </c>
      <c r="C151" s="1592" t="s">
        <v>3</v>
      </c>
      <c r="D151" s="1592"/>
      <c r="E151" s="774" t="s">
        <v>8</v>
      </c>
      <c r="F151" s="64" t="e">
        <f>#REF!</f>
        <v>#REF!</v>
      </c>
      <c r="G151" s="774">
        <v>0.13</v>
      </c>
      <c r="H151" s="33" t="e">
        <f t="shared" si="18"/>
        <v>#REF!</v>
      </c>
      <c r="I151" s="33" t="e">
        <f>(H151*($I$9+#REF!))+H151</f>
        <v>#REF!</v>
      </c>
      <c r="J151" s="33" t="e">
        <f>ROUND(I151*#REF!*#REF!,0)</f>
        <v>#REF!</v>
      </c>
      <c r="K151" s="34" t="e">
        <f>ROUND(I151*#REF!*#REF!*#REF!,0)</f>
        <v>#REF!</v>
      </c>
      <c r="L151" s="110"/>
      <c r="M151" s="110"/>
      <c r="N151" s="110"/>
      <c r="O151" s="110"/>
      <c r="P151" s="394"/>
      <c r="Q151" s="394"/>
      <c r="U151" s="118" t="e">
        <f t="shared" si="19"/>
        <v>#REF!</v>
      </c>
      <c r="V151" s="125" t="e">
        <f t="shared" si="20"/>
        <v>#REF!</v>
      </c>
      <c r="W151" s="117" t="e">
        <f t="shared" si="21"/>
        <v>#REF!</v>
      </c>
    </row>
    <row r="152" spans="1:23" s="6" customFormat="1" ht="41.25" customHeight="1" thickBot="1" x14ac:dyDescent="0.3">
      <c r="A152" s="12">
        <v>77</v>
      </c>
      <c r="B152" s="13" t="s">
        <v>142</v>
      </c>
      <c r="C152" s="1592" t="s">
        <v>3</v>
      </c>
      <c r="D152" s="1592"/>
      <c r="E152" s="774" t="s">
        <v>8</v>
      </c>
      <c r="F152" s="64" t="e">
        <f>#REF!</f>
        <v>#REF!</v>
      </c>
      <c r="G152" s="774">
        <v>0.13</v>
      </c>
      <c r="H152" s="33" t="e">
        <f t="shared" si="18"/>
        <v>#REF!</v>
      </c>
      <c r="I152" s="33" t="e">
        <f>(H152*($I$9+#REF!))+H152</f>
        <v>#REF!</v>
      </c>
      <c r="J152" s="33" t="e">
        <f>ROUND(I152*#REF!*#REF!,0)</f>
        <v>#REF!</v>
      </c>
      <c r="K152" s="34" t="e">
        <f>ROUND(I152*#REF!*#REF!*#REF!,0)</f>
        <v>#REF!</v>
      </c>
      <c r="L152" s="110"/>
      <c r="M152" s="110"/>
      <c r="N152" s="110"/>
      <c r="O152" s="110"/>
      <c r="P152" s="394"/>
      <c r="Q152" s="394"/>
      <c r="U152" s="118" t="e">
        <f t="shared" si="19"/>
        <v>#REF!</v>
      </c>
      <c r="V152" s="125" t="e">
        <f t="shared" si="20"/>
        <v>#REF!</v>
      </c>
      <c r="W152" s="117" t="e">
        <f t="shared" si="21"/>
        <v>#REF!</v>
      </c>
    </row>
    <row r="153" spans="1:23" s="6" customFormat="1" ht="41.25" customHeight="1" thickBot="1" x14ac:dyDescent="0.3">
      <c r="A153" s="12">
        <v>78</v>
      </c>
      <c r="B153" s="13" t="s">
        <v>143</v>
      </c>
      <c r="C153" s="1592" t="s">
        <v>3</v>
      </c>
      <c r="D153" s="1592"/>
      <c r="E153" s="774" t="s">
        <v>8</v>
      </c>
      <c r="F153" s="64" t="e">
        <f>#REF!</f>
        <v>#REF!</v>
      </c>
      <c r="G153" s="774">
        <v>1</v>
      </c>
      <c r="H153" s="33" t="e">
        <f t="shared" si="18"/>
        <v>#REF!</v>
      </c>
      <c r="I153" s="33" t="e">
        <f>(H153*($I$9+#REF!))+H153</f>
        <v>#REF!</v>
      </c>
      <c r="J153" s="33" t="e">
        <f>ROUND(I153*#REF!*#REF!,0)</f>
        <v>#REF!</v>
      </c>
      <c r="K153" s="34" t="e">
        <f>ROUND(I153*#REF!*#REF!*#REF!,0)</f>
        <v>#REF!</v>
      </c>
      <c r="L153" s="110"/>
      <c r="M153" s="110"/>
      <c r="N153" s="110"/>
      <c r="O153" s="110"/>
      <c r="P153" s="394"/>
      <c r="Q153" s="394"/>
      <c r="U153" s="118" t="e">
        <f t="shared" si="19"/>
        <v>#REF!</v>
      </c>
      <c r="V153" s="125" t="e">
        <f t="shared" si="20"/>
        <v>#REF!</v>
      </c>
      <c r="W153" s="117" t="e">
        <f t="shared" si="21"/>
        <v>#REF!</v>
      </c>
    </row>
    <row r="154" spans="1:23" s="6" customFormat="1" ht="41.25" customHeight="1" thickBot="1" x14ac:dyDescent="0.3">
      <c r="A154" s="12">
        <v>79</v>
      </c>
      <c r="B154" s="13" t="s">
        <v>144</v>
      </c>
      <c r="C154" s="1592" t="s">
        <v>3</v>
      </c>
      <c r="D154" s="1592"/>
      <c r="E154" s="774" t="s">
        <v>8</v>
      </c>
      <c r="F154" s="64" t="e">
        <f>#REF!</f>
        <v>#REF!</v>
      </c>
      <c r="G154" s="774">
        <v>0.4</v>
      </c>
      <c r="H154" s="33" t="e">
        <f t="shared" si="18"/>
        <v>#REF!</v>
      </c>
      <c r="I154" s="33" t="e">
        <f>(H154*($I$9+#REF!))+H154</f>
        <v>#REF!</v>
      </c>
      <c r="J154" s="33" t="e">
        <f>ROUND(I154*#REF!*#REF!,0)</f>
        <v>#REF!</v>
      </c>
      <c r="K154" s="34" t="e">
        <f>ROUND(I154*#REF!*#REF!*#REF!,0)</f>
        <v>#REF!</v>
      </c>
      <c r="L154" s="110"/>
      <c r="M154" s="110"/>
      <c r="N154" s="110"/>
      <c r="O154" s="110"/>
      <c r="P154" s="394"/>
      <c r="Q154" s="394"/>
      <c r="U154" s="118" t="e">
        <f t="shared" si="19"/>
        <v>#REF!</v>
      </c>
      <c r="V154" s="125" t="e">
        <f t="shared" si="20"/>
        <v>#REF!</v>
      </c>
      <c r="W154" s="117" t="e">
        <f t="shared" si="21"/>
        <v>#REF!</v>
      </c>
    </row>
    <row r="155" spans="1:23" s="6" customFormat="1" ht="41.25" customHeight="1" thickBot="1" x14ac:dyDescent="0.3">
      <c r="A155" s="12">
        <v>80</v>
      </c>
      <c r="B155" s="13" t="s">
        <v>145</v>
      </c>
      <c r="C155" s="1592" t="s">
        <v>3</v>
      </c>
      <c r="D155" s="1592"/>
      <c r="E155" s="774" t="s">
        <v>8</v>
      </c>
      <c r="F155" s="64" t="e">
        <f>#REF!</f>
        <v>#REF!</v>
      </c>
      <c r="G155" s="774">
        <v>0.6</v>
      </c>
      <c r="H155" s="33" t="e">
        <f t="shared" si="18"/>
        <v>#REF!</v>
      </c>
      <c r="I155" s="33" t="e">
        <f>(H155*($I$9+#REF!))+H155</f>
        <v>#REF!</v>
      </c>
      <c r="J155" s="33" t="e">
        <f>ROUND(I155*#REF!*#REF!,0)</f>
        <v>#REF!</v>
      </c>
      <c r="K155" s="34" t="e">
        <f>ROUND(I155*#REF!*#REF!*#REF!,0)</f>
        <v>#REF!</v>
      </c>
      <c r="L155" s="110"/>
      <c r="M155" s="110"/>
      <c r="N155" s="110"/>
      <c r="O155" s="110"/>
      <c r="P155" s="394"/>
      <c r="Q155" s="394"/>
      <c r="U155" s="118" t="e">
        <f t="shared" si="19"/>
        <v>#REF!</v>
      </c>
      <c r="V155" s="125" t="e">
        <f t="shared" si="20"/>
        <v>#REF!</v>
      </c>
      <c r="W155" s="117" t="e">
        <f t="shared" si="21"/>
        <v>#REF!</v>
      </c>
    </row>
    <row r="156" spans="1:23" s="6" customFormat="1" ht="41.25" customHeight="1" thickBot="1" x14ac:dyDescent="0.3">
      <c r="A156" s="12">
        <v>81</v>
      </c>
      <c r="B156" s="13" t="s">
        <v>146</v>
      </c>
      <c r="C156" s="1592" t="s">
        <v>3</v>
      </c>
      <c r="D156" s="1592"/>
      <c r="E156" s="774" t="s">
        <v>8</v>
      </c>
      <c r="F156" s="64" t="e">
        <f>#REF!</f>
        <v>#REF!</v>
      </c>
      <c r="G156" s="774">
        <v>0.54</v>
      </c>
      <c r="H156" s="33" t="e">
        <f t="shared" si="18"/>
        <v>#REF!</v>
      </c>
      <c r="I156" s="33" t="e">
        <f>(H156*($I$9+#REF!))+H156</f>
        <v>#REF!</v>
      </c>
      <c r="J156" s="33" t="e">
        <f>ROUND(I156*#REF!*#REF!,0)</f>
        <v>#REF!</v>
      </c>
      <c r="K156" s="34" t="e">
        <f>ROUND(I156*#REF!*#REF!*#REF!,0)</f>
        <v>#REF!</v>
      </c>
      <c r="L156" s="110"/>
      <c r="M156" s="110"/>
      <c r="N156" s="110"/>
      <c r="O156" s="110"/>
      <c r="P156" s="394"/>
      <c r="Q156" s="394"/>
      <c r="U156" s="118" t="e">
        <f t="shared" si="19"/>
        <v>#REF!</v>
      </c>
      <c r="V156" s="125" t="e">
        <f t="shared" si="20"/>
        <v>#REF!</v>
      </c>
      <c r="W156" s="117" t="e">
        <f t="shared" si="21"/>
        <v>#REF!</v>
      </c>
    </row>
    <row r="157" spans="1:23" s="6" customFormat="1" ht="41.25" customHeight="1" thickBot="1" x14ac:dyDescent="0.3">
      <c r="A157" s="12">
        <v>82</v>
      </c>
      <c r="B157" s="13" t="s">
        <v>147</v>
      </c>
      <c r="C157" s="1592" t="s">
        <v>3</v>
      </c>
      <c r="D157" s="1592"/>
      <c r="E157" s="774" t="s">
        <v>8</v>
      </c>
      <c r="F157" s="64" t="e">
        <f>#REF!</f>
        <v>#REF!</v>
      </c>
      <c r="G157" s="774">
        <v>0.5</v>
      </c>
      <c r="H157" s="33" t="e">
        <f t="shared" si="18"/>
        <v>#REF!</v>
      </c>
      <c r="I157" s="33" t="e">
        <f>(H157*($I$9+#REF!))+H157</f>
        <v>#REF!</v>
      </c>
      <c r="J157" s="33" t="e">
        <f>ROUND(I157*#REF!*#REF!,0)</f>
        <v>#REF!</v>
      </c>
      <c r="K157" s="34" t="e">
        <f>ROUND(I157*#REF!*#REF!*#REF!,0)</f>
        <v>#REF!</v>
      </c>
      <c r="L157" s="110"/>
      <c r="M157" s="110"/>
      <c r="N157" s="110"/>
      <c r="O157" s="110"/>
      <c r="P157" s="394"/>
      <c r="Q157" s="394"/>
      <c r="U157" s="118" t="e">
        <f t="shared" si="19"/>
        <v>#REF!</v>
      </c>
      <c r="V157" s="125" t="e">
        <f t="shared" si="20"/>
        <v>#REF!</v>
      </c>
      <c r="W157" s="117" t="e">
        <f t="shared" si="21"/>
        <v>#REF!</v>
      </c>
    </row>
    <row r="158" spans="1:23" s="6" customFormat="1" ht="41.25" customHeight="1" thickBot="1" x14ac:dyDescent="0.3">
      <c r="A158" s="12">
        <v>83</v>
      </c>
      <c r="B158" s="13" t="s">
        <v>148</v>
      </c>
      <c r="C158" s="1592" t="s">
        <v>3</v>
      </c>
      <c r="D158" s="1592"/>
      <c r="E158" s="774" t="s">
        <v>8</v>
      </c>
      <c r="F158" s="64" t="e">
        <f>#REF!</f>
        <v>#REF!</v>
      </c>
      <c r="G158" s="774">
        <v>0.67</v>
      </c>
      <c r="H158" s="33" t="e">
        <f t="shared" si="18"/>
        <v>#REF!</v>
      </c>
      <c r="I158" s="33" t="e">
        <f>(H158*($I$9+#REF!))+H158</f>
        <v>#REF!</v>
      </c>
      <c r="J158" s="33" t="e">
        <f>ROUND(I158*#REF!*#REF!,0)</f>
        <v>#REF!</v>
      </c>
      <c r="K158" s="34" t="e">
        <f>ROUND(I158*#REF!*#REF!*#REF!,0)</f>
        <v>#REF!</v>
      </c>
      <c r="L158" s="110"/>
      <c r="M158" s="110"/>
      <c r="N158" s="110"/>
      <c r="O158" s="110"/>
      <c r="P158" s="394"/>
      <c r="Q158" s="394"/>
      <c r="U158" s="118" t="e">
        <f t="shared" si="19"/>
        <v>#REF!</v>
      </c>
      <c r="V158" s="125" t="e">
        <f t="shared" si="20"/>
        <v>#REF!</v>
      </c>
      <c r="W158" s="117" t="e">
        <f t="shared" si="21"/>
        <v>#REF!</v>
      </c>
    </row>
    <row r="159" spans="1:23" s="6" customFormat="1" ht="41.25" customHeight="1" thickBot="1" x14ac:dyDescent="0.3">
      <c r="A159" s="12">
        <v>84</v>
      </c>
      <c r="B159" s="13" t="s">
        <v>149</v>
      </c>
      <c r="C159" s="1592" t="s">
        <v>3</v>
      </c>
      <c r="D159" s="1592"/>
      <c r="E159" s="774" t="s">
        <v>8</v>
      </c>
      <c r="F159" s="64" t="e">
        <f>#REF!</f>
        <v>#REF!</v>
      </c>
      <c r="G159" s="774">
        <v>0.24</v>
      </c>
      <c r="H159" s="33" t="e">
        <f t="shared" si="18"/>
        <v>#REF!</v>
      </c>
      <c r="I159" s="33" t="e">
        <f>(H159*($I$9+#REF!))+H159</f>
        <v>#REF!</v>
      </c>
      <c r="J159" s="33" t="e">
        <f>ROUND(I159*#REF!*#REF!,0)</f>
        <v>#REF!</v>
      </c>
      <c r="K159" s="34" t="e">
        <f>ROUND(I159*#REF!*#REF!*#REF!,0)</f>
        <v>#REF!</v>
      </c>
      <c r="L159" s="110"/>
      <c r="M159" s="110"/>
      <c r="N159" s="110"/>
      <c r="O159" s="110"/>
      <c r="P159" s="394"/>
      <c r="Q159" s="394"/>
      <c r="U159" s="118" t="e">
        <f t="shared" si="19"/>
        <v>#REF!</v>
      </c>
      <c r="V159" s="125" t="e">
        <f t="shared" si="20"/>
        <v>#REF!</v>
      </c>
      <c r="W159" s="117" t="e">
        <f t="shared" si="21"/>
        <v>#REF!</v>
      </c>
    </row>
    <row r="160" spans="1:23" s="6" customFormat="1" ht="41.25" customHeight="1" thickBot="1" x14ac:dyDescent="0.3">
      <c r="A160" s="12">
        <v>85</v>
      </c>
      <c r="B160" s="13" t="s">
        <v>150</v>
      </c>
      <c r="C160" s="1592" t="s">
        <v>3</v>
      </c>
      <c r="D160" s="1592"/>
      <c r="E160" s="774" t="s">
        <v>8</v>
      </c>
      <c r="F160" s="64" t="e">
        <f>#REF!</f>
        <v>#REF!</v>
      </c>
      <c r="G160" s="774">
        <v>0.51</v>
      </c>
      <c r="H160" s="33" t="e">
        <f t="shared" si="18"/>
        <v>#REF!</v>
      </c>
      <c r="I160" s="33" t="e">
        <f>(H160*($I$9+#REF!))+H160</f>
        <v>#REF!</v>
      </c>
      <c r="J160" s="33" t="e">
        <f>ROUND(I160*#REF!*#REF!,0)</f>
        <v>#REF!</v>
      </c>
      <c r="K160" s="34" t="e">
        <f>ROUND(I160*#REF!*#REF!*#REF!,0)</f>
        <v>#REF!</v>
      </c>
      <c r="L160" s="110"/>
      <c r="M160" s="110"/>
      <c r="N160" s="110"/>
      <c r="O160" s="110"/>
      <c r="P160" s="394"/>
      <c r="Q160" s="394"/>
      <c r="U160" s="118" t="e">
        <f t="shared" si="19"/>
        <v>#REF!</v>
      </c>
      <c r="V160" s="125" t="e">
        <f t="shared" si="20"/>
        <v>#REF!</v>
      </c>
      <c r="W160" s="117" t="e">
        <f t="shared" si="21"/>
        <v>#REF!</v>
      </c>
    </row>
    <row r="161" spans="1:23" s="6" customFormat="1" ht="41.25" customHeight="1" thickBot="1" x14ac:dyDescent="0.3">
      <c r="A161" s="12">
        <v>86</v>
      </c>
      <c r="B161" s="13" t="s">
        <v>151</v>
      </c>
      <c r="C161" s="1592" t="s">
        <v>3</v>
      </c>
      <c r="D161" s="1592"/>
      <c r="E161" s="774" t="s">
        <v>8</v>
      </c>
      <c r="F161" s="64" t="e">
        <f>#REF!</f>
        <v>#REF!</v>
      </c>
      <c r="G161" s="774">
        <v>0.33</v>
      </c>
      <c r="H161" s="33" t="e">
        <f t="shared" si="18"/>
        <v>#REF!</v>
      </c>
      <c r="I161" s="33" t="e">
        <f>(H161*($I$9+#REF!))+H161</f>
        <v>#REF!</v>
      </c>
      <c r="J161" s="33" t="e">
        <f>ROUND(I161*#REF!*#REF!,0)</f>
        <v>#REF!</v>
      </c>
      <c r="K161" s="34" t="e">
        <f>ROUND(I161*#REF!*#REF!*#REF!,0)</f>
        <v>#REF!</v>
      </c>
      <c r="L161" s="110"/>
      <c r="M161" s="110"/>
      <c r="N161" s="110"/>
      <c r="O161" s="110"/>
      <c r="P161" s="394"/>
      <c r="Q161" s="394"/>
      <c r="U161" s="118" t="e">
        <f t="shared" si="19"/>
        <v>#REF!</v>
      </c>
      <c r="V161" s="125" t="e">
        <f t="shared" si="20"/>
        <v>#REF!</v>
      </c>
      <c r="W161" s="117" t="e">
        <f t="shared" si="21"/>
        <v>#REF!</v>
      </c>
    </row>
    <row r="162" spans="1:23" s="6" customFormat="1" ht="41.25" customHeight="1" thickBot="1" x14ac:dyDescent="0.3">
      <c r="A162" s="12">
        <v>87</v>
      </c>
      <c r="B162" s="13" t="s">
        <v>152</v>
      </c>
      <c r="C162" s="1592" t="s">
        <v>3</v>
      </c>
      <c r="D162" s="1592"/>
      <c r="E162" s="774" t="s">
        <v>8</v>
      </c>
      <c r="F162" s="64" t="e">
        <f>#REF!</f>
        <v>#REF!</v>
      </c>
      <c r="G162" s="774">
        <v>0.5</v>
      </c>
      <c r="H162" s="33" t="e">
        <f t="shared" si="18"/>
        <v>#REF!</v>
      </c>
      <c r="I162" s="33" t="e">
        <f>(H162*($I$9+#REF!))+H162</f>
        <v>#REF!</v>
      </c>
      <c r="J162" s="33" t="e">
        <f>ROUND(I162*#REF!*#REF!,0)</f>
        <v>#REF!</v>
      </c>
      <c r="K162" s="34" t="e">
        <f>ROUND(I162*#REF!*#REF!*#REF!,0)</f>
        <v>#REF!</v>
      </c>
      <c r="L162" s="110"/>
      <c r="M162" s="110"/>
      <c r="N162" s="110"/>
      <c r="O162" s="110"/>
      <c r="P162" s="394"/>
      <c r="Q162" s="394"/>
      <c r="U162" s="118" t="e">
        <f t="shared" si="19"/>
        <v>#REF!</v>
      </c>
      <c r="V162" s="125" t="e">
        <f t="shared" si="20"/>
        <v>#REF!</v>
      </c>
      <c r="W162" s="117" t="e">
        <f t="shared" si="21"/>
        <v>#REF!</v>
      </c>
    </row>
    <row r="163" spans="1:23" s="6" customFormat="1" ht="41.25" customHeight="1" thickBot="1" x14ac:dyDescent="0.3">
      <c r="A163" s="12">
        <v>88</v>
      </c>
      <c r="B163" s="13" t="s">
        <v>153</v>
      </c>
      <c r="C163" s="1592" t="s">
        <v>3</v>
      </c>
      <c r="D163" s="1592"/>
      <c r="E163" s="774" t="s">
        <v>8</v>
      </c>
      <c r="F163" s="64" t="e">
        <f>#REF!</f>
        <v>#REF!</v>
      </c>
      <c r="G163" s="774">
        <v>0.33</v>
      </c>
      <c r="H163" s="33" t="e">
        <f t="shared" si="18"/>
        <v>#REF!</v>
      </c>
      <c r="I163" s="33" t="e">
        <f>(H163*($I$9+#REF!))+H163</f>
        <v>#REF!</v>
      </c>
      <c r="J163" s="33" t="e">
        <f>ROUND(I163*#REF!*#REF!,0)</f>
        <v>#REF!</v>
      </c>
      <c r="K163" s="34" t="e">
        <f>ROUND(I163*#REF!*#REF!*#REF!,0)</f>
        <v>#REF!</v>
      </c>
      <c r="L163" s="110"/>
      <c r="M163" s="110"/>
      <c r="N163" s="110"/>
      <c r="O163" s="110"/>
      <c r="P163" s="394"/>
      <c r="Q163" s="394"/>
      <c r="U163" s="118" t="e">
        <f t="shared" si="19"/>
        <v>#REF!</v>
      </c>
      <c r="V163" s="125" t="e">
        <f t="shared" si="20"/>
        <v>#REF!</v>
      </c>
      <c r="W163" s="117" t="e">
        <f t="shared" si="21"/>
        <v>#REF!</v>
      </c>
    </row>
    <row r="164" spans="1:23" s="6" customFormat="1" ht="41.25" customHeight="1" thickBot="1" x14ac:dyDescent="0.3">
      <c r="A164" s="12">
        <v>89</v>
      </c>
      <c r="B164" s="13" t="s">
        <v>154</v>
      </c>
      <c r="C164" s="1592" t="s">
        <v>3</v>
      </c>
      <c r="D164" s="1592"/>
      <c r="E164" s="774" t="s">
        <v>8</v>
      </c>
      <c r="F164" s="64" t="e">
        <f>#REF!</f>
        <v>#REF!</v>
      </c>
      <c r="G164" s="774">
        <v>1</v>
      </c>
      <c r="H164" s="33" t="e">
        <f t="shared" si="18"/>
        <v>#REF!</v>
      </c>
      <c r="I164" s="33" t="e">
        <f>(H164*($I$9+#REF!))+H164</f>
        <v>#REF!</v>
      </c>
      <c r="J164" s="33" t="e">
        <f>ROUND(I164*#REF!*#REF!,0)</f>
        <v>#REF!</v>
      </c>
      <c r="K164" s="34" t="e">
        <f>ROUND(I164*#REF!*#REF!*#REF!,0)</f>
        <v>#REF!</v>
      </c>
      <c r="L164" s="110"/>
      <c r="M164" s="110"/>
      <c r="N164" s="110"/>
      <c r="O164" s="110"/>
      <c r="P164" s="394"/>
      <c r="Q164" s="394"/>
      <c r="U164" s="118" t="e">
        <f t="shared" si="19"/>
        <v>#REF!</v>
      </c>
      <c r="V164" s="125" t="e">
        <f t="shared" si="20"/>
        <v>#REF!</v>
      </c>
      <c r="W164" s="117" t="e">
        <f t="shared" si="21"/>
        <v>#REF!</v>
      </c>
    </row>
    <row r="165" spans="1:23" s="6" customFormat="1" ht="41.25" customHeight="1" thickBot="1" x14ac:dyDescent="0.3">
      <c r="A165" s="12">
        <v>90</v>
      </c>
      <c r="B165" s="13" t="s">
        <v>155</v>
      </c>
      <c r="C165" s="1592" t="s">
        <v>3</v>
      </c>
      <c r="D165" s="1592"/>
      <c r="E165" s="774" t="s">
        <v>8</v>
      </c>
      <c r="F165" s="64" t="e">
        <f>#REF!</f>
        <v>#REF!</v>
      </c>
      <c r="G165" s="774">
        <v>0.25</v>
      </c>
      <c r="H165" s="33" t="e">
        <f t="shared" si="18"/>
        <v>#REF!</v>
      </c>
      <c r="I165" s="33" t="e">
        <f>(H165*($I$9+#REF!))+H165</f>
        <v>#REF!</v>
      </c>
      <c r="J165" s="33" t="e">
        <f>ROUND(I165*#REF!*#REF!,0)</f>
        <v>#REF!</v>
      </c>
      <c r="K165" s="34" t="e">
        <f>ROUND(I165*#REF!*#REF!*#REF!,0)</f>
        <v>#REF!</v>
      </c>
      <c r="L165" s="110"/>
      <c r="M165" s="110"/>
      <c r="N165" s="110"/>
      <c r="O165" s="110"/>
      <c r="P165" s="394"/>
      <c r="Q165" s="394"/>
      <c r="U165" s="118" t="e">
        <f t="shared" si="19"/>
        <v>#REF!</v>
      </c>
      <c r="V165" s="125" t="e">
        <f t="shared" si="20"/>
        <v>#REF!</v>
      </c>
      <c r="W165" s="117" t="e">
        <f t="shared" si="21"/>
        <v>#REF!</v>
      </c>
    </row>
    <row r="166" spans="1:23" s="6" customFormat="1" ht="41.25" customHeight="1" thickBot="1" x14ac:dyDescent="0.3">
      <c r="A166" s="12">
        <v>91</v>
      </c>
      <c r="B166" s="13" t="s">
        <v>156</v>
      </c>
      <c r="C166" s="1592" t="s">
        <v>3</v>
      </c>
      <c r="D166" s="1592"/>
      <c r="E166" s="774" t="s">
        <v>8</v>
      </c>
      <c r="F166" s="64" t="e">
        <f>#REF!</f>
        <v>#REF!</v>
      </c>
      <c r="G166" s="774">
        <v>0.1</v>
      </c>
      <c r="H166" s="33" t="e">
        <f t="shared" si="18"/>
        <v>#REF!</v>
      </c>
      <c r="I166" s="33" t="e">
        <f>(H166*($I$9+#REF!))+H166</f>
        <v>#REF!</v>
      </c>
      <c r="J166" s="33" t="e">
        <f>ROUND(I166*#REF!*#REF!,0)</f>
        <v>#REF!</v>
      </c>
      <c r="K166" s="34" t="e">
        <f>ROUND(I166*#REF!*#REF!*#REF!,0)</f>
        <v>#REF!</v>
      </c>
      <c r="L166" s="110"/>
      <c r="M166" s="110"/>
      <c r="N166" s="110"/>
      <c r="O166" s="110"/>
      <c r="P166" s="394"/>
      <c r="Q166" s="394"/>
      <c r="U166" s="118" t="e">
        <f t="shared" si="19"/>
        <v>#REF!</v>
      </c>
      <c r="V166" s="125" t="e">
        <f t="shared" si="20"/>
        <v>#REF!</v>
      </c>
      <c r="W166" s="117" t="e">
        <f t="shared" si="21"/>
        <v>#REF!</v>
      </c>
    </row>
    <row r="167" spans="1:23" s="6" customFormat="1" ht="41.25" customHeight="1" thickBot="1" x14ac:dyDescent="0.3">
      <c r="A167" s="12">
        <v>92</v>
      </c>
      <c r="B167" s="13" t="s">
        <v>157</v>
      </c>
      <c r="C167" s="1592" t="s">
        <v>3</v>
      </c>
      <c r="D167" s="1592"/>
      <c r="E167" s="774" t="s">
        <v>8</v>
      </c>
      <c r="F167" s="64" t="e">
        <f>#REF!</f>
        <v>#REF!</v>
      </c>
      <c r="G167" s="774">
        <v>1</v>
      </c>
      <c r="H167" s="33" t="e">
        <f t="shared" si="18"/>
        <v>#REF!</v>
      </c>
      <c r="I167" s="33" t="e">
        <f>(H167*($I$9+#REF!))+H167</f>
        <v>#REF!</v>
      </c>
      <c r="J167" s="33" t="e">
        <f>ROUND(I167*#REF!*#REF!,0)</f>
        <v>#REF!</v>
      </c>
      <c r="K167" s="34" t="e">
        <f>ROUND(I167*#REF!*#REF!*#REF!,0)</f>
        <v>#REF!</v>
      </c>
      <c r="L167" s="110"/>
      <c r="M167" s="110"/>
      <c r="N167" s="110"/>
      <c r="O167" s="110"/>
      <c r="P167" s="394"/>
      <c r="Q167" s="394"/>
      <c r="U167" s="118" t="e">
        <f t="shared" si="19"/>
        <v>#REF!</v>
      </c>
      <c r="V167" s="125" t="e">
        <f t="shared" si="20"/>
        <v>#REF!</v>
      </c>
      <c r="W167" s="117" t="e">
        <f t="shared" si="21"/>
        <v>#REF!</v>
      </c>
    </row>
    <row r="168" spans="1:23" s="6" customFormat="1" ht="41.25" customHeight="1" thickBot="1" x14ac:dyDescent="0.3">
      <c r="A168" s="12">
        <v>93</v>
      </c>
      <c r="B168" s="13" t="s">
        <v>158</v>
      </c>
      <c r="C168" s="1592" t="s">
        <v>3</v>
      </c>
      <c r="D168" s="1592"/>
      <c r="E168" s="774" t="s">
        <v>8</v>
      </c>
      <c r="F168" s="64" t="e">
        <f>#REF!</f>
        <v>#REF!</v>
      </c>
      <c r="G168" s="774">
        <v>0.52</v>
      </c>
      <c r="H168" s="33" t="e">
        <f t="shared" si="18"/>
        <v>#REF!</v>
      </c>
      <c r="I168" s="33" t="e">
        <f>(H168*($I$9+#REF!))+H168</f>
        <v>#REF!</v>
      </c>
      <c r="J168" s="33" t="e">
        <f>ROUND(I168*#REF!*#REF!,0)</f>
        <v>#REF!</v>
      </c>
      <c r="K168" s="34" t="e">
        <f>ROUND(I168*#REF!*#REF!*#REF!,0)</f>
        <v>#REF!</v>
      </c>
      <c r="L168" s="110"/>
      <c r="M168" s="110"/>
      <c r="N168" s="110"/>
      <c r="O168" s="110"/>
      <c r="P168" s="394"/>
      <c r="Q168" s="394"/>
      <c r="U168" s="118" t="e">
        <f t="shared" si="19"/>
        <v>#REF!</v>
      </c>
      <c r="V168" s="125" t="e">
        <f t="shared" si="20"/>
        <v>#REF!</v>
      </c>
      <c r="W168" s="117" t="e">
        <f t="shared" si="21"/>
        <v>#REF!</v>
      </c>
    </row>
    <row r="169" spans="1:23" s="6" customFormat="1" ht="41.25" customHeight="1" thickBot="1" x14ac:dyDescent="0.3">
      <c r="A169" s="12">
        <v>94</v>
      </c>
      <c r="B169" s="13" t="s">
        <v>159</v>
      </c>
      <c r="C169" s="1592" t="s">
        <v>3</v>
      </c>
      <c r="D169" s="1592"/>
      <c r="E169" s="774" t="s">
        <v>8</v>
      </c>
      <c r="F169" s="64" t="e">
        <f>#REF!</f>
        <v>#REF!</v>
      </c>
      <c r="G169" s="774">
        <v>0.32</v>
      </c>
      <c r="H169" s="33" t="e">
        <f t="shared" si="18"/>
        <v>#REF!</v>
      </c>
      <c r="I169" s="33" t="e">
        <f>(H169*($I$9+#REF!))+H169</f>
        <v>#REF!</v>
      </c>
      <c r="J169" s="33" t="e">
        <f>ROUND(I169*#REF!*#REF!,0)</f>
        <v>#REF!</v>
      </c>
      <c r="K169" s="34" t="e">
        <f>ROUND(I169*#REF!*#REF!*#REF!,0)</f>
        <v>#REF!</v>
      </c>
      <c r="L169" s="110"/>
      <c r="M169" s="110"/>
      <c r="N169" s="110"/>
      <c r="O169" s="110"/>
      <c r="P169" s="394"/>
      <c r="Q169" s="394"/>
      <c r="U169" s="118" t="e">
        <f t="shared" si="19"/>
        <v>#REF!</v>
      </c>
      <c r="V169" s="125" t="e">
        <f t="shared" si="20"/>
        <v>#REF!</v>
      </c>
      <c r="W169" s="117" t="e">
        <f t="shared" si="21"/>
        <v>#REF!</v>
      </c>
    </row>
    <row r="170" spans="1:23" s="6" customFormat="1" ht="41.25" customHeight="1" thickBot="1" x14ac:dyDescent="0.3">
      <c r="A170" s="12">
        <v>95</v>
      </c>
      <c r="B170" s="13" t="s">
        <v>160</v>
      </c>
      <c r="C170" s="1592" t="s">
        <v>3</v>
      </c>
      <c r="D170" s="1592"/>
      <c r="E170" s="774" t="s">
        <v>8</v>
      </c>
      <c r="F170" s="64" t="e">
        <f>#REF!</f>
        <v>#REF!</v>
      </c>
      <c r="G170" s="774">
        <v>0.4</v>
      </c>
      <c r="H170" s="33" t="e">
        <f t="shared" si="18"/>
        <v>#REF!</v>
      </c>
      <c r="I170" s="33" t="e">
        <f>(H170*($I$9+#REF!))+H170</f>
        <v>#REF!</v>
      </c>
      <c r="J170" s="33" t="e">
        <f>ROUND(I170*#REF!*#REF!,0)</f>
        <v>#REF!</v>
      </c>
      <c r="K170" s="34" t="e">
        <f>ROUND(I170*#REF!*#REF!*#REF!,0)</f>
        <v>#REF!</v>
      </c>
      <c r="L170" s="110"/>
      <c r="M170" s="110"/>
      <c r="N170" s="110"/>
      <c r="O170" s="110"/>
      <c r="P170" s="394"/>
      <c r="Q170" s="394"/>
      <c r="U170" s="118" t="e">
        <f t="shared" si="19"/>
        <v>#REF!</v>
      </c>
      <c r="V170" s="125" t="e">
        <f t="shared" si="20"/>
        <v>#REF!</v>
      </c>
      <c r="W170" s="117" t="e">
        <f t="shared" si="21"/>
        <v>#REF!</v>
      </c>
    </row>
    <row r="171" spans="1:23" s="6" customFormat="1" ht="41.25" customHeight="1" thickBot="1" x14ac:dyDescent="0.3">
      <c r="A171" s="12">
        <v>96</v>
      </c>
      <c r="B171" s="13" t="s">
        <v>161</v>
      </c>
      <c r="C171" s="1592" t="s">
        <v>3</v>
      </c>
      <c r="D171" s="1592"/>
      <c r="E171" s="774" t="s">
        <v>8</v>
      </c>
      <c r="F171" s="64" t="e">
        <f>#REF!</f>
        <v>#REF!</v>
      </c>
      <c r="G171" s="774">
        <v>0.55000000000000004</v>
      </c>
      <c r="H171" s="33" t="e">
        <f t="shared" si="18"/>
        <v>#REF!</v>
      </c>
      <c r="I171" s="33" t="e">
        <f>(H171*($I$9+#REF!))+H171</f>
        <v>#REF!</v>
      </c>
      <c r="J171" s="33" t="e">
        <f>ROUND(I171*#REF!*#REF!,0)</f>
        <v>#REF!</v>
      </c>
      <c r="K171" s="34" t="e">
        <f>ROUND(I171*#REF!*#REF!*#REF!,0)</f>
        <v>#REF!</v>
      </c>
      <c r="L171" s="110"/>
      <c r="M171" s="110"/>
      <c r="N171" s="110"/>
      <c r="O171" s="110"/>
      <c r="P171" s="394"/>
      <c r="Q171" s="394"/>
      <c r="U171" s="118" t="e">
        <f t="shared" si="19"/>
        <v>#REF!</v>
      </c>
      <c r="V171" s="125" t="e">
        <f t="shared" si="20"/>
        <v>#REF!</v>
      </c>
      <c r="W171" s="117" t="e">
        <f t="shared" si="21"/>
        <v>#REF!</v>
      </c>
    </row>
    <row r="172" spans="1:23" s="6" customFormat="1" ht="41.25" customHeight="1" thickBot="1" x14ac:dyDescent="0.3">
      <c r="A172" s="12">
        <v>97</v>
      </c>
      <c r="B172" s="13" t="s">
        <v>162</v>
      </c>
      <c r="C172" s="1592" t="s">
        <v>3</v>
      </c>
      <c r="D172" s="1592"/>
      <c r="E172" s="774" t="s">
        <v>8</v>
      </c>
      <c r="F172" s="64" t="e">
        <f>#REF!</f>
        <v>#REF!</v>
      </c>
      <c r="G172" s="774">
        <v>0.75</v>
      </c>
      <c r="H172" s="33" t="e">
        <f t="shared" si="18"/>
        <v>#REF!</v>
      </c>
      <c r="I172" s="33" t="e">
        <f>(H172*($I$9+#REF!))+H172</f>
        <v>#REF!</v>
      </c>
      <c r="J172" s="33" t="e">
        <f>ROUND(I172*#REF!*#REF!,0)</f>
        <v>#REF!</v>
      </c>
      <c r="K172" s="34" t="e">
        <f>ROUND(I172*#REF!*#REF!*#REF!,0)</f>
        <v>#REF!</v>
      </c>
      <c r="L172" s="110"/>
      <c r="M172" s="110"/>
      <c r="N172" s="110"/>
      <c r="O172" s="110"/>
      <c r="P172" s="394"/>
      <c r="Q172" s="394"/>
      <c r="U172" s="118" t="e">
        <f t="shared" si="19"/>
        <v>#REF!</v>
      </c>
      <c r="V172" s="125" t="e">
        <f t="shared" si="20"/>
        <v>#REF!</v>
      </c>
      <c r="W172" s="117" t="e">
        <f t="shared" si="21"/>
        <v>#REF!</v>
      </c>
    </row>
    <row r="173" spans="1:23" s="6" customFormat="1" ht="41.25" customHeight="1" thickBot="1" x14ac:dyDescent="0.3">
      <c r="A173" s="12">
        <v>98</v>
      </c>
      <c r="B173" s="13" t="s">
        <v>163</v>
      </c>
      <c r="C173" s="1592" t="s">
        <v>3</v>
      </c>
      <c r="D173" s="1592"/>
      <c r="E173" s="774" t="s">
        <v>8</v>
      </c>
      <c r="F173" s="64" t="e">
        <f>#REF!</f>
        <v>#REF!</v>
      </c>
      <c r="G173" s="774">
        <v>0.25</v>
      </c>
      <c r="H173" s="33" t="e">
        <f t="shared" si="18"/>
        <v>#REF!</v>
      </c>
      <c r="I173" s="33" t="e">
        <f>(H173*($I$9+#REF!))+H173</f>
        <v>#REF!</v>
      </c>
      <c r="J173" s="33" t="e">
        <f>ROUND(I173*#REF!*#REF!,0)</f>
        <v>#REF!</v>
      </c>
      <c r="K173" s="34" t="e">
        <f>ROUND(I173*#REF!*#REF!*#REF!,0)</f>
        <v>#REF!</v>
      </c>
      <c r="L173" s="110"/>
      <c r="M173" s="110"/>
      <c r="N173" s="110"/>
      <c r="O173" s="110"/>
      <c r="P173" s="394"/>
      <c r="Q173" s="394"/>
      <c r="U173" s="118" t="e">
        <f t="shared" si="19"/>
        <v>#REF!</v>
      </c>
      <c r="V173" s="125" t="e">
        <f t="shared" si="20"/>
        <v>#REF!</v>
      </c>
      <c r="W173" s="117" t="e">
        <f t="shared" si="21"/>
        <v>#REF!</v>
      </c>
    </row>
    <row r="174" spans="1:23" s="6" customFormat="1" ht="41.25" customHeight="1" thickBot="1" x14ac:dyDescent="0.3">
      <c r="A174" s="12">
        <v>99</v>
      </c>
      <c r="B174" s="13" t="s">
        <v>164</v>
      </c>
      <c r="C174" s="1592" t="s">
        <v>3</v>
      </c>
      <c r="D174" s="1592"/>
      <c r="E174" s="774" t="s">
        <v>8</v>
      </c>
      <c r="F174" s="64" t="e">
        <f>#REF!</f>
        <v>#REF!</v>
      </c>
      <c r="G174" s="774">
        <v>1.25</v>
      </c>
      <c r="H174" s="33" t="e">
        <f t="shared" si="18"/>
        <v>#REF!</v>
      </c>
      <c r="I174" s="33" t="e">
        <f>(H174*($I$9+#REF!))+H174</f>
        <v>#REF!</v>
      </c>
      <c r="J174" s="33" t="e">
        <f>ROUND(I174*#REF!*#REF!,0)</f>
        <v>#REF!</v>
      </c>
      <c r="K174" s="34" t="e">
        <f>ROUND(I174*#REF!*#REF!*#REF!,0)</f>
        <v>#REF!</v>
      </c>
      <c r="L174" s="110"/>
      <c r="M174" s="110"/>
      <c r="N174" s="110"/>
      <c r="O174" s="110"/>
      <c r="P174" s="394"/>
      <c r="Q174" s="394"/>
      <c r="U174" s="118" t="e">
        <f t="shared" si="19"/>
        <v>#REF!</v>
      </c>
      <c r="V174" s="125" t="e">
        <f t="shared" si="20"/>
        <v>#REF!</v>
      </c>
      <c r="W174" s="117" t="e">
        <f t="shared" si="21"/>
        <v>#REF!</v>
      </c>
    </row>
    <row r="175" spans="1:23" s="6" customFormat="1" ht="41.25" customHeight="1" thickBot="1" x14ac:dyDescent="0.3">
      <c r="A175" s="12">
        <v>100</v>
      </c>
      <c r="B175" s="13" t="s">
        <v>165</v>
      </c>
      <c r="C175" s="1592" t="s">
        <v>3</v>
      </c>
      <c r="D175" s="1592"/>
      <c r="E175" s="774" t="s">
        <v>8</v>
      </c>
      <c r="F175" s="64" t="e">
        <f>#REF!</f>
        <v>#REF!</v>
      </c>
      <c r="G175" s="774">
        <v>0.8</v>
      </c>
      <c r="H175" s="33" t="e">
        <f t="shared" si="18"/>
        <v>#REF!</v>
      </c>
      <c r="I175" s="33" t="e">
        <f>(H175*($I$9+#REF!))+H175</f>
        <v>#REF!</v>
      </c>
      <c r="J175" s="33" t="e">
        <f>ROUND(I175*#REF!*#REF!,0)</f>
        <v>#REF!</v>
      </c>
      <c r="K175" s="34" t="e">
        <f>ROUND(I175*#REF!*#REF!*#REF!,0)</f>
        <v>#REF!</v>
      </c>
      <c r="L175" s="110"/>
      <c r="M175" s="110"/>
      <c r="N175" s="110"/>
      <c r="O175" s="110"/>
      <c r="P175" s="394"/>
      <c r="Q175" s="394"/>
      <c r="U175" s="118" t="e">
        <f t="shared" si="19"/>
        <v>#REF!</v>
      </c>
      <c r="V175" s="125" t="e">
        <f t="shared" si="20"/>
        <v>#REF!</v>
      </c>
      <c r="W175" s="117" t="e">
        <f t="shared" si="21"/>
        <v>#REF!</v>
      </c>
    </row>
    <row r="176" spans="1:23" s="6" customFormat="1" ht="41.25" customHeight="1" thickBot="1" x14ac:dyDescent="0.3">
      <c r="A176" s="12">
        <v>101</v>
      </c>
      <c r="B176" s="13" t="s">
        <v>166</v>
      </c>
      <c r="C176" s="1592" t="s">
        <v>3</v>
      </c>
      <c r="D176" s="1592"/>
      <c r="E176" s="774" t="s">
        <v>8</v>
      </c>
      <c r="F176" s="64" t="e">
        <f>#REF!</f>
        <v>#REF!</v>
      </c>
      <c r="G176" s="774">
        <v>1</v>
      </c>
      <c r="H176" s="33" t="e">
        <f t="shared" si="18"/>
        <v>#REF!</v>
      </c>
      <c r="I176" s="33" t="e">
        <f>(H176*($I$9+#REF!))+H176</f>
        <v>#REF!</v>
      </c>
      <c r="J176" s="33" t="e">
        <f>ROUND(I176*#REF!*#REF!,0)</f>
        <v>#REF!</v>
      </c>
      <c r="K176" s="34" t="e">
        <f>ROUND(I176*#REF!*#REF!*#REF!,0)</f>
        <v>#REF!</v>
      </c>
      <c r="L176" s="110"/>
      <c r="M176" s="110"/>
      <c r="N176" s="110"/>
      <c r="O176" s="110"/>
      <c r="P176" s="394"/>
      <c r="Q176" s="394"/>
      <c r="U176" s="118" t="e">
        <f t="shared" si="19"/>
        <v>#REF!</v>
      </c>
      <c r="V176" s="125" t="e">
        <f t="shared" si="20"/>
        <v>#REF!</v>
      </c>
      <c r="W176" s="117" t="e">
        <f t="shared" si="21"/>
        <v>#REF!</v>
      </c>
    </row>
    <row r="177" spans="1:23" s="6" customFormat="1" ht="41.25" customHeight="1" thickBot="1" x14ac:dyDescent="0.3">
      <c r="A177" s="12">
        <v>102</v>
      </c>
      <c r="B177" s="13" t="s">
        <v>167</v>
      </c>
      <c r="C177" s="1592" t="s">
        <v>3</v>
      </c>
      <c r="D177" s="1592"/>
      <c r="E177" s="774" t="s">
        <v>8</v>
      </c>
      <c r="F177" s="64" t="e">
        <f>#REF!</f>
        <v>#REF!</v>
      </c>
      <c r="G177" s="774">
        <v>0.5</v>
      </c>
      <c r="H177" s="33" t="e">
        <f t="shared" si="18"/>
        <v>#REF!</v>
      </c>
      <c r="I177" s="33" t="e">
        <f>(H177*($I$9+#REF!))+H177</f>
        <v>#REF!</v>
      </c>
      <c r="J177" s="33" t="e">
        <f>ROUND(I177*#REF!*#REF!,0)</f>
        <v>#REF!</v>
      </c>
      <c r="K177" s="34" t="e">
        <f>ROUND(I177*#REF!*#REF!*#REF!,0)</f>
        <v>#REF!</v>
      </c>
      <c r="L177" s="110"/>
      <c r="M177" s="110"/>
      <c r="N177" s="110"/>
      <c r="O177" s="110"/>
      <c r="P177" s="394"/>
      <c r="Q177" s="394"/>
      <c r="U177" s="118" t="e">
        <f t="shared" si="19"/>
        <v>#REF!</v>
      </c>
      <c r="V177" s="125" t="e">
        <f t="shared" si="20"/>
        <v>#REF!</v>
      </c>
      <c r="W177" s="117" t="e">
        <f t="shared" si="21"/>
        <v>#REF!</v>
      </c>
    </row>
    <row r="178" spans="1:23" s="6" customFormat="1" ht="41.25" customHeight="1" thickBot="1" x14ac:dyDescent="0.3">
      <c r="A178" s="12">
        <v>103</v>
      </c>
      <c r="B178" s="13" t="s">
        <v>168</v>
      </c>
      <c r="C178" s="1592" t="s">
        <v>3</v>
      </c>
      <c r="D178" s="1592"/>
      <c r="E178" s="774" t="s">
        <v>8</v>
      </c>
      <c r="F178" s="64" t="e">
        <f>#REF!</f>
        <v>#REF!</v>
      </c>
      <c r="G178" s="774">
        <v>0.25</v>
      </c>
      <c r="H178" s="33" t="e">
        <f t="shared" si="18"/>
        <v>#REF!</v>
      </c>
      <c r="I178" s="33" t="e">
        <f>(H178*($I$9+#REF!))+H178</f>
        <v>#REF!</v>
      </c>
      <c r="J178" s="33" t="e">
        <f>ROUND(I178*#REF!*#REF!,0)</f>
        <v>#REF!</v>
      </c>
      <c r="K178" s="34" t="e">
        <f>ROUND(I178*#REF!*#REF!*#REF!,0)</f>
        <v>#REF!</v>
      </c>
      <c r="L178" s="110"/>
      <c r="M178" s="110"/>
      <c r="N178" s="110"/>
      <c r="O178" s="110"/>
      <c r="P178" s="394"/>
      <c r="Q178" s="394"/>
      <c r="U178" s="118" t="e">
        <f t="shared" si="19"/>
        <v>#REF!</v>
      </c>
      <c r="V178" s="125" t="e">
        <f t="shared" si="20"/>
        <v>#REF!</v>
      </c>
      <c r="W178" s="117" t="e">
        <f t="shared" si="21"/>
        <v>#REF!</v>
      </c>
    </row>
    <row r="179" spans="1:23" s="6" customFormat="1" ht="41.25" customHeight="1" thickBot="1" x14ac:dyDescent="0.3">
      <c r="A179" s="12">
        <v>104</v>
      </c>
      <c r="B179" s="13" t="s">
        <v>169</v>
      </c>
      <c r="C179" s="1592" t="s">
        <v>3</v>
      </c>
      <c r="D179" s="1592"/>
      <c r="E179" s="774" t="s">
        <v>8</v>
      </c>
      <c r="F179" s="64" t="e">
        <f>#REF!</f>
        <v>#REF!</v>
      </c>
      <c r="G179" s="774">
        <v>0.42</v>
      </c>
      <c r="H179" s="33" t="e">
        <f t="shared" si="18"/>
        <v>#REF!</v>
      </c>
      <c r="I179" s="33" t="e">
        <f>(H179*($I$9+#REF!))+H179</f>
        <v>#REF!</v>
      </c>
      <c r="J179" s="33" t="e">
        <f>ROUND(I179*#REF!*#REF!,0)</f>
        <v>#REF!</v>
      </c>
      <c r="K179" s="34" t="e">
        <f>ROUND(I179*#REF!*#REF!*#REF!,0)</f>
        <v>#REF!</v>
      </c>
      <c r="L179" s="110"/>
      <c r="M179" s="110"/>
      <c r="N179" s="110"/>
      <c r="O179" s="110"/>
      <c r="P179" s="394"/>
      <c r="Q179" s="394"/>
      <c r="U179" s="118" t="e">
        <f t="shared" si="19"/>
        <v>#REF!</v>
      </c>
      <c r="V179" s="125" t="e">
        <f t="shared" si="20"/>
        <v>#REF!</v>
      </c>
      <c r="W179" s="117" t="e">
        <f t="shared" si="21"/>
        <v>#REF!</v>
      </c>
    </row>
    <row r="180" spans="1:23" s="6" customFormat="1" ht="41.25" customHeight="1" thickBot="1" x14ac:dyDescent="0.3">
      <c r="A180" s="12">
        <v>105</v>
      </c>
      <c r="B180" s="13" t="s">
        <v>170</v>
      </c>
      <c r="C180" s="1592" t="s">
        <v>3</v>
      </c>
      <c r="D180" s="1592"/>
      <c r="E180" s="774" t="s">
        <v>8</v>
      </c>
      <c r="F180" s="64" t="e">
        <f>#REF!</f>
        <v>#REF!</v>
      </c>
      <c r="G180" s="774">
        <v>0.25</v>
      </c>
      <c r="H180" s="33" t="e">
        <f t="shared" si="18"/>
        <v>#REF!</v>
      </c>
      <c r="I180" s="33" t="e">
        <f>(H180*($I$9+#REF!))+H180</f>
        <v>#REF!</v>
      </c>
      <c r="J180" s="33" t="e">
        <f>ROUND(I180*#REF!*#REF!,0)</f>
        <v>#REF!</v>
      </c>
      <c r="K180" s="34" t="e">
        <f>ROUND(I180*#REF!*#REF!*#REF!,0)</f>
        <v>#REF!</v>
      </c>
      <c r="L180" s="110"/>
      <c r="M180" s="110"/>
      <c r="N180" s="110"/>
      <c r="O180" s="110"/>
      <c r="P180" s="394"/>
      <c r="Q180" s="394"/>
      <c r="U180" s="118" t="e">
        <f t="shared" si="19"/>
        <v>#REF!</v>
      </c>
      <c r="V180" s="125" t="e">
        <f t="shared" si="20"/>
        <v>#REF!</v>
      </c>
      <c r="W180" s="117" t="e">
        <f t="shared" si="21"/>
        <v>#REF!</v>
      </c>
    </row>
    <row r="181" spans="1:23" s="6" customFormat="1" ht="41.25" customHeight="1" thickBot="1" x14ac:dyDescent="0.3">
      <c r="A181" s="12">
        <v>106</v>
      </c>
      <c r="B181" s="13" t="s">
        <v>171</v>
      </c>
      <c r="C181" s="1592" t="s">
        <v>3</v>
      </c>
      <c r="D181" s="1592"/>
      <c r="E181" s="774" t="s">
        <v>8</v>
      </c>
      <c r="F181" s="64" t="e">
        <f>#REF!</f>
        <v>#REF!</v>
      </c>
      <c r="G181" s="774">
        <v>0.25</v>
      </c>
      <c r="H181" s="33" t="e">
        <f t="shared" si="18"/>
        <v>#REF!</v>
      </c>
      <c r="I181" s="33" t="e">
        <f>(H181*($I$9+#REF!))+H181</f>
        <v>#REF!</v>
      </c>
      <c r="J181" s="33" t="e">
        <f>ROUND(I181*#REF!*#REF!,0)</f>
        <v>#REF!</v>
      </c>
      <c r="K181" s="34" t="e">
        <f>ROUND(I181*#REF!*#REF!*#REF!,0)</f>
        <v>#REF!</v>
      </c>
      <c r="L181" s="110"/>
      <c r="M181" s="110"/>
      <c r="N181" s="110"/>
      <c r="O181" s="110"/>
      <c r="P181" s="394"/>
      <c r="Q181" s="394"/>
      <c r="U181" s="118" t="e">
        <f t="shared" si="19"/>
        <v>#REF!</v>
      </c>
      <c r="V181" s="125" t="e">
        <f t="shared" si="20"/>
        <v>#REF!</v>
      </c>
      <c r="W181" s="117" t="e">
        <f t="shared" si="21"/>
        <v>#REF!</v>
      </c>
    </row>
    <row r="182" spans="1:23" s="6" customFormat="1" ht="41.25" customHeight="1" thickBot="1" x14ac:dyDescent="0.3">
      <c r="A182" s="12">
        <v>107</v>
      </c>
      <c r="B182" s="13" t="s">
        <v>172</v>
      </c>
      <c r="C182" s="1592" t="s">
        <v>3</v>
      </c>
      <c r="D182" s="1592"/>
      <c r="E182" s="774" t="s">
        <v>8</v>
      </c>
      <c r="F182" s="64" t="e">
        <f>#REF!</f>
        <v>#REF!</v>
      </c>
      <c r="G182" s="774">
        <v>0.5</v>
      </c>
      <c r="H182" s="33" t="e">
        <f t="shared" si="18"/>
        <v>#REF!</v>
      </c>
      <c r="I182" s="33" t="e">
        <f>(H182*($I$9+#REF!))+H182</f>
        <v>#REF!</v>
      </c>
      <c r="J182" s="33" t="e">
        <f>ROUND(I182*#REF!*#REF!,0)</f>
        <v>#REF!</v>
      </c>
      <c r="K182" s="34" t="e">
        <f>ROUND(I182*#REF!*#REF!*#REF!,0)</f>
        <v>#REF!</v>
      </c>
      <c r="L182" s="110"/>
      <c r="M182" s="110"/>
      <c r="N182" s="110"/>
      <c r="O182" s="110"/>
      <c r="P182" s="394"/>
      <c r="Q182" s="394"/>
      <c r="U182" s="118" t="e">
        <f t="shared" si="19"/>
        <v>#REF!</v>
      </c>
      <c r="V182" s="125" t="e">
        <f t="shared" si="20"/>
        <v>#REF!</v>
      </c>
      <c r="W182" s="117" t="e">
        <f t="shared" si="21"/>
        <v>#REF!</v>
      </c>
    </row>
    <row r="183" spans="1:23" s="6" customFormat="1" ht="41.25" customHeight="1" thickBot="1" x14ac:dyDescent="0.3">
      <c r="A183" s="12">
        <v>108</v>
      </c>
      <c r="B183" s="13" t="s">
        <v>173</v>
      </c>
      <c r="C183" s="1592" t="s">
        <v>3</v>
      </c>
      <c r="D183" s="1592"/>
      <c r="E183" s="774" t="s">
        <v>8</v>
      </c>
      <c r="F183" s="64" t="e">
        <f>#REF!</f>
        <v>#REF!</v>
      </c>
      <c r="G183" s="774">
        <v>0.91</v>
      </c>
      <c r="H183" s="33" t="e">
        <f t="shared" si="18"/>
        <v>#REF!</v>
      </c>
      <c r="I183" s="33" t="e">
        <f>(H183*($I$9+#REF!))+H183</f>
        <v>#REF!</v>
      </c>
      <c r="J183" s="33" t="e">
        <f>ROUND(I183*#REF!*#REF!,0)</f>
        <v>#REF!</v>
      </c>
      <c r="K183" s="34" t="e">
        <f>ROUND(I183*#REF!*#REF!*#REF!,0)</f>
        <v>#REF!</v>
      </c>
      <c r="L183" s="110"/>
      <c r="M183" s="110"/>
      <c r="N183" s="110"/>
      <c r="O183" s="110"/>
      <c r="P183" s="394"/>
      <c r="Q183" s="394"/>
      <c r="U183" s="118" t="e">
        <f t="shared" si="19"/>
        <v>#REF!</v>
      </c>
      <c r="V183" s="125" t="e">
        <f t="shared" si="20"/>
        <v>#REF!</v>
      </c>
      <c r="W183" s="117" t="e">
        <f t="shared" si="21"/>
        <v>#REF!</v>
      </c>
    </row>
    <row r="184" spans="1:23" s="6" customFormat="1" ht="41.25" customHeight="1" thickBot="1" x14ac:dyDescent="0.3">
      <c r="A184" s="12">
        <v>109</v>
      </c>
      <c r="B184" s="13" t="s">
        <v>174</v>
      </c>
      <c r="C184" s="1592" t="s">
        <v>3</v>
      </c>
      <c r="D184" s="1592"/>
      <c r="E184" s="774" t="s">
        <v>8</v>
      </c>
      <c r="F184" s="64" t="e">
        <f>#REF!</f>
        <v>#REF!</v>
      </c>
      <c r="G184" s="774">
        <v>0.72</v>
      </c>
      <c r="H184" s="33" t="e">
        <f t="shared" si="18"/>
        <v>#REF!</v>
      </c>
      <c r="I184" s="33" t="e">
        <f>(H184*($I$9+#REF!))+H184</f>
        <v>#REF!</v>
      </c>
      <c r="J184" s="33" t="e">
        <f>ROUND(I184*#REF!*#REF!,0)</f>
        <v>#REF!</v>
      </c>
      <c r="K184" s="34" t="e">
        <f>ROUND(I184*#REF!*#REF!*#REF!,0)</f>
        <v>#REF!</v>
      </c>
      <c r="L184" s="110"/>
      <c r="M184" s="110"/>
      <c r="N184" s="110"/>
      <c r="O184" s="110"/>
      <c r="P184" s="394"/>
      <c r="Q184" s="394"/>
      <c r="U184" s="118" t="e">
        <f t="shared" si="19"/>
        <v>#REF!</v>
      </c>
      <c r="V184" s="125" t="e">
        <f t="shared" si="20"/>
        <v>#REF!</v>
      </c>
      <c r="W184" s="117" t="e">
        <f t="shared" si="21"/>
        <v>#REF!</v>
      </c>
    </row>
    <row r="185" spans="1:23" s="6" customFormat="1" ht="41.25" customHeight="1" thickBot="1" x14ac:dyDescent="0.3">
      <c r="A185" s="12">
        <v>110</v>
      </c>
      <c r="B185" s="13" t="s">
        <v>175</v>
      </c>
      <c r="C185" s="1592" t="s">
        <v>3</v>
      </c>
      <c r="D185" s="1592"/>
      <c r="E185" s="774" t="s">
        <v>8</v>
      </c>
      <c r="F185" s="64" t="e">
        <f>#REF!</f>
        <v>#REF!</v>
      </c>
      <c r="G185" s="774">
        <v>0.42</v>
      </c>
      <c r="H185" s="33" t="e">
        <f t="shared" si="18"/>
        <v>#REF!</v>
      </c>
      <c r="I185" s="33" t="e">
        <f>(H185*($I$9+#REF!))+H185</f>
        <v>#REF!</v>
      </c>
      <c r="J185" s="33" t="e">
        <f>ROUND(I185*#REF!*#REF!,0)</f>
        <v>#REF!</v>
      </c>
      <c r="K185" s="34" t="e">
        <f>ROUND(I185*#REF!*#REF!*#REF!,0)</f>
        <v>#REF!</v>
      </c>
      <c r="L185" s="110"/>
      <c r="M185" s="110"/>
      <c r="N185" s="110"/>
      <c r="O185" s="110"/>
      <c r="P185" s="394"/>
      <c r="Q185" s="394"/>
      <c r="U185" s="118" t="e">
        <f t="shared" si="19"/>
        <v>#REF!</v>
      </c>
      <c r="V185" s="125" t="e">
        <f t="shared" si="20"/>
        <v>#REF!</v>
      </c>
      <c r="W185" s="117" t="e">
        <f t="shared" si="21"/>
        <v>#REF!</v>
      </c>
    </row>
    <row r="186" spans="1:23" s="6" customFormat="1" ht="41.25" customHeight="1" thickBot="1" x14ac:dyDescent="0.3">
      <c r="A186" s="12">
        <v>111</v>
      </c>
      <c r="B186" s="13" t="s">
        <v>176</v>
      </c>
      <c r="C186" s="1592" t="s">
        <v>3</v>
      </c>
      <c r="D186" s="1592"/>
      <c r="E186" s="774" t="s">
        <v>8</v>
      </c>
      <c r="F186" s="64" t="e">
        <f>#REF!</f>
        <v>#REF!</v>
      </c>
      <c r="G186" s="774">
        <v>0.5</v>
      </c>
      <c r="H186" s="33" t="e">
        <f t="shared" si="18"/>
        <v>#REF!</v>
      </c>
      <c r="I186" s="33" t="e">
        <f>(H186*($I$9+#REF!))+H186</f>
        <v>#REF!</v>
      </c>
      <c r="J186" s="33" t="e">
        <f>ROUND(I186*#REF!*#REF!,0)</f>
        <v>#REF!</v>
      </c>
      <c r="K186" s="34" t="e">
        <f>ROUND(I186*#REF!*#REF!*#REF!,0)</f>
        <v>#REF!</v>
      </c>
      <c r="L186" s="110"/>
      <c r="M186" s="110"/>
      <c r="N186" s="110"/>
      <c r="O186" s="110"/>
      <c r="P186" s="394"/>
      <c r="Q186" s="394"/>
      <c r="U186" s="118" t="e">
        <f t="shared" si="19"/>
        <v>#REF!</v>
      </c>
      <c r="V186" s="125" t="e">
        <f t="shared" si="20"/>
        <v>#REF!</v>
      </c>
      <c r="W186" s="117" t="e">
        <f t="shared" si="21"/>
        <v>#REF!</v>
      </c>
    </row>
    <row r="187" spans="1:23" s="6" customFormat="1" ht="41.25" customHeight="1" thickBot="1" x14ac:dyDescent="0.3">
      <c r="A187" s="12">
        <v>112</v>
      </c>
      <c r="B187" s="13" t="s">
        <v>177</v>
      </c>
      <c r="C187" s="1592" t="s">
        <v>3</v>
      </c>
      <c r="D187" s="1592"/>
      <c r="E187" s="774" t="s">
        <v>8</v>
      </c>
      <c r="F187" s="64" t="e">
        <f>#REF!</f>
        <v>#REF!</v>
      </c>
      <c r="G187" s="774">
        <v>2</v>
      </c>
      <c r="H187" s="33" t="e">
        <f t="shared" si="18"/>
        <v>#REF!</v>
      </c>
      <c r="I187" s="33" t="e">
        <f>(H187*($I$9+#REF!))+H187</f>
        <v>#REF!</v>
      </c>
      <c r="J187" s="33" t="e">
        <f>ROUND(I187*#REF!*#REF!,0)</f>
        <v>#REF!</v>
      </c>
      <c r="K187" s="34" t="e">
        <f>ROUND(I187*#REF!*#REF!*#REF!,0)</f>
        <v>#REF!</v>
      </c>
      <c r="L187" s="110"/>
      <c r="M187" s="110"/>
      <c r="N187" s="110"/>
      <c r="O187" s="110"/>
      <c r="P187" s="394"/>
      <c r="Q187" s="394"/>
      <c r="U187" s="118" t="e">
        <f t="shared" si="19"/>
        <v>#REF!</v>
      </c>
      <c r="V187" s="125" t="e">
        <f t="shared" si="20"/>
        <v>#REF!</v>
      </c>
      <c r="W187" s="117" t="e">
        <f t="shared" si="21"/>
        <v>#REF!</v>
      </c>
    </row>
    <row r="188" spans="1:23" s="6" customFormat="1" ht="41.25" customHeight="1" thickBot="1" x14ac:dyDescent="0.3">
      <c r="A188" s="12">
        <v>113</v>
      </c>
      <c r="B188" s="13" t="s">
        <v>178</v>
      </c>
      <c r="C188" s="1592" t="s">
        <v>3</v>
      </c>
      <c r="D188" s="1592"/>
      <c r="E188" s="774" t="s">
        <v>8</v>
      </c>
      <c r="F188" s="64" t="e">
        <f>#REF!</f>
        <v>#REF!</v>
      </c>
      <c r="G188" s="774">
        <v>2</v>
      </c>
      <c r="H188" s="33" t="e">
        <f t="shared" si="18"/>
        <v>#REF!</v>
      </c>
      <c r="I188" s="33" t="e">
        <f>(H188*($I$9+#REF!))+H188</f>
        <v>#REF!</v>
      </c>
      <c r="J188" s="33" t="e">
        <f>ROUND(I188*#REF!*#REF!,0)</f>
        <v>#REF!</v>
      </c>
      <c r="K188" s="34" t="e">
        <f>ROUND(I188*#REF!*#REF!*#REF!,0)</f>
        <v>#REF!</v>
      </c>
      <c r="L188" s="110"/>
      <c r="M188" s="110"/>
      <c r="N188" s="110"/>
      <c r="O188" s="110"/>
      <c r="P188" s="394"/>
      <c r="Q188" s="394"/>
      <c r="U188" s="118" t="e">
        <f t="shared" si="19"/>
        <v>#REF!</v>
      </c>
      <c r="V188" s="125" t="e">
        <f t="shared" si="20"/>
        <v>#REF!</v>
      </c>
      <c r="W188" s="117" t="e">
        <f t="shared" si="21"/>
        <v>#REF!</v>
      </c>
    </row>
    <row r="189" spans="1:23" s="6" customFormat="1" ht="41.25" customHeight="1" thickBot="1" x14ac:dyDescent="0.3">
      <c r="A189" s="12">
        <v>114</v>
      </c>
      <c r="B189" s="13" t="s">
        <v>179</v>
      </c>
      <c r="C189" s="1592" t="s">
        <v>3</v>
      </c>
      <c r="D189" s="1592"/>
      <c r="E189" s="774" t="s">
        <v>8</v>
      </c>
      <c r="F189" s="64" t="e">
        <f>#REF!</f>
        <v>#REF!</v>
      </c>
      <c r="G189" s="774">
        <v>0.35</v>
      </c>
      <c r="H189" s="33" t="e">
        <f t="shared" si="18"/>
        <v>#REF!</v>
      </c>
      <c r="I189" s="33" t="e">
        <f>(H189*($I$9+#REF!))+H189</f>
        <v>#REF!</v>
      </c>
      <c r="J189" s="33" t="e">
        <f>ROUND(I189*#REF!*#REF!,0)</f>
        <v>#REF!</v>
      </c>
      <c r="K189" s="34" t="e">
        <f>ROUND(I189*#REF!*#REF!*#REF!,0)</f>
        <v>#REF!</v>
      </c>
      <c r="L189" s="110"/>
      <c r="M189" s="110"/>
      <c r="N189" s="110"/>
      <c r="O189" s="110"/>
      <c r="P189" s="394"/>
      <c r="Q189" s="394"/>
      <c r="U189" s="118" t="e">
        <f t="shared" si="19"/>
        <v>#REF!</v>
      </c>
      <c r="V189" s="125" t="e">
        <f t="shared" si="20"/>
        <v>#REF!</v>
      </c>
      <c r="W189" s="117" t="e">
        <f t="shared" si="21"/>
        <v>#REF!</v>
      </c>
    </row>
    <row r="190" spans="1:23" s="6" customFormat="1" ht="41.25" customHeight="1" thickBot="1" x14ac:dyDescent="0.3">
      <c r="A190" s="12">
        <v>115</v>
      </c>
      <c r="B190" s="13" t="s">
        <v>180</v>
      </c>
      <c r="C190" s="1592" t="s">
        <v>3</v>
      </c>
      <c r="D190" s="1592"/>
      <c r="E190" s="774" t="s">
        <v>8</v>
      </c>
      <c r="F190" s="64" t="e">
        <f>#REF!</f>
        <v>#REF!</v>
      </c>
      <c r="G190" s="774">
        <v>0.65</v>
      </c>
      <c r="H190" s="33" t="e">
        <f>F190*G190</f>
        <v>#REF!</v>
      </c>
      <c r="I190" s="33" t="e">
        <f>(H190*($I$9+#REF!))+H190</f>
        <v>#REF!</v>
      </c>
      <c r="J190" s="33" t="e">
        <f>ROUND(I190*#REF!*#REF!,0)</f>
        <v>#REF!</v>
      </c>
      <c r="K190" s="34" t="e">
        <f>ROUND(I190*#REF!*#REF!*#REF!,0)</f>
        <v>#REF!</v>
      </c>
      <c r="L190" s="110"/>
      <c r="M190" s="110"/>
      <c r="N190" s="110"/>
      <c r="O190" s="110"/>
      <c r="P190" s="394"/>
      <c r="Q190" s="394"/>
      <c r="U190" s="118" t="e">
        <f t="shared" si="19"/>
        <v>#REF!</v>
      </c>
      <c r="V190" s="125" t="e">
        <f t="shared" si="20"/>
        <v>#REF!</v>
      </c>
      <c r="W190" s="117" t="e">
        <f t="shared" si="21"/>
        <v>#REF!</v>
      </c>
    </row>
    <row r="191" spans="1:23" s="6" customFormat="1" ht="41.25" customHeight="1" thickBot="1" x14ac:dyDescent="0.3">
      <c r="A191" s="12">
        <v>116</v>
      </c>
      <c r="B191" s="13" t="s">
        <v>181</v>
      </c>
      <c r="C191" s="1592" t="s">
        <v>3</v>
      </c>
      <c r="D191" s="1592"/>
      <c r="E191" s="774" t="s">
        <v>8</v>
      </c>
      <c r="F191" s="64" t="e">
        <f>#REF!</f>
        <v>#REF!</v>
      </c>
      <c r="G191" s="774">
        <v>1</v>
      </c>
      <c r="H191" s="33" t="e">
        <f>F191*G191</f>
        <v>#REF!</v>
      </c>
      <c r="I191" s="33" t="e">
        <f>(H191*($I$9+#REF!))+H191</f>
        <v>#REF!</v>
      </c>
      <c r="J191" s="33" t="e">
        <f>ROUND(I191*#REF!*#REF!,0)</f>
        <v>#REF!</v>
      </c>
      <c r="K191" s="34" t="e">
        <f>ROUND(I191*#REF!*#REF!*#REF!,0)</f>
        <v>#REF!</v>
      </c>
      <c r="L191" s="110"/>
      <c r="M191" s="110"/>
      <c r="N191" s="110"/>
      <c r="O191" s="110"/>
      <c r="P191" s="394"/>
      <c r="Q191" s="394"/>
      <c r="U191" s="118" t="e">
        <f t="shared" si="19"/>
        <v>#REF!</v>
      </c>
      <c r="V191" s="125" t="e">
        <f t="shared" si="20"/>
        <v>#REF!</v>
      </c>
      <c r="W191" s="117" t="e">
        <f t="shared" si="21"/>
        <v>#REF!</v>
      </c>
    </row>
    <row r="192" spans="1:23" s="6" customFormat="1" ht="41.25" customHeight="1" thickBot="1" x14ac:dyDescent="0.3">
      <c r="A192" s="12">
        <v>117</v>
      </c>
      <c r="B192" s="13" t="s">
        <v>182</v>
      </c>
      <c r="C192" s="1592" t="s">
        <v>3</v>
      </c>
      <c r="D192" s="1592"/>
      <c r="E192" s="774" t="s">
        <v>8</v>
      </c>
      <c r="F192" s="64">
        <v>172.38355717959124</v>
      </c>
      <c r="G192" s="774">
        <v>0.66</v>
      </c>
      <c r="H192" s="33">
        <v>113.77314773853023</v>
      </c>
      <c r="I192" s="33">
        <v>243.36076301271618</v>
      </c>
      <c r="J192" s="33">
        <v>0</v>
      </c>
      <c r="K192" s="40">
        <v>391</v>
      </c>
      <c r="L192" s="110"/>
      <c r="M192" s="110"/>
      <c r="N192" s="110"/>
      <c r="O192" s="110"/>
      <c r="P192" s="394"/>
      <c r="Q192" s="394"/>
      <c r="U192" s="118"/>
      <c r="V192" s="125"/>
      <c r="W192" s="117"/>
    </row>
    <row r="193" spans="1:23" s="6" customFormat="1" ht="41.25" customHeight="1" thickBot="1" x14ac:dyDescent="0.3">
      <c r="A193" s="844">
        <v>118</v>
      </c>
      <c r="B193" s="845" t="s">
        <v>603</v>
      </c>
      <c r="C193" s="1625" t="s">
        <v>3</v>
      </c>
      <c r="D193" s="1625"/>
      <c r="E193" s="846" t="s">
        <v>8</v>
      </c>
      <c r="F193" s="847" t="e">
        <f>#REF!</f>
        <v>#REF!</v>
      </c>
      <c r="G193" s="846">
        <v>0.30199999999999999</v>
      </c>
      <c r="H193" s="847" t="e">
        <f>F193*G193</f>
        <v>#REF!</v>
      </c>
      <c r="I193" s="858" t="e">
        <f>(H193*($I$9+#REF!))+H193</f>
        <v>#REF!</v>
      </c>
      <c r="J193" s="858" t="e">
        <f>ROUND(I193*#REF!*#REF!,0)</f>
        <v>#REF!</v>
      </c>
      <c r="K193" s="58" t="e">
        <f>ROUND(I193*#REF!*#REF!*#REF!,0)</f>
        <v>#REF!</v>
      </c>
      <c r="L193" s="110"/>
      <c r="M193" s="110"/>
      <c r="N193" s="110"/>
      <c r="O193" s="110"/>
      <c r="P193" s="394"/>
      <c r="Q193" s="394"/>
      <c r="U193" s="118" t="e">
        <f t="shared" si="19"/>
        <v>#REF!</v>
      </c>
      <c r="V193" s="125" t="e">
        <f t="shared" si="20"/>
        <v>#REF!</v>
      </c>
      <c r="W193" s="117" t="e">
        <f t="shared" si="21"/>
        <v>#REF!</v>
      </c>
    </row>
    <row r="194" spans="1:23" s="6" customFormat="1" ht="22.5" customHeight="1" thickBot="1" x14ac:dyDescent="0.3">
      <c r="A194" s="1614" t="s">
        <v>183</v>
      </c>
      <c r="B194" s="1615"/>
      <c r="C194" s="1615"/>
      <c r="D194" s="1615"/>
      <c r="E194" s="1615"/>
      <c r="F194" s="1615"/>
      <c r="G194" s="1615"/>
      <c r="H194" s="1615"/>
      <c r="I194" s="1615"/>
      <c r="J194" s="1615"/>
      <c r="K194" s="1616"/>
      <c r="L194" s="363"/>
      <c r="M194" s="363"/>
      <c r="N194" s="363"/>
      <c r="O194" s="363"/>
      <c r="P194" s="397"/>
      <c r="Q194" s="397"/>
      <c r="U194" s="118"/>
      <c r="V194" s="125"/>
      <c r="W194" s="117"/>
    </row>
    <row r="195" spans="1:23" s="6" customFormat="1" ht="41.25" customHeight="1" thickBot="1" x14ac:dyDescent="0.3">
      <c r="A195" s="12">
        <v>118</v>
      </c>
      <c r="B195" s="13" t="s">
        <v>184</v>
      </c>
      <c r="C195" s="1592" t="s">
        <v>3</v>
      </c>
      <c r="D195" s="1592"/>
      <c r="E195" s="774" t="s">
        <v>383</v>
      </c>
      <c r="F195" s="64" t="e">
        <f>#REF!</f>
        <v>#REF!</v>
      </c>
      <c r="G195" s="774">
        <v>1</v>
      </c>
      <c r="H195" s="33" t="e">
        <f t="shared" ref="H195:H258" si="22">F195*G195</f>
        <v>#REF!</v>
      </c>
      <c r="I195" s="33" t="e">
        <f>(H195*($I$9+#REF!))+H195</f>
        <v>#REF!</v>
      </c>
      <c r="J195" s="33" t="e">
        <f>ROUND(I195*#REF!*#REF!,0)</f>
        <v>#REF!</v>
      </c>
      <c r="K195" s="34" t="e">
        <f>ROUND(I195*#REF!*#REF!*#REF!,0)</f>
        <v>#REF!</v>
      </c>
      <c r="L195" s="110"/>
      <c r="M195" s="110"/>
      <c r="N195" s="110"/>
      <c r="O195" s="110"/>
      <c r="P195" s="394"/>
      <c r="Q195" s="394"/>
      <c r="U195" s="118" t="e">
        <f t="shared" si="19"/>
        <v>#REF!</v>
      </c>
      <c r="V195" s="125" t="e">
        <f t="shared" si="20"/>
        <v>#REF!</v>
      </c>
      <c r="W195" s="117" t="e">
        <f t="shared" si="21"/>
        <v>#REF!</v>
      </c>
    </row>
    <row r="196" spans="1:23" s="6" customFormat="1" ht="41.25" customHeight="1" thickBot="1" x14ac:dyDescent="0.3">
      <c r="A196" s="12">
        <v>119</v>
      </c>
      <c r="B196" s="13" t="s">
        <v>185</v>
      </c>
      <c r="C196" s="1592" t="s">
        <v>3</v>
      </c>
      <c r="D196" s="1592"/>
      <c r="E196" s="774" t="s">
        <v>8</v>
      </c>
      <c r="F196" s="64" t="e">
        <f>#REF!</f>
        <v>#REF!</v>
      </c>
      <c r="G196" s="774">
        <v>1.08</v>
      </c>
      <c r="H196" s="33" t="e">
        <f t="shared" si="22"/>
        <v>#REF!</v>
      </c>
      <c r="I196" s="33" t="e">
        <f>(H196*($I$9+#REF!))+H196</f>
        <v>#REF!</v>
      </c>
      <c r="J196" s="33" t="e">
        <f>ROUND(I196*#REF!*#REF!,0)</f>
        <v>#REF!</v>
      </c>
      <c r="K196" s="34" t="e">
        <f>ROUND(I196*#REF!*#REF!*#REF!,0)</f>
        <v>#REF!</v>
      </c>
      <c r="L196" s="110"/>
      <c r="M196" s="110"/>
      <c r="N196" s="110"/>
      <c r="O196" s="110"/>
      <c r="P196" s="394"/>
      <c r="Q196" s="394"/>
      <c r="U196" s="118" t="e">
        <f t="shared" si="19"/>
        <v>#REF!</v>
      </c>
      <c r="V196" s="125" t="e">
        <f t="shared" si="20"/>
        <v>#REF!</v>
      </c>
      <c r="W196" s="117" t="e">
        <f t="shared" si="21"/>
        <v>#REF!</v>
      </c>
    </row>
    <row r="197" spans="1:23" s="6" customFormat="1" ht="41.25" customHeight="1" thickBot="1" x14ac:dyDescent="0.3">
      <c r="A197" s="12">
        <v>120</v>
      </c>
      <c r="B197" s="13" t="s">
        <v>186</v>
      </c>
      <c r="C197" s="1592" t="s">
        <v>3</v>
      </c>
      <c r="D197" s="1592"/>
      <c r="E197" s="774" t="s">
        <v>8</v>
      </c>
      <c r="F197" s="64" t="e">
        <f>#REF!</f>
        <v>#REF!</v>
      </c>
      <c r="G197" s="774">
        <v>3</v>
      </c>
      <c r="H197" s="33" t="e">
        <f t="shared" si="22"/>
        <v>#REF!</v>
      </c>
      <c r="I197" s="33" t="e">
        <f>(H197*($I$9+#REF!))+H197</f>
        <v>#REF!</v>
      </c>
      <c r="J197" s="33" t="e">
        <f>ROUND(I197*#REF!*#REF!,0)</f>
        <v>#REF!</v>
      </c>
      <c r="K197" s="34" t="e">
        <f>ROUND(I197*#REF!*#REF!*#REF!,0)</f>
        <v>#REF!</v>
      </c>
      <c r="L197" s="110"/>
      <c r="M197" s="110"/>
      <c r="N197" s="110"/>
      <c r="O197" s="110"/>
      <c r="P197" s="394"/>
      <c r="Q197" s="394"/>
      <c r="U197" s="118" t="e">
        <f t="shared" si="19"/>
        <v>#REF!</v>
      </c>
      <c r="V197" s="125" t="e">
        <f t="shared" si="20"/>
        <v>#REF!</v>
      </c>
      <c r="W197" s="117" t="e">
        <f t="shared" si="21"/>
        <v>#REF!</v>
      </c>
    </row>
    <row r="198" spans="1:23" s="6" customFormat="1" ht="41.25" customHeight="1" thickBot="1" x14ac:dyDescent="0.3">
      <c r="A198" s="12">
        <v>121</v>
      </c>
      <c r="B198" s="13" t="s">
        <v>187</v>
      </c>
      <c r="C198" s="1592" t="s">
        <v>3</v>
      </c>
      <c r="D198" s="1592"/>
      <c r="E198" s="774" t="s">
        <v>8</v>
      </c>
      <c r="F198" s="64" t="e">
        <f>#REF!</f>
        <v>#REF!</v>
      </c>
      <c r="G198" s="774">
        <v>4</v>
      </c>
      <c r="H198" s="33" t="e">
        <f t="shared" si="22"/>
        <v>#REF!</v>
      </c>
      <c r="I198" s="33" t="e">
        <f>(H198*($I$9+#REF!))+H198</f>
        <v>#REF!</v>
      </c>
      <c r="J198" s="33" t="e">
        <f>ROUND(I198*#REF!*#REF!,0)</f>
        <v>#REF!</v>
      </c>
      <c r="K198" s="34" t="e">
        <f>ROUND(I198*#REF!*#REF!*#REF!,0)</f>
        <v>#REF!</v>
      </c>
      <c r="L198" s="110"/>
      <c r="M198" s="110"/>
      <c r="N198" s="110"/>
      <c r="O198" s="110"/>
      <c r="P198" s="394"/>
      <c r="Q198" s="394"/>
      <c r="U198" s="118" t="e">
        <f t="shared" si="19"/>
        <v>#REF!</v>
      </c>
      <c r="V198" s="125" t="e">
        <f t="shared" si="20"/>
        <v>#REF!</v>
      </c>
      <c r="W198" s="117" t="e">
        <f t="shared" si="21"/>
        <v>#REF!</v>
      </c>
    </row>
    <row r="199" spans="1:23" s="6" customFormat="1" ht="41.25" customHeight="1" thickBot="1" x14ac:dyDescent="0.3">
      <c r="A199" s="12">
        <v>122</v>
      </c>
      <c r="B199" s="13" t="s">
        <v>188</v>
      </c>
      <c r="C199" s="1592" t="s">
        <v>3</v>
      </c>
      <c r="D199" s="1592"/>
      <c r="E199" s="774" t="s">
        <v>8</v>
      </c>
      <c r="F199" s="64" t="e">
        <f>#REF!</f>
        <v>#REF!</v>
      </c>
      <c r="G199" s="774">
        <v>1</v>
      </c>
      <c r="H199" s="33" t="e">
        <f t="shared" si="22"/>
        <v>#REF!</v>
      </c>
      <c r="I199" s="33" t="e">
        <f>(H199*($I$9+#REF!))+H199</f>
        <v>#REF!</v>
      </c>
      <c r="J199" s="33" t="e">
        <f>ROUND(I199*#REF!*#REF!,0)</f>
        <v>#REF!</v>
      </c>
      <c r="K199" s="34" t="e">
        <f>ROUND(I199*#REF!*#REF!*#REF!,0)</f>
        <v>#REF!</v>
      </c>
      <c r="L199" s="110"/>
      <c r="M199" s="110"/>
      <c r="N199" s="110"/>
      <c r="O199" s="110"/>
      <c r="P199" s="394"/>
      <c r="Q199" s="394"/>
      <c r="U199" s="118" t="e">
        <f t="shared" si="19"/>
        <v>#REF!</v>
      </c>
      <c r="V199" s="125" t="e">
        <f t="shared" si="20"/>
        <v>#REF!</v>
      </c>
      <c r="W199" s="117" t="e">
        <f t="shared" si="21"/>
        <v>#REF!</v>
      </c>
    </row>
    <row r="200" spans="1:23" s="6" customFormat="1" ht="41.25" customHeight="1" thickBot="1" x14ac:dyDescent="0.3">
      <c r="A200" s="12">
        <v>123</v>
      </c>
      <c r="B200" s="13" t="s">
        <v>189</v>
      </c>
      <c r="C200" s="1592" t="s">
        <v>3</v>
      </c>
      <c r="D200" s="1592"/>
      <c r="E200" s="774" t="s">
        <v>8</v>
      </c>
      <c r="F200" s="64" t="e">
        <f>#REF!</f>
        <v>#REF!</v>
      </c>
      <c r="G200" s="774">
        <v>0.5</v>
      </c>
      <c r="H200" s="33" t="e">
        <f t="shared" si="22"/>
        <v>#REF!</v>
      </c>
      <c r="I200" s="33" t="e">
        <f>(H200*($I$9+#REF!))+H200</f>
        <v>#REF!</v>
      </c>
      <c r="J200" s="33" t="e">
        <f>ROUND(I200*#REF!*#REF!,0)</f>
        <v>#REF!</v>
      </c>
      <c r="K200" s="34" t="e">
        <f>ROUND(I200*#REF!*#REF!*#REF!,0)</f>
        <v>#REF!</v>
      </c>
      <c r="L200" s="110"/>
      <c r="M200" s="110"/>
      <c r="N200" s="110"/>
      <c r="O200" s="110"/>
      <c r="P200" s="394"/>
      <c r="Q200" s="394"/>
      <c r="U200" s="118" t="e">
        <f t="shared" si="19"/>
        <v>#REF!</v>
      </c>
      <c r="V200" s="125" t="e">
        <f t="shared" si="20"/>
        <v>#REF!</v>
      </c>
      <c r="W200" s="117" t="e">
        <f t="shared" si="21"/>
        <v>#REF!</v>
      </c>
    </row>
    <row r="201" spans="1:23" s="6" customFormat="1" ht="41.25" customHeight="1" thickBot="1" x14ac:dyDescent="0.3">
      <c r="A201" s="12">
        <v>124</v>
      </c>
      <c r="B201" s="13" t="s">
        <v>190</v>
      </c>
      <c r="C201" s="1592" t="s">
        <v>3</v>
      </c>
      <c r="D201" s="1592"/>
      <c r="E201" s="774" t="s">
        <v>8</v>
      </c>
      <c r="F201" s="64" t="e">
        <f>#REF!</f>
        <v>#REF!</v>
      </c>
      <c r="G201" s="774">
        <v>3.5</v>
      </c>
      <c r="H201" s="33" t="e">
        <f t="shared" si="22"/>
        <v>#REF!</v>
      </c>
      <c r="I201" s="33" t="e">
        <f>(H201*($I$9+#REF!))+H201</f>
        <v>#REF!</v>
      </c>
      <c r="J201" s="33" t="e">
        <f>ROUND(I201*#REF!*#REF!,0)</f>
        <v>#REF!</v>
      </c>
      <c r="K201" s="34" t="e">
        <f>ROUND(I201*#REF!*#REF!*#REF!,0)</f>
        <v>#REF!</v>
      </c>
      <c r="L201" s="110"/>
      <c r="M201" s="110"/>
      <c r="N201" s="110"/>
      <c r="O201" s="110"/>
      <c r="P201" s="394"/>
      <c r="Q201" s="394"/>
      <c r="U201" s="118" t="e">
        <f t="shared" si="19"/>
        <v>#REF!</v>
      </c>
      <c r="V201" s="125" t="e">
        <f t="shared" si="20"/>
        <v>#REF!</v>
      </c>
      <c r="W201" s="117" t="e">
        <f t="shared" si="21"/>
        <v>#REF!</v>
      </c>
    </row>
    <row r="202" spans="1:23" s="6" customFormat="1" ht="41.25" customHeight="1" thickBot="1" x14ac:dyDescent="0.3">
      <c r="A202" s="12">
        <v>125</v>
      </c>
      <c r="B202" s="13" t="s">
        <v>191</v>
      </c>
      <c r="C202" s="1592" t="s">
        <v>3</v>
      </c>
      <c r="D202" s="1592"/>
      <c r="E202" s="774" t="s">
        <v>8</v>
      </c>
      <c r="F202" s="64" t="e">
        <f>#REF!</f>
        <v>#REF!</v>
      </c>
      <c r="G202" s="774">
        <v>2</v>
      </c>
      <c r="H202" s="33" t="e">
        <f t="shared" si="22"/>
        <v>#REF!</v>
      </c>
      <c r="I202" s="33" t="e">
        <f>(H202*($I$9+#REF!))+H202</f>
        <v>#REF!</v>
      </c>
      <c r="J202" s="33" t="e">
        <f>ROUND(I202*#REF!*#REF!,0)</f>
        <v>#REF!</v>
      </c>
      <c r="K202" s="34" t="e">
        <f>ROUND(I202*#REF!*#REF!*#REF!,0)</f>
        <v>#REF!</v>
      </c>
      <c r="L202" s="110"/>
      <c r="M202" s="110"/>
      <c r="N202" s="110"/>
      <c r="O202" s="110"/>
      <c r="P202" s="394"/>
      <c r="Q202" s="394"/>
      <c r="U202" s="118" t="e">
        <f t="shared" si="19"/>
        <v>#REF!</v>
      </c>
      <c r="V202" s="125" t="e">
        <f t="shared" si="20"/>
        <v>#REF!</v>
      </c>
      <c r="W202" s="117" t="e">
        <f t="shared" si="21"/>
        <v>#REF!</v>
      </c>
    </row>
    <row r="203" spans="1:23" s="6" customFormat="1" ht="41.25" customHeight="1" thickBot="1" x14ac:dyDescent="0.3">
      <c r="A203" s="12">
        <v>126</v>
      </c>
      <c r="B203" s="13" t="s">
        <v>192</v>
      </c>
      <c r="C203" s="1592" t="s">
        <v>3</v>
      </c>
      <c r="D203" s="1592"/>
      <c r="E203" s="774" t="s">
        <v>8</v>
      </c>
      <c r="F203" s="64" t="e">
        <f>#REF!</f>
        <v>#REF!</v>
      </c>
      <c r="G203" s="774">
        <v>3.5</v>
      </c>
      <c r="H203" s="33" t="e">
        <f t="shared" si="22"/>
        <v>#REF!</v>
      </c>
      <c r="I203" s="33" t="e">
        <f>(H203*($I$9+#REF!))+H203</f>
        <v>#REF!</v>
      </c>
      <c r="J203" s="33" t="e">
        <f>ROUND(I203*#REF!*#REF!,0)</f>
        <v>#REF!</v>
      </c>
      <c r="K203" s="34" t="e">
        <f>ROUND(I203*#REF!*#REF!*#REF!,0)</f>
        <v>#REF!</v>
      </c>
      <c r="L203" s="110"/>
      <c r="M203" s="110"/>
      <c r="N203" s="110"/>
      <c r="O203" s="110"/>
      <c r="P203" s="394"/>
      <c r="Q203" s="394"/>
      <c r="U203" s="118" t="e">
        <f t="shared" si="19"/>
        <v>#REF!</v>
      </c>
      <c r="V203" s="125" t="e">
        <f t="shared" si="20"/>
        <v>#REF!</v>
      </c>
      <c r="W203" s="117" t="e">
        <f t="shared" si="21"/>
        <v>#REF!</v>
      </c>
    </row>
    <row r="204" spans="1:23" s="6" customFormat="1" ht="41.25" customHeight="1" thickBot="1" x14ac:dyDescent="0.3">
      <c r="A204" s="12">
        <v>127</v>
      </c>
      <c r="B204" s="13" t="s">
        <v>193</v>
      </c>
      <c r="C204" s="1592" t="s">
        <v>3</v>
      </c>
      <c r="D204" s="1592"/>
      <c r="E204" s="774" t="s">
        <v>8</v>
      </c>
      <c r="F204" s="64" t="e">
        <f>#REF!</f>
        <v>#REF!</v>
      </c>
      <c r="G204" s="774">
        <v>3</v>
      </c>
      <c r="H204" s="33" t="e">
        <f t="shared" si="22"/>
        <v>#REF!</v>
      </c>
      <c r="I204" s="33" t="e">
        <f>(H204*($I$9+#REF!))+H204</f>
        <v>#REF!</v>
      </c>
      <c r="J204" s="33" t="e">
        <f>ROUND(I204*#REF!*#REF!,0)</f>
        <v>#REF!</v>
      </c>
      <c r="K204" s="34" t="e">
        <f>ROUND(I204*#REF!*#REF!*#REF!,0)</f>
        <v>#REF!</v>
      </c>
      <c r="L204" s="110"/>
      <c r="M204" s="110"/>
      <c r="N204" s="110"/>
      <c r="O204" s="110"/>
      <c r="P204" s="394"/>
      <c r="Q204" s="394"/>
      <c r="U204" s="118" t="e">
        <f t="shared" si="19"/>
        <v>#REF!</v>
      </c>
      <c r="V204" s="125" t="e">
        <f t="shared" si="20"/>
        <v>#REF!</v>
      </c>
      <c r="W204" s="117" t="e">
        <f t="shared" si="21"/>
        <v>#REF!</v>
      </c>
    </row>
    <row r="205" spans="1:23" s="6" customFormat="1" ht="41.25" customHeight="1" thickBot="1" x14ac:dyDescent="0.3">
      <c r="A205" s="12">
        <v>128</v>
      </c>
      <c r="B205" s="13" t="s">
        <v>194</v>
      </c>
      <c r="C205" s="1592" t="s">
        <v>3</v>
      </c>
      <c r="D205" s="1592"/>
      <c r="E205" s="774" t="s">
        <v>8</v>
      </c>
      <c r="F205" s="64" t="e">
        <f>#REF!</f>
        <v>#REF!</v>
      </c>
      <c r="G205" s="774">
        <v>1</v>
      </c>
      <c r="H205" s="33" t="e">
        <f t="shared" si="22"/>
        <v>#REF!</v>
      </c>
      <c r="I205" s="33" t="e">
        <f>(H205*($I$9+#REF!))+H205</f>
        <v>#REF!</v>
      </c>
      <c r="J205" s="33" t="e">
        <f>ROUND(I205*#REF!*#REF!,0)</f>
        <v>#REF!</v>
      </c>
      <c r="K205" s="34" t="e">
        <f>ROUND(I205*#REF!*#REF!*#REF!,0)</f>
        <v>#REF!</v>
      </c>
      <c r="L205" s="110"/>
      <c r="M205" s="110"/>
      <c r="N205" s="110"/>
      <c r="O205" s="110"/>
      <c r="P205" s="394"/>
      <c r="Q205" s="394"/>
      <c r="U205" s="118" t="e">
        <f t="shared" si="19"/>
        <v>#REF!</v>
      </c>
      <c r="V205" s="125" t="e">
        <f t="shared" si="20"/>
        <v>#REF!</v>
      </c>
      <c r="W205" s="117" t="e">
        <f t="shared" si="21"/>
        <v>#REF!</v>
      </c>
    </row>
    <row r="206" spans="1:23" s="6" customFormat="1" ht="41.25" customHeight="1" thickBot="1" x14ac:dyDescent="0.3">
      <c r="A206" s="12">
        <v>129</v>
      </c>
      <c r="B206" s="13" t="s">
        <v>195</v>
      </c>
      <c r="C206" s="1592" t="s">
        <v>3</v>
      </c>
      <c r="D206" s="1592"/>
      <c r="E206" s="774" t="s">
        <v>8</v>
      </c>
      <c r="F206" s="64" t="e">
        <f>#REF!</f>
        <v>#REF!</v>
      </c>
      <c r="G206" s="774">
        <v>1</v>
      </c>
      <c r="H206" s="33" t="e">
        <f t="shared" si="22"/>
        <v>#REF!</v>
      </c>
      <c r="I206" s="33" t="e">
        <f>(H206*($I$9+#REF!))+H206</f>
        <v>#REF!</v>
      </c>
      <c r="J206" s="33" t="e">
        <f>ROUND(I206*#REF!*#REF!,0)</f>
        <v>#REF!</v>
      </c>
      <c r="K206" s="34" t="e">
        <f>ROUND(I206*#REF!*#REF!*#REF!,0)</f>
        <v>#REF!</v>
      </c>
      <c r="L206" s="110"/>
      <c r="M206" s="110"/>
      <c r="N206" s="110"/>
      <c r="O206" s="110"/>
      <c r="P206" s="394"/>
      <c r="Q206" s="394"/>
      <c r="U206" s="118" t="e">
        <f t="shared" si="19"/>
        <v>#REF!</v>
      </c>
      <c r="V206" s="125" t="e">
        <f t="shared" si="20"/>
        <v>#REF!</v>
      </c>
      <c r="W206" s="117" t="e">
        <f t="shared" si="21"/>
        <v>#REF!</v>
      </c>
    </row>
    <row r="207" spans="1:23" s="6" customFormat="1" ht="41.25" customHeight="1" thickBot="1" x14ac:dyDescent="0.3">
      <c r="A207" s="12">
        <v>130</v>
      </c>
      <c r="B207" s="13" t="s">
        <v>196</v>
      </c>
      <c r="C207" s="1592" t="s">
        <v>3</v>
      </c>
      <c r="D207" s="1592"/>
      <c r="E207" s="774" t="s">
        <v>8</v>
      </c>
      <c r="F207" s="64" t="e">
        <f>#REF!</f>
        <v>#REF!</v>
      </c>
      <c r="G207" s="774">
        <v>1</v>
      </c>
      <c r="H207" s="33" t="e">
        <f t="shared" si="22"/>
        <v>#REF!</v>
      </c>
      <c r="I207" s="33" t="e">
        <f>(H207*($I$9+#REF!))+H207</f>
        <v>#REF!</v>
      </c>
      <c r="J207" s="33" t="e">
        <f>ROUND(I207*#REF!*#REF!,0)</f>
        <v>#REF!</v>
      </c>
      <c r="K207" s="34" t="e">
        <f>ROUND(I207*#REF!*#REF!*#REF!,0)</f>
        <v>#REF!</v>
      </c>
      <c r="L207" s="110"/>
      <c r="M207" s="110"/>
      <c r="N207" s="110"/>
      <c r="O207" s="110"/>
      <c r="P207" s="394"/>
      <c r="Q207" s="394"/>
      <c r="U207" s="118" t="e">
        <f t="shared" si="19"/>
        <v>#REF!</v>
      </c>
      <c r="V207" s="125" t="e">
        <f t="shared" si="20"/>
        <v>#REF!</v>
      </c>
      <c r="W207" s="117" t="e">
        <f t="shared" si="21"/>
        <v>#REF!</v>
      </c>
    </row>
    <row r="208" spans="1:23" s="6" customFormat="1" ht="41.25" customHeight="1" thickBot="1" x14ac:dyDescent="0.3">
      <c r="A208" s="12">
        <v>131</v>
      </c>
      <c r="B208" s="13" t="s">
        <v>197</v>
      </c>
      <c r="C208" s="1592" t="s">
        <v>3</v>
      </c>
      <c r="D208" s="1592"/>
      <c r="E208" s="774" t="s">
        <v>8</v>
      </c>
      <c r="F208" s="64" t="e">
        <f>#REF!</f>
        <v>#REF!</v>
      </c>
      <c r="G208" s="774">
        <v>1</v>
      </c>
      <c r="H208" s="33" t="e">
        <f t="shared" si="22"/>
        <v>#REF!</v>
      </c>
      <c r="I208" s="33" t="e">
        <f>(H208*($I$9+#REF!))+H208</f>
        <v>#REF!</v>
      </c>
      <c r="J208" s="33" t="e">
        <f>ROUND(I208*#REF!*#REF!,0)</f>
        <v>#REF!</v>
      </c>
      <c r="K208" s="34" t="e">
        <f>ROUND(I208*#REF!*#REF!*#REF!,0)</f>
        <v>#REF!</v>
      </c>
      <c r="L208" s="110"/>
      <c r="M208" s="110"/>
      <c r="N208" s="110"/>
      <c r="O208" s="110"/>
      <c r="P208" s="394"/>
      <c r="Q208" s="394"/>
      <c r="U208" s="118" t="e">
        <f t="shared" si="19"/>
        <v>#REF!</v>
      </c>
      <c r="V208" s="125" t="e">
        <f t="shared" si="20"/>
        <v>#REF!</v>
      </c>
      <c r="W208" s="117" t="e">
        <f t="shared" si="21"/>
        <v>#REF!</v>
      </c>
    </row>
    <row r="209" spans="1:23" s="6" customFormat="1" ht="41.25" customHeight="1" thickBot="1" x14ac:dyDescent="0.3">
      <c r="A209" s="12">
        <v>132</v>
      </c>
      <c r="B209" s="13" t="s">
        <v>198</v>
      </c>
      <c r="C209" s="1592" t="s">
        <v>3</v>
      </c>
      <c r="D209" s="1592"/>
      <c r="E209" s="774" t="s">
        <v>8</v>
      </c>
      <c r="F209" s="64" t="e">
        <f>#REF!</f>
        <v>#REF!</v>
      </c>
      <c r="G209" s="774">
        <v>0.5</v>
      </c>
      <c r="H209" s="33" t="e">
        <f t="shared" si="22"/>
        <v>#REF!</v>
      </c>
      <c r="I209" s="33" t="e">
        <f>(H209*($I$9+#REF!))+H209</f>
        <v>#REF!</v>
      </c>
      <c r="J209" s="33" t="e">
        <f>ROUND(I209*#REF!*#REF!,0)</f>
        <v>#REF!</v>
      </c>
      <c r="K209" s="34" t="e">
        <f>ROUND(I209*#REF!*#REF!*#REF!,0)</f>
        <v>#REF!</v>
      </c>
      <c r="L209" s="110"/>
      <c r="M209" s="110"/>
      <c r="N209" s="110"/>
      <c r="O209" s="110"/>
      <c r="P209" s="394"/>
      <c r="Q209" s="394"/>
      <c r="U209" s="118" t="e">
        <f t="shared" si="19"/>
        <v>#REF!</v>
      </c>
      <c r="V209" s="125" t="e">
        <f t="shared" si="20"/>
        <v>#REF!</v>
      </c>
      <c r="W209" s="117" t="e">
        <f t="shared" si="21"/>
        <v>#REF!</v>
      </c>
    </row>
    <row r="210" spans="1:23" s="6" customFormat="1" ht="41.25" customHeight="1" thickBot="1" x14ac:dyDescent="0.3">
      <c r="A210" s="12">
        <v>133</v>
      </c>
      <c r="B210" s="13" t="s">
        <v>199</v>
      </c>
      <c r="C210" s="1592" t="s">
        <v>3</v>
      </c>
      <c r="D210" s="1592"/>
      <c r="E210" s="774" t="s">
        <v>8</v>
      </c>
      <c r="F210" s="64" t="e">
        <f>#REF!</f>
        <v>#REF!</v>
      </c>
      <c r="G210" s="774">
        <v>0.5</v>
      </c>
      <c r="H210" s="33" t="e">
        <f t="shared" si="22"/>
        <v>#REF!</v>
      </c>
      <c r="I210" s="33" t="e">
        <f>(H210*($I$9+#REF!))+H210</f>
        <v>#REF!</v>
      </c>
      <c r="J210" s="33" t="e">
        <f>ROUND(I210*#REF!*#REF!,0)</f>
        <v>#REF!</v>
      </c>
      <c r="K210" s="34" t="e">
        <f>ROUND(I210*#REF!*#REF!*#REF!,0)</f>
        <v>#REF!</v>
      </c>
      <c r="L210" s="110"/>
      <c r="M210" s="110"/>
      <c r="N210" s="110"/>
      <c r="O210" s="110"/>
      <c r="P210" s="394"/>
      <c r="Q210" s="394"/>
      <c r="U210" s="118" t="e">
        <f t="shared" ref="U210:U273" si="23">(I210-H210)/H210</f>
        <v>#REF!</v>
      </c>
      <c r="V210" s="125" t="e">
        <f t="shared" ref="V210:V273" si="24">J210/I210</f>
        <v>#REF!</v>
      </c>
      <c r="W210" s="117" t="e">
        <f t="shared" ref="W210:W273" si="25">ROUND(K210/I210/$W$3/$W$1,1)</f>
        <v>#REF!</v>
      </c>
    </row>
    <row r="211" spans="1:23" s="6" customFormat="1" ht="41.25" customHeight="1" thickBot="1" x14ac:dyDescent="0.3">
      <c r="A211" s="12">
        <v>134</v>
      </c>
      <c r="B211" s="13" t="s">
        <v>200</v>
      </c>
      <c r="C211" s="1592" t="s">
        <v>3</v>
      </c>
      <c r="D211" s="1592"/>
      <c r="E211" s="774" t="s">
        <v>8</v>
      </c>
      <c r="F211" s="64" t="e">
        <f>#REF!</f>
        <v>#REF!</v>
      </c>
      <c r="G211" s="774">
        <v>2.1</v>
      </c>
      <c r="H211" s="33" t="e">
        <f t="shared" si="22"/>
        <v>#REF!</v>
      </c>
      <c r="I211" s="33" t="e">
        <f>(H211*($I$9+#REF!))+H211</f>
        <v>#REF!</v>
      </c>
      <c r="J211" s="33" t="e">
        <f>ROUND(I211*#REF!*#REF!,0)</f>
        <v>#REF!</v>
      </c>
      <c r="K211" s="34" t="e">
        <f>ROUND(I211*#REF!*#REF!*#REF!,0)</f>
        <v>#REF!</v>
      </c>
      <c r="L211" s="110"/>
      <c r="M211" s="110"/>
      <c r="N211" s="110"/>
      <c r="O211" s="110"/>
      <c r="P211" s="394"/>
      <c r="Q211" s="394"/>
      <c r="U211" s="118" t="e">
        <f t="shared" si="23"/>
        <v>#REF!</v>
      </c>
      <c r="V211" s="125" t="e">
        <f t="shared" si="24"/>
        <v>#REF!</v>
      </c>
      <c r="W211" s="117" t="e">
        <f t="shared" si="25"/>
        <v>#REF!</v>
      </c>
    </row>
    <row r="212" spans="1:23" s="6" customFormat="1" ht="41.25" customHeight="1" thickBot="1" x14ac:dyDescent="0.3">
      <c r="A212" s="12">
        <v>135</v>
      </c>
      <c r="B212" s="13" t="s">
        <v>201</v>
      </c>
      <c r="C212" s="1592" t="s">
        <v>3</v>
      </c>
      <c r="D212" s="1592"/>
      <c r="E212" s="774" t="s">
        <v>8</v>
      </c>
      <c r="F212" s="64" t="e">
        <f>#REF!</f>
        <v>#REF!</v>
      </c>
      <c r="G212" s="774">
        <v>1.75</v>
      </c>
      <c r="H212" s="33" t="e">
        <f t="shared" si="22"/>
        <v>#REF!</v>
      </c>
      <c r="I212" s="33" t="e">
        <f>(H212*($I$9+#REF!))+H212</f>
        <v>#REF!</v>
      </c>
      <c r="J212" s="33" t="e">
        <f>ROUND(I212*#REF!*#REF!,0)</f>
        <v>#REF!</v>
      </c>
      <c r="K212" s="34" t="e">
        <f>ROUND(I212*#REF!*#REF!*#REF!,0)</f>
        <v>#REF!</v>
      </c>
      <c r="L212" s="110"/>
      <c r="M212" s="110"/>
      <c r="N212" s="110"/>
      <c r="O212" s="110"/>
      <c r="P212" s="394"/>
      <c r="Q212" s="394"/>
      <c r="U212" s="118" t="e">
        <f t="shared" si="23"/>
        <v>#REF!</v>
      </c>
      <c r="V212" s="125" t="e">
        <f t="shared" si="24"/>
        <v>#REF!</v>
      </c>
      <c r="W212" s="117" t="e">
        <f t="shared" si="25"/>
        <v>#REF!</v>
      </c>
    </row>
    <row r="213" spans="1:23" s="6" customFormat="1" ht="41.25" customHeight="1" thickBot="1" x14ac:dyDescent="0.3">
      <c r="A213" s="12">
        <v>136</v>
      </c>
      <c r="B213" s="13" t="s">
        <v>202</v>
      </c>
      <c r="C213" s="1592" t="s">
        <v>3</v>
      </c>
      <c r="D213" s="1592"/>
      <c r="E213" s="774" t="s">
        <v>8</v>
      </c>
      <c r="F213" s="64" t="e">
        <f>#REF!</f>
        <v>#REF!</v>
      </c>
      <c r="G213" s="774">
        <v>1.85</v>
      </c>
      <c r="H213" s="33" t="e">
        <f t="shared" si="22"/>
        <v>#REF!</v>
      </c>
      <c r="I213" s="33" t="e">
        <f>(H213*($I$9+#REF!))+H213</f>
        <v>#REF!</v>
      </c>
      <c r="J213" s="33" t="e">
        <f>ROUND(I213*#REF!*#REF!,0)</f>
        <v>#REF!</v>
      </c>
      <c r="K213" s="34" t="e">
        <f>ROUND(I213*#REF!*#REF!*#REF!,0)</f>
        <v>#REF!</v>
      </c>
      <c r="L213" s="110"/>
      <c r="M213" s="110"/>
      <c r="N213" s="110"/>
      <c r="O213" s="110"/>
      <c r="P213" s="394"/>
      <c r="Q213" s="394"/>
      <c r="U213" s="118" t="e">
        <f t="shared" si="23"/>
        <v>#REF!</v>
      </c>
      <c r="V213" s="125" t="e">
        <f t="shared" si="24"/>
        <v>#REF!</v>
      </c>
      <c r="W213" s="117" t="e">
        <f t="shared" si="25"/>
        <v>#REF!</v>
      </c>
    </row>
    <row r="214" spans="1:23" s="6" customFormat="1" ht="41.25" customHeight="1" thickBot="1" x14ac:dyDescent="0.3">
      <c r="A214" s="12">
        <v>137</v>
      </c>
      <c r="B214" s="13" t="s">
        <v>203</v>
      </c>
      <c r="C214" s="1592" t="s">
        <v>3</v>
      </c>
      <c r="D214" s="1592"/>
      <c r="E214" s="774" t="s">
        <v>8</v>
      </c>
      <c r="F214" s="64" t="e">
        <f>#REF!</f>
        <v>#REF!</v>
      </c>
      <c r="G214" s="774">
        <v>4</v>
      </c>
      <c r="H214" s="33" t="e">
        <f t="shared" si="22"/>
        <v>#REF!</v>
      </c>
      <c r="I214" s="33" t="e">
        <f>(H214*($I$9+#REF!))+H214</f>
        <v>#REF!</v>
      </c>
      <c r="J214" s="33" t="e">
        <f>ROUND(I214*#REF!*#REF!,0)</f>
        <v>#REF!</v>
      </c>
      <c r="K214" s="34" t="e">
        <f>ROUND(I214*#REF!*#REF!*#REF!,0)</f>
        <v>#REF!</v>
      </c>
      <c r="L214" s="110"/>
      <c r="M214" s="110"/>
      <c r="N214" s="110"/>
      <c r="O214" s="110"/>
      <c r="P214" s="394"/>
      <c r="Q214" s="394"/>
      <c r="U214" s="118" t="e">
        <f t="shared" si="23"/>
        <v>#REF!</v>
      </c>
      <c r="V214" s="125" t="e">
        <f t="shared" si="24"/>
        <v>#REF!</v>
      </c>
      <c r="W214" s="117" t="e">
        <f t="shared" si="25"/>
        <v>#REF!</v>
      </c>
    </row>
    <row r="215" spans="1:23" s="6" customFormat="1" ht="41.25" customHeight="1" thickBot="1" x14ac:dyDescent="0.3">
      <c r="A215" s="12">
        <v>138</v>
      </c>
      <c r="B215" s="13" t="s">
        <v>204</v>
      </c>
      <c r="C215" s="1592" t="s">
        <v>3</v>
      </c>
      <c r="D215" s="1592"/>
      <c r="E215" s="774" t="s">
        <v>8</v>
      </c>
      <c r="F215" s="64" t="e">
        <f>#REF!</f>
        <v>#REF!</v>
      </c>
      <c r="G215" s="774">
        <v>1.5</v>
      </c>
      <c r="H215" s="33" t="e">
        <f t="shared" si="22"/>
        <v>#REF!</v>
      </c>
      <c r="I215" s="33" t="e">
        <f>(H215*($I$9+#REF!))+H215</f>
        <v>#REF!</v>
      </c>
      <c r="J215" s="33" t="e">
        <f>ROUND(I215*#REF!*#REF!,0)</f>
        <v>#REF!</v>
      </c>
      <c r="K215" s="34" t="e">
        <f>ROUND(I215*#REF!*#REF!*#REF!,0)</f>
        <v>#REF!</v>
      </c>
      <c r="L215" s="110"/>
      <c r="M215" s="110"/>
      <c r="N215" s="110"/>
      <c r="O215" s="110"/>
      <c r="P215" s="394"/>
      <c r="Q215" s="394"/>
      <c r="U215" s="118" t="e">
        <f t="shared" si="23"/>
        <v>#REF!</v>
      </c>
      <c r="V215" s="125" t="e">
        <f t="shared" si="24"/>
        <v>#REF!</v>
      </c>
      <c r="W215" s="117" t="e">
        <f t="shared" si="25"/>
        <v>#REF!</v>
      </c>
    </row>
    <row r="216" spans="1:23" s="6" customFormat="1" ht="41.25" customHeight="1" thickBot="1" x14ac:dyDescent="0.3">
      <c r="A216" s="12">
        <v>139</v>
      </c>
      <c r="B216" s="13" t="s">
        <v>205</v>
      </c>
      <c r="C216" s="1592" t="s">
        <v>3</v>
      </c>
      <c r="D216" s="1592"/>
      <c r="E216" s="774" t="s">
        <v>8</v>
      </c>
      <c r="F216" s="64" t="e">
        <f>#REF!</f>
        <v>#REF!</v>
      </c>
      <c r="G216" s="774">
        <v>1</v>
      </c>
      <c r="H216" s="33" t="e">
        <f t="shared" si="22"/>
        <v>#REF!</v>
      </c>
      <c r="I216" s="33" t="e">
        <f>(H216*($I$9+#REF!))+H216</f>
        <v>#REF!</v>
      </c>
      <c r="J216" s="33" t="e">
        <f>ROUND(I216*#REF!*#REF!,0)</f>
        <v>#REF!</v>
      </c>
      <c r="K216" s="34" t="e">
        <f>ROUND(I216*#REF!*#REF!*#REF!,0)</f>
        <v>#REF!</v>
      </c>
      <c r="L216" s="110"/>
      <c r="M216" s="110"/>
      <c r="N216" s="110"/>
      <c r="O216" s="110"/>
      <c r="P216" s="394"/>
      <c r="Q216" s="394"/>
      <c r="U216" s="118" t="e">
        <f t="shared" si="23"/>
        <v>#REF!</v>
      </c>
      <c r="V216" s="125" t="e">
        <f t="shared" si="24"/>
        <v>#REF!</v>
      </c>
      <c r="W216" s="117" t="e">
        <f t="shared" si="25"/>
        <v>#REF!</v>
      </c>
    </row>
    <row r="217" spans="1:23" s="6" customFormat="1" ht="41.25" customHeight="1" thickBot="1" x14ac:dyDescent="0.3">
      <c r="A217" s="12">
        <v>140</v>
      </c>
      <c r="B217" s="13" t="s">
        <v>206</v>
      </c>
      <c r="C217" s="1592" t="s">
        <v>3</v>
      </c>
      <c r="D217" s="1592"/>
      <c r="E217" s="774" t="s">
        <v>8</v>
      </c>
      <c r="F217" s="64" t="e">
        <f>#REF!</f>
        <v>#REF!</v>
      </c>
      <c r="G217" s="774">
        <v>2</v>
      </c>
      <c r="H217" s="33" t="e">
        <f t="shared" si="22"/>
        <v>#REF!</v>
      </c>
      <c r="I217" s="33" t="e">
        <f>(H217*($I$9+#REF!))+H217</f>
        <v>#REF!</v>
      </c>
      <c r="J217" s="33" t="e">
        <f>ROUND(I217*#REF!*#REF!,0)</f>
        <v>#REF!</v>
      </c>
      <c r="K217" s="34" t="e">
        <f>ROUND(I217*#REF!*#REF!*#REF!,0)</f>
        <v>#REF!</v>
      </c>
      <c r="L217" s="110"/>
      <c r="M217" s="110"/>
      <c r="N217" s="110"/>
      <c r="O217" s="110"/>
      <c r="P217" s="394"/>
      <c r="Q217" s="394"/>
      <c r="U217" s="118" t="e">
        <f t="shared" si="23"/>
        <v>#REF!</v>
      </c>
      <c r="V217" s="125" t="e">
        <f t="shared" si="24"/>
        <v>#REF!</v>
      </c>
      <c r="W217" s="117" t="e">
        <f t="shared" si="25"/>
        <v>#REF!</v>
      </c>
    </row>
    <row r="218" spans="1:23" s="6" customFormat="1" ht="41.25" customHeight="1" thickBot="1" x14ac:dyDescent="0.3">
      <c r="A218" s="12">
        <v>141</v>
      </c>
      <c r="B218" s="13" t="s">
        <v>207</v>
      </c>
      <c r="C218" s="1592" t="s">
        <v>3</v>
      </c>
      <c r="D218" s="1592"/>
      <c r="E218" s="774" t="s">
        <v>8</v>
      </c>
      <c r="F218" s="64" t="e">
        <f>#REF!</f>
        <v>#REF!</v>
      </c>
      <c r="G218" s="774">
        <v>1</v>
      </c>
      <c r="H218" s="33" t="e">
        <f t="shared" si="22"/>
        <v>#REF!</v>
      </c>
      <c r="I218" s="33" t="e">
        <f>(H218*($I$9+#REF!))+H218</f>
        <v>#REF!</v>
      </c>
      <c r="J218" s="33" t="e">
        <f>ROUND(I218*#REF!*#REF!,0)</f>
        <v>#REF!</v>
      </c>
      <c r="K218" s="34" t="e">
        <f>ROUND(I218*#REF!*#REF!*#REF!,0)</f>
        <v>#REF!</v>
      </c>
      <c r="L218" s="110"/>
      <c r="M218" s="110"/>
      <c r="N218" s="110"/>
      <c r="O218" s="110"/>
      <c r="P218" s="394"/>
      <c r="Q218" s="394"/>
      <c r="U218" s="118" t="e">
        <f t="shared" si="23"/>
        <v>#REF!</v>
      </c>
      <c r="V218" s="125" t="e">
        <f t="shared" si="24"/>
        <v>#REF!</v>
      </c>
      <c r="W218" s="117" t="e">
        <f t="shared" si="25"/>
        <v>#REF!</v>
      </c>
    </row>
    <row r="219" spans="1:23" s="6" customFormat="1" ht="41.25" customHeight="1" thickBot="1" x14ac:dyDescent="0.3">
      <c r="A219" s="12">
        <v>142</v>
      </c>
      <c r="B219" s="13" t="s">
        <v>356</v>
      </c>
      <c r="C219" s="1592" t="s">
        <v>3</v>
      </c>
      <c r="D219" s="1592"/>
      <c r="E219" s="774" t="s">
        <v>8</v>
      </c>
      <c r="F219" s="64" t="e">
        <f>#REF!</f>
        <v>#REF!</v>
      </c>
      <c r="G219" s="774">
        <v>0.96</v>
      </c>
      <c r="H219" s="33" t="e">
        <f t="shared" si="22"/>
        <v>#REF!</v>
      </c>
      <c r="I219" s="33" t="e">
        <f>(H219*($I$9+#REF!))+H219</f>
        <v>#REF!</v>
      </c>
      <c r="J219" s="33" t="e">
        <f>ROUND(I219*#REF!*#REF!,0)</f>
        <v>#REF!</v>
      </c>
      <c r="K219" s="34" t="e">
        <f>ROUND(I219*#REF!*#REF!*#REF!,0)</f>
        <v>#REF!</v>
      </c>
      <c r="L219" s="110"/>
      <c r="M219" s="110"/>
      <c r="N219" s="110"/>
      <c r="O219" s="110"/>
      <c r="P219" s="394"/>
      <c r="Q219" s="394"/>
      <c r="U219" s="118" t="e">
        <f t="shared" si="23"/>
        <v>#REF!</v>
      </c>
      <c r="V219" s="125" t="e">
        <f t="shared" si="24"/>
        <v>#REF!</v>
      </c>
      <c r="W219" s="117" t="e">
        <f t="shared" si="25"/>
        <v>#REF!</v>
      </c>
    </row>
    <row r="220" spans="1:23" s="6" customFormat="1" ht="41.25" customHeight="1" thickBot="1" x14ac:dyDescent="0.3">
      <c r="A220" s="12">
        <v>143</v>
      </c>
      <c r="B220" s="13" t="s">
        <v>208</v>
      </c>
      <c r="C220" s="1592" t="s">
        <v>3</v>
      </c>
      <c r="D220" s="1592"/>
      <c r="E220" s="774" t="s">
        <v>8</v>
      </c>
      <c r="F220" s="64" t="e">
        <f>#REF!</f>
        <v>#REF!</v>
      </c>
      <c r="G220" s="774">
        <v>1</v>
      </c>
      <c r="H220" s="33" t="e">
        <f t="shared" si="22"/>
        <v>#REF!</v>
      </c>
      <c r="I220" s="33" t="e">
        <f>(H220*($I$9+#REF!))+H220</f>
        <v>#REF!</v>
      </c>
      <c r="J220" s="33" t="e">
        <f>ROUND(I220*#REF!*#REF!,0)</f>
        <v>#REF!</v>
      </c>
      <c r="K220" s="34" t="e">
        <f>ROUND(I220*#REF!*#REF!*#REF!,0)</f>
        <v>#REF!</v>
      </c>
      <c r="L220" s="110"/>
      <c r="M220" s="110"/>
      <c r="N220" s="110"/>
      <c r="O220" s="110"/>
      <c r="P220" s="394"/>
      <c r="Q220" s="394"/>
      <c r="U220" s="118" t="e">
        <f t="shared" si="23"/>
        <v>#REF!</v>
      </c>
      <c r="V220" s="125" t="e">
        <f t="shared" si="24"/>
        <v>#REF!</v>
      </c>
      <c r="W220" s="117" t="e">
        <f t="shared" si="25"/>
        <v>#REF!</v>
      </c>
    </row>
    <row r="221" spans="1:23" s="6" customFormat="1" ht="41.25" customHeight="1" thickBot="1" x14ac:dyDescent="0.3">
      <c r="A221" s="12">
        <v>144</v>
      </c>
      <c r="B221" s="13" t="s">
        <v>209</v>
      </c>
      <c r="C221" s="1592" t="s">
        <v>3</v>
      </c>
      <c r="D221" s="1592"/>
      <c r="E221" s="774" t="s">
        <v>8</v>
      </c>
      <c r="F221" s="64" t="e">
        <f>#REF!</f>
        <v>#REF!</v>
      </c>
      <c r="G221" s="774">
        <v>0.5</v>
      </c>
      <c r="H221" s="33" t="e">
        <f t="shared" si="22"/>
        <v>#REF!</v>
      </c>
      <c r="I221" s="33" t="e">
        <f>(H221*($I$9+#REF!))+H221</f>
        <v>#REF!</v>
      </c>
      <c r="J221" s="33" t="e">
        <f>ROUND(I221*#REF!*#REF!,0)</f>
        <v>#REF!</v>
      </c>
      <c r="K221" s="34" t="e">
        <f>ROUND(I221*#REF!*#REF!*#REF!,0)</f>
        <v>#REF!</v>
      </c>
      <c r="L221" s="110"/>
      <c r="M221" s="110"/>
      <c r="N221" s="110"/>
      <c r="O221" s="110"/>
      <c r="P221" s="394"/>
      <c r="Q221" s="394"/>
      <c r="U221" s="118" t="e">
        <f t="shared" si="23"/>
        <v>#REF!</v>
      </c>
      <c r="V221" s="125" t="e">
        <f t="shared" si="24"/>
        <v>#REF!</v>
      </c>
      <c r="W221" s="117" t="e">
        <f t="shared" si="25"/>
        <v>#REF!</v>
      </c>
    </row>
    <row r="222" spans="1:23" s="6" customFormat="1" ht="41.25" customHeight="1" thickBot="1" x14ac:dyDescent="0.3">
      <c r="A222" s="12">
        <v>145</v>
      </c>
      <c r="B222" s="13" t="s">
        <v>210</v>
      </c>
      <c r="C222" s="1592" t="s">
        <v>3</v>
      </c>
      <c r="D222" s="1592"/>
      <c r="E222" s="774" t="s">
        <v>8</v>
      </c>
      <c r="F222" s="64" t="e">
        <f>#REF!</f>
        <v>#REF!</v>
      </c>
      <c r="G222" s="774">
        <v>0.5</v>
      </c>
      <c r="H222" s="33" t="e">
        <f t="shared" si="22"/>
        <v>#REF!</v>
      </c>
      <c r="I222" s="33" t="e">
        <f>(H222*($I$9+#REF!))+H222</f>
        <v>#REF!</v>
      </c>
      <c r="J222" s="33" t="e">
        <f>ROUND(I222*#REF!*#REF!,0)</f>
        <v>#REF!</v>
      </c>
      <c r="K222" s="34" t="e">
        <f>ROUND(I222*#REF!*#REF!*#REF!,0)</f>
        <v>#REF!</v>
      </c>
      <c r="L222" s="110"/>
      <c r="M222" s="110"/>
      <c r="N222" s="110"/>
      <c r="O222" s="110"/>
      <c r="P222" s="394"/>
      <c r="Q222" s="394"/>
      <c r="U222" s="118" t="e">
        <f t="shared" si="23"/>
        <v>#REF!</v>
      </c>
      <c r="V222" s="125" t="e">
        <f t="shared" si="24"/>
        <v>#REF!</v>
      </c>
      <c r="W222" s="117" t="e">
        <f t="shared" si="25"/>
        <v>#REF!</v>
      </c>
    </row>
    <row r="223" spans="1:23" s="6" customFormat="1" ht="41.25" customHeight="1" thickBot="1" x14ac:dyDescent="0.3">
      <c r="A223" s="12">
        <v>146</v>
      </c>
      <c r="B223" s="13" t="s">
        <v>211</v>
      </c>
      <c r="C223" s="1592" t="s">
        <v>3</v>
      </c>
      <c r="D223" s="1592"/>
      <c r="E223" s="774" t="s">
        <v>8</v>
      </c>
      <c r="F223" s="64" t="e">
        <f>#REF!</f>
        <v>#REF!</v>
      </c>
      <c r="G223" s="774">
        <v>1.5</v>
      </c>
      <c r="H223" s="33" t="e">
        <f t="shared" si="22"/>
        <v>#REF!</v>
      </c>
      <c r="I223" s="33" t="e">
        <f>(H223*($I$9+#REF!))+H223</f>
        <v>#REF!</v>
      </c>
      <c r="J223" s="33" t="e">
        <f>ROUND(I223*#REF!*#REF!,0)</f>
        <v>#REF!</v>
      </c>
      <c r="K223" s="34" t="e">
        <f>ROUND(I223*#REF!*#REF!*#REF!,0)</f>
        <v>#REF!</v>
      </c>
      <c r="L223" s="110"/>
      <c r="M223" s="110"/>
      <c r="N223" s="110"/>
      <c r="O223" s="110"/>
      <c r="P223" s="394"/>
      <c r="Q223" s="394"/>
      <c r="U223" s="118" t="e">
        <f t="shared" si="23"/>
        <v>#REF!</v>
      </c>
      <c r="V223" s="125" t="e">
        <f t="shared" si="24"/>
        <v>#REF!</v>
      </c>
      <c r="W223" s="117" t="e">
        <f t="shared" si="25"/>
        <v>#REF!</v>
      </c>
    </row>
    <row r="224" spans="1:23" s="6" customFormat="1" ht="41.25" customHeight="1" thickBot="1" x14ac:dyDescent="0.3">
      <c r="A224" s="12">
        <v>147</v>
      </c>
      <c r="B224" s="13" t="s">
        <v>212</v>
      </c>
      <c r="C224" s="1592" t="s">
        <v>3</v>
      </c>
      <c r="D224" s="1592"/>
      <c r="E224" s="774" t="s">
        <v>8</v>
      </c>
      <c r="F224" s="64" t="e">
        <f>#REF!</f>
        <v>#REF!</v>
      </c>
      <c r="G224" s="774">
        <v>1</v>
      </c>
      <c r="H224" s="33" t="e">
        <f t="shared" si="22"/>
        <v>#REF!</v>
      </c>
      <c r="I224" s="33" t="e">
        <f>(H224*($I$9+#REF!))+H224</f>
        <v>#REF!</v>
      </c>
      <c r="J224" s="33" t="e">
        <f>ROUND(I224*#REF!*#REF!,0)</f>
        <v>#REF!</v>
      </c>
      <c r="K224" s="34" t="e">
        <f>ROUND(I224*#REF!*#REF!*#REF!,0)</f>
        <v>#REF!</v>
      </c>
      <c r="L224" s="110"/>
      <c r="M224" s="110"/>
      <c r="N224" s="110"/>
      <c r="O224" s="110"/>
      <c r="P224" s="394"/>
      <c r="Q224" s="394"/>
      <c r="U224" s="118" t="e">
        <f t="shared" si="23"/>
        <v>#REF!</v>
      </c>
      <c r="V224" s="125" t="e">
        <f t="shared" si="24"/>
        <v>#REF!</v>
      </c>
      <c r="W224" s="117" t="e">
        <f t="shared" si="25"/>
        <v>#REF!</v>
      </c>
    </row>
    <row r="225" spans="1:23" s="6" customFormat="1" ht="41.25" customHeight="1" thickBot="1" x14ac:dyDescent="0.3">
      <c r="A225" s="12">
        <v>148</v>
      </c>
      <c r="B225" s="13" t="s">
        <v>213</v>
      </c>
      <c r="C225" s="1592" t="s">
        <v>3</v>
      </c>
      <c r="D225" s="1592"/>
      <c r="E225" s="774" t="s">
        <v>8</v>
      </c>
      <c r="F225" s="64" t="e">
        <f>#REF!</f>
        <v>#REF!</v>
      </c>
      <c r="G225" s="774">
        <v>0.7</v>
      </c>
      <c r="H225" s="33" t="e">
        <f t="shared" si="22"/>
        <v>#REF!</v>
      </c>
      <c r="I225" s="33" t="e">
        <f>(H225*($I$9+#REF!))+H225</f>
        <v>#REF!</v>
      </c>
      <c r="J225" s="33" t="e">
        <f>ROUND(I225*#REF!*#REF!,0)</f>
        <v>#REF!</v>
      </c>
      <c r="K225" s="34" t="e">
        <f>ROUND(I225*#REF!*#REF!*#REF!,0)</f>
        <v>#REF!</v>
      </c>
      <c r="L225" s="110"/>
      <c r="M225" s="110"/>
      <c r="N225" s="110"/>
      <c r="O225" s="110"/>
      <c r="P225" s="394"/>
      <c r="Q225" s="394"/>
      <c r="U225" s="118" t="e">
        <f t="shared" si="23"/>
        <v>#REF!</v>
      </c>
      <c r="V225" s="125" t="e">
        <f t="shared" si="24"/>
        <v>#REF!</v>
      </c>
      <c r="W225" s="117" t="e">
        <f t="shared" si="25"/>
        <v>#REF!</v>
      </c>
    </row>
    <row r="226" spans="1:23" s="6" customFormat="1" ht="41.25" customHeight="1" thickBot="1" x14ac:dyDescent="0.3">
      <c r="A226" s="12">
        <v>149</v>
      </c>
      <c r="B226" s="13" t="s">
        <v>214</v>
      </c>
      <c r="C226" s="1592" t="s">
        <v>3</v>
      </c>
      <c r="D226" s="1592"/>
      <c r="E226" s="774" t="s">
        <v>8</v>
      </c>
      <c r="F226" s="64" t="e">
        <f>#REF!</f>
        <v>#REF!</v>
      </c>
      <c r="G226" s="774">
        <v>0.5</v>
      </c>
      <c r="H226" s="33" t="e">
        <f t="shared" si="22"/>
        <v>#REF!</v>
      </c>
      <c r="I226" s="33" t="e">
        <f>(H226*($I$9+#REF!))+H226</f>
        <v>#REF!</v>
      </c>
      <c r="J226" s="33" t="e">
        <f>ROUND(I226*#REF!*#REF!,0)</f>
        <v>#REF!</v>
      </c>
      <c r="K226" s="34" t="e">
        <f>ROUND(I226*#REF!*#REF!*#REF!,0)</f>
        <v>#REF!</v>
      </c>
      <c r="L226" s="110"/>
      <c r="M226" s="110"/>
      <c r="N226" s="110"/>
      <c r="O226" s="110"/>
      <c r="P226" s="394"/>
      <c r="Q226" s="394"/>
      <c r="U226" s="118" t="e">
        <f t="shared" si="23"/>
        <v>#REF!</v>
      </c>
      <c r="V226" s="125" t="e">
        <f t="shared" si="24"/>
        <v>#REF!</v>
      </c>
      <c r="W226" s="117" t="e">
        <f t="shared" si="25"/>
        <v>#REF!</v>
      </c>
    </row>
    <row r="227" spans="1:23" s="6" customFormat="1" ht="41.25" customHeight="1" thickBot="1" x14ac:dyDescent="0.3">
      <c r="A227" s="12">
        <v>150</v>
      </c>
      <c r="B227" s="13" t="s">
        <v>215</v>
      </c>
      <c r="C227" s="1592" t="s">
        <v>3</v>
      </c>
      <c r="D227" s="1592"/>
      <c r="E227" s="774" t="s">
        <v>8</v>
      </c>
      <c r="F227" s="64" t="e">
        <f>#REF!</f>
        <v>#REF!</v>
      </c>
      <c r="G227" s="774">
        <v>0.5</v>
      </c>
      <c r="H227" s="33" t="e">
        <f t="shared" si="22"/>
        <v>#REF!</v>
      </c>
      <c r="I227" s="33" t="e">
        <f>(H227*($I$9+#REF!))+H227</f>
        <v>#REF!</v>
      </c>
      <c r="J227" s="33" t="e">
        <f>ROUND(I227*#REF!*#REF!,0)</f>
        <v>#REF!</v>
      </c>
      <c r="K227" s="34" t="e">
        <f>ROUND(I227*#REF!*#REF!*#REF!,0)</f>
        <v>#REF!</v>
      </c>
      <c r="L227" s="110"/>
      <c r="M227" s="110"/>
      <c r="N227" s="110"/>
      <c r="O227" s="110"/>
      <c r="P227" s="394"/>
      <c r="Q227" s="394"/>
      <c r="U227" s="118" t="e">
        <f t="shared" si="23"/>
        <v>#REF!</v>
      </c>
      <c r="V227" s="125" t="e">
        <f t="shared" si="24"/>
        <v>#REF!</v>
      </c>
      <c r="W227" s="117" t="e">
        <f t="shared" si="25"/>
        <v>#REF!</v>
      </c>
    </row>
    <row r="228" spans="1:23" s="6" customFormat="1" ht="41.25" customHeight="1" thickBot="1" x14ac:dyDescent="0.3">
      <c r="A228" s="12">
        <v>151</v>
      </c>
      <c r="B228" s="13" t="s">
        <v>216</v>
      </c>
      <c r="C228" s="1592" t="s">
        <v>3</v>
      </c>
      <c r="D228" s="1592"/>
      <c r="E228" s="774" t="s">
        <v>8</v>
      </c>
      <c r="F228" s="64" t="e">
        <f>#REF!</f>
        <v>#REF!</v>
      </c>
      <c r="G228" s="774">
        <v>0.7</v>
      </c>
      <c r="H228" s="33" t="e">
        <f t="shared" si="22"/>
        <v>#REF!</v>
      </c>
      <c r="I228" s="33" t="e">
        <f>(H228*($I$9+#REF!))+H228</f>
        <v>#REF!</v>
      </c>
      <c r="J228" s="33" t="e">
        <f>ROUND(I228*#REF!*#REF!,0)</f>
        <v>#REF!</v>
      </c>
      <c r="K228" s="34" t="e">
        <f>ROUND(I228*#REF!*#REF!*#REF!,0)</f>
        <v>#REF!</v>
      </c>
      <c r="L228" s="110"/>
      <c r="M228" s="110"/>
      <c r="N228" s="110"/>
      <c r="O228" s="110"/>
      <c r="P228" s="394"/>
      <c r="Q228" s="394"/>
      <c r="U228" s="118" t="e">
        <f t="shared" si="23"/>
        <v>#REF!</v>
      </c>
      <c r="V228" s="125" t="e">
        <f t="shared" si="24"/>
        <v>#REF!</v>
      </c>
      <c r="W228" s="117" t="e">
        <f t="shared" si="25"/>
        <v>#REF!</v>
      </c>
    </row>
    <row r="229" spans="1:23" s="6" customFormat="1" ht="41.25" customHeight="1" thickBot="1" x14ac:dyDescent="0.3">
      <c r="A229" s="12">
        <v>152</v>
      </c>
      <c r="B229" s="13" t="s">
        <v>217</v>
      </c>
      <c r="C229" s="1592" t="s">
        <v>3</v>
      </c>
      <c r="D229" s="1592"/>
      <c r="E229" s="774" t="s">
        <v>8</v>
      </c>
      <c r="F229" s="64" t="e">
        <f>#REF!</f>
        <v>#REF!</v>
      </c>
      <c r="G229" s="774">
        <v>0.5</v>
      </c>
      <c r="H229" s="33" t="e">
        <f t="shared" si="22"/>
        <v>#REF!</v>
      </c>
      <c r="I229" s="33" t="e">
        <f>(H229*($I$9+#REF!))+H229</f>
        <v>#REF!</v>
      </c>
      <c r="J229" s="33" t="e">
        <f>ROUND(I229*#REF!*#REF!,0)</f>
        <v>#REF!</v>
      </c>
      <c r="K229" s="34" t="e">
        <f>ROUND(I229*#REF!*#REF!*#REF!,0)</f>
        <v>#REF!</v>
      </c>
      <c r="L229" s="110"/>
      <c r="M229" s="110"/>
      <c r="N229" s="110"/>
      <c r="O229" s="110"/>
      <c r="P229" s="394"/>
      <c r="Q229" s="394"/>
      <c r="U229" s="118" t="e">
        <f t="shared" si="23"/>
        <v>#REF!</v>
      </c>
      <c r="V229" s="125" t="e">
        <f t="shared" si="24"/>
        <v>#REF!</v>
      </c>
      <c r="W229" s="117" t="e">
        <f t="shared" si="25"/>
        <v>#REF!</v>
      </c>
    </row>
    <row r="230" spans="1:23" s="6" customFormat="1" ht="41.25" customHeight="1" thickBot="1" x14ac:dyDescent="0.3">
      <c r="A230" s="12">
        <v>153</v>
      </c>
      <c r="B230" s="13" t="s">
        <v>218</v>
      </c>
      <c r="C230" s="1592" t="s">
        <v>3</v>
      </c>
      <c r="D230" s="1592"/>
      <c r="E230" s="774" t="s">
        <v>8</v>
      </c>
      <c r="F230" s="64" t="e">
        <f>#REF!</f>
        <v>#REF!</v>
      </c>
      <c r="G230" s="774">
        <v>0.7</v>
      </c>
      <c r="H230" s="33" t="e">
        <f t="shared" si="22"/>
        <v>#REF!</v>
      </c>
      <c r="I230" s="33" t="e">
        <f>(H230*($I$9+#REF!))+H230</f>
        <v>#REF!</v>
      </c>
      <c r="J230" s="33" t="e">
        <f>ROUND(I230*#REF!*#REF!,0)</f>
        <v>#REF!</v>
      </c>
      <c r="K230" s="34" t="e">
        <f>ROUND(I230*#REF!*#REF!*#REF!,0)</f>
        <v>#REF!</v>
      </c>
      <c r="L230" s="110"/>
      <c r="M230" s="110"/>
      <c r="N230" s="110"/>
      <c r="O230" s="110"/>
      <c r="P230" s="394"/>
      <c r="Q230" s="394"/>
      <c r="U230" s="118" t="e">
        <f t="shared" si="23"/>
        <v>#REF!</v>
      </c>
      <c r="V230" s="125" t="e">
        <f t="shared" si="24"/>
        <v>#REF!</v>
      </c>
      <c r="W230" s="117" t="e">
        <f t="shared" si="25"/>
        <v>#REF!</v>
      </c>
    </row>
    <row r="231" spans="1:23" s="6" customFormat="1" ht="41.25" customHeight="1" thickBot="1" x14ac:dyDescent="0.3">
      <c r="A231" s="12">
        <v>154</v>
      </c>
      <c r="B231" s="13" t="s">
        <v>219</v>
      </c>
      <c r="C231" s="1592" t="s">
        <v>3</v>
      </c>
      <c r="D231" s="1592"/>
      <c r="E231" s="774" t="s">
        <v>8</v>
      </c>
      <c r="F231" s="64" t="e">
        <f>#REF!</f>
        <v>#REF!</v>
      </c>
      <c r="G231" s="774">
        <v>0.5</v>
      </c>
      <c r="H231" s="33" t="e">
        <f t="shared" si="22"/>
        <v>#REF!</v>
      </c>
      <c r="I231" s="33" t="e">
        <f>(H231*($I$9+#REF!))+H231</f>
        <v>#REF!</v>
      </c>
      <c r="J231" s="33" t="e">
        <f>ROUND(I231*#REF!*#REF!,0)</f>
        <v>#REF!</v>
      </c>
      <c r="K231" s="34" t="e">
        <f>ROUND(I231*#REF!*#REF!*#REF!,0)</f>
        <v>#REF!</v>
      </c>
      <c r="L231" s="110"/>
      <c r="M231" s="110"/>
      <c r="N231" s="110"/>
      <c r="O231" s="110"/>
      <c r="P231" s="394"/>
      <c r="Q231" s="394"/>
      <c r="U231" s="118" t="e">
        <f t="shared" si="23"/>
        <v>#REF!</v>
      </c>
      <c r="V231" s="125" t="e">
        <f t="shared" si="24"/>
        <v>#REF!</v>
      </c>
      <c r="W231" s="117" t="e">
        <f t="shared" si="25"/>
        <v>#REF!</v>
      </c>
    </row>
    <row r="232" spans="1:23" s="6" customFormat="1" ht="41.25" customHeight="1" thickBot="1" x14ac:dyDescent="0.3">
      <c r="A232" s="12">
        <v>155</v>
      </c>
      <c r="B232" s="13" t="s">
        <v>220</v>
      </c>
      <c r="C232" s="1592" t="s">
        <v>3</v>
      </c>
      <c r="D232" s="1592"/>
      <c r="E232" s="774" t="s">
        <v>8</v>
      </c>
      <c r="F232" s="64" t="e">
        <f>#REF!</f>
        <v>#REF!</v>
      </c>
      <c r="G232" s="774">
        <v>0.5</v>
      </c>
      <c r="H232" s="33" t="e">
        <f t="shared" si="22"/>
        <v>#REF!</v>
      </c>
      <c r="I232" s="33" t="e">
        <f>(H232*($I$9+#REF!))+H232</f>
        <v>#REF!</v>
      </c>
      <c r="J232" s="33" t="e">
        <f>ROUND(I232*#REF!*#REF!,0)</f>
        <v>#REF!</v>
      </c>
      <c r="K232" s="34" t="e">
        <f>ROUND(I232*#REF!*#REF!*#REF!,0)</f>
        <v>#REF!</v>
      </c>
      <c r="L232" s="110"/>
      <c r="M232" s="110"/>
      <c r="N232" s="110"/>
      <c r="O232" s="110"/>
      <c r="P232" s="394"/>
      <c r="Q232" s="394"/>
      <c r="U232" s="118" t="e">
        <f t="shared" si="23"/>
        <v>#REF!</v>
      </c>
      <c r="V232" s="125" t="e">
        <f t="shared" si="24"/>
        <v>#REF!</v>
      </c>
      <c r="W232" s="117" t="e">
        <f t="shared" si="25"/>
        <v>#REF!</v>
      </c>
    </row>
    <row r="233" spans="1:23" s="6" customFormat="1" ht="41.25" customHeight="1" thickBot="1" x14ac:dyDescent="0.3">
      <c r="A233" s="12">
        <v>156</v>
      </c>
      <c r="B233" s="13" t="s">
        <v>221</v>
      </c>
      <c r="C233" s="1592" t="s">
        <v>3</v>
      </c>
      <c r="D233" s="1592"/>
      <c r="E233" s="774" t="s">
        <v>8</v>
      </c>
      <c r="F233" s="64" t="e">
        <f>#REF!</f>
        <v>#REF!</v>
      </c>
      <c r="G233" s="774">
        <v>2</v>
      </c>
      <c r="H233" s="33" t="e">
        <f t="shared" si="22"/>
        <v>#REF!</v>
      </c>
      <c r="I233" s="33" t="e">
        <f>(H233*($I$9+#REF!))+H233</f>
        <v>#REF!</v>
      </c>
      <c r="J233" s="33" t="e">
        <f>ROUND(I233*#REF!*#REF!,0)</f>
        <v>#REF!</v>
      </c>
      <c r="K233" s="34" t="e">
        <f>ROUND(I233*#REF!*#REF!*#REF!,0)</f>
        <v>#REF!</v>
      </c>
      <c r="L233" s="110"/>
      <c r="M233" s="110"/>
      <c r="N233" s="110"/>
      <c r="O233" s="110"/>
      <c r="P233" s="394"/>
      <c r="Q233" s="394"/>
      <c r="U233" s="118" t="e">
        <f t="shared" si="23"/>
        <v>#REF!</v>
      </c>
      <c r="V233" s="125" t="e">
        <f t="shared" si="24"/>
        <v>#REF!</v>
      </c>
      <c r="W233" s="117" t="e">
        <f t="shared" si="25"/>
        <v>#REF!</v>
      </c>
    </row>
    <row r="234" spans="1:23" s="6" customFormat="1" ht="41.25" customHeight="1" thickBot="1" x14ac:dyDescent="0.3">
      <c r="A234" s="12">
        <v>157</v>
      </c>
      <c r="B234" s="13" t="s">
        <v>222</v>
      </c>
      <c r="C234" s="1592" t="s">
        <v>3</v>
      </c>
      <c r="D234" s="1592"/>
      <c r="E234" s="774" t="s">
        <v>8</v>
      </c>
      <c r="F234" s="64" t="e">
        <f>#REF!</f>
        <v>#REF!</v>
      </c>
      <c r="G234" s="774">
        <v>0.5</v>
      </c>
      <c r="H234" s="33" t="e">
        <f t="shared" si="22"/>
        <v>#REF!</v>
      </c>
      <c r="I234" s="33" t="e">
        <f>(H234*($I$9+#REF!))+H234</f>
        <v>#REF!</v>
      </c>
      <c r="J234" s="33" t="e">
        <f>ROUND(I234*#REF!*#REF!,0)</f>
        <v>#REF!</v>
      </c>
      <c r="K234" s="34" t="e">
        <f>ROUND(I234*#REF!*#REF!*#REF!,0)</f>
        <v>#REF!</v>
      </c>
      <c r="L234" s="110"/>
      <c r="M234" s="110"/>
      <c r="N234" s="110"/>
      <c r="O234" s="110"/>
      <c r="P234" s="394"/>
      <c r="Q234" s="394"/>
      <c r="U234" s="118" t="e">
        <f t="shared" si="23"/>
        <v>#REF!</v>
      </c>
      <c r="V234" s="125" t="e">
        <f t="shared" si="24"/>
        <v>#REF!</v>
      </c>
      <c r="W234" s="117" t="e">
        <f t="shared" si="25"/>
        <v>#REF!</v>
      </c>
    </row>
    <row r="235" spans="1:23" s="6" customFormat="1" ht="41.25" customHeight="1" thickBot="1" x14ac:dyDescent="0.3">
      <c r="A235" s="12">
        <v>158</v>
      </c>
      <c r="B235" s="13" t="s">
        <v>223</v>
      </c>
      <c r="C235" s="1592" t="s">
        <v>3</v>
      </c>
      <c r="D235" s="1592"/>
      <c r="E235" s="774" t="s">
        <v>8</v>
      </c>
      <c r="F235" s="64" t="e">
        <f>#REF!</f>
        <v>#REF!</v>
      </c>
      <c r="G235" s="774">
        <v>1.5</v>
      </c>
      <c r="H235" s="33" t="e">
        <f t="shared" si="22"/>
        <v>#REF!</v>
      </c>
      <c r="I235" s="33" t="e">
        <f>(H235*($I$9+#REF!))+H235</f>
        <v>#REF!</v>
      </c>
      <c r="J235" s="33" t="e">
        <f>ROUND(I235*#REF!*#REF!,0)</f>
        <v>#REF!</v>
      </c>
      <c r="K235" s="34" t="e">
        <f>ROUND(I235*#REF!*#REF!*#REF!,0)</f>
        <v>#REF!</v>
      </c>
      <c r="L235" s="110"/>
      <c r="M235" s="110"/>
      <c r="N235" s="110"/>
      <c r="O235" s="110"/>
      <c r="P235" s="394"/>
      <c r="Q235" s="394"/>
      <c r="U235" s="118" t="e">
        <f t="shared" si="23"/>
        <v>#REF!</v>
      </c>
      <c r="V235" s="125" t="e">
        <f t="shared" si="24"/>
        <v>#REF!</v>
      </c>
      <c r="W235" s="117" t="e">
        <f t="shared" si="25"/>
        <v>#REF!</v>
      </c>
    </row>
    <row r="236" spans="1:23" s="6" customFormat="1" ht="41.25" customHeight="1" thickBot="1" x14ac:dyDescent="0.3">
      <c r="A236" s="12">
        <v>159</v>
      </c>
      <c r="B236" s="13" t="s">
        <v>224</v>
      </c>
      <c r="C236" s="1592" t="s">
        <v>3</v>
      </c>
      <c r="D236" s="1592"/>
      <c r="E236" s="774" t="s">
        <v>8</v>
      </c>
      <c r="F236" s="64" t="e">
        <f>#REF!</f>
        <v>#REF!</v>
      </c>
      <c r="G236" s="774">
        <v>1.5</v>
      </c>
      <c r="H236" s="33" t="e">
        <f t="shared" si="22"/>
        <v>#REF!</v>
      </c>
      <c r="I236" s="33" t="e">
        <f>(H236*($I$9+#REF!))+H236</f>
        <v>#REF!</v>
      </c>
      <c r="J236" s="33" t="e">
        <f>ROUND(I236*#REF!*#REF!,0)</f>
        <v>#REF!</v>
      </c>
      <c r="K236" s="34" t="e">
        <f>ROUND(I236*#REF!*#REF!*#REF!,0)</f>
        <v>#REF!</v>
      </c>
      <c r="L236" s="110"/>
      <c r="M236" s="110"/>
      <c r="N236" s="110"/>
      <c r="O236" s="110"/>
      <c r="P236" s="394"/>
      <c r="Q236" s="394"/>
      <c r="U236" s="118" t="e">
        <f t="shared" si="23"/>
        <v>#REF!</v>
      </c>
      <c r="V236" s="125" t="e">
        <f t="shared" si="24"/>
        <v>#REF!</v>
      </c>
      <c r="W236" s="117" t="e">
        <f t="shared" si="25"/>
        <v>#REF!</v>
      </c>
    </row>
    <row r="237" spans="1:23" s="6" customFormat="1" ht="41.25" customHeight="1" thickBot="1" x14ac:dyDescent="0.3">
      <c r="A237" s="12">
        <v>160</v>
      </c>
      <c r="B237" s="13" t="s">
        <v>225</v>
      </c>
      <c r="C237" s="1592" t="s">
        <v>3</v>
      </c>
      <c r="D237" s="1592"/>
      <c r="E237" s="774" t="s">
        <v>8</v>
      </c>
      <c r="F237" s="64" t="e">
        <f>#REF!</f>
        <v>#REF!</v>
      </c>
      <c r="G237" s="774">
        <v>1</v>
      </c>
      <c r="H237" s="33" t="e">
        <f t="shared" si="22"/>
        <v>#REF!</v>
      </c>
      <c r="I237" s="33" t="e">
        <f>(H237*($I$9+#REF!))+H237</f>
        <v>#REF!</v>
      </c>
      <c r="J237" s="33" t="e">
        <f>ROUND(I237*#REF!*#REF!,0)</f>
        <v>#REF!</v>
      </c>
      <c r="K237" s="34" t="e">
        <f>ROUND(I237*#REF!*#REF!*#REF!,0)</f>
        <v>#REF!</v>
      </c>
      <c r="L237" s="110"/>
      <c r="M237" s="110"/>
      <c r="N237" s="110"/>
      <c r="O237" s="110"/>
      <c r="P237" s="394"/>
      <c r="Q237" s="394"/>
      <c r="U237" s="118" t="e">
        <f t="shared" si="23"/>
        <v>#REF!</v>
      </c>
      <c r="V237" s="125" t="e">
        <f t="shared" si="24"/>
        <v>#REF!</v>
      </c>
      <c r="W237" s="117" t="e">
        <f t="shared" si="25"/>
        <v>#REF!</v>
      </c>
    </row>
    <row r="238" spans="1:23" s="6" customFormat="1" ht="41.25" customHeight="1" thickBot="1" x14ac:dyDescent="0.3">
      <c r="A238" s="12">
        <v>161</v>
      </c>
      <c r="B238" s="13" t="s">
        <v>226</v>
      </c>
      <c r="C238" s="1592" t="s">
        <v>3</v>
      </c>
      <c r="D238" s="1592"/>
      <c r="E238" s="774" t="s">
        <v>8</v>
      </c>
      <c r="F238" s="64" t="e">
        <f>#REF!</f>
        <v>#REF!</v>
      </c>
      <c r="G238" s="774">
        <v>0.5</v>
      </c>
      <c r="H238" s="33" t="e">
        <f t="shared" si="22"/>
        <v>#REF!</v>
      </c>
      <c r="I238" s="33" t="e">
        <f>(H238*($I$9+#REF!))+H238</f>
        <v>#REF!</v>
      </c>
      <c r="J238" s="33" t="e">
        <f>ROUND(I238*#REF!*#REF!,0)</f>
        <v>#REF!</v>
      </c>
      <c r="K238" s="34" t="e">
        <f>ROUND(I238*#REF!*#REF!*#REF!,0)</f>
        <v>#REF!</v>
      </c>
      <c r="L238" s="110"/>
      <c r="M238" s="110"/>
      <c r="N238" s="110"/>
      <c r="O238" s="110"/>
      <c r="P238" s="394"/>
      <c r="Q238" s="394"/>
      <c r="U238" s="118" t="e">
        <f t="shared" si="23"/>
        <v>#REF!</v>
      </c>
      <c r="V238" s="125" t="e">
        <f t="shared" si="24"/>
        <v>#REF!</v>
      </c>
      <c r="W238" s="117" t="e">
        <f t="shared" si="25"/>
        <v>#REF!</v>
      </c>
    </row>
    <row r="239" spans="1:23" s="6" customFormat="1" ht="41.25" customHeight="1" thickBot="1" x14ac:dyDescent="0.3">
      <c r="A239" s="12">
        <v>162</v>
      </c>
      <c r="B239" s="13" t="s">
        <v>227</v>
      </c>
      <c r="C239" s="1592" t="s">
        <v>3</v>
      </c>
      <c r="D239" s="1592"/>
      <c r="E239" s="774" t="s">
        <v>8</v>
      </c>
      <c r="F239" s="64" t="e">
        <f>#REF!</f>
        <v>#REF!</v>
      </c>
      <c r="G239" s="774">
        <v>0.5</v>
      </c>
      <c r="H239" s="33" t="e">
        <f t="shared" si="22"/>
        <v>#REF!</v>
      </c>
      <c r="I239" s="33" t="e">
        <f>(H239*($I$9+#REF!))+H239</f>
        <v>#REF!</v>
      </c>
      <c r="J239" s="33" t="e">
        <f>ROUND(I239*#REF!*#REF!,0)</f>
        <v>#REF!</v>
      </c>
      <c r="K239" s="34" t="e">
        <f>ROUND(I239*#REF!*#REF!*#REF!,0)</f>
        <v>#REF!</v>
      </c>
      <c r="L239" s="110"/>
      <c r="M239" s="110"/>
      <c r="N239" s="110"/>
      <c r="O239" s="110"/>
      <c r="P239" s="394"/>
      <c r="Q239" s="394"/>
      <c r="U239" s="118" t="e">
        <f t="shared" si="23"/>
        <v>#REF!</v>
      </c>
      <c r="V239" s="125" t="e">
        <f t="shared" si="24"/>
        <v>#REF!</v>
      </c>
      <c r="W239" s="117" t="e">
        <f t="shared" si="25"/>
        <v>#REF!</v>
      </c>
    </row>
    <row r="240" spans="1:23" s="6" customFormat="1" ht="41.25" customHeight="1" thickBot="1" x14ac:dyDescent="0.3">
      <c r="A240" s="12">
        <v>163</v>
      </c>
      <c r="B240" s="13" t="s">
        <v>228</v>
      </c>
      <c r="C240" s="1592" t="s">
        <v>3</v>
      </c>
      <c r="D240" s="1592"/>
      <c r="E240" s="774" t="s">
        <v>8</v>
      </c>
      <c r="F240" s="64" t="e">
        <f>#REF!</f>
        <v>#REF!</v>
      </c>
      <c r="G240" s="774">
        <v>0.5</v>
      </c>
      <c r="H240" s="33" t="e">
        <f t="shared" si="22"/>
        <v>#REF!</v>
      </c>
      <c r="I240" s="33" t="e">
        <f>(H240*($I$9+#REF!))+H240</f>
        <v>#REF!</v>
      </c>
      <c r="J240" s="33" t="e">
        <f>ROUND(I240*#REF!*#REF!,0)</f>
        <v>#REF!</v>
      </c>
      <c r="K240" s="34" t="e">
        <f>ROUND(I240*#REF!*#REF!*#REF!,0)</f>
        <v>#REF!</v>
      </c>
      <c r="L240" s="110"/>
      <c r="M240" s="110"/>
      <c r="N240" s="110"/>
      <c r="O240" s="110"/>
      <c r="P240" s="394"/>
      <c r="Q240" s="394"/>
      <c r="U240" s="118" t="e">
        <f t="shared" si="23"/>
        <v>#REF!</v>
      </c>
      <c r="V240" s="125" t="e">
        <f t="shared" si="24"/>
        <v>#REF!</v>
      </c>
      <c r="W240" s="117" t="e">
        <f t="shared" si="25"/>
        <v>#REF!</v>
      </c>
    </row>
    <row r="241" spans="1:23" s="6" customFormat="1" ht="41.25" customHeight="1" thickBot="1" x14ac:dyDescent="0.3">
      <c r="A241" s="12">
        <v>164</v>
      </c>
      <c r="B241" s="13" t="s">
        <v>229</v>
      </c>
      <c r="C241" s="1592" t="s">
        <v>3</v>
      </c>
      <c r="D241" s="1592"/>
      <c r="E241" s="774" t="s">
        <v>8</v>
      </c>
      <c r="F241" s="64" t="e">
        <f>#REF!</f>
        <v>#REF!</v>
      </c>
      <c r="G241" s="774">
        <v>0.64</v>
      </c>
      <c r="H241" s="33" t="e">
        <f t="shared" si="22"/>
        <v>#REF!</v>
      </c>
      <c r="I241" s="33" t="e">
        <f>(H241*($I$9+#REF!))+H241</f>
        <v>#REF!</v>
      </c>
      <c r="J241" s="33" t="e">
        <f>ROUND(I241*#REF!*#REF!,0)</f>
        <v>#REF!</v>
      </c>
      <c r="K241" s="34" t="e">
        <f>ROUND(I241*#REF!*#REF!*#REF!,0)</f>
        <v>#REF!</v>
      </c>
      <c r="L241" s="110"/>
      <c r="M241" s="110"/>
      <c r="N241" s="110"/>
      <c r="O241" s="110"/>
      <c r="P241" s="394"/>
      <c r="Q241" s="394"/>
      <c r="U241" s="118" t="e">
        <f t="shared" si="23"/>
        <v>#REF!</v>
      </c>
      <c r="V241" s="125" t="e">
        <f t="shared" si="24"/>
        <v>#REF!</v>
      </c>
      <c r="W241" s="117" t="e">
        <f t="shared" si="25"/>
        <v>#REF!</v>
      </c>
    </row>
    <row r="242" spans="1:23" s="6" customFormat="1" ht="41.25" customHeight="1" thickBot="1" x14ac:dyDescent="0.3">
      <c r="A242" s="12">
        <v>165</v>
      </c>
      <c r="B242" s="13" t="s">
        <v>230</v>
      </c>
      <c r="C242" s="1592" t="s">
        <v>3</v>
      </c>
      <c r="D242" s="1592"/>
      <c r="E242" s="774" t="s">
        <v>8</v>
      </c>
      <c r="F242" s="64" t="e">
        <f>#REF!</f>
        <v>#REF!</v>
      </c>
      <c r="G242" s="774">
        <v>0.5</v>
      </c>
      <c r="H242" s="33" t="e">
        <f t="shared" si="22"/>
        <v>#REF!</v>
      </c>
      <c r="I242" s="33" t="e">
        <f>(H242*($I$9+#REF!))+H242</f>
        <v>#REF!</v>
      </c>
      <c r="J242" s="33" t="e">
        <f>ROUND(I242*#REF!*#REF!,0)</f>
        <v>#REF!</v>
      </c>
      <c r="K242" s="34" t="e">
        <f>ROUND(I242*#REF!*#REF!*#REF!,0)</f>
        <v>#REF!</v>
      </c>
      <c r="L242" s="110"/>
      <c r="M242" s="110"/>
      <c r="N242" s="110"/>
      <c r="O242" s="110"/>
      <c r="P242" s="394"/>
      <c r="Q242" s="394"/>
      <c r="U242" s="118" t="e">
        <f t="shared" si="23"/>
        <v>#REF!</v>
      </c>
      <c r="V242" s="125" t="e">
        <f t="shared" si="24"/>
        <v>#REF!</v>
      </c>
      <c r="W242" s="117" t="e">
        <f t="shared" si="25"/>
        <v>#REF!</v>
      </c>
    </row>
    <row r="243" spans="1:23" s="6" customFormat="1" ht="41.25" customHeight="1" thickBot="1" x14ac:dyDescent="0.3">
      <c r="A243" s="12">
        <v>166</v>
      </c>
      <c r="B243" s="13" t="s">
        <v>231</v>
      </c>
      <c r="C243" s="1592" t="s">
        <v>3</v>
      </c>
      <c r="D243" s="1592"/>
      <c r="E243" s="774" t="s">
        <v>382</v>
      </c>
      <c r="F243" s="64" t="e">
        <f>#REF!</f>
        <v>#REF!</v>
      </c>
      <c r="G243" s="774">
        <v>0.34</v>
      </c>
      <c r="H243" s="33" t="e">
        <f t="shared" si="22"/>
        <v>#REF!</v>
      </c>
      <c r="I243" s="33" t="e">
        <f>(H243*($I$9+#REF!))+H243</f>
        <v>#REF!</v>
      </c>
      <c r="J243" s="33" t="e">
        <f>ROUND(I243*#REF!*#REF!,0)</f>
        <v>#REF!</v>
      </c>
      <c r="K243" s="34" t="e">
        <f>ROUND(I243*#REF!*#REF!*#REF!,0)</f>
        <v>#REF!</v>
      </c>
      <c r="L243" s="110"/>
      <c r="M243" s="110"/>
      <c r="N243" s="110"/>
      <c r="O243" s="110"/>
      <c r="P243" s="394"/>
      <c r="Q243" s="394"/>
      <c r="U243" s="118" t="e">
        <f t="shared" si="23"/>
        <v>#REF!</v>
      </c>
      <c r="V243" s="125" t="e">
        <f t="shared" si="24"/>
        <v>#REF!</v>
      </c>
      <c r="W243" s="117" t="e">
        <f t="shared" si="25"/>
        <v>#REF!</v>
      </c>
    </row>
    <row r="244" spans="1:23" s="6" customFormat="1" ht="41.25" customHeight="1" thickBot="1" x14ac:dyDescent="0.3">
      <c r="A244" s="12">
        <v>167</v>
      </c>
      <c r="B244" s="13" t="s">
        <v>232</v>
      </c>
      <c r="C244" s="1592" t="s">
        <v>3</v>
      </c>
      <c r="D244" s="1592"/>
      <c r="E244" s="774" t="s">
        <v>8</v>
      </c>
      <c r="F244" s="64" t="e">
        <f>#REF!</f>
        <v>#REF!</v>
      </c>
      <c r="G244" s="774">
        <v>0.64</v>
      </c>
      <c r="H244" s="33" t="e">
        <f t="shared" si="22"/>
        <v>#REF!</v>
      </c>
      <c r="I244" s="33" t="e">
        <f>(H244*($I$9+#REF!))+H244</f>
        <v>#REF!</v>
      </c>
      <c r="J244" s="33" t="e">
        <f>ROUND(I244*#REF!*#REF!,0)</f>
        <v>#REF!</v>
      </c>
      <c r="K244" s="34" t="e">
        <f>ROUND(I244*#REF!*#REF!*#REF!,0)</f>
        <v>#REF!</v>
      </c>
      <c r="L244" s="110"/>
      <c r="M244" s="110"/>
      <c r="N244" s="110"/>
      <c r="O244" s="110"/>
      <c r="P244" s="394"/>
      <c r="Q244" s="394"/>
      <c r="U244" s="118" t="e">
        <f t="shared" si="23"/>
        <v>#REF!</v>
      </c>
      <c r="V244" s="125" t="e">
        <f t="shared" si="24"/>
        <v>#REF!</v>
      </c>
      <c r="W244" s="117" t="e">
        <f t="shared" si="25"/>
        <v>#REF!</v>
      </c>
    </row>
    <row r="245" spans="1:23" s="6" customFormat="1" ht="41.25" customHeight="1" thickBot="1" x14ac:dyDescent="0.3">
      <c r="A245" s="12">
        <v>168</v>
      </c>
      <c r="B245" s="13" t="s">
        <v>233</v>
      </c>
      <c r="C245" s="1592" t="s">
        <v>3</v>
      </c>
      <c r="D245" s="1592"/>
      <c r="E245" s="774" t="s">
        <v>383</v>
      </c>
      <c r="F245" s="64" t="e">
        <f>#REF!</f>
        <v>#REF!</v>
      </c>
      <c r="G245" s="774">
        <v>0.5</v>
      </c>
      <c r="H245" s="33" t="e">
        <f t="shared" si="22"/>
        <v>#REF!</v>
      </c>
      <c r="I245" s="33" t="e">
        <f>(H245*($I$9+#REF!))+H245</f>
        <v>#REF!</v>
      </c>
      <c r="J245" s="33" t="e">
        <f>ROUND(I245*#REF!*#REF!,0)</f>
        <v>#REF!</v>
      </c>
      <c r="K245" s="34" t="e">
        <f>ROUND(I245*#REF!*#REF!*#REF!,0)</f>
        <v>#REF!</v>
      </c>
      <c r="L245" s="110"/>
      <c r="M245" s="110"/>
      <c r="N245" s="110"/>
      <c r="O245" s="110"/>
      <c r="P245" s="394"/>
      <c r="Q245" s="394"/>
      <c r="U245" s="118" t="e">
        <f t="shared" si="23"/>
        <v>#REF!</v>
      </c>
      <c r="V245" s="125" t="e">
        <f t="shared" si="24"/>
        <v>#REF!</v>
      </c>
      <c r="W245" s="117" t="e">
        <f t="shared" si="25"/>
        <v>#REF!</v>
      </c>
    </row>
    <row r="246" spans="1:23" s="6" customFormat="1" ht="41.25" customHeight="1" thickBot="1" x14ac:dyDescent="0.3">
      <c r="A246" s="12">
        <v>169</v>
      </c>
      <c r="B246" s="13" t="s">
        <v>234</v>
      </c>
      <c r="C246" s="1592" t="s">
        <v>3</v>
      </c>
      <c r="D246" s="1592"/>
      <c r="E246" s="774" t="s">
        <v>8</v>
      </c>
      <c r="F246" s="64" t="e">
        <f>#REF!</f>
        <v>#REF!</v>
      </c>
      <c r="G246" s="774">
        <v>0.5</v>
      </c>
      <c r="H246" s="33" t="e">
        <f t="shared" si="22"/>
        <v>#REF!</v>
      </c>
      <c r="I246" s="33" t="e">
        <f>(H246*($I$9+#REF!))+H246</f>
        <v>#REF!</v>
      </c>
      <c r="J246" s="33" t="e">
        <f>ROUND(I246*#REF!*#REF!,0)</f>
        <v>#REF!</v>
      </c>
      <c r="K246" s="34" t="e">
        <f>ROUND(I246*#REF!*#REF!*#REF!,0)</f>
        <v>#REF!</v>
      </c>
      <c r="L246" s="110"/>
      <c r="M246" s="110"/>
      <c r="N246" s="110"/>
      <c r="O246" s="110"/>
      <c r="P246" s="394"/>
      <c r="Q246" s="394"/>
      <c r="U246" s="118" t="e">
        <f t="shared" si="23"/>
        <v>#REF!</v>
      </c>
      <c r="V246" s="125" t="e">
        <f t="shared" si="24"/>
        <v>#REF!</v>
      </c>
      <c r="W246" s="117" t="e">
        <f t="shared" si="25"/>
        <v>#REF!</v>
      </c>
    </row>
    <row r="247" spans="1:23" s="6" customFormat="1" ht="41.25" customHeight="1" thickBot="1" x14ac:dyDescent="0.3">
      <c r="A247" s="12">
        <v>170</v>
      </c>
      <c r="B247" s="13" t="s">
        <v>235</v>
      </c>
      <c r="C247" s="1592" t="s">
        <v>3</v>
      </c>
      <c r="D247" s="1592"/>
      <c r="E247" s="774" t="s">
        <v>8</v>
      </c>
      <c r="F247" s="64" t="e">
        <f>#REF!</f>
        <v>#REF!</v>
      </c>
      <c r="G247" s="774">
        <v>0.65</v>
      </c>
      <c r="H247" s="33" t="e">
        <f t="shared" si="22"/>
        <v>#REF!</v>
      </c>
      <c r="I247" s="33" t="e">
        <f>(H247*($I$9+#REF!))+H247</f>
        <v>#REF!</v>
      </c>
      <c r="J247" s="33" t="e">
        <f>ROUND(I247*#REF!*#REF!,0)</f>
        <v>#REF!</v>
      </c>
      <c r="K247" s="34" t="e">
        <f>ROUND(I247*#REF!*#REF!*#REF!,0)</f>
        <v>#REF!</v>
      </c>
      <c r="L247" s="110"/>
      <c r="M247" s="110"/>
      <c r="N247" s="110"/>
      <c r="O247" s="110"/>
      <c r="P247" s="394"/>
      <c r="Q247" s="394"/>
      <c r="U247" s="118" t="e">
        <f t="shared" si="23"/>
        <v>#REF!</v>
      </c>
      <c r="V247" s="125" t="e">
        <f t="shared" si="24"/>
        <v>#REF!</v>
      </c>
      <c r="W247" s="117" t="e">
        <f t="shared" si="25"/>
        <v>#REF!</v>
      </c>
    </row>
    <row r="248" spans="1:23" s="6" customFormat="1" ht="41.25" customHeight="1" thickBot="1" x14ac:dyDescent="0.3">
      <c r="A248" s="12">
        <v>171</v>
      </c>
      <c r="B248" s="13" t="s">
        <v>236</v>
      </c>
      <c r="C248" s="1592" t="s">
        <v>3</v>
      </c>
      <c r="D248" s="1592"/>
      <c r="E248" s="774" t="s">
        <v>8</v>
      </c>
      <c r="F248" s="64" t="e">
        <f>#REF!</f>
        <v>#REF!</v>
      </c>
      <c r="G248" s="774">
        <v>0.5</v>
      </c>
      <c r="H248" s="33" t="e">
        <f t="shared" si="22"/>
        <v>#REF!</v>
      </c>
      <c r="I248" s="33" t="e">
        <f>(H248*($I$9+#REF!))+H248</f>
        <v>#REF!</v>
      </c>
      <c r="J248" s="33" t="e">
        <f>ROUND(I248*#REF!*#REF!,0)</f>
        <v>#REF!</v>
      </c>
      <c r="K248" s="34" t="e">
        <f>ROUND(I248*#REF!*#REF!*#REF!,0)</f>
        <v>#REF!</v>
      </c>
      <c r="L248" s="110"/>
      <c r="M248" s="110"/>
      <c r="N248" s="110"/>
      <c r="O248" s="110"/>
      <c r="P248" s="394"/>
      <c r="Q248" s="394"/>
      <c r="U248" s="118" t="e">
        <f t="shared" si="23"/>
        <v>#REF!</v>
      </c>
      <c r="V248" s="125" t="e">
        <f t="shared" si="24"/>
        <v>#REF!</v>
      </c>
      <c r="W248" s="117" t="e">
        <f t="shared" si="25"/>
        <v>#REF!</v>
      </c>
    </row>
    <row r="249" spans="1:23" s="6" customFormat="1" ht="41.25" customHeight="1" thickBot="1" x14ac:dyDescent="0.3">
      <c r="A249" s="12">
        <v>172</v>
      </c>
      <c r="B249" s="13" t="s">
        <v>237</v>
      </c>
      <c r="C249" s="1592" t="s">
        <v>3</v>
      </c>
      <c r="D249" s="1592"/>
      <c r="E249" s="774" t="s">
        <v>8</v>
      </c>
      <c r="F249" s="64" t="e">
        <f>#REF!</f>
        <v>#REF!</v>
      </c>
      <c r="G249" s="774">
        <v>1</v>
      </c>
      <c r="H249" s="33" t="e">
        <f t="shared" si="22"/>
        <v>#REF!</v>
      </c>
      <c r="I249" s="33" t="e">
        <f>(H249*($I$9+#REF!))+H249</f>
        <v>#REF!</v>
      </c>
      <c r="J249" s="33" t="e">
        <f>ROUND(I249*#REF!*#REF!,0)</f>
        <v>#REF!</v>
      </c>
      <c r="K249" s="34" t="e">
        <f>ROUND(I249*#REF!*#REF!*#REF!,0)</f>
        <v>#REF!</v>
      </c>
      <c r="L249" s="110"/>
      <c r="M249" s="110"/>
      <c r="N249" s="110"/>
      <c r="O249" s="110"/>
      <c r="P249" s="394"/>
      <c r="Q249" s="394"/>
      <c r="U249" s="118" t="e">
        <f t="shared" si="23"/>
        <v>#REF!</v>
      </c>
      <c r="V249" s="125" t="e">
        <f t="shared" si="24"/>
        <v>#REF!</v>
      </c>
      <c r="W249" s="117" t="e">
        <f t="shared" si="25"/>
        <v>#REF!</v>
      </c>
    </row>
    <row r="250" spans="1:23" s="6" customFormat="1" ht="41.25" customHeight="1" thickBot="1" x14ac:dyDescent="0.3">
      <c r="A250" s="12">
        <v>173</v>
      </c>
      <c r="B250" s="13" t="s">
        <v>238</v>
      </c>
      <c r="C250" s="1592" t="s">
        <v>3</v>
      </c>
      <c r="D250" s="1592"/>
      <c r="E250" s="774" t="s">
        <v>8</v>
      </c>
      <c r="F250" s="64" t="e">
        <f>#REF!</f>
        <v>#REF!</v>
      </c>
      <c r="G250" s="774">
        <v>1</v>
      </c>
      <c r="H250" s="33" t="e">
        <f t="shared" si="22"/>
        <v>#REF!</v>
      </c>
      <c r="I250" s="33" t="e">
        <f>(H250*($I$9+#REF!))+H250</f>
        <v>#REF!</v>
      </c>
      <c r="J250" s="33" t="e">
        <f>ROUND(I250*#REF!*#REF!,0)</f>
        <v>#REF!</v>
      </c>
      <c r="K250" s="34" t="e">
        <f>ROUND(I250*#REF!*#REF!*#REF!,0)</f>
        <v>#REF!</v>
      </c>
      <c r="L250" s="110"/>
      <c r="M250" s="110"/>
      <c r="N250" s="110"/>
      <c r="O250" s="110"/>
      <c r="P250" s="394"/>
      <c r="Q250" s="394"/>
      <c r="U250" s="118" t="e">
        <f t="shared" si="23"/>
        <v>#REF!</v>
      </c>
      <c r="V250" s="125" t="e">
        <f t="shared" si="24"/>
        <v>#REF!</v>
      </c>
      <c r="W250" s="117" t="e">
        <f t="shared" si="25"/>
        <v>#REF!</v>
      </c>
    </row>
    <row r="251" spans="1:23" s="6" customFormat="1" ht="41.25" customHeight="1" thickBot="1" x14ac:dyDescent="0.3">
      <c r="A251" s="12">
        <v>174</v>
      </c>
      <c r="B251" s="13" t="s">
        <v>239</v>
      </c>
      <c r="C251" s="1592" t="s">
        <v>3</v>
      </c>
      <c r="D251" s="1592"/>
      <c r="E251" s="774" t="s">
        <v>8</v>
      </c>
      <c r="F251" s="64" t="e">
        <f>#REF!</f>
        <v>#REF!</v>
      </c>
      <c r="G251" s="774">
        <v>0.5</v>
      </c>
      <c r="H251" s="33" t="e">
        <f t="shared" si="22"/>
        <v>#REF!</v>
      </c>
      <c r="I251" s="33" t="e">
        <f>(H251*($I$9+#REF!))+H251</f>
        <v>#REF!</v>
      </c>
      <c r="J251" s="33" t="e">
        <f>ROUND(I251*#REF!*#REF!,0)</f>
        <v>#REF!</v>
      </c>
      <c r="K251" s="34" t="e">
        <f>ROUND(I251*#REF!*#REF!*#REF!,0)</f>
        <v>#REF!</v>
      </c>
      <c r="L251" s="110"/>
      <c r="M251" s="110"/>
      <c r="N251" s="110"/>
      <c r="O251" s="110"/>
      <c r="P251" s="394"/>
      <c r="Q251" s="394"/>
      <c r="U251" s="118" t="e">
        <f t="shared" si="23"/>
        <v>#REF!</v>
      </c>
      <c r="V251" s="125" t="e">
        <f t="shared" si="24"/>
        <v>#REF!</v>
      </c>
      <c r="W251" s="117" t="e">
        <f t="shared" si="25"/>
        <v>#REF!</v>
      </c>
    </row>
    <row r="252" spans="1:23" s="6" customFormat="1" ht="41.25" customHeight="1" thickBot="1" x14ac:dyDescent="0.3">
      <c r="A252" s="12">
        <v>175</v>
      </c>
      <c r="B252" s="13" t="s">
        <v>240</v>
      </c>
      <c r="C252" s="1592" t="s">
        <v>3</v>
      </c>
      <c r="D252" s="1592"/>
      <c r="E252" s="774" t="s">
        <v>8</v>
      </c>
      <c r="F252" s="64" t="e">
        <f>#REF!</f>
        <v>#REF!</v>
      </c>
      <c r="G252" s="774">
        <v>3</v>
      </c>
      <c r="H252" s="33" t="e">
        <f t="shared" si="22"/>
        <v>#REF!</v>
      </c>
      <c r="I252" s="33" t="e">
        <f>(H252*($I$9+#REF!))+H252</f>
        <v>#REF!</v>
      </c>
      <c r="J252" s="33" t="e">
        <f>ROUND(I252*#REF!*#REF!,0)</f>
        <v>#REF!</v>
      </c>
      <c r="K252" s="34" t="e">
        <f>ROUND(I252*#REF!*#REF!*#REF!,0)</f>
        <v>#REF!</v>
      </c>
      <c r="L252" s="110"/>
      <c r="M252" s="110"/>
      <c r="N252" s="110"/>
      <c r="O252" s="110"/>
      <c r="P252" s="394"/>
      <c r="Q252" s="394"/>
      <c r="U252" s="118" t="e">
        <f t="shared" si="23"/>
        <v>#REF!</v>
      </c>
      <c r="V252" s="125" t="e">
        <f t="shared" si="24"/>
        <v>#REF!</v>
      </c>
      <c r="W252" s="117" t="e">
        <f t="shared" si="25"/>
        <v>#REF!</v>
      </c>
    </row>
    <row r="253" spans="1:23" s="6" customFormat="1" ht="41.25" customHeight="1" thickBot="1" x14ac:dyDescent="0.3">
      <c r="A253" s="12">
        <v>176</v>
      </c>
      <c r="B253" s="13" t="s">
        <v>241</v>
      </c>
      <c r="C253" s="1592" t="s">
        <v>3</v>
      </c>
      <c r="D253" s="1592"/>
      <c r="E253" s="774" t="s">
        <v>8</v>
      </c>
      <c r="F253" s="64" t="e">
        <f>#REF!</f>
        <v>#REF!</v>
      </c>
      <c r="G253" s="774">
        <v>1.5</v>
      </c>
      <c r="H253" s="33" t="e">
        <f t="shared" si="22"/>
        <v>#REF!</v>
      </c>
      <c r="I253" s="33" t="e">
        <f>(H253*($I$9+#REF!))+H253</f>
        <v>#REF!</v>
      </c>
      <c r="J253" s="33" t="e">
        <f>ROUND(I253*#REF!*#REF!,0)</f>
        <v>#REF!</v>
      </c>
      <c r="K253" s="34" t="e">
        <f>ROUND(I253*#REF!*#REF!*#REF!,0)</f>
        <v>#REF!</v>
      </c>
      <c r="L253" s="110"/>
      <c r="M253" s="110"/>
      <c r="N253" s="110"/>
      <c r="O253" s="110"/>
      <c r="P253" s="394"/>
      <c r="Q253" s="394"/>
      <c r="U253" s="118" t="e">
        <f t="shared" si="23"/>
        <v>#REF!</v>
      </c>
      <c r="V253" s="125" t="e">
        <f t="shared" si="24"/>
        <v>#REF!</v>
      </c>
      <c r="W253" s="117" t="e">
        <f t="shared" si="25"/>
        <v>#REF!</v>
      </c>
    </row>
    <row r="254" spans="1:23" s="6" customFormat="1" ht="41.25" customHeight="1" thickBot="1" x14ac:dyDescent="0.3">
      <c r="A254" s="12">
        <v>177</v>
      </c>
      <c r="B254" s="13" t="s">
        <v>242</v>
      </c>
      <c r="C254" s="1592" t="s">
        <v>3</v>
      </c>
      <c r="D254" s="1592"/>
      <c r="E254" s="774" t="s">
        <v>8</v>
      </c>
      <c r="F254" s="64" t="e">
        <f>#REF!</f>
        <v>#REF!</v>
      </c>
      <c r="G254" s="774">
        <v>2.1</v>
      </c>
      <c r="H254" s="33" t="e">
        <f t="shared" si="22"/>
        <v>#REF!</v>
      </c>
      <c r="I254" s="33" t="e">
        <f>(H254*($I$9+#REF!))+H254</f>
        <v>#REF!</v>
      </c>
      <c r="J254" s="33" t="e">
        <f>ROUND(I254*#REF!*#REF!,0)</f>
        <v>#REF!</v>
      </c>
      <c r="K254" s="34" t="e">
        <f>ROUND(I254*#REF!*#REF!*#REF!,0)</f>
        <v>#REF!</v>
      </c>
      <c r="L254" s="110"/>
      <c r="M254" s="110"/>
      <c r="N254" s="110"/>
      <c r="O254" s="110"/>
      <c r="P254" s="394"/>
      <c r="Q254" s="394"/>
      <c r="U254" s="118" t="e">
        <f t="shared" si="23"/>
        <v>#REF!</v>
      </c>
      <c r="V254" s="125" t="e">
        <f t="shared" si="24"/>
        <v>#REF!</v>
      </c>
      <c r="W254" s="117" t="e">
        <f t="shared" si="25"/>
        <v>#REF!</v>
      </c>
    </row>
    <row r="255" spans="1:23" s="6" customFormat="1" ht="41.25" customHeight="1" thickBot="1" x14ac:dyDescent="0.3">
      <c r="A255" s="12">
        <v>178</v>
      </c>
      <c r="B255" s="13" t="s">
        <v>243</v>
      </c>
      <c r="C255" s="1592" t="s">
        <v>3</v>
      </c>
      <c r="D255" s="1592"/>
      <c r="E255" s="774" t="s">
        <v>8</v>
      </c>
      <c r="F255" s="64" t="e">
        <f>#REF!</f>
        <v>#REF!</v>
      </c>
      <c r="G255" s="774">
        <v>2</v>
      </c>
      <c r="H255" s="33" t="e">
        <f t="shared" si="22"/>
        <v>#REF!</v>
      </c>
      <c r="I255" s="33" t="e">
        <f>(H255*($I$9+#REF!))+H255</f>
        <v>#REF!</v>
      </c>
      <c r="J255" s="33" t="e">
        <f>ROUND(I255*#REF!*#REF!,0)</f>
        <v>#REF!</v>
      </c>
      <c r="K255" s="34" t="e">
        <f>ROUND(I255*#REF!*#REF!*#REF!,0)</f>
        <v>#REF!</v>
      </c>
      <c r="L255" s="110"/>
      <c r="M255" s="110"/>
      <c r="N255" s="110"/>
      <c r="O255" s="110"/>
      <c r="P255" s="394"/>
      <c r="Q255" s="394"/>
      <c r="U255" s="118" t="e">
        <f t="shared" si="23"/>
        <v>#REF!</v>
      </c>
      <c r="V255" s="125" t="e">
        <f t="shared" si="24"/>
        <v>#REF!</v>
      </c>
      <c r="W255" s="117" t="e">
        <f t="shared" si="25"/>
        <v>#REF!</v>
      </c>
    </row>
    <row r="256" spans="1:23" s="6" customFormat="1" ht="41.25" customHeight="1" thickBot="1" x14ac:dyDescent="0.3">
      <c r="A256" s="12">
        <v>179</v>
      </c>
      <c r="B256" s="13" t="s">
        <v>244</v>
      </c>
      <c r="C256" s="1592" t="s">
        <v>3</v>
      </c>
      <c r="D256" s="1592"/>
      <c r="E256" s="774" t="s">
        <v>8</v>
      </c>
      <c r="F256" s="64" t="e">
        <f>#REF!</f>
        <v>#REF!</v>
      </c>
      <c r="G256" s="774">
        <v>1</v>
      </c>
      <c r="H256" s="33" t="e">
        <f t="shared" si="22"/>
        <v>#REF!</v>
      </c>
      <c r="I256" s="33" t="e">
        <f>(H256*($I$9+#REF!))+H256</f>
        <v>#REF!</v>
      </c>
      <c r="J256" s="33" t="e">
        <f>ROUND(I256*#REF!*#REF!,0)</f>
        <v>#REF!</v>
      </c>
      <c r="K256" s="34" t="e">
        <f>ROUND(I256*#REF!*#REF!*#REF!,0)</f>
        <v>#REF!</v>
      </c>
      <c r="L256" s="110"/>
      <c r="M256" s="110"/>
      <c r="N256" s="110"/>
      <c r="O256" s="110"/>
      <c r="P256" s="394"/>
      <c r="Q256" s="394"/>
      <c r="U256" s="118" t="e">
        <f t="shared" si="23"/>
        <v>#REF!</v>
      </c>
      <c r="V256" s="125" t="e">
        <f t="shared" si="24"/>
        <v>#REF!</v>
      </c>
      <c r="W256" s="117" t="e">
        <f t="shared" si="25"/>
        <v>#REF!</v>
      </c>
    </row>
    <row r="257" spans="1:23" s="6" customFormat="1" ht="41.25" customHeight="1" thickBot="1" x14ac:dyDescent="0.3">
      <c r="A257" s="12">
        <v>180</v>
      </c>
      <c r="B257" s="13" t="s">
        <v>245</v>
      </c>
      <c r="C257" s="1592" t="s">
        <v>3</v>
      </c>
      <c r="D257" s="1592"/>
      <c r="E257" s="774" t="s">
        <v>8</v>
      </c>
      <c r="F257" s="64" t="e">
        <f>#REF!</f>
        <v>#REF!</v>
      </c>
      <c r="G257" s="774">
        <v>0.7</v>
      </c>
      <c r="H257" s="33" t="e">
        <f t="shared" si="22"/>
        <v>#REF!</v>
      </c>
      <c r="I257" s="33" t="e">
        <f>(H257*($I$9+#REF!))+H257</f>
        <v>#REF!</v>
      </c>
      <c r="J257" s="33" t="e">
        <f>ROUND(I257*#REF!*#REF!,0)</f>
        <v>#REF!</v>
      </c>
      <c r="K257" s="34" t="e">
        <f>ROUND(I257*#REF!*#REF!*#REF!,0)</f>
        <v>#REF!</v>
      </c>
      <c r="L257" s="110"/>
      <c r="M257" s="110"/>
      <c r="N257" s="110"/>
      <c r="O257" s="110"/>
      <c r="P257" s="394"/>
      <c r="Q257" s="394"/>
      <c r="U257" s="118" t="e">
        <f t="shared" si="23"/>
        <v>#REF!</v>
      </c>
      <c r="V257" s="125" t="e">
        <f t="shared" si="24"/>
        <v>#REF!</v>
      </c>
      <c r="W257" s="117" t="e">
        <f t="shared" si="25"/>
        <v>#REF!</v>
      </c>
    </row>
    <row r="258" spans="1:23" s="6" customFormat="1" ht="41.25" customHeight="1" thickBot="1" x14ac:dyDescent="0.3">
      <c r="A258" s="12">
        <v>181</v>
      </c>
      <c r="B258" s="13" t="s">
        <v>246</v>
      </c>
      <c r="C258" s="1592" t="s">
        <v>3</v>
      </c>
      <c r="D258" s="1592"/>
      <c r="E258" s="774" t="s">
        <v>8</v>
      </c>
      <c r="F258" s="64" t="e">
        <f>#REF!</f>
        <v>#REF!</v>
      </c>
      <c r="G258" s="774">
        <v>1</v>
      </c>
      <c r="H258" s="33" t="e">
        <f t="shared" si="22"/>
        <v>#REF!</v>
      </c>
      <c r="I258" s="33" t="e">
        <f>(H258*($I$9+#REF!))+H258</f>
        <v>#REF!</v>
      </c>
      <c r="J258" s="33" t="e">
        <f>ROUND(I258*#REF!*#REF!,0)</f>
        <v>#REF!</v>
      </c>
      <c r="K258" s="34" t="e">
        <f>ROUND(I258*#REF!*#REF!*#REF!,0)</f>
        <v>#REF!</v>
      </c>
      <c r="L258" s="110"/>
      <c r="M258" s="110"/>
      <c r="N258" s="110"/>
      <c r="O258" s="110"/>
      <c r="P258" s="394"/>
      <c r="Q258" s="394"/>
      <c r="U258" s="118" t="e">
        <f t="shared" si="23"/>
        <v>#REF!</v>
      </c>
      <c r="V258" s="125" t="e">
        <f t="shared" si="24"/>
        <v>#REF!</v>
      </c>
      <c r="W258" s="117" t="e">
        <f t="shared" si="25"/>
        <v>#REF!</v>
      </c>
    </row>
    <row r="259" spans="1:23" s="6" customFormat="1" ht="41.25" customHeight="1" thickBot="1" x14ac:dyDescent="0.3">
      <c r="A259" s="12">
        <v>182</v>
      </c>
      <c r="B259" s="13" t="s">
        <v>247</v>
      </c>
      <c r="C259" s="1592" t="s">
        <v>3</v>
      </c>
      <c r="D259" s="1592"/>
      <c r="E259" s="774" t="s">
        <v>8</v>
      </c>
      <c r="F259" s="64" t="e">
        <f>#REF!</f>
        <v>#REF!</v>
      </c>
      <c r="G259" s="774">
        <v>0.65</v>
      </c>
      <c r="H259" s="33" t="e">
        <f t="shared" ref="H259:H322" si="26">F259*G259</f>
        <v>#REF!</v>
      </c>
      <c r="I259" s="33" t="e">
        <f>(H259*($I$9+#REF!))+H259</f>
        <v>#REF!</v>
      </c>
      <c r="J259" s="33" t="e">
        <f>ROUND(I259*#REF!*#REF!,0)</f>
        <v>#REF!</v>
      </c>
      <c r="K259" s="34" t="e">
        <f>ROUND(I259*#REF!*#REF!*#REF!,0)</f>
        <v>#REF!</v>
      </c>
      <c r="L259" s="110"/>
      <c r="M259" s="110"/>
      <c r="N259" s="110"/>
      <c r="O259" s="110"/>
      <c r="P259" s="394"/>
      <c r="Q259" s="394"/>
      <c r="U259" s="118" t="e">
        <f t="shared" si="23"/>
        <v>#REF!</v>
      </c>
      <c r="V259" s="125" t="e">
        <f t="shared" si="24"/>
        <v>#REF!</v>
      </c>
      <c r="W259" s="117" t="e">
        <f t="shared" si="25"/>
        <v>#REF!</v>
      </c>
    </row>
    <row r="260" spans="1:23" s="6" customFormat="1" ht="41.25" customHeight="1" thickBot="1" x14ac:dyDescent="0.3">
      <c r="A260" s="12">
        <v>183</v>
      </c>
      <c r="B260" s="13" t="s">
        <v>248</v>
      </c>
      <c r="C260" s="1592" t="s">
        <v>3</v>
      </c>
      <c r="D260" s="1592"/>
      <c r="E260" s="774" t="s">
        <v>8</v>
      </c>
      <c r="F260" s="64" t="e">
        <f>#REF!</f>
        <v>#REF!</v>
      </c>
      <c r="G260" s="774">
        <v>0.5</v>
      </c>
      <c r="H260" s="33" t="e">
        <f t="shared" si="26"/>
        <v>#REF!</v>
      </c>
      <c r="I260" s="33" t="e">
        <f>(H260*($I$9+#REF!))+H260</f>
        <v>#REF!</v>
      </c>
      <c r="J260" s="33" t="e">
        <f>ROUND(I260*#REF!*#REF!,0)</f>
        <v>#REF!</v>
      </c>
      <c r="K260" s="34" t="e">
        <f>ROUND(I260*#REF!*#REF!*#REF!,0)</f>
        <v>#REF!</v>
      </c>
      <c r="L260" s="110"/>
      <c r="M260" s="110"/>
      <c r="N260" s="110"/>
      <c r="O260" s="110"/>
      <c r="P260" s="394"/>
      <c r="Q260" s="394"/>
      <c r="U260" s="118" t="e">
        <f t="shared" si="23"/>
        <v>#REF!</v>
      </c>
      <c r="V260" s="125" t="e">
        <f t="shared" si="24"/>
        <v>#REF!</v>
      </c>
      <c r="W260" s="117" t="e">
        <f t="shared" si="25"/>
        <v>#REF!</v>
      </c>
    </row>
    <row r="261" spans="1:23" s="6" customFormat="1" ht="41.25" customHeight="1" thickBot="1" x14ac:dyDescent="0.3">
      <c r="A261" s="12">
        <v>184</v>
      </c>
      <c r="B261" s="13" t="s">
        <v>249</v>
      </c>
      <c r="C261" s="1592" t="s">
        <v>3</v>
      </c>
      <c r="D261" s="1592"/>
      <c r="E261" s="774" t="s">
        <v>8</v>
      </c>
      <c r="F261" s="64" t="e">
        <f>#REF!</f>
        <v>#REF!</v>
      </c>
      <c r="G261" s="774">
        <v>0.5</v>
      </c>
      <c r="H261" s="33" t="e">
        <f t="shared" si="26"/>
        <v>#REF!</v>
      </c>
      <c r="I261" s="33" t="e">
        <f>(H261*($I$9+#REF!))+H261</f>
        <v>#REF!</v>
      </c>
      <c r="J261" s="33" t="e">
        <f>ROUND(I261*#REF!*#REF!,0)</f>
        <v>#REF!</v>
      </c>
      <c r="K261" s="34" t="e">
        <f>ROUND(I261*#REF!*#REF!*#REF!,0)</f>
        <v>#REF!</v>
      </c>
      <c r="L261" s="110"/>
      <c r="M261" s="110"/>
      <c r="N261" s="110"/>
      <c r="O261" s="110"/>
      <c r="P261" s="394"/>
      <c r="Q261" s="394"/>
      <c r="U261" s="118" t="e">
        <f t="shared" si="23"/>
        <v>#REF!</v>
      </c>
      <c r="V261" s="125" t="e">
        <f t="shared" si="24"/>
        <v>#REF!</v>
      </c>
      <c r="W261" s="117" t="e">
        <f t="shared" si="25"/>
        <v>#REF!</v>
      </c>
    </row>
    <row r="262" spans="1:23" s="6" customFormat="1" ht="41.25" customHeight="1" thickBot="1" x14ac:dyDescent="0.3">
      <c r="A262" s="12">
        <v>185</v>
      </c>
      <c r="B262" s="13" t="s">
        <v>250</v>
      </c>
      <c r="C262" s="1592" t="s">
        <v>3</v>
      </c>
      <c r="D262" s="1592"/>
      <c r="E262" s="774" t="s">
        <v>8</v>
      </c>
      <c r="F262" s="64" t="e">
        <f>#REF!</f>
        <v>#REF!</v>
      </c>
      <c r="G262" s="774">
        <v>0.5</v>
      </c>
      <c r="H262" s="33" t="e">
        <f t="shared" si="26"/>
        <v>#REF!</v>
      </c>
      <c r="I262" s="33" t="e">
        <f>(H262*($I$9+#REF!))+H262</f>
        <v>#REF!</v>
      </c>
      <c r="J262" s="33" t="e">
        <f>ROUND(I262*#REF!*#REF!,0)</f>
        <v>#REF!</v>
      </c>
      <c r="K262" s="34" t="e">
        <f>ROUND(I262*#REF!*#REF!*#REF!,0)</f>
        <v>#REF!</v>
      </c>
      <c r="L262" s="110"/>
      <c r="M262" s="110"/>
      <c r="N262" s="110"/>
      <c r="O262" s="110"/>
      <c r="P262" s="394"/>
      <c r="Q262" s="394"/>
      <c r="U262" s="118" t="e">
        <f t="shared" si="23"/>
        <v>#REF!</v>
      </c>
      <c r="V262" s="125" t="e">
        <f t="shared" si="24"/>
        <v>#REF!</v>
      </c>
      <c r="W262" s="117" t="e">
        <f t="shared" si="25"/>
        <v>#REF!</v>
      </c>
    </row>
    <row r="263" spans="1:23" s="6" customFormat="1" ht="41.25" customHeight="1" thickBot="1" x14ac:dyDescent="0.3">
      <c r="A263" s="12">
        <v>186</v>
      </c>
      <c r="B263" s="13" t="s">
        <v>251</v>
      </c>
      <c r="C263" s="1592" t="s">
        <v>3</v>
      </c>
      <c r="D263" s="1592"/>
      <c r="E263" s="774" t="s">
        <v>8</v>
      </c>
      <c r="F263" s="64" t="e">
        <f>#REF!</f>
        <v>#REF!</v>
      </c>
      <c r="G263" s="774">
        <v>0.5</v>
      </c>
      <c r="H263" s="33" t="e">
        <f t="shared" si="26"/>
        <v>#REF!</v>
      </c>
      <c r="I263" s="33" t="e">
        <f>(H263*($I$9+#REF!))+H263</f>
        <v>#REF!</v>
      </c>
      <c r="J263" s="33" t="e">
        <f>ROUND(I263*#REF!*#REF!,0)</f>
        <v>#REF!</v>
      </c>
      <c r="K263" s="34" t="e">
        <f>ROUND(I263*#REF!*#REF!*#REF!,0)</f>
        <v>#REF!</v>
      </c>
      <c r="L263" s="110"/>
      <c r="M263" s="110"/>
      <c r="N263" s="110"/>
      <c r="O263" s="110"/>
      <c r="P263" s="394"/>
      <c r="Q263" s="394"/>
      <c r="U263" s="118" t="e">
        <f t="shared" si="23"/>
        <v>#REF!</v>
      </c>
      <c r="V263" s="125" t="e">
        <f t="shared" si="24"/>
        <v>#REF!</v>
      </c>
      <c r="W263" s="117" t="e">
        <f t="shared" si="25"/>
        <v>#REF!</v>
      </c>
    </row>
    <row r="264" spans="1:23" s="6" customFormat="1" ht="41.25" customHeight="1" thickBot="1" x14ac:dyDescent="0.3">
      <c r="A264" s="12">
        <v>187</v>
      </c>
      <c r="B264" s="13" t="s">
        <v>252</v>
      </c>
      <c r="C264" s="1592" t="s">
        <v>3</v>
      </c>
      <c r="D264" s="1592"/>
      <c r="E264" s="774" t="s">
        <v>8</v>
      </c>
      <c r="F264" s="64" t="e">
        <f>#REF!</f>
        <v>#REF!</v>
      </c>
      <c r="G264" s="774">
        <v>0.5</v>
      </c>
      <c r="H264" s="33" t="e">
        <f t="shared" si="26"/>
        <v>#REF!</v>
      </c>
      <c r="I264" s="33" t="e">
        <f>(H264*($I$9+#REF!))+H264</f>
        <v>#REF!</v>
      </c>
      <c r="J264" s="33" t="e">
        <f>ROUND(I264*#REF!*#REF!,0)</f>
        <v>#REF!</v>
      </c>
      <c r="K264" s="34" t="e">
        <f>ROUND(I264*#REF!*#REF!*#REF!,0)</f>
        <v>#REF!</v>
      </c>
      <c r="L264" s="110"/>
      <c r="M264" s="110"/>
      <c r="N264" s="110"/>
      <c r="O264" s="110"/>
      <c r="P264" s="394"/>
      <c r="Q264" s="394"/>
      <c r="U264" s="118" t="e">
        <f t="shared" si="23"/>
        <v>#REF!</v>
      </c>
      <c r="V264" s="125" t="e">
        <f t="shared" si="24"/>
        <v>#REF!</v>
      </c>
      <c r="W264" s="117" t="e">
        <f t="shared" si="25"/>
        <v>#REF!</v>
      </c>
    </row>
    <row r="265" spans="1:23" s="6" customFormat="1" ht="41.25" customHeight="1" thickBot="1" x14ac:dyDescent="0.3">
      <c r="A265" s="12">
        <v>188</v>
      </c>
      <c r="B265" s="13" t="s">
        <v>253</v>
      </c>
      <c r="C265" s="1592" t="s">
        <v>3</v>
      </c>
      <c r="D265" s="1592"/>
      <c r="E265" s="774" t="s">
        <v>8</v>
      </c>
      <c r="F265" s="64" t="e">
        <f>#REF!</f>
        <v>#REF!</v>
      </c>
      <c r="G265" s="774">
        <v>0.5</v>
      </c>
      <c r="H265" s="33" t="e">
        <f t="shared" si="26"/>
        <v>#REF!</v>
      </c>
      <c r="I265" s="33" t="e">
        <f>(H265*($I$9+#REF!))+H265</f>
        <v>#REF!</v>
      </c>
      <c r="J265" s="33" t="e">
        <f>ROUND(I265*#REF!*#REF!,0)</f>
        <v>#REF!</v>
      </c>
      <c r="K265" s="34" t="e">
        <f>ROUND(I265*#REF!*#REF!*#REF!,0)</f>
        <v>#REF!</v>
      </c>
      <c r="L265" s="110"/>
      <c r="M265" s="110"/>
      <c r="N265" s="110"/>
      <c r="O265" s="110"/>
      <c r="P265" s="394"/>
      <c r="Q265" s="394"/>
      <c r="U265" s="118" t="e">
        <f t="shared" si="23"/>
        <v>#REF!</v>
      </c>
      <c r="V265" s="125" t="e">
        <f t="shared" si="24"/>
        <v>#REF!</v>
      </c>
      <c r="W265" s="117" t="e">
        <f t="shared" si="25"/>
        <v>#REF!</v>
      </c>
    </row>
    <row r="266" spans="1:23" s="6" customFormat="1" ht="41.25" customHeight="1" thickBot="1" x14ac:dyDescent="0.3">
      <c r="A266" s="12">
        <v>189</v>
      </c>
      <c r="B266" s="13" t="s">
        <v>254</v>
      </c>
      <c r="C266" s="1592" t="s">
        <v>3</v>
      </c>
      <c r="D266" s="1592"/>
      <c r="E266" s="774" t="s">
        <v>8</v>
      </c>
      <c r="F266" s="64" t="e">
        <f>#REF!</f>
        <v>#REF!</v>
      </c>
      <c r="G266" s="774">
        <v>0.5</v>
      </c>
      <c r="H266" s="33" t="e">
        <f t="shared" si="26"/>
        <v>#REF!</v>
      </c>
      <c r="I266" s="33" t="e">
        <f>(H266*($I$9+#REF!))+H266</f>
        <v>#REF!</v>
      </c>
      <c r="J266" s="33" t="e">
        <f>ROUND(I266*#REF!*#REF!,0)</f>
        <v>#REF!</v>
      </c>
      <c r="K266" s="34" t="e">
        <f>ROUND(I266*#REF!*#REF!*#REF!,0)</f>
        <v>#REF!</v>
      </c>
      <c r="L266" s="110"/>
      <c r="M266" s="110"/>
      <c r="N266" s="110"/>
      <c r="O266" s="110"/>
      <c r="P266" s="394"/>
      <c r="Q266" s="394"/>
      <c r="U266" s="118" t="e">
        <f t="shared" si="23"/>
        <v>#REF!</v>
      </c>
      <c r="V266" s="125" t="e">
        <f t="shared" si="24"/>
        <v>#REF!</v>
      </c>
      <c r="W266" s="117" t="e">
        <f t="shared" si="25"/>
        <v>#REF!</v>
      </c>
    </row>
    <row r="267" spans="1:23" s="6" customFormat="1" ht="41.25" customHeight="1" thickBot="1" x14ac:dyDescent="0.3">
      <c r="A267" s="12">
        <v>190</v>
      </c>
      <c r="B267" s="13" t="s">
        <v>255</v>
      </c>
      <c r="C267" s="1592" t="s">
        <v>3</v>
      </c>
      <c r="D267" s="1592"/>
      <c r="E267" s="774" t="s">
        <v>8</v>
      </c>
      <c r="F267" s="64" t="e">
        <f>#REF!</f>
        <v>#REF!</v>
      </c>
      <c r="G267" s="774">
        <v>0.5</v>
      </c>
      <c r="H267" s="33" t="e">
        <f t="shared" si="26"/>
        <v>#REF!</v>
      </c>
      <c r="I267" s="33" t="e">
        <f>(H267*($I$9+#REF!))+H267</f>
        <v>#REF!</v>
      </c>
      <c r="J267" s="33" t="e">
        <f>ROUND(I267*#REF!*#REF!,0)</f>
        <v>#REF!</v>
      </c>
      <c r="K267" s="34" t="e">
        <f>ROUND(I267*#REF!*#REF!*#REF!,0)</f>
        <v>#REF!</v>
      </c>
      <c r="L267" s="110"/>
      <c r="M267" s="110"/>
      <c r="N267" s="110"/>
      <c r="O267" s="110"/>
      <c r="P267" s="394"/>
      <c r="Q267" s="394"/>
      <c r="U267" s="118" t="e">
        <f t="shared" si="23"/>
        <v>#REF!</v>
      </c>
      <c r="V267" s="125" t="e">
        <f t="shared" si="24"/>
        <v>#REF!</v>
      </c>
      <c r="W267" s="117" t="e">
        <f t="shared" si="25"/>
        <v>#REF!</v>
      </c>
    </row>
    <row r="268" spans="1:23" s="6" customFormat="1" ht="41.25" customHeight="1" thickBot="1" x14ac:dyDescent="0.3">
      <c r="A268" s="12">
        <v>191</v>
      </c>
      <c r="B268" s="13" t="s">
        <v>256</v>
      </c>
      <c r="C268" s="1592" t="s">
        <v>3</v>
      </c>
      <c r="D268" s="1592"/>
      <c r="E268" s="774" t="s">
        <v>8</v>
      </c>
      <c r="F268" s="64" t="e">
        <f>#REF!</f>
        <v>#REF!</v>
      </c>
      <c r="G268" s="774">
        <v>1</v>
      </c>
      <c r="H268" s="33" t="e">
        <f t="shared" si="26"/>
        <v>#REF!</v>
      </c>
      <c r="I268" s="33" t="e">
        <f>(H268*($I$9+#REF!))+H268</f>
        <v>#REF!</v>
      </c>
      <c r="J268" s="33" t="e">
        <f>ROUND(I268*#REF!*#REF!,0)</f>
        <v>#REF!</v>
      </c>
      <c r="K268" s="34" t="e">
        <f>ROUND(I268*#REF!*#REF!*#REF!,0)</f>
        <v>#REF!</v>
      </c>
      <c r="L268" s="110"/>
      <c r="M268" s="110"/>
      <c r="N268" s="110"/>
      <c r="O268" s="110"/>
      <c r="P268" s="394"/>
      <c r="Q268" s="394"/>
      <c r="U268" s="118" t="e">
        <f t="shared" si="23"/>
        <v>#REF!</v>
      </c>
      <c r="V268" s="125" t="e">
        <f t="shared" si="24"/>
        <v>#REF!</v>
      </c>
      <c r="W268" s="117" t="e">
        <f t="shared" si="25"/>
        <v>#REF!</v>
      </c>
    </row>
    <row r="269" spans="1:23" s="6" customFormat="1" ht="41.25" customHeight="1" thickBot="1" x14ac:dyDescent="0.3">
      <c r="A269" s="12">
        <v>192</v>
      </c>
      <c r="B269" s="13" t="s">
        <v>257</v>
      </c>
      <c r="C269" s="1592" t="s">
        <v>3</v>
      </c>
      <c r="D269" s="1592"/>
      <c r="E269" s="774" t="s">
        <v>8</v>
      </c>
      <c r="F269" s="64" t="e">
        <f>#REF!</f>
        <v>#REF!</v>
      </c>
      <c r="G269" s="774">
        <v>0.5</v>
      </c>
      <c r="H269" s="33" t="e">
        <f t="shared" si="26"/>
        <v>#REF!</v>
      </c>
      <c r="I269" s="33" t="e">
        <f>(H269*($I$9+#REF!))+H269</f>
        <v>#REF!</v>
      </c>
      <c r="J269" s="33" t="e">
        <f>ROUND(I269*#REF!*#REF!,0)</f>
        <v>#REF!</v>
      </c>
      <c r="K269" s="34" t="e">
        <f>ROUND(I269*#REF!*#REF!*#REF!,0)</f>
        <v>#REF!</v>
      </c>
      <c r="L269" s="110"/>
      <c r="M269" s="110"/>
      <c r="N269" s="110"/>
      <c r="O269" s="110"/>
      <c r="P269" s="394"/>
      <c r="Q269" s="394"/>
      <c r="U269" s="118" t="e">
        <f t="shared" si="23"/>
        <v>#REF!</v>
      </c>
      <c r="V269" s="125" t="e">
        <f t="shared" si="24"/>
        <v>#REF!</v>
      </c>
      <c r="W269" s="117" t="e">
        <f t="shared" si="25"/>
        <v>#REF!</v>
      </c>
    </row>
    <row r="270" spans="1:23" s="6" customFormat="1" ht="41.25" customHeight="1" thickBot="1" x14ac:dyDescent="0.3">
      <c r="A270" s="12">
        <v>193</v>
      </c>
      <c r="B270" s="13" t="s">
        <v>258</v>
      </c>
      <c r="C270" s="1592" t="s">
        <v>3</v>
      </c>
      <c r="D270" s="1592"/>
      <c r="E270" s="774" t="s">
        <v>8</v>
      </c>
      <c r="F270" s="64" t="e">
        <f>#REF!</f>
        <v>#REF!</v>
      </c>
      <c r="G270" s="774">
        <v>0.5</v>
      </c>
      <c r="H270" s="33" t="e">
        <f t="shared" si="26"/>
        <v>#REF!</v>
      </c>
      <c r="I270" s="33" t="e">
        <f>(H270*($I$9+#REF!))+H270</f>
        <v>#REF!</v>
      </c>
      <c r="J270" s="33" t="e">
        <f>ROUND(I270*#REF!*#REF!,0)</f>
        <v>#REF!</v>
      </c>
      <c r="K270" s="34" t="e">
        <f>ROUND(I270*#REF!*#REF!*#REF!,0)</f>
        <v>#REF!</v>
      </c>
      <c r="L270" s="110"/>
      <c r="M270" s="110"/>
      <c r="N270" s="110"/>
      <c r="O270" s="110"/>
      <c r="P270" s="394"/>
      <c r="Q270" s="394"/>
      <c r="U270" s="118" t="e">
        <f t="shared" si="23"/>
        <v>#REF!</v>
      </c>
      <c r="V270" s="125" t="e">
        <f t="shared" si="24"/>
        <v>#REF!</v>
      </c>
      <c r="W270" s="117" t="e">
        <f t="shared" si="25"/>
        <v>#REF!</v>
      </c>
    </row>
    <row r="271" spans="1:23" s="6" customFormat="1" ht="41.25" customHeight="1" thickBot="1" x14ac:dyDescent="0.3">
      <c r="A271" s="12">
        <v>194</v>
      </c>
      <c r="B271" s="13" t="s">
        <v>259</v>
      </c>
      <c r="C271" s="1592" t="s">
        <v>3</v>
      </c>
      <c r="D271" s="1592"/>
      <c r="E271" s="774" t="s">
        <v>8</v>
      </c>
      <c r="F271" s="64" t="e">
        <f>#REF!</f>
        <v>#REF!</v>
      </c>
      <c r="G271" s="774">
        <v>0.7</v>
      </c>
      <c r="H271" s="33" t="e">
        <f t="shared" si="26"/>
        <v>#REF!</v>
      </c>
      <c r="I271" s="33" t="e">
        <f>(H271*($I$9+#REF!))+H271</f>
        <v>#REF!</v>
      </c>
      <c r="J271" s="33" t="e">
        <f>ROUND(I271*#REF!*#REF!,0)</f>
        <v>#REF!</v>
      </c>
      <c r="K271" s="34" t="e">
        <f>ROUND(I271*#REF!*#REF!*#REF!,0)</f>
        <v>#REF!</v>
      </c>
      <c r="L271" s="110"/>
      <c r="M271" s="110"/>
      <c r="N271" s="110"/>
      <c r="O271" s="110"/>
      <c r="P271" s="394"/>
      <c r="Q271" s="394"/>
      <c r="U271" s="118" t="e">
        <f t="shared" si="23"/>
        <v>#REF!</v>
      </c>
      <c r="V271" s="125" t="e">
        <f t="shared" si="24"/>
        <v>#REF!</v>
      </c>
      <c r="W271" s="117" t="e">
        <f t="shared" si="25"/>
        <v>#REF!</v>
      </c>
    </row>
    <row r="272" spans="1:23" s="6" customFormat="1" ht="41.25" customHeight="1" thickBot="1" x14ac:dyDescent="0.3">
      <c r="A272" s="12">
        <v>195</v>
      </c>
      <c r="B272" s="13" t="s">
        <v>260</v>
      </c>
      <c r="C272" s="1592" t="s">
        <v>3</v>
      </c>
      <c r="D272" s="1592"/>
      <c r="E272" s="774" t="s">
        <v>8</v>
      </c>
      <c r="F272" s="64" t="e">
        <f>#REF!</f>
        <v>#REF!</v>
      </c>
      <c r="G272" s="774">
        <v>0.5</v>
      </c>
      <c r="H272" s="33" t="e">
        <f t="shared" si="26"/>
        <v>#REF!</v>
      </c>
      <c r="I272" s="33" t="e">
        <f>(H272*($I$9+#REF!))+H272</f>
        <v>#REF!</v>
      </c>
      <c r="J272" s="33" t="e">
        <f>ROUND(I272*#REF!*#REF!,0)</f>
        <v>#REF!</v>
      </c>
      <c r="K272" s="34" t="e">
        <f>ROUND(I272*#REF!*#REF!*#REF!,0)</f>
        <v>#REF!</v>
      </c>
      <c r="L272" s="110"/>
      <c r="M272" s="110"/>
      <c r="N272" s="110"/>
      <c r="O272" s="110"/>
      <c r="P272" s="394"/>
      <c r="Q272" s="394"/>
      <c r="U272" s="118" t="e">
        <f t="shared" si="23"/>
        <v>#REF!</v>
      </c>
      <c r="V272" s="125" t="e">
        <f t="shared" si="24"/>
        <v>#REF!</v>
      </c>
      <c r="W272" s="117" t="e">
        <f t="shared" si="25"/>
        <v>#REF!</v>
      </c>
    </row>
    <row r="273" spans="1:23" s="6" customFormat="1" ht="41.25" customHeight="1" thickBot="1" x14ac:dyDescent="0.3">
      <c r="A273" s="12">
        <v>196</v>
      </c>
      <c r="B273" s="13" t="s">
        <v>261</v>
      </c>
      <c r="C273" s="1592" t="s">
        <v>3</v>
      </c>
      <c r="D273" s="1592"/>
      <c r="E273" s="774" t="s">
        <v>8</v>
      </c>
      <c r="F273" s="64" t="e">
        <f>#REF!</f>
        <v>#REF!</v>
      </c>
      <c r="G273" s="774">
        <v>0.5</v>
      </c>
      <c r="H273" s="33" t="e">
        <f t="shared" si="26"/>
        <v>#REF!</v>
      </c>
      <c r="I273" s="33" t="e">
        <f>(H273*($I$9+#REF!))+H273</f>
        <v>#REF!</v>
      </c>
      <c r="J273" s="33" t="e">
        <f>ROUND(I273*#REF!*#REF!,0)</f>
        <v>#REF!</v>
      </c>
      <c r="K273" s="34" t="e">
        <f>ROUND(I273*#REF!*#REF!*#REF!,0)</f>
        <v>#REF!</v>
      </c>
      <c r="L273" s="110"/>
      <c r="M273" s="110"/>
      <c r="N273" s="110"/>
      <c r="O273" s="110"/>
      <c r="P273" s="394"/>
      <c r="Q273" s="394"/>
      <c r="U273" s="118" t="e">
        <f t="shared" si="23"/>
        <v>#REF!</v>
      </c>
      <c r="V273" s="125" t="e">
        <f t="shared" si="24"/>
        <v>#REF!</v>
      </c>
      <c r="W273" s="117" t="e">
        <f t="shared" si="25"/>
        <v>#REF!</v>
      </c>
    </row>
    <row r="274" spans="1:23" s="6" customFormat="1" ht="41.25" customHeight="1" thickBot="1" x14ac:dyDescent="0.3">
      <c r="A274" s="12">
        <v>197</v>
      </c>
      <c r="B274" s="13" t="s">
        <v>262</v>
      </c>
      <c r="C274" s="1592" t="s">
        <v>3</v>
      </c>
      <c r="D274" s="1592"/>
      <c r="E274" s="774" t="s">
        <v>8</v>
      </c>
      <c r="F274" s="64" t="e">
        <f>#REF!</f>
        <v>#REF!</v>
      </c>
      <c r="G274" s="774">
        <v>0.5</v>
      </c>
      <c r="H274" s="33" t="e">
        <f t="shared" si="26"/>
        <v>#REF!</v>
      </c>
      <c r="I274" s="33" t="e">
        <f>(H274*($I$9+#REF!))+H274</f>
        <v>#REF!</v>
      </c>
      <c r="J274" s="33" t="e">
        <f>ROUND(I274*#REF!*#REF!,0)</f>
        <v>#REF!</v>
      </c>
      <c r="K274" s="34" t="e">
        <f>ROUND(I274*#REF!*#REF!*#REF!,0)</f>
        <v>#REF!</v>
      </c>
      <c r="L274" s="110"/>
      <c r="M274" s="110"/>
      <c r="N274" s="110"/>
      <c r="O274" s="110"/>
      <c r="P274" s="394"/>
      <c r="Q274" s="394"/>
      <c r="U274" s="118" t="e">
        <f t="shared" ref="U274:U337" si="27">(I274-H274)/H274</f>
        <v>#REF!</v>
      </c>
      <c r="V274" s="125" t="e">
        <f t="shared" ref="V274:V337" si="28">J274/I274</f>
        <v>#REF!</v>
      </c>
      <c r="W274" s="117" t="e">
        <f t="shared" ref="W274:W337" si="29">ROUND(K274/I274/$W$3/$W$1,1)</f>
        <v>#REF!</v>
      </c>
    </row>
    <row r="275" spans="1:23" s="6" customFormat="1" ht="41.25" customHeight="1" thickBot="1" x14ac:dyDescent="0.3">
      <c r="A275" s="12">
        <v>198</v>
      </c>
      <c r="B275" s="13" t="s">
        <v>263</v>
      </c>
      <c r="C275" s="1592" t="s">
        <v>3</v>
      </c>
      <c r="D275" s="1592"/>
      <c r="E275" s="774" t="s">
        <v>8</v>
      </c>
      <c r="F275" s="64" t="e">
        <f>#REF!</f>
        <v>#REF!</v>
      </c>
      <c r="G275" s="774">
        <v>0.5</v>
      </c>
      <c r="H275" s="33" t="e">
        <f t="shared" si="26"/>
        <v>#REF!</v>
      </c>
      <c r="I275" s="33" t="e">
        <f>(H275*($I$9+#REF!))+H275</f>
        <v>#REF!</v>
      </c>
      <c r="J275" s="33" t="e">
        <f>ROUND(I275*#REF!*#REF!,0)</f>
        <v>#REF!</v>
      </c>
      <c r="K275" s="34" t="e">
        <f>ROUND(I275*#REF!*#REF!*#REF!,0)</f>
        <v>#REF!</v>
      </c>
      <c r="L275" s="110"/>
      <c r="M275" s="110"/>
      <c r="N275" s="110"/>
      <c r="O275" s="110"/>
      <c r="P275" s="394"/>
      <c r="Q275" s="394"/>
      <c r="U275" s="118" t="e">
        <f t="shared" si="27"/>
        <v>#REF!</v>
      </c>
      <c r="V275" s="125" t="e">
        <f t="shared" si="28"/>
        <v>#REF!</v>
      </c>
      <c r="W275" s="117" t="e">
        <f t="shared" si="29"/>
        <v>#REF!</v>
      </c>
    </row>
    <row r="276" spans="1:23" s="6" customFormat="1" ht="41.25" customHeight="1" thickBot="1" x14ac:dyDescent="0.3">
      <c r="A276" s="12">
        <v>199</v>
      </c>
      <c r="B276" s="13" t="s">
        <v>264</v>
      </c>
      <c r="C276" s="1592" t="s">
        <v>3</v>
      </c>
      <c r="D276" s="1592"/>
      <c r="E276" s="774" t="s">
        <v>8</v>
      </c>
      <c r="F276" s="64" t="e">
        <f>#REF!</f>
        <v>#REF!</v>
      </c>
      <c r="G276" s="774">
        <v>0.5</v>
      </c>
      <c r="H276" s="33" t="e">
        <f t="shared" si="26"/>
        <v>#REF!</v>
      </c>
      <c r="I276" s="33" t="e">
        <f>(H276*($I$9+#REF!))+H276</f>
        <v>#REF!</v>
      </c>
      <c r="J276" s="33" t="e">
        <f>ROUND(I276*#REF!*#REF!,0)</f>
        <v>#REF!</v>
      </c>
      <c r="K276" s="34" t="e">
        <f>ROUND(I276*#REF!*#REF!*#REF!,0)</f>
        <v>#REF!</v>
      </c>
      <c r="L276" s="110"/>
      <c r="M276" s="110"/>
      <c r="N276" s="110"/>
      <c r="O276" s="110"/>
      <c r="P276" s="394"/>
      <c r="Q276" s="394"/>
      <c r="U276" s="118" t="e">
        <f t="shared" si="27"/>
        <v>#REF!</v>
      </c>
      <c r="V276" s="125" t="e">
        <f t="shared" si="28"/>
        <v>#REF!</v>
      </c>
      <c r="W276" s="117" t="e">
        <f t="shared" si="29"/>
        <v>#REF!</v>
      </c>
    </row>
    <row r="277" spans="1:23" s="6" customFormat="1" ht="41.25" customHeight="1" thickBot="1" x14ac:dyDescent="0.3">
      <c r="A277" s="12">
        <v>200</v>
      </c>
      <c r="B277" s="13" t="s">
        <v>265</v>
      </c>
      <c r="C277" s="1592" t="s">
        <v>3</v>
      </c>
      <c r="D277" s="1592"/>
      <c r="E277" s="774" t="s">
        <v>8</v>
      </c>
      <c r="F277" s="64" t="e">
        <f>#REF!</f>
        <v>#REF!</v>
      </c>
      <c r="G277" s="774">
        <v>0.5</v>
      </c>
      <c r="H277" s="33" t="e">
        <f t="shared" si="26"/>
        <v>#REF!</v>
      </c>
      <c r="I277" s="33" t="e">
        <f>(H277*($I$9+#REF!))+H277</f>
        <v>#REF!</v>
      </c>
      <c r="J277" s="33" t="e">
        <f>ROUND(I277*#REF!*#REF!,0)</f>
        <v>#REF!</v>
      </c>
      <c r="K277" s="34" t="e">
        <f>ROUND(I277*#REF!*#REF!*#REF!,0)</f>
        <v>#REF!</v>
      </c>
      <c r="L277" s="110"/>
      <c r="M277" s="110"/>
      <c r="N277" s="110"/>
      <c r="O277" s="110"/>
      <c r="P277" s="394"/>
      <c r="Q277" s="394"/>
      <c r="U277" s="118" t="e">
        <f t="shared" si="27"/>
        <v>#REF!</v>
      </c>
      <c r="V277" s="125" t="e">
        <f t="shared" si="28"/>
        <v>#REF!</v>
      </c>
      <c r="W277" s="117" t="e">
        <f t="shared" si="29"/>
        <v>#REF!</v>
      </c>
    </row>
    <row r="278" spans="1:23" s="6" customFormat="1" ht="41.25" customHeight="1" thickBot="1" x14ac:dyDescent="0.3">
      <c r="A278" s="12">
        <v>201</v>
      </c>
      <c r="B278" s="13" t="s">
        <v>266</v>
      </c>
      <c r="C278" s="1592" t="s">
        <v>3</v>
      </c>
      <c r="D278" s="1592"/>
      <c r="E278" s="774" t="s">
        <v>8</v>
      </c>
      <c r="F278" s="64" t="e">
        <f>#REF!</f>
        <v>#REF!</v>
      </c>
      <c r="G278" s="774">
        <v>0.5</v>
      </c>
      <c r="H278" s="33" t="e">
        <f t="shared" si="26"/>
        <v>#REF!</v>
      </c>
      <c r="I278" s="33" t="e">
        <f>(H278*($I$9+#REF!))+H278</f>
        <v>#REF!</v>
      </c>
      <c r="J278" s="33" t="e">
        <f>ROUND(I278*#REF!*#REF!,0)</f>
        <v>#REF!</v>
      </c>
      <c r="K278" s="34" t="e">
        <f>ROUND(I278*#REF!*#REF!*#REF!,0)</f>
        <v>#REF!</v>
      </c>
      <c r="L278" s="110"/>
      <c r="M278" s="110"/>
      <c r="N278" s="110"/>
      <c r="O278" s="110"/>
      <c r="P278" s="394"/>
      <c r="Q278" s="394"/>
      <c r="U278" s="118" t="e">
        <f t="shared" si="27"/>
        <v>#REF!</v>
      </c>
      <c r="V278" s="125" t="e">
        <f t="shared" si="28"/>
        <v>#REF!</v>
      </c>
      <c r="W278" s="117" t="e">
        <f t="shared" si="29"/>
        <v>#REF!</v>
      </c>
    </row>
    <row r="279" spans="1:23" s="6" customFormat="1" ht="41.25" customHeight="1" thickBot="1" x14ac:dyDescent="0.3">
      <c r="A279" s="12">
        <v>202</v>
      </c>
      <c r="B279" s="13" t="s">
        <v>267</v>
      </c>
      <c r="C279" s="1592" t="s">
        <v>3</v>
      </c>
      <c r="D279" s="1592"/>
      <c r="E279" s="774" t="s">
        <v>8</v>
      </c>
      <c r="F279" s="64" t="e">
        <f>#REF!</f>
        <v>#REF!</v>
      </c>
      <c r="G279" s="774">
        <v>1.02</v>
      </c>
      <c r="H279" s="33" t="e">
        <f t="shared" si="26"/>
        <v>#REF!</v>
      </c>
      <c r="I279" s="33" t="e">
        <f>(H279*($I$9+#REF!))+H279</f>
        <v>#REF!</v>
      </c>
      <c r="J279" s="33" t="e">
        <f>ROUND(I279*#REF!*#REF!,0)</f>
        <v>#REF!</v>
      </c>
      <c r="K279" s="34" t="e">
        <f>ROUND(I279*#REF!*#REF!*#REF!,0)</f>
        <v>#REF!</v>
      </c>
      <c r="L279" s="110"/>
      <c r="M279" s="110"/>
      <c r="N279" s="110"/>
      <c r="O279" s="110"/>
      <c r="P279" s="394"/>
      <c r="Q279" s="394"/>
      <c r="U279" s="118" t="e">
        <f t="shared" si="27"/>
        <v>#REF!</v>
      </c>
      <c r="V279" s="125" t="e">
        <f t="shared" si="28"/>
        <v>#REF!</v>
      </c>
      <c r="W279" s="117" t="e">
        <f t="shared" si="29"/>
        <v>#REF!</v>
      </c>
    </row>
    <row r="280" spans="1:23" s="6" customFormat="1" ht="41.25" customHeight="1" thickBot="1" x14ac:dyDescent="0.3">
      <c r="A280" s="12">
        <v>203</v>
      </c>
      <c r="B280" s="13" t="s">
        <v>268</v>
      </c>
      <c r="C280" s="1592" t="s">
        <v>3</v>
      </c>
      <c r="D280" s="1592"/>
      <c r="E280" s="774" t="s">
        <v>8</v>
      </c>
      <c r="F280" s="64" t="e">
        <f>#REF!</f>
        <v>#REF!</v>
      </c>
      <c r="G280" s="774">
        <v>0.54</v>
      </c>
      <c r="H280" s="33" t="e">
        <f t="shared" si="26"/>
        <v>#REF!</v>
      </c>
      <c r="I280" s="33" t="e">
        <f>(H280*($I$9+#REF!))+H280</f>
        <v>#REF!</v>
      </c>
      <c r="J280" s="33" t="e">
        <f>ROUND(I280*#REF!*#REF!,0)</f>
        <v>#REF!</v>
      </c>
      <c r="K280" s="34" t="e">
        <f>ROUND(I280*#REF!*#REF!*#REF!,0)</f>
        <v>#REF!</v>
      </c>
      <c r="L280" s="110"/>
      <c r="M280" s="110"/>
      <c r="N280" s="110"/>
      <c r="O280" s="110"/>
      <c r="P280" s="394"/>
      <c r="Q280" s="394"/>
      <c r="U280" s="118" t="e">
        <f t="shared" si="27"/>
        <v>#REF!</v>
      </c>
      <c r="V280" s="125" t="e">
        <f t="shared" si="28"/>
        <v>#REF!</v>
      </c>
      <c r="W280" s="117" t="e">
        <f t="shared" si="29"/>
        <v>#REF!</v>
      </c>
    </row>
    <row r="281" spans="1:23" s="6" customFormat="1" ht="41.25" customHeight="1" thickBot="1" x14ac:dyDescent="0.3">
      <c r="A281" s="12">
        <v>204</v>
      </c>
      <c r="B281" s="13" t="s">
        <v>269</v>
      </c>
      <c r="C281" s="1592" t="s">
        <v>3</v>
      </c>
      <c r="D281" s="1592"/>
      <c r="E281" s="774" t="s">
        <v>8</v>
      </c>
      <c r="F281" s="64" t="e">
        <f>#REF!</f>
        <v>#REF!</v>
      </c>
      <c r="G281" s="774">
        <v>0.66</v>
      </c>
      <c r="H281" s="33" t="e">
        <f t="shared" si="26"/>
        <v>#REF!</v>
      </c>
      <c r="I281" s="33" t="e">
        <f>(H281*($I$9+#REF!))+H281</f>
        <v>#REF!</v>
      </c>
      <c r="J281" s="33" t="e">
        <f>ROUND(I281*#REF!*#REF!,0)</f>
        <v>#REF!</v>
      </c>
      <c r="K281" s="34" t="e">
        <f>ROUND(I281*#REF!*#REF!*#REF!,0)</f>
        <v>#REF!</v>
      </c>
      <c r="L281" s="110"/>
      <c r="M281" s="110"/>
      <c r="N281" s="110"/>
      <c r="O281" s="110"/>
      <c r="P281" s="394"/>
      <c r="Q281" s="394"/>
      <c r="U281" s="118" t="e">
        <f t="shared" si="27"/>
        <v>#REF!</v>
      </c>
      <c r="V281" s="125" t="e">
        <f t="shared" si="28"/>
        <v>#REF!</v>
      </c>
      <c r="W281" s="117" t="e">
        <f t="shared" si="29"/>
        <v>#REF!</v>
      </c>
    </row>
    <row r="282" spans="1:23" s="6" customFormat="1" ht="41.25" customHeight="1" thickBot="1" x14ac:dyDescent="0.3">
      <c r="A282" s="12">
        <v>205</v>
      </c>
      <c r="B282" s="13" t="s">
        <v>270</v>
      </c>
      <c r="C282" s="1592" t="s">
        <v>3</v>
      </c>
      <c r="D282" s="1592"/>
      <c r="E282" s="774" t="s">
        <v>8</v>
      </c>
      <c r="F282" s="64" t="e">
        <f>#REF!</f>
        <v>#REF!</v>
      </c>
      <c r="G282" s="774">
        <v>0.33</v>
      </c>
      <c r="H282" s="33" t="e">
        <f t="shared" si="26"/>
        <v>#REF!</v>
      </c>
      <c r="I282" s="33" t="e">
        <f>(H282*($I$9+#REF!))+H282</f>
        <v>#REF!</v>
      </c>
      <c r="J282" s="33" t="e">
        <f>ROUND(I282*#REF!*#REF!,0)</f>
        <v>#REF!</v>
      </c>
      <c r="K282" s="34" t="e">
        <f>ROUND(I282*#REF!*#REF!*#REF!,0)</f>
        <v>#REF!</v>
      </c>
      <c r="L282" s="110"/>
      <c r="M282" s="110"/>
      <c r="N282" s="110"/>
      <c r="O282" s="110"/>
      <c r="P282" s="394"/>
      <c r="Q282" s="394"/>
      <c r="U282" s="118" t="e">
        <f t="shared" si="27"/>
        <v>#REF!</v>
      </c>
      <c r="V282" s="125" t="e">
        <f t="shared" si="28"/>
        <v>#REF!</v>
      </c>
      <c r="W282" s="117" t="e">
        <f t="shared" si="29"/>
        <v>#REF!</v>
      </c>
    </row>
    <row r="283" spans="1:23" s="6" customFormat="1" ht="41.25" customHeight="1" thickBot="1" x14ac:dyDescent="0.3">
      <c r="A283" s="12">
        <v>206</v>
      </c>
      <c r="B283" s="13" t="s">
        <v>271</v>
      </c>
      <c r="C283" s="1592" t="s">
        <v>3</v>
      </c>
      <c r="D283" s="1592"/>
      <c r="E283" s="774" t="s">
        <v>8</v>
      </c>
      <c r="F283" s="64" t="e">
        <f>#REF!</f>
        <v>#REF!</v>
      </c>
      <c r="G283" s="774">
        <v>2.5</v>
      </c>
      <c r="H283" s="33" t="e">
        <f t="shared" si="26"/>
        <v>#REF!</v>
      </c>
      <c r="I283" s="33" t="e">
        <f>(H283*($I$9+#REF!))+H283</f>
        <v>#REF!</v>
      </c>
      <c r="J283" s="33" t="e">
        <f>ROUND(I283*#REF!*#REF!,0)</f>
        <v>#REF!</v>
      </c>
      <c r="K283" s="34" t="e">
        <f>ROUND(I283*#REF!*#REF!*#REF!,0)</f>
        <v>#REF!</v>
      </c>
      <c r="L283" s="110"/>
      <c r="M283" s="110"/>
      <c r="N283" s="110"/>
      <c r="O283" s="110"/>
      <c r="P283" s="394"/>
      <c r="Q283" s="394"/>
      <c r="U283" s="118" t="e">
        <f t="shared" si="27"/>
        <v>#REF!</v>
      </c>
      <c r="V283" s="125" t="e">
        <f t="shared" si="28"/>
        <v>#REF!</v>
      </c>
      <c r="W283" s="117" t="e">
        <f t="shared" si="29"/>
        <v>#REF!</v>
      </c>
    </row>
    <row r="284" spans="1:23" s="6" customFormat="1" ht="41.25" customHeight="1" thickBot="1" x14ac:dyDescent="0.3">
      <c r="A284" s="12">
        <v>207</v>
      </c>
      <c r="B284" s="13" t="s">
        <v>272</v>
      </c>
      <c r="C284" s="1592" t="s">
        <v>3</v>
      </c>
      <c r="D284" s="1592"/>
      <c r="E284" s="774" t="s">
        <v>8</v>
      </c>
      <c r="F284" s="64" t="e">
        <f>#REF!</f>
        <v>#REF!</v>
      </c>
      <c r="G284" s="774">
        <v>0.78</v>
      </c>
      <c r="H284" s="33" t="e">
        <f t="shared" si="26"/>
        <v>#REF!</v>
      </c>
      <c r="I284" s="33" t="e">
        <f>(H284*($I$9+#REF!))+H284</f>
        <v>#REF!</v>
      </c>
      <c r="J284" s="33" t="e">
        <f>ROUND(I284*#REF!*#REF!,0)</f>
        <v>#REF!</v>
      </c>
      <c r="K284" s="34" t="e">
        <f>ROUND(I284*#REF!*#REF!*#REF!,0)</f>
        <v>#REF!</v>
      </c>
      <c r="L284" s="110"/>
      <c r="M284" s="110"/>
      <c r="N284" s="110"/>
      <c r="O284" s="110"/>
      <c r="P284" s="394"/>
      <c r="Q284" s="394"/>
      <c r="U284" s="118" t="e">
        <f t="shared" si="27"/>
        <v>#REF!</v>
      </c>
      <c r="V284" s="125" t="e">
        <f t="shared" si="28"/>
        <v>#REF!</v>
      </c>
      <c r="W284" s="117" t="e">
        <f t="shared" si="29"/>
        <v>#REF!</v>
      </c>
    </row>
    <row r="285" spans="1:23" s="6" customFormat="1" ht="41.25" customHeight="1" thickBot="1" x14ac:dyDescent="0.3">
      <c r="A285" s="12">
        <v>208</v>
      </c>
      <c r="B285" s="13" t="s">
        <v>273</v>
      </c>
      <c r="C285" s="1592" t="s">
        <v>3</v>
      </c>
      <c r="D285" s="1592"/>
      <c r="E285" s="774" t="s">
        <v>8</v>
      </c>
      <c r="F285" s="64" t="e">
        <f>#REF!</f>
        <v>#REF!</v>
      </c>
      <c r="G285" s="774">
        <v>1.38</v>
      </c>
      <c r="H285" s="33" t="e">
        <f t="shared" si="26"/>
        <v>#REF!</v>
      </c>
      <c r="I285" s="33" t="e">
        <f>(H285*($I$9+#REF!))+H285</f>
        <v>#REF!</v>
      </c>
      <c r="J285" s="33" t="e">
        <f>ROUND(I285*#REF!*#REF!,0)</f>
        <v>#REF!</v>
      </c>
      <c r="K285" s="34" t="e">
        <f>ROUND(I285*#REF!*#REF!*#REF!,0)</f>
        <v>#REF!</v>
      </c>
      <c r="L285" s="110"/>
      <c r="M285" s="110"/>
      <c r="N285" s="110"/>
      <c r="O285" s="110"/>
      <c r="P285" s="394"/>
      <c r="Q285" s="394"/>
      <c r="U285" s="118" t="e">
        <f t="shared" si="27"/>
        <v>#REF!</v>
      </c>
      <c r="V285" s="125" t="e">
        <f t="shared" si="28"/>
        <v>#REF!</v>
      </c>
      <c r="W285" s="117" t="e">
        <f t="shared" si="29"/>
        <v>#REF!</v>
      </c>
    </row>
    <row r="286" spans="1:23" s="6" customFormat="1" ht="41.25" customHeight="1" thickBot="1" x14ac:dyDescent="0.3">
      <c r="A286" s="12">
        <v>209</v>
      </c>
      <c r="B286" s="13" t="s">
        <v>274</v>
      </c>
      <c r="C286" s="1592" t="s">
        <v>3</v>
      </c>
      <c r="D286" s="1592"/>
      <c r="E286" s="774" t="s">
        <v>382</v>
      </c>
      <c r="F286" s="64" t="e">
        <f>#REF!</f>
        <v>#REF!</v>
      </c>
      <c r="G286" s="774">
        <v>0.77</v>
      </c>
      <c r="H286" s="33" t="e">
        <f t="shared" si="26"/>
        <v>#REF!</v>
      </c>
      <c r="I286" s="33" t="e">
        <f>(H286*($I$9+#REF!))+H286</f>
        <v>#REF!</v>
      </c>
      <c r="J286" s="33" t="e">
        <f>ROUND(I286*#REF!*#REF!,0)</f>
        <v>#REF!</v>
      </c>
      <c r="K286" s="34" t="e">
        <f>ROUND(I286*#REF!*#REF!*#REF!,0)</f>
        <v>#REF!</v>
      </c>
      <c r="L286" s="110"/>
      <c r="M286" s="110"/>
      <c r="N286" s="110"/>
      <c r="O286" s="110"/>
      <c r="P286" s="394"/>
      <c r="Q286" s="394"/>
      <c r="U286" s="118" t="e">
        <f t="shared" si="27"/>
        <v>#REF!</v>
      </c>
      <c r="V286" s="125" t="e">
        <f t="shared" si="28"/>
        <v>#REF!</v>
      </c>
      <c r="W286" s="117" t="e">
        <f t="shared" si="29"/>
        <v>#REF!</v>
      </c>
    </row>
    <row r="287" spans="1:23" s="6" customFormat="1" ht="41.25" customHeight="1" thickBot="1" x14ac:dyDescent="0.3">
      <c r="A287" s="12">
        <v>210</v>
      </c>
      <c r="B287" s="13" t="s">
        <v>275</v>
      </c>
      <c r="C287" s="1592" t="s">
        <v>3</v>
      </c>
      <c r="D287" s="1592"/>
      <c r="E287" s="774" t="s">
        <v>8</v>
      </c>
      <c r="F287" s="64" t="e">
        <f>#REF!</f>
        <v>#REF!</v>
      </c>
      <c r="G287" s="774">
        <v>1.04</v>
      </c>
      <c r="H287" s="33" t="e">
        <f t="shared" si="26"/>
        <v>#REF!</v>
      </c>
      <c r="I287" s="33" t="e">
        <f>(H287*($I$9+#REF!))+H287</f>
        <v>#REF!</v>
      </c>
      <c r="J287" s="33" t="e">
        <f>ROUND(I287*#REF!*#REF!,0)</f>
        <v>#REF!</v>
      </c>
      <c r="K287" s="34" t="e">
        <f>ROUND(I287*#REF!*#REF!*#REF!,0)</f>
        <v>#REF!</v>
      </c>
      <c r="L287" s="110"/>
      <c r="M287" s="110"/>
      <c r="N287" s="110"/>
      <c r="O287" s="110"/>
      <c r="P287" s="394"/>
      <c r="Q287" s="394"/>
      <c r="U287" s="118" t="e">
        <f t="shared" si="27"/>
        <v>#REF!</v>
      </c>
      <c r="V287" s="125" t="e">
        <f t="shared" si="28"/>
        <v>#REF!</v>
      </c>
      <c r="W287" s="117" t="e">
        <f t="shared" si="29"/>
        <v>#REF!</v>
      </c>
    </row>
    <row r="288" spans="1:23" s="6" customFormat="1" ht="41.25" customHeight="1" thickBot="1" x14ac:dyDescent="0.3">
      <c r="A288" s="12">
        <v>211</v>
      </c>
      <c r="B288" s="13" t="s">
        <v>276</v>
      </c>
      <c r="C288" s="1592" t="s">
        <v>3</v>
      </c>
      <c r="D288" s="1592"/>
      <c r="E288" s="774" t="s">
        <v>8</v>
      </c>
      <c r="F288" s="64" t="e">
        <f>#REF!</f>
        <v>#REF!</v>
      </c>
      <c r="G288" s="774">
        <v>0.96</v>
      </c>
      <c r="H288" s="33" t="e">
        <f t="shared" si="26"/>
        <v>#REF!</v>
      </c>
      <c r="I288" s="33" t="e">
        <f>(H288*($I$9+#REF!))+H288</f>
        <v>#REF!</v>
      </c>
      <c r="J288" s="33" t="e">
        <f>ROUND(I288*#REF!*#REF!,0)</f>
        <v>#REF!</v>
      </c>
      <c r="K288" s="34" t="e">
        <f>ROUND(I288*#REF!*#REF!*#REF!,0)</f>
        <v>#REF!</v>
      </c>
      <c r="L288" s="110"/>
      <c r="M288" s="110"/>
      <c r="N288" s="110"/>
      <c r="O288" s="110"/>
      <c r="P288" s="394"/>
      <c r="Q288" s="394"/>
      <c r="U288" s="118" t="e">
        <f t="shared" si="27"/>
        <v>#REF!</v>
      </c>
      <c r="V288" s="125" t="e">
        <f t="shared" si="28"/>
        <v>#REF!</v>
      </c>
      <c r="W288" s="117" t="e">
        <f t="shared" si="29"/>
        <v>#REF!</v>
      </c>
    </row>
    <row r="289" spans="1:23" s="6" customFormat="1" ht="41.25" customHeight="1" thickBot="1" x14ac:dyDescent="0.3">
      <c r="A289" s="12">
        <v>212</v>
      </c>
      <c r="B289" s="13" t="s">
        <v>277</v>
      </c>
      <c r="C289" s="1592" t="s">
        <v>3</v>
      </c>
      <c r="D289" s="1592"/>
      <c r="E289" s="774" t="s">
        <v>8</v>
      </c>
      <c r="F289" s="64" t="e">
        <f>#REF!</f>
        <v>#REF!</v>
      </c>
      <c r="G289" s="774">
        <v>0.6</v>
      </c>
      <c r="H289" s="33" t="e">
        <f t="shared" si="26"/>
        <v>#REF!</v>
      </c>
      <c r="I289" s="33" t="e">
        <f>(H289*($I$9+#REF!))+H289</f>
        <v>#REF!</v>
      </c>
      <c r="J289" s="33" t="e">
        <f>ROUND(I289*#REF!*#REF!,0)</f>
        <v>#REF!</v>
      </c>
      <c r="K289" s="34" t="e">
        <f>ROUND(I289*#REF!*#REF!*#REF!,0)</f>
        <v>#REF!</v>
      </c>
      <c r="L289" s="110"/>
      <c r="M289" s="110"/>
      <c r="N289" s="110"/>
      <c r="O289" s="110"/>
      <c r="P289" s="394"/>
      <c r="Q289" s="394"/>
      <c r="U289" s="118" t="e">
        <f t="shared" si="27"/>
        <v>#REF!</v>
      </c>
      <c r="V289" s="125" t="e">
        <f t="shared" si="28"/>
        <v>#REF!</v>
      </c>
      <c r="W289" s="117" t="e">
        <f t="shared" si="29"/>
        <v>#REF!</v>
      </c>
    </row>
    <row r="290" spans="1:23" s="6" customFormat="1" ht="41.25" customHeight="1" thickBot="1" x14ac:dyDescent="0.3">
      <c r="A290" s="12">
        <v>213</v>
      </c>
      <c r="B290" s="13" t="s">
        <v>278</v>
      </c>
      <c r="C290" s="1592" t="s">
        <v>3</v>
      </c>
      <c r="D290" s="1592"/>
      <c r="E290" s="774" t="s">
        <v>8</v>
      </c>
      <c r="F290" s="64" t="e">
        <f>#REF!</f>
        <v>#REF!</v>
      </c>
      <c r="G290" s="774">
        <v>0.34</v>
      </c>
      <c r="H290" s="33" t="e">
        <f t="shared" si="26"/>
        <v>#REF!</v>
      </c>
      <c r="I290" s="33" t="e">
        <f>(H290*($I$9+#REF!))+H290</f>
        <v>#REF!</v>
      </c>
      <c r="J290" s="33" t="e">
        <f>ROUND(I290*#REF!*#REF!,0)</f>
        <v>#REF!</v>
      </c>
      <c r="K290" s="34" t="e">
        <f>ROUND(I290*#REF!*#REF!*#REF!,0)</f>
        <v>#REF!</v>
      </c>
      <c r="L290" s="110"/>
      <c r="M290" s="110"/>
      <c r="N290" s="110"/>
      <c r="O290" s="110"/>
      <c r="P290" s="394"/>
      <c r="Q290" s="394"/>
      <c r="U290" s="118" t="e">
        <f t="shared" si="27"/>
        <v>#REF!</v>
      </c>
      <c r="V290" s="125" t="e">
        <f t="shared" si="28"/>
        <v>#REF!</v>
      </c>
      <c r="W290" s="117" t="e">
        <f t="shared" si="29"/>
        <v>#REF!</v>
      </c>
    </row>
    <row r="291" spans="1:23" s="6" customFormat="1" ht="41.25" customHeight="1" thickBot="1" x14ac:dyDescent="0.3">
      <c r="A291" s="12">
        <v>214</v>
      </c>
      <c r="B291" s="13" t="s">
        <v>279</v>
      </c>
      <c r="C291" s="1592" t="s">
        <v>3</v>
      </c>
      <c r="D291" s="1592"/>
      <c r="E291" s="774" t="s">
        <v>8</v>
      </c>
      <c r="F291" s="64" t="e">
        <f>#REF!</f>
        <v>#REF!</v>
      </c>
      <c r="G291" s="774">
        <v>1.04</v>
      </c>
      <c r="H291" s="33" t="e">
        <f t="shared" si="26"/>
        <v>#REF!</v>
      </c>
      <c r="I291" s="33" t="e">
        <f>(H291*($I$9+#REF!))+H291</f>
        <v>#REF!</v>
      </c>
      <c r="J291" s="33" t="e">
        <f>ROUND(I291*#REF!*#REF!,0)</f>
        <v>#REF!</v>
      </c>
      <c r="K291" s="34" t="e">
        <f>ROUND(I291*#REF!*#REF!*#REF!,0)</f>
        <v>#REF!</v>
      </c>
      <c r="L291" s="110"/>
      <c r="M291" s="110"/>
      <c r="N291" s="110"/>
      <c r="O291" s="110"/>
      <c r="P291" s="394"/>
      <c r="Q291" s="394"/>
      <c r="U291" s="118" t="e">
        <f t="shared" si="27"/>
        <v>#REF!</v>
      </c>
      <c r="V291" s="125" t="e">
        <f t="shared" si="28"/>
        <v>#REF!</v>
      </c>
      <c r="W291" s="117" t="e">
        <f t="shared" si="29"/>
        <v>#REF!</v>
      </c>
    </row>
    <row r="292" spans="1:23" s="6" customFormat="1" ht="41.25" customHeight="1" thickBot="1" x14ac:dyDescent="0.3">
      <c r="A292" s="12">
        <v>215</v>
      </c>
      <c r="B292" s="13" t="s">
        <v>280</v>
      </c>
      <c r="C292" s="1592" t="s">
        <v>3</v>
      </c>
      <c r="D292" s="1592"/>
      <c r="E292" s="774" t="s">
        <v>8</v>
      </c>
      <c r="F292" s="64" t="e">
        <f>#REF!</f>
        <v>#REF!</v>
      </c>
      <c r="G292" s="774">
        <v>1.18</v>
      </c>
      <c r="H292" s="33" t="e">
        <f t="shared" si="26"/>
        <v>#REF!</v>
      </c>
      <c r="I292" s="33" t="e">
        <f>(H292*($I$9+#REF!))+H292</f>
        <v>#REF!</v>
      </c>
      <c r="J292" s="33" t="e">
        <f>ROUND(I292*#REF!*#REF!,0)</f>
        <v>#REF!</v>
      </c>
      <c r="K292" s="34" t="e">
        <f>ROUND(I292*#REF!*#REF!*#REF!,0)</f>
        <v>#REF!</v>
      </c>
      <c r="L292" s="110"/>
      <c r="M292" s="110"/>
      <c r="N292" s="110"/>
      <c r="O292" s="110"/>
      <c r="P292" s="394"/>
      <c r="Q292" s="394"/>
      <c r="U292" s="118" t="e">
        <f t="shared" si="27"/>
        <v>#REF!</v>
      </c>
      <c r="V292" s="125" t="e">
        <f t="shared" si="28"/>
        <v>#REF!</v>
      </c>
      <c r="W292" s="117" t="e">
        <f t="shared" si="29"/>
        <v>#REF!</v>
      </c>
    </row>
    <row r="293" spans="1:23" s="6" customFormat="1" ht="41.25" customHeight="1" thickBot="1" x14ac:dyDescent="0.3">
      <c r="A293" s="12">
        <v>216</v>
      </c>
      <c r="B293" s="13" t="s">
        <v>281</v>
      </c>
      <c r="C293" s="1592" t="s">
        <v>3</v>
      </c>
      <c r="D293" s="1592"/>
      <c r="E293" s="774" t="s">
        <v>8</v>
      </c>
      <c r="F293" s="64" t="e">
        <f>#REF!</f>
        <v>#REF!</v>
      </c>
      <c r="G293" s="774">
        <v>0.68</v>
      </c>
      <c r="H293" s="33" t="e">
        <f t="shared" si="26"/>
        <v>#REF!</v>
      </c>
      <c r="I293" s="33" t="e">
        <f>(H293*($I$9+#REF!))+H293</f>
        <v>#REF!</v>
      </c>
      <c r="J293" s="33" t="e">
        <f>ROUND(I293*#REF!*#REF!,0)</f>
        <v>#REF!</v>
      </c>
      <c r="K293" s="34" t="e">
        <f>ROUND(I293*#REF!*#REF!*#REF!,0)</f>
        <v>#REF!</v>
      </c>
      <c r="L293" s="110"/>
      <c r="M293" s="110"/>
      <c r="N293" s="110"/>
      <c r="O293" s="110"/>
      <c r="P293" s="394"/>
      <c r="Q293" s="394"/>
      <c r="U293" s="118" t="e">
        <f t="shared" si="27"/>
        <v>#REF!</v>
      </c>
      <c r="V293" s="125" t="e">
        <f t="shared" si="28"/>
        <v>#REF!</v>
      </c>
      <c r="W293" s="117" t="e">
        <f t="shared" si="29"/>
        <v>#REF!</v>
      </c>
    </row>
    <row r="294" spans="1:23" s="6" customFormat="1" ht="41.25" customHeight="1" thickBot="1" x14ac:dyDescent="0.3">
      <c r="A294" s="12">
        <v>217</v>
      </c>
      <c r="B294" s="13" t="s">
        <v>282</v>
      </c>
      <c r="C294" s="1592" t="s">
        <v>3</v>
      </c>
      <c r="D294" s="1592"/>
      <c r="E294" s="774" t="s">
        <v>8</v>
      </c>
      <c r="F294" s="64" t="e">
        <f>#REF!</f>
        <v>#REF!</v>
      </c>
      <c r="G294" s="774">
        <v>1.44</v>
      </c>
      <c r="H294" s="33" t="e">
        <f t="shared" si="26"/>
        <v>#REF!</v>
      </c>
      <c r="I294" s="33" t="e">
        <f>(H294*($I$9+#REF!))+H294</f>
        <v>#REF!</v>
      </c>
      <c r="J294" s="33" t="e">
        <f>ROUND(I294*#REF!*#REF!,0)</f>
        <v>#REF!</v>
      </c>
      <c r="K294" s="34" t="e">
        <f>ROUND(I294*#REF!*#REF!*#REF!,0)</f>
        <v>#REF!</v>
      </c>
      <c r="L294" s="110"/>
      <c r="M294" s="110"/>
      <c r="N294" s="110"/>
      <c r="O294" s="110"/>
      <c r="P294" s="394"/>
      <c r="Q294" s="394"/>
      <c r="U294" s="118" t="e">
        <f t="shared" si="27"/>
        <v>#REF!</v>
      </c>
      <c r="V294" s="125" t="e">
        <f t="shared" si="28"/>
        <v>#REF!</v>
      </c>
      <c r="W294" s="117" t="e">
        <f t="shared" si="29"/>
        <v>#REF!</v>
      </c>
    </row>
    <row r="295" spans="1:23" s="6" customFormat="1" ht="41.25" customHeight="1" thickBot="1" x14ac:dyDescent="0.3">
      <c r="A295" s="12">
        <v>218</v>
      </c>
      <c r="B295" s="13" t="s">
        <v>283</v>
      </c>
      <c r="C295" s="1592" t="s">
        <v>3</v>
      </c>
      <c r="D295" s="1592"/>
      <c r="E295" s="774" t="s">
        <v>8</v>
      </c>
      <c r="F295" s="64" t="e">
        <f>#REF!</f>
        <v>#REF!</v>
      </c>
      <c r="G295" s="774">
        <v>0.32</v>
      </c>
      <c r="H295" s="33" t="e">
        <f t="shared" si="26"/>
        <v>#REF!</v>
      </c>
      <c r="I295" s="33" t="e">
        <f>(H295*($I$9+#REF!))+H295</f>
        <v>#REF!</v>
      </c>
      <c r="J295" s="33" t="e">
        <f>ROUND(I295*#REF!*#REF!,0)</f>
        <v>#REF!</v>
      </c>
      <c r="K295" s="34" t="e">
        <f>ROUND(I295*#REF!*#REF!*#REF!,0)</f>
        <v>#REF!</v>
      </c>
      <c r="L295" s="110"/>
      <c r="M295" s="110"/>
      <c r="N295" s="110"/>
      <c r="O295" s="110"/>
      <c r="P295" s="394"/>
      <c r="Q295" s="394"/>
      <c r="U295" s="118" t="e">
        <f t="shared" si="27"/>
        <v>#REF!</v>
      </c>
      <c r="V295" s="125" t="e">
        <f t="shared" si="28"/>
        <v>#REF!</v>
      </c>
      <c r="W295" s="117" t="e">
        <f t="shared" si="29"/>
        <v>#REF!</v>
      </c>
    </row>
    <row r="296" spans="1:23" s="6" customFormat="1" ht="41.25" customHeight="1" thickBot="1" x14ac:dyDescent="0.3">
      <c r="A296" s="12">
        <v>219</v>
      </c>
      <c r="B296" s="13" t="s">
        <v>284</v>
      </c>
      <c r="C296" s="1592" t="s">
        <v>3</v>
      </c>
      <c r="D296" s="1592"/>
      <c r="E296" s="774" t="s">
        <v>8</v>
      </c>
      <c r="F296" s="64" t="e">
        <f>#REF!</f>
        <v>#REF!</v>
      </c>
      <c r="G296" s="774">
        <v>0.55000000000000004</v>
      </c>
      <c r="H296" s="33" t="e">
        <f t="shared" si="26"/>
        <v>#REF!</v>
      </c>
      <c r="I296" s="33" t="e">
        <f>(H296*($I$9+#REF!))+H296</f>
        <v>#REF!</v>
      </c>
      <c r="J296" s="33" t="e">
        <f>ROUND(I296*#REF!*#REF!,0)</f>
        <v>#REF!</v>
      </c>
      <c r="K296" s="34" t="e">
        <f>ROUND(I296*#REF!*#REF!*#REF!,0)</f>
        <v>#REF!</v>
      </c>
      <c r="L296" s="110"/>
      <c r="M296" s="110"/>
      <c r="N296" s="110"/>
      <c r="O296" s="110"/>
      <c r="P296" s="394"/>
      <c r="Q296" s="394"/>
      <c r="U296" s="118" t="e">
        <f t="shared" si="27"/>
        <v>#REF!</v>
      </c>
      <c r="V296" s="125" t="e">
        <f t="shared" si="28"/>
        <v>#REF!</v>
      </c>
      <c r="W296" s="117" t="e">
        <f t="shared" si="29"/>
        <v>#REF!</v>
      </c>
    </row>
    <row r="297" spans="1:23" s="6" customFormat="1" ht="41.25" customHeight="1" thickBot="1" x14ac:dyDescent="0.3">
      <c r="A297" s="12">
        <v>220</v>
      </c>
      <c r="B297" s="13" t="s">
        <v>146</v>
      </c>
      <c r="C297" s="1592" t="s">
        <v>3</v>
      </c>
      <c r="D297" s="1592"/>
      <c r="E297" s="774" t="s">
        <v>8</v>
      </c>
      <c r="F297" s="64" t="e">
        <f>#REF!</f>
        <v>#REF!</v>
      </c>
      <c r="G297" s="774">
        <v>0.65</v>
      </c>
      <c r="H297" s="33" t="e">
        <f t="shared" si="26"/>
        <v>#REF!</v>
      </c>
      <c r="I297" s="33" t="e">
        <f>(H297*($I$9+#REF!))+H297</f>
        <v>#REF!</v>
      </c>
      <c r="J297" s="33" t="e">
        <f>ROUND(I297*#REF!*#REF!,0)</f>
        <v>#REF!</v>
      </c>
      <c r="K297" s="34" t="e">
        <f>ROUND(I297*#REF!*#REF!*#REF!,0)</f>
        <v>#REF!</v>
      </c>
      <c r="L297" s="110"/>
      <c r="M297" s="110"/>
      <c r="N297" s="110"/>
      <c r="O297" s="110"/>
      <c r="P297" s="394"/>
      <c r="Q297" s="394"/>
      <c r="U297" s="118" t="e">
        <f t="shared" si="27"/>
        <v>#REF!</v>
      </c>
      <c r="V297" s="125" t="e">
        <f t="shared" si="28"/>
        <v>#REF!</v>
      </c>
      <c r="W297" s="117" t="e">
        <f t="shared" si="29"/>
        <v>#REF!</v>
      </c>
    </row>
    <row r="298" spans="1:23" s="6" customFormat="1" ht="41.25" customHeight="1" thickBot="1" x14ac:dyDescent="0.3">
      <c r="A298" s="12">
        <v>221</v>
      </c>
      <c r="B298" s="13" t="s">
        <v>285</v>
      </c>
      <c r="C298" s="1592" t="s">
        <v>3</v>
      </c>
      <c r="D298" s="1592"/>
      <c r="E298" s="774" t="s">
        <v>8</v>
      </c>
      <c r="F298" s="64" t="e">
        <f>#REF!</f>
        <v>#REF!</v>
      </c>
      <c r="G298" s="774">
        <v>0.33</v>
      </c>
      <c r="H298" s="33" t="e">
        <f t="shared" si="26"/>
        <v>#REF!</v>
      </c>
      <c r="I298" s="33" t="e">
        <f>(H298*($I$9+#REF!))+H298</f>
        <v>#REF!</v>
      </c>
      <c r="J298" s="33" t="e">
        <f>ROUND(I298*#REF!*#REF!,0)</f>
        <v>#REF!</v>
      </c>
      <c r="K298" s="34" t="e">
        <f>ROUND(I298*#REF!*#REF!*#REF!,0)</f>
        <v>#REF!</v>
      </c>
      <c r="L298" s="110"/>
      <c r="M298" s="110"/>
      <c r="N298" s="110"/>
      <c r="O298" s="110"/>
      <c r="P298" s="394"/>
      <c r="Q298" s="394"/>
      <c r="U298" s="118" t="e">
        <f t="shared" si="27"/>
        <v>#REF!</v>
      </c>
      <c r="V298" s="125" t="e">
        <f t="shared" si="28"/>
        <v>#REF!</v>
      </c>
      <c r="W298" s="117" t="e">
        <f t="shared" si="29"/>
        <v>#REF!</v>
      </c>
    </row>
    <row r="299" spans="1:23" s="6" customFormat="1" ht="41.25" customHeight="1" thickBot="1" x14ac:dyDescent="0.3">
      <c r="A299" s="12">
        <v>222</v>
      </c>
      <c r="B299" s="13" t="s">
        <v>286</v>
      </c>
      <c r="C299" s="1592" t="s">
        <v>3</v>
      </c>
      <c r="D299" s="1592"/>
      <c r="E299" s="774" t="s">
        <v>8</v>
      </c>
      <c r="F299" s="64" t="e">
        <f>#REF!</f>
        <v>#REF!</v>
      </c>
      <c r="G299" s="774">
        <v>1.33</v>
      </c>
      <c r="H299" s="33" t="e">
        <f t="shared" si="26"/>
        <v>#REF!</v>
      </c>
      <c r="I299" s="33" t="e">
        <f>(H299*($I$9+#REF!))+H299</f>
        <v>#REF!</v>
      </c>
      <c r="J299" s="33" t="e">
        <f>ROUND(I299*#REF!*#REF!,0)</f>
        <v>#REF!</v>
      </c>
      <c r="K299" s="34" t="e">
        <f>ROUND(I299*#REF!*#REF!*#REF!,0)</f>
        <v>#REF!</v>
      </c>
      <c r="L299" s="110"/>
      <c r="M299" s="110"/>
      <c r="N299" s="110"/>
      <c r="O299" s="110"/>
      <c r="P299" s="394"/>
      <c r="Q299" s="394"/>
      <c r="U299" s="118" t="e">
        <f t="shared" si="27"/>
        <v>#REF!</v>
      </c>
      <c r="V299" s="125" t="e">
        <f t="shared" si="28"/>
        <v>#REF!</v>
      </c>
      <c r="W299" s="117" t="e">
        <f t="shared" si="29"/>
        <v>#REF!</v>
      </c>
    </row>
    <row r="300" spans="1:23" s="6" customFormat="1" ht="41.25" customHeight="1" thickBot="1" x14ac:dyDescent="0.3">
      <c r="A300" s="12">
        <v>223</v>
      </c>
      <c r="B300" s="13" t="s">
        <v>287</v>
      </c>
      <c r="C300" s="1592" t="s">
        <v>3</v>
      </c>
      <c r="D300" s="1592"/>
      <c r="E300" s="774" t="s">
        <v>8</v>
      </c>
      <c r="F300" s="64" t="e">
        <f>#REF!</f>
        <v>#REF!</v>
      </c>
      <c r="G300" s="774">
        <v>1.42</v>
      </c>
      <c r="H300" s="33" t="e">
        <f t="shared" si="26"/>
        <v>#REF!</v>
      </c>
      <c r="I300" s="33" t="e">
        <f>(H300*($I$9+#REF!))+H300</f>
        <v>#REF!</v>
      </c>
      <c r="J300" s="33" t="e">
        <f>ROUND(I300*#REF!*#REF!,0)</f>
        <v>#REF!</v>
      </c>
      <c r="K300" s="34" t="e">
        <f>ROUND(I300*#REF!*#REF!*#REF!,0)</f>
        <v>#REF!</v>
      </c>
      <c r="L300" s="110"/>
      <c r="M300" s="110"/>
      <c r="N300" s="110"/>
      <c r="O300" s="110"/>
      <c r="P300" s="394"/>
      <c r="Q300" s="394"/>
      <c r="U300" s="118" t="e">
        <f t="shared" si="27"/>
        <v>#REF!</v>
      </c>
      <c r="V300" s="125" t="e">
        <f t="shared" si="28"/>
        <v>#REF!</v>
      </c>
      <c r="W300" s="117" t="e">
        <f t="shared" si="29"/>
        <v>#REF!</v>
      </c>
    </row>
    <row r="301" spans="1:23" s="6" customFormat="1" ht="41.25" customHeight="1" thickBot="1" x14ac:dyDescent="0.3">
      <c r="A301" s="12">
        <v>224</v>
      </c>
      <c r="B301" s="13" t="s">
        <v>288</v>
      </c>
      <c r="C301" s="1592" t="s">
        <v>3</v>
      </c>
      <c r="D301" s="1592"/>
      <c r="E301" s="774" t="s">
        <v>8</v>
      </c>
      <c r="F301" s="64" t="e">
        <f>#REF!</f>
        <v>#REF!</v>
      </c>
      <c r="G301" s="774">
        <v>0.6</v>
      </c>
      <c r="H301" s="33" t="e">
        <f t="shared" si="26"/>
        <v>#REF!</v>
      </c>
      <c r="I301" s="33" t="e">
        <f>(H301*($I$9+#REF!))+H301</f>
        <v>#REF!</v>
      </c>
      <c r="J301" s="33" t="e">
        <f>ROUND(I301*#REF!*#REF!,0)</f>
        <v>#REF!</v>
      </c>
      <c r="K301" s="34" t="e">
        <f>ROUND(I301*#REF!*#REF!*#REF!,0)</f>
        <v>#REF!</v>
      </c>
      <c r="L301" s="110"/>
      <c r="M301" s="110"/>
      <c r="N301" s="110"/>
      <c r="O301" s="110"/>
      <c r="P301" s="394"/>
      <c r="Q301" s="394"/>
      <c r="U301" s="118" t="e">
        <f t="shared" si="27"/>
        <v>#REF!</v>
      </c>
      <c r="V301" s="125" t="e">
        <f t="shared" si="28"/>
        <v>#REF!</v>
      </c>
      <c r="W301" s="117" t="e">
        <f t="shared" si="29"/>
        <v>#REF!</v>
      </c>
    </row>
    <row r="302" spans="1:23" s="6" customFormat="1" ht="41.25" customHeight="1" thickBot="1" x14ac:dyDescent="0.3">
      <c r="A302" s="12">
        <v>225</v>
      </c>
      <c r="B302" s="13" t="s">
        <v>289</v>
      </c>
      <c r="C302" s="1592" t="s">
        <v>3</v>
      </c>
      <c r="D302" s="1592"/>
      <c r="E302" s="774" t="s">
        <v>8</v>
      </c>
      <c r="F302" s="64" t="e">
        <f>#REF!</f>
        <v>#REF!</v>
      </c>
      <c r="G302" s="774">
        <v>0.86</v>
      </c>
      <c r="H302" s="33" t="e">
        <f t="shared" si="26"/>
        <v>#REF!</v>
      </c>
      <c r="I302" s="33" t="e">
        <f>(H302*($I$9+#REF!))+H302</f>
        <v>#REF!</v>
      </c>
      <c r="J302" s="33" t="e">
        <f>ROUND(I302*#REF!*#REF!,0)</f>
        <v>#REF!</v>
      </c>
      <c r="K302" s="34" t="e">
        <f>ROUND(I302*#REF!*#REF!*#REF!,0)</f>
        <v>#REF!</v>
      </c>
      <c r="L302" s="110"/>
      <c r="M302" s="110"/>
      <c r="N302" s="110"/>
      <c r="O302" s="110"/>
      <c r="P302" s="394"/>
      <c r="Q302" s="394"/>
      <c r="U302" s="118" t="e">
        <f t="shared" si="27"/>
        <v>#REF!</v>
      </c>
      <c r="V302" s="125" t="e">
        <f t="shared" si="28"/>
        <v>#REF!</v>
      </c>
      <c r="W302" s="117" t="e">
        <f t="shared" si="29"/>
        <v>#REF!</v>
      </c>
    </row>
    <row r="303" spans="1:23" s="6" customFormat="1" ht="41.25" customHeight="1" thickBot="1" x14ac:dyDescent="0.3">
      <c r="A303" s="12">
        <v>226</v>
      </c>
      <c r="B303" s="13" t="s">
        <v>290</v>
      </c>
      <c r="C303" s="1592" t="s">
        <v>3</v>
      </c>
      <c r="D303" s="1592"/>
      <c r="E303" s="774" t="s">
        <v>8</v>
      </c>
      <c r="F303" s="64" t="e">
        <f>#REF!</f>
        <v>#REF!</v>
      </c>
      <c r="G303" s="774">
        <v>1</v>
      </c>
      <c r="H303" s="33" t="e">
        <f t="shared" si="26"/>
        <v>#REF!</v>
      </c>
      <c r="I303" s="33" t="e">
        <f>(H303*($I$9+#REF!))+H303</f>
        <v>#REF!</v>
      </c>
      <c r="J303" s="33" t="e">
        <f>ROUND(I303*#REF!*#REF!,0)</f>
        <v>#REF!</v>
      </c>
      <c r="K303" s="34" t="e">
        <f>ROUND(I303*#REF!*#REF!*#REF!,0)</f>
        <v>#REF!</v>
      </c>
      <c r="L303" s="110"/>
      <c r="M303" s="110"/>
      <c r="N303" s="110"/>
      <c r="O303" s="110"/>
      <c r="P303" s="394"/>
      <c r="Q303" s="394"/>
      <c r="U303" s="118" t="e">
        <f t="shared" si="27"/>
        <v>#REF!</v>
      </c>
      <c r="V303" s="125" t="e">
        <f t="shared" si="28"/>
        <v>#REF!</v>
      </c>
      <c r="W303" s="117" t="e">
        <f t="shared" si="29"/>
        <v>#REF!</v>
      </c>
    </row>
    <row r="304" spans="1:23" s="6" customFormat="1" ht="41.25" customHeight="1" thickBot="1" x14ac:dyDescent="0.3">
      <c r="A304" s="12">
        <v>227</v>
      </c>
      <c r="B304" s="13" t="s">
        <v>291</v>
      </c>
      <c r="C304" s="1592" t="s">
        <v>3</v>
      </c>
      <c r="D304" s="1592"/>
      <c r="E304" s="774" t="s">
        <v>8</v>
      </c>
      <c r="F304" s="64" t="e">
        <f>#REF!</f>
        <v>#REF!</v>
      </c>
      <c r="G304" s="774">
        <v>1.5</v>
      </c>
      <c r="H304" s="33" t="e">
        <f t="shared" si="26"/>
        <v>#REF!</v>
      </c>
      <c r="I304" s="33" t="e">
        <f>(H304*($I$9+#REF!))+H304</f>
        <v>#REF!</v>
      </c>
      <c r="J304" s="33" t="e">
        <f>ROUND(I304*#REF!*#REF!,0)</f>
        <v>#REF!</v>
      </c>
      <c r="K304" s="34" t="e">
        <f>ROUND(I304*#REF!*#REF!*#REF!,0)</f>
        <v>#REF!</v>
      </c>
      <c r="L304" s="110"/>
      <c r="M304" s="110"/>
      <c r="N304" s="110"/>
      <c r="O304" s="110"/>
      <c r="P304" s="394"/>
      <c r="Q304" s="394"/>
      <c r="U304" s="118" t="e">
        <f t="shared" si="27"/>
        <v>#REF!</v>
      </c>
      <c r="V304" s="125" t="e">
        <f t="shared" si="28"/>
        <v>#REF!</v>
      </c>
      <c r="W304" s="117" t="e">
        <f t="shared" si="29"/>
        <v>#REF!</v>
      </c>
    </row>
    <row r="305" spans="1:23" s="6" customFormat="1" ht="41.25" customHeight="1" thickBot="1" x14ac:dyDescent="0.3">
      <c r="A305" s="12">
        <v>228</v>
      </c>
      <c r="B305" s="13" t="s">
        <v>292</v>
      </c>
      <c r="C305" s="1592" t="s">
        <v>3</v>
      </c>
      <c r="D305" s="1592"/>
      <c r="E305" s="774" t="s">
        <v>8</v>
      </c>
      <c r="F305" s="64" t="e">
        <f>#REF!</f>
        <v>#REF!</v>
      </c>
      <c r="G305" s="774">
        <v>1.7</v>
      </c>
      <c r="H305" s="33" t="e">
        <f t="shared" si="26"/>
        <v>#REF!</v>
      </c>
      <c r="I305" s="33" t="e">
        <f>(H305*($I$9+#REF!))+H305</f>
        <v>#REF!</v>
      </c>
      <c r="J305" s="33" t="e">
        <f>ROUND(I305*#REF!*#REF!,0)</f>
        <v>#REF!</v>
      </c>
      <c r="K305" s="34" t="e">
        <f>ROUND(I305*#REF!*#REF!*#REF!,0)</f>
        <v>#REF!</v>
      </c>
      <c r="L305" s="110"/>
      <c r="M305" s="110"/>
      <c r="N305" s="110"/>
      <c r="O305" s="110"/>
      <c r="P305" s="394"/>
      <c r="Q305" s="394"/>
      <c r="U305" s="118" t="e">
        <f t="shared" si="27"/>
        <v>#REF!</v>
      </c>
      <c r="V305" s="125" t="e">
        <f t="shared" si="28"/>
        <v>#REF!</v>
      </c>
      <c r="W305" s="117" t="e">
        <f t="shared" si="29"/>
        <v>#REF!</v>
      </c>
    </row>
    <row r="306" spans="1:23" s="6" customFormat="1" ht="41.25" customHeight="1" thickBot="1" x14ac:dyDescent="0.3">
      <c r="A306" s="12">
        <v>229</v>
      </c>
      <c r="B306" s="13" t="s">
        <v>293</v>
      </c>
      <c r="C306" s="1592" t="s">
        <v>3</v>
      </c>
      <c r="D306" s="1592"/>
      <c r="E306" s="774" t="s">
        <v>8</v>
      </c>
      <c r="F306" s="64" t="e">
        <f>#REF!</f>
        <v>#REF!</v>
      </c>
      <c r="G306" s="774">
        <v>1.3</v>
      </c>
      <c r="H306" s="33" t="e">
        <f t="shared" si="26"/>
        <v>#REF!</v>
      </c>
      <c r="I306" s="33" t="e">
        <f>(H306*($I$9+#REF!))+H306</f>
        <v>#REF!</v>
      </c>
      <c r="J306" s="33" t="e">
        <f>ROUND(I306*#REF!*#REF!,0)</f>
        <v>#REF!</v>
      </c>
      <c r="K306" s="34" t="e">
        <f>ROUND(I306*#REF!*#REF!*#REF!,0)</f>
        <v>#REF!</v>
      </c>
      <c r="L306" s="110"/>
      <c r="M306" s="110"/>
      <c r="N306" s="110"/>
      <c r="O306" s="110"/>
      <c r="P306" s="394"/>
      <c r="Q306" s="394"/>
      <c r="U306" s="118" t="e">
        <f t="shared" si="27"/>
        <v>#REF!</v>
      </c>
      <c r="V306" s="125" t="e">
        <f t="shared" si="28"/>
        <v>#REF!</v>
      </c>
      <c r="W306" s="117" t="e">
        <f t="shared" si="29"/>
        <v>#REF!</v>
      </c>
    </row>
    <row r="307" spans="1:23" s="6" customFormat="1" ht="41.25" customHeight="1" thickBot="1" x14ac:dyDescent="0.3">
      <c r="A307" s="12">
        <v>230</v>
      </c>
      <c r="B307" s="13" t="s">
        <v>294</v>
      </c>
      <c r="C307" s="1592" t="s">
        <v>3</v>
      </c>
      <c r="D307" s="1592"/>
      <c r="E307" s="774" t="s">
        <v>8</v>
      </c>
      <c r="F307" s="64" t="e">
        <f>#REF!</f>
        <v>#REF!</v>
      </c>
      <c r="G307" s="774">
        <v>0.33</v>
      </c>
      <c r="H307" s="33" t="e">
        <f t="shared" si="26"/>
        <v>#REF!</v>
      </c>
      <c r="I307" s="33" t="e">
        <f>(H307*($I$9+#REF!))+H307</f>
        <v>#REF!</v>
      </c>
      <c r="J307" s="33" t="e">
        <f>ROUND(I307*#REF!*#REF!,0)</f>
        <v>#REF!</v>
      </c>
      <c r="K307" s="34" t="e">
        <f>ROUND(I307*#REF!*#REF!*#REF!,0)</f>
        <v>#REF!</v>
      </c>
      <c r="L307" s="110"/>
      <c r="M307" s="110"/>
      <c r="N307" s="110"/>
      <c r="O307" s="110"/>
      <c r="P307" s="394"/>
      <c r="Q307" s="394"/>
      <c r="U307" s="118" t="e">
        <f t="shared" si="27"/>
        <v>#REF!</v>
      </c>
      <c r="V307" s="125" t="e">
        <f t="shared" si="28"/>
        <v>#REF!</v>
      </c>
      <c r="W307" s="117" t="e">
        <f t="shared" si="29"/>
        <v>#REF!</v>
      </c>
    </row>
    <row r="308" spans="1:23" s="6" customFormat="1" ht="41.25" customHeight="1" thickBot="1" x14ac:dyDescent="0.3">
      <c r="A308" s="12">
        <v>231</v>
      </c>
      <c r="B308" s="13" t="s">
        <v>295</v>
      </c>
      <c r="C308" s="1592" t="s">
        <v>3</v>
      </c>
      <c r="D308" s="1592"/>
      <c r="E308" s="774" t="s">
        <v>8</v>
      </c>
      <c r="F308" s="64" t="e">
        <f>#REF!</f>
        <v>#REF!</v>
      </c>
      <c r="G308" s="774">
        <v>1.5</v>
      </c>
      <c r="H308" s="33" t="e">
        <f t="shared" si="26"/>
        <v>#REF!</v>
      </c>
      <c r="I308" s="33" t="e">
        <f>(H308*($I$9+#REF!))+H308</f>
        <v>#REF!</v>
      </c>
      <c r="J308" s="33" t="e">
        <f>ROUND(I308*#REF!*#REF!,0)</f>
        <v>#REF!</v>
      </c>
      <c r="K308" s="34" t="e">
        <f>ROUND(I308*#REF!*#REF!*#REF!,0)</f>
        <v>#REF!</v>
      </c>
      <c r="L308" s="110"/>
      <c r="M308" s="110"/>
      <c r="N308" s="110"/>
      <c r="O308" s="110"/>
      <c r="P308" s="394"/>
      <c r="Q308" s="394"/>
      <c r="U308" s="118" t="e">
        <f t="shared" si="27"/>
        <v>#REF!</v>
      </c>
      <c r="V308" s="125" t="e">
        <f t="shared" si="28"/>
        <v>#REF!</v>
      </c>
      <c r="W308" s="117" t="e">
        <f t="shared" si="29"/>
        <v>#REF!</v>
      </c>
    </row>
    <row r="309" spans="1:23" s="6" customFormat="1" ht="41.25" customHeight="1" thickBot="1" x14ac:dyDescent="0.3">
      <c r="A309" s="12">
        <v>232</v>
      </c>
      <c r="B309" s="13" t="s">
        <v>296</v>
      </c>
      <c r="C309" s="1592" t="s">
        <v>3</v>
      </c>
      <c r="D309" s="1592"/>
      <c r="E309" s="774" t="s">
        <v>8</v>
      </c>
      <c r="F309" s="64" t="e">
        <f>#REF!</f>
        <v>#REF!</v>
      </c>
      <c r="G309" s="774">
        <v>0.5</v>
      </c>
      <c r="H309" s="33" t="e">
        <f t="shared" si="26"/>
        <v>#REF!</v>
      </c>
      <c r="I309" s="33" t="e">
        <f>(H309*($I$9+#REF!))+H309</f>
        <v>#REF!</v>
      </c>
      <c r="J309" s="33" t="e">
        <f>ROUND(I309*#REF!*#REF!,0)</f>
        <v>#REF!</v>
      </c>
      <c r="K309" s="34" t="e">
        <f>ROUND(I309*#REF!*#REF!*#REF!,0)</f>
        <v>#REF!</v>
      </c>
      <c r="L309" s="110"/>
      <c r="M309" s="110"/>
      <c r="N309" s="110"/>
      <c r="O309" s="110"/>
      <c r="P309" s="394"/>
      <c r="Q309" s="394"/>
      <c r="U309" s="118" t="e">
        <f t="shared" si="27"/>
        <v>#REF!</v>
      </c>
      <c r="V309" s="125" t="e">
        <f t="shared" si="28"/>
        <v>#REF!</v>
      </c>
      <c r="W309" s="117" t="e">
        <f t="shared" si="29"/>
        <v>#REF!</v>
      </c>
    </row>
    <row r="310" spans="1:23" s="6" customFormat="1" ht="41.25" customHeight="1" thickBot="1" x14ac:dyDescent="0.3">
      <c r="A310" s="12">
        <v>233</v>
      </c>
      <c r="B310" s="13" t="s">
        <v>297</v>
      </c>
      <c r="C310" s="1592" t="s">
        <v>3</v>
      </c>
      <c r="D310" s="1592"/>
      <c r="E310" s="774" t="s">
        <v>8</v>
      </c>
      <c r="F310" s="64" t="e">
        <f>#REF!</f>
        <v>#REF!</v>
      </c>
      <c r="G310" s="774">
        <v>0.33</v>
      </c>
      <c r="H310" s="33" t="e">
        <f t="shared" si="26"/>
        <v>#REF!</v>
      </c>
      <c r="I310" s="33" t="e">
        <f>(H310*($I$9+#REF!))+H310</f>
        <v>#REF!</v>
      </c>
      <c r="J310" s="33" t="e">
        <f>ROUND(I310*#REF!*#REF!,0)</f>
        <v>#REF!</v>
      </c>
      <c r="K310" s="34" t="e">
        <f>ROUND(I310*#REF!*#REF!*#REF!,0)</f>
        <v>#REF!</v>
      </c>
      <c r="L310" s="110"/>
      <c r="M310" s="110"/>
      <c r="N310" s="110"/>
      <c r="O310" s="110"/>
      <c r="P310" s="394"/>
      <c r="Q310" s="394"/>
      <c r="U310" s="118" t="e">
        <f t="shared" si="27"/>
        <v>#REF!</v>
      </c>
      <c r="V310" s="125" t="e">
        <f t="shared" si="28"/>
        <v>#REF!</v>
      </c>
      <c r="W310" s="117" t="e">
        <f t="shared" si="29"/>
        <v>#REF!</v>
      </c>
    </row>
    <row r="311" spans="1:23" s="6" customFormat="1" ht="41.25" customHeight="1" thickBot="1" x14ac:dyDescent="0.3">
      <c r="A311" s="12">
        <v>234</v>
      </c>
      <c r="B311" s="13" t="s">
        <v>298</v>
      </c>
      <c r="C311" s="1592" t="s">
        <v>3</v>
      </c>
      <c r="D311" s="1592"/>
      <c r="E311" s="774" t="s">
        <v>8</v>
      </c>
      <c r="F311" s="64" t="e">
        <f>#REF!</f>
        <v>#REF!</v>
      </c>
      <c r="G311" s="774">
        <v>1.5</v>
      </c>
      <c r="H311" s="33" t="e">
        <f t="shared" si="26"/>
        <v>#REF!</v>
      </c>
      <c r="I311" s="33" t="e">
        <f>(H311*($I$9+#REF!))+H311</f>
        <v>#REF!</v>
      </c>
      <c r="J311" s="33" t="e">
        <f>ROUND(I311*#REF!*#REF!,0)</f>
        <v>#REF!</v>
      </c>
      <c r="K311" s="34" t="e">
        <f>ROUND(I311*#REF!*#REF!*#REF!,0)</f>
        <v>#REF!</v>
      </c>
      <c r="L311" s="110"/>
      <c r="M311" s="110"/>
      <c r="N311" s="110"/>
      <c r="O311" s="110"/>
      <c r="P311" s="394"/>
      <c r="Q311" s="394"/>
      <c r="U311" s="118" t="e">
        <f t="shared" si="27"/>
        <v>#REF!</v>
      </c>
      <c r="V311" s="125" t="e">
        <f t="shared" si="28"/>
        <v>#REF!</v>
      </c>
      <c r="W311" s="117" t="e">
        <f t="shared" si="29"/>
        <v>#REF!</v>
      </c>
    </row>
    <row r="312" spans="1:23" s="6" customFormat="1" ht="41.25" customHeight="1" thickBot="1" x14ac:dyDescent="0.3">
      <c r="A312" s="12">
        <v>235</v>
      </c>
      <c r="B312" s="13" t="s">
        <v>299</v>
      </c>
      <c r="C312" s="1592" t="s">
        <v>3</v>
      </c>
      <c r="D312" s="1592"/>
      <c r="E312" s="774" t="s">
        <v>8</v>
      </c>
      <c r="F312" s="64" t="e">
        <f>#REF!</f>
        <v>#REF!</v>
      </c>
      <c r="G312" s="774">
        <v>1.03</v>
      </c>
      <c r="H312" s="33" t="e">
        <f t="shared" si="26"/>
        <v>#REF!</v>
      </c>
      <c r="I312" s="33" t="e">
        <f>(H312*($I$9+#REF!))+H312</f>
        <v>#REF!</v>
      </c>
      <c r="J312" s="33" t="e">
        <f>ROUND(I312*#REF!*#REF!,0)</f>
        <v>#REF!</v>
      </c>
      <c r="K312" s="34" t="e">
        <f>ROUND(I312*#REF!*#REF!*#REF!,0)</f>
        <v>#REF!</v>
      </c>
      <c r="L312" s="110"/>
      <c r="M312" s="110"/>
      <c r="N312" s="110"/>
      <c r="O312" s="110"/>
      <c r="P312" s="394"/>
      <c r="Q312" s="394"/>
      <c r="U312" s="118" t="e">
        <f t="shared" si="27"/>
        <v>#REF!</v>
      </c>
      <c r="V312" s="125" t="e">
        <f t="shared" si="28"/>
        <v>#REF!</v>
      </c>
      <c r="W312" s="117" t="e">
        <f t="shared" si="29"/>
        <v>#REF!</v>
      </c>
    </row>
    <row r="313" spans="1:23" s="6" customFormat="1" ht="41.25" customHeight="1" thickBot="1" x14ac:dyDescent="0.3">
      <c r="A313" s="12">
        <v>236</v>
      </c>
      <c r="B313" s="13" t="s">
        <v>160</v>
      </c>
      <c r="C313" s="1592" t="s">
        <v>3</v>
      </c>
      <c r="D313" s="1592"/>
      <c r="E313" s="774" t="s">
        <v>8</v>
      </c>
      <c r="F313" s="64" t="e">
        <f>#REF!</f>
        <v>#REF!</v>
      </c>
      <c r="G313" s="774">
        <v>0.3</v>
      </c>
      <c r="H313" s="33" t="e">
        <f t="shared" si="26"/>
        <v>#REF!</v>
      </c>
      <c r="I313" s="33" t="e">
        <f>(H313*($I$9+#REF!))+H313</f>
        <v>#REF!</v>
      </c>
      <c r="J313" s="33" t="e">
        <f>ROUND(I313*#REF!*#REF!,0)</f>
        <v>#REF!</v>
      </c>
      <c r="K313" s="34" t="e">
        <f>ROUND(I313*#REF!*#REF!*#REF!,0)</f>
        <v>#REF!</v>
      </c>
      <c r="L313" s="110"/>
      <c r="M313" s="110"/>
      <c r="N313" s="110"/>
      <c r="O313" s="110"/>
      <c r="P313" s="394"/>
      <c r="Q313" s="394"/>
      <c r="U313" s="118" t="e">
        <f t="shared" si="27"/>
        <v>#REF!</v>
      </c>
      <c r="V313" s="125" t="e">
        <f t="shared" si="28"/>
        <v>#REF!</v>
      </c>
      <c r="W313" s="117" t="e">
        <f t="shared" si="29"/>
        <v>#REF!</v>
      </c>
    </row>
    <row r="314" spans="1:23" s="6" customFormat="1" ht="41.25" customHeight="1" thickBot="1" x14ac:dyDescent="0.3">
      <c r="A314" s="12">
        <v>237</v>
      </c>
      <c r="B314" s="13" t="s">
        <v>300</v>
      </c>
      <c r="C314" s="1592" t="s">
        <v>3</v>
      </c>
      <c r="D314" s="1592"/>
      <c r="E314" s="774" t="s">
        <v>8</v>
      </c>
      <c r="F314" s="64" t="e">
        <f>#REF!</f>
        <v>#REF!</v>
      </c>
      <c r="G314" s="774">
        <v>0.64</v>
      </c>
      <c r="H314" s="33" t="e">
        <f t="shared" si="26"/>
        <v>#REF!</v>
      </c>
      <c r="I314" s="33" t="e">
        <f>(H314*($I$9+#REF!))+H314</f>
        <v>#REF!</v>
      </c>
      <c r="J314" s="33" t="e">
        <f>ROUND(I314*#REF!*#REF!,0)</f>
        <v>#REF!</v>
      </c>
      <c r="K314" s="34" t="e">
        <f>ROUND(I314*#REF!*#REF!*#REF!,0)</f>
        <v>#REF!</v>
      </c>
      <c r="L314" s="110"/>
      <c r="M314" s="110"/>
      <c r="N314" s="110"/>
      <c r="O314" s="110"/>
      <c r="P314" s="394"/>
      <c r="Q314" s="394"/>
      <c r="U314" s="118" t="e">
        <f t="shared" si="27"/>
        <v>#REF!</v>
      </c>
      <c r="V314" s="125" t="e">
        <f t="shared" si="28"/>
        <v>#REF!</v>
      </c>
      <c r="W314" s="117" t="e">
        <f t="shared" si="29"/>
        <v>#REF!</v>
      </c>
    </row>
    <row r="315" spans="1:23" s="6" customFormat="1" ht="41.25" customHeight="1" thickBot="1" x14ac:dyDescent="0.3">
      <c r="A315" s="12">
        <v>238</v>
      </c>
      <c r="B315" s="13" t="s">
        <v>301</v>
      </c>
      <c r="C315" s="1592" t="s">
        <v>3</v>
      </c>
      <c r="D315" s="1592"/>
      <c r="E315" s="774" t="s">
        <v>8</v>
      </c>
      <c r="F315" s="64" t="e">
        <f>#REF!</f>
        <v>#REF!</v>
      </c>
      <c r="G315" s="774">
        <v>0.21</v>
      </c>
      <c r="H315" s="33" t="e">
        <f t="shared" si="26"/>
        <v>#REF!</v>
      </c>
      <c r="I315" s="33" t="e">
        <f>(H315*($I$9+#REF!))+H315</f>
        <v>#REF!</v>
      </c>
      <c r="J315" s="33" t="e">
        <f>ROUND(I315*#REF!*#REF!,0)</f>
        <v>#REF!</v>
      </c>
      <c r="K315" s="34" t="e">
        <f>ROUND(I315*#REF!*#REF!*#REF!,0)</f>
        <v>#REF!</v>
      </c>
      <c r="L315" s="110"/>
      <c r="M315" s="110"/>
      <c r="N315" s="110"/>
      <c r="O315" s="110"/>
      <c r="P315" s="394"/>
      <c r="Q315" s="394"/>
      <c r="U315" s="118" t="e">
        <f t="shared" si="27"/>
        <v>#REF!</v>
      </c>
      <c r="V315" s="125" t="e">
        <f t="shared" si="28"/>
        <v>#REF!</v>
      </c>
      <c r="W315" s="117" t="e">
        <f t="shared" si="29"/>
        <v>#REF!</v>
      </c>
    </row>
    <row r="316" spans="1:23" s="6" customFormat="1" ht="41.25" customHeight="1" thickBot="1" x14ac:dyDescent="0.3">
      <c r="A316" s="12">
        <v>239</v>
      </c>
      <c r="B316" s="13" t="s">
        <v>302</v>
      </c>
      <c r="C316" s="1592" t="s">
        <v>3</v>
      </c>
      <c r="D316" s="1592"/>
      <c r="E316" s="774" t="s">
        <v>8</v>
      </c>
      <c r="F316" s="64" t="e">
        <f>#REF!</f>
        <v>#REF!</v>
      </c>
      <c r="G316" s="774">
        <v>0.6</v>
      </c>
      <c r="H316" s="33" t="e">
        <f t="shared" si="26"/>
        <v>#REF!</v>
      </c>
      <c r="I316" s="33" t="e">
        <f>(H316*($I$9+#REF!))+H316</f>
        <v>#REF!</v>
      </c>
      <c r="J316" s="33" t="e">
        <f>ROUND(I316*#REF!*#REF!,0)</f>
        <v>#REF!</v>
      </c>
      <c r="K316" s="34" t="e">
        <f>ROUND(I316*#REF!*#REF!*#REF!,0)</f>
        <v>#REF!</v>
      </c>
      <c r="L316" s="110"/>
      <c r="M316" s="110"/>
      <c r="N316" s="110"/>
      <c r="O316" s="110"/>
      <c r="P316" s="394"/>
      <c r="Q316" s="394"/>
      <c r="U316" s="118" t="e">
        <f t="shared" si="27"/>
        <v>#REF!</v>
      </c>
      <c r="V316" s="125" t="e">
        <f t="shared" si="28"/>
        <v>#REF!</v>
      </c>
      <c r="W316" s="117" t="e">
        <f t="shared" si="29"/>
        <v>#REF!</v>
      </c>
    </row>
    <row r="317" spans="1:23" s="6" customFormat="1" ht="41.25" customHeight="1" thickBot="1" x14ac:dyDescent="0.3">
      <c r="A317" s="12">
        <v>240</v>
      </c>
      <c r="B317" s="13" t="s">
        <v>303</v>
      </c>
      <c r="C317" s="1592" t="s">
        <v>3</v>
      </c>
      <c r="D317" s="1592"/>
      <c r="E317" s="774" t="s">
        <v>8</v>
      </c>
      <c r="F317" s="64" t="e">
        <f>#REF!</f>
        <v>#REF!</v>
      </c>
      <c r="G317" s="774">
        <v>0.7</v>
      </c>
      <c r="H317" s="33" t="e">
        <f t="shared" si="26"/>
        <v>#REF!</v>
      </c>
      <c r="I317" s="33" t="e">
        <f>(H317*($I$9+#REF!))+H317</f>
        <v>#REF!</v>
      </c>
      <c r="J317" s="33" t="e">
        <f>ROUND(I317*#REF!*#REF!,0)</f>
        <v>#REF!</v>
      </c>
      <c r="K317" s="34" t="e">
        <f>ROUND(I317*#REF!*#REF!*#REF!,0)</f>
        <v>#REF!</v>
      </c>
      <c r="L317" s="110"/>
      <c r="M317" s="110"/>
      <c r="N317" s="110"/>
      <c r="O317" s="110"/>
      <c r="P317" s="394"/>
      <c r="Q317" s="394"/>
      <c r="U317" s="118" t="e">
        <f t="shared" si="27"/>
        <v>#REF!</v>
      </c>
      <c r="V317" s="125" t="e">
        <f t="shared" si="28"/>
        <v>#REF!</v>
      </c>
      <c r="W317" s="117" t="e">
        <f t="shared" si="29"/>
        <v>#REF!</v>
      </c>
    </row>
    <row r="318" spans="1:23" s="6" customFormat="1" ht="41.25" customHeight="1" thickBot="1" x14ac:dyDescent="0.3">
      <c r="A318" s="12">
        <v>241</v>
      </c>
      <c r="B318" s="13" t="s">
        <v>304</v>
      </c>
      <c r="C318" s="1592" t="s">
        <v>3</v>
      </c>
      <c r="D318" s="1592"/>
      <c r="E318" s="774" t="s">
        <v>8</v>
      </c>
      <c r="F318" s="64" t="e">
        <f>#REF!</f>
        <v>#REF!</v>
      </c>
      <c r="G318" s="774">
        <v>0.62</v>
      </c>
      <c r="H318" s="33" t="e">
        <f t="shared" si="26"/>
        <v>#REF!</v>
      </c>
      <c r="I318" s="33" t="e">
        <f>(H318*($I$9+#REF!))+H318</f>
        <v>#REF!</v>
      </c>
      <c r="J318" s="33" t="e">
        <f>ROUND(I318*#REF!*#REF!,0)</f>
        <v>#REF!</v>
      </c>
      <c r="K318" s="34" t="e">
        <f>ROUND(I318*#REF!*#REF!*#REF!,0)</f>
        <v>#REF!</v>
      </c>
      <c r="L318" s="110"/>
      <c r="M318" s="110"/>
      <c r="N318" s="110"/>
      <c r="O318" s="110"/>
      <c r="P318" s="394"/>
      <c r="Q318" s="394"/>
      <c r="U318" s="118" t="e">
        <f t="shared" si="27"/>
        <v>#REF!</v>
      </c>
      <c r="V318" s="125" t="e">
        <f t="shared" si="28"/>
        <v>#REF!</v>
      </c>
      <c r="W318" s="117" t="e">
        <f t="shared" si="29"/>
        <v>#REF!</v>
      </c>
    </row>
    <row r="319" spans="1:23" s="6" customFormat="1" ht="41.25" customHeight="1" thickBot="1" x14ac:dyDescent="0.3">
      <c r="A319" s="12">
        <v>242</v>
      </c>
      <c r="B319" s="13" t="s">
        <v>305</v>
      </c>
      <c r="C319" s="1592" t="s">
        <v>3</v>
      </c>
      <c r="D319" s="1592"/>
      <c r="E319" s="774" t="s">
        <v>8</v>
      </c>
      <c r="F319" s="64" t="e">
        <f>#REF!</f>
        <v>#REF!</v>
      </c>
      <c r="G319" s="774">
        <v>0.35</v>
      </c>
      <c r="H319" s="33" t="e">
        <f t="shared" si="26"/>
        <v>#REF!</v>
      </c>
      <c r="I319" s="33" t="e">
        <f>(H319*($I$9+#REF!))+H319</f>
        <v>#REF!</v>
      </c>
      <c r="J319" s="33" t="e">
        <f>ROUND(I319*#REF!*#REF!,0)</f>
        <v>#REF!</v>
      </c>
      <c r="K319" s="34" t="e">
        <f>ROUND(I319*#REF!*#REF!*#REF!,0)</f>
        <v>#REF!</v>
      </c>
      <c r="L319" s="110"/>
      <c r="M319" s="110"/>
      <c r="N319" s="110"/>
      <c r="O319" s="110"/>
      <c r="P319" s="394"/>
      <c r="Q319" s="394"/>
      <c r="U319" s="118" t="e">
        <f t="shared" si="27"/>
        <v>#REF!</v>
      </c>
      <c r="V319" s="125" t="e">
        <f t="shared" si="28"/>
        <v>#REF!</v>
      </c>
      <c r="W319" s="117" t="e">
        <f t="shared" si="29"/>
        <v>#REF!</v>
      </c>
    </row>
    <row r="320" spans="1:23" s="6" customFormat="1" ht="41.25" customHeight="1" thickBot="1" x14ac:dyDescent="0.3">
      <c r="A320" s="12">
        <v>243</v>
      </c>
      <c r="B320" s="13" t="s">
        <v>306</v>
      </c>
      <c r="C320" s="1592" t="s">
        <v>3</v>
      </c>
      <c r="D320" s="1592"/>
      <c r="E320" s="774" t="s">
        <v>8</v>
      </c>
      <c r="F320" s="64" t="e">
        <f>#REF!</f>
        <v>#REF!</v>
      </c>
      <c r="G320" s="774">
        <v>0.25</v>
      </c>
      <c r="H320" s="33" t="e">
        <f t="shared" si="26"/>
        <v>#REF!</v>
      </c>
      <c r="I320" s="33" t="e">
        <f>(H320*($I$9+#REF!))+H320</f>
        <v>#REF!</v>
      </c>
      <c r="J320" s="33" t="e">
        <f>ROUND(I320*#REF!*#REF!,0)</f>
        <v>#REF!</v>
      </c>
      <c r="K320" s="34" t="e">
        <f>ROUND(I320*#REF!*#REF!*#REF!,0)</f>
        <v>#REF!</v>
      </c>
      <c r="L320" s="110"/>
      <c r="M320" s="110"/>
      <c r="N320" s="110"/>
      <c r="O320" s="110"/>
      <c r="P320" s="394"/>
      <c r="Q320" s="394"/>
      <c r="U320" s="118" t="e">
        <f t="shared" si="27"/>
        <v>#REF!</v>
      </c>
      <c r="V320" s="125" t="e">
        <f t="shared" si="28"/>
        <v>#REF!</v>
      </c>
      <c r="W320" s="117" t="e">
        <f t="shared" si="29"/>
        <v>#REF!</v>
      </c>
    </row>
    <row r="321" spans="1:24" s="6" customFormat="1" ht="41.25" customHeight="1" thickBot="1" x14ac:dyDescent="0.3">
      <c r="A321" s="12">
        <v>244</v>
      </c>
      <c r="B321" s="13" t="s">
        <v>307</v>
      </c>
      <c r="C321" s="1592" t="s">
        <v>3</v>
      </c>
      <c r="D321" s="1592"/>
      <c r="E321" s="774" t="s">
        <v>8</v>
      </c>
      <c r="F321" s="64" t="e">
        <f>#REF!</f>
        <v>#REF!</v>
      </c>
      <c r="G321" s="774">
        <v>0.26</v>
      </c>
      <c r="H321" s="33" t="e">
        <f t="shared" si="26"/>
        <v>#REF!</v>
      </c>
      <c r="I321" s="33" t="e">
        <f>(H321*($I$9+#REF!))+H321</f>
        <v>#REF!</v>
      </c>
      <c r="J321" s="33" t="e">
        <f>ROUND(I321*#REF!*#REF!,0)</f>
        <v>#REF!</v>
      </c>
      <c r="K321" s="34" t="e">
        <f>ROUND(I321*#REF!*#REF!*#REF!,0)</f>
        <v>#REF!</v>
      </c>
      <c r="L321" s="110"/>
      <c r="M321" s="110"/>
      <c r="N321" s="110"/>
      <c r="O321" s="110"/>
      <c r="P321" s="394"/>
      <c r="Q321" s="394"/>
      <c r="U321" s="118" t="e">
        <f t="shared" si="27"/>
        <v>#REF!</v>
      </c>
      <c r="V321" s="125" t="e">
        <f t="shared" si="28"/>
        <v>#REF!</v>
      </c>
      <c r="W321" s="117" t="e">
        <f t="shared" si="29"/>
        <v>#REF!</v>
      </c>
    </row>
    <row r="322" spans="1:24" s="6" customFormat="1" ht="41.25" customHeight="1" thickBot="1" x14ac:dyDescent="0.3">
      <c r="A322" s="12">
        <v>245</v>
      </c>
      <c r="B322" s="13" t="s">
        <v>308</v>
      </c>
      <c r="C322" s="1592" t="s">
        <v>3</v>
      </c>
      <c r="D322" s="1592"/>
      <c r="E322" s="774" t="s">
        <v>8</v>
      </c>
      <c r="F322" s="64" t="e">
        <f>#REF!</f>
        <v>#REF!</v>
      </c>
      <c r="G322" s="774">
        <v>0.8</v>
      </c>
      <c r="H322" s="33" t="e">
        <f t="shared" si="26"/>
        <v>#REF!</v>
      </c>
      <c r="I322" s="33" t="e">
        <f>(H322*($I$9+#REF!))+H322</f>
        <v>#REF!</v>
      </c>
      <c r="J322" s="33" t="e">
        <f>ROUND(I322*#REF!*#REF!,0)</f>
        <v>#REF!</v>
      </c>
      <c r="K322" s="34" t="e">
        <f>ROUND(I322*#REF!*#REF!*#REF!,0)</f>
        <v>#REF!</v>
      </c>
      <c r="L322" s="110"/>
      <c r="M322" s="110"/>
      <c r="N322" s="110"/>
      <c r="O322" s="110"/>
      <c r="P322" s="394"/>
      <c r="Q322" s="394"/>
      <c r="U322" s="118" t="e">
        <f t="shared" si="27"/>
        <v>#REF!</v>
      </c>
      <c r="V322" s="125" t="e">
        <f t="shared" si="28"/>
        <v>#REF!</v>
      </c>
      <c r="W322" s="117" t="e">
        <f t="shared" si="29"/>
        <v>#REF!</v>
      </c>
    </row>
    <row r="323" spans="1:24" s="6" customFormat="1" ht="41.25" customHeight="1" thickBot="1" x14ac:dyDescent="0.3">
      <c r="A323" s="12">
        <v>246</v>
      </c>
      <c r="B323" s="13" t="s">
        <v>309</v>
      </c>
      <c r="C323" s="1592" t="s">
        <v>3</v>
      </c>
      <c r="D323" s="1592"/>
      <c r="E323" s="774" t="s">
        <v>8</v>
      </c>
      <c r="F323" s="64" t="e">
        <f>#REF!</f>
        <v>#REF!</v>
      </c>
      <c r="G323" s="774">
        <v>1.5</v>
      </c>
      <c r="H323" s="33" t="e">
        <f t="shared" ref="H323:H332" si="30">F323*G323</f>
        <v>#REF!</v>
      </c>
      <c r="I323" s="33" t="e">
        <f>(H323*($I$9+#REF!))+H323</f>
        <v>#REF!</v>
      </c>
      <c r="J323" s="33" t="e">
        <f>ROUND(I323*#REF!*#REF!,0)</f>
        <v>#REF!</v>
      </c>
      <c r="K323" s="34" t="e">
        <f>ROUND(I323*#REF!*#REF!*#REF!,0)</f>
        <v>#REF!</v>
      </c>
      <c r="L323" s="110"/>
      <c r="M323" s="110"/>
      <c r="N323" s="110"/>
      <c r="O323" s="110"/>
      <c r="P323" s="394"/>
      <c r="Q323" s="394"/>
      <c r="U323" s="118" t="e">
        <f t="shared" si="27"/>
        <v>#REF!</v>
      </c>
      <c r="V323" s="125" t="e">
        <f t="shared" si="28"/>
        <v>#REF!</v>
      </c>
      <c r="W323" s="117" t="e">
        <f t="shared" si="29"/>
        <v>#REF!</v>
      </c>
    </row>
    <row r="324" spans="1:24" s="6" customFormat="1" ht="41.25" customHeight="1" thickBot="1" x14ac:dyDescent="0.3">
      <c r="A324" s="12">
        <v>247</v>
      </c>
      <c r="B324" s="13" t="s">
        <v>310</v>
      </c>
      <c r="C324" s="1592" t="s">
        <v>3</v>
      </c>
      <c r="D324" s="1592"/>
      <c r="E324" s="774" t="s">
        <v>8</v>
      </c>
      <c r="F324" s="64" t="e">
        <f>#REF!</f>
        <v>#REF!</v>
      </c>
      <c r="G324" s="774">
        <v>2.5</v>
      </c>
      <c r="H324" s="33" t="e">
        <f t="shared" si="30"/>
        <v>#REF!</v>
      </c>
      <c r="I324" s="33" t="e">
        <f>(H324*($I$9+#REF!))+H324</f>
        <v>#REF!</v>
      </c>
      <c r="J324" s="33" t="e">
        <f>ROUND(I324*#REF!*#REF!,0)</f>
        <v>#REF!</v>
      </c>
      <c r="K324" s="34" t="e">
        <f>ROUND(I324*#REF!*#REF!*#REF!,0)</f>
        <v>#REF!</v>
      </c>
      <c r="L324" s="110"/>
      <c r="M324" s="110"/>
      <c r="N324" s="110"/>
      <c r="O324" s="110"/>
      <c r="P324" s="394"/>
      <c r="Q324" s="394"/>
      <c r="U324" s="118" t="e">
        <f t="shared" si="27"/>
        <v>#REF!</v>
      </c>
      <c r="V324" s="125" t="e">
        <f t="shared" si="28"/>
        <v>#REF!</v>
      </c>
      <c r="W324" s="117" t="e">
        <f t="shared" si="29"/>
        <v>#REF!</v>
      </c>
    </row>
    <row r="325" spans="1:24" s="6" customFormat="1" ht="41.25" customHeight="1" thickBot="1" x14ac:dyDescent="0.3">
      <c r="A325" s="12">
        <v>248</v>
      </c>
      <c r="B325" s="13" t="s">
        <v>311</v>
      </c>
      <c r="C325" s="1592" t="s">
        <v>3</v>
      </c>
      <c r="D325" s="1592"/>
      <c r="E325" s="774" t="s">
        <v>8</v>
      </c>
      <c r="F325" s="64" t="e">
        <f>#REF!</f>
        <v>#REF!</v>
      </c>
      <c r="G325" s="774">
        <v>2</v>
      </c>
      <c r="H325" s="33" t="e">
        <f t="shared" si="30"/>
        <v>#REF!</v>
      </c>
      <c r="I325" s="33" t="e">
        <f>(H325*($I$9+#REF!))+H325</f>
        <v>#REF!</v>
      </c>
      <c r="J325" s="33" t="e">
        <f>ROUND(I325*#REF!*#REF!,0)</f>
        <v>#REF!</v>
      </c>
      <c r="K325" s="34" t="e">
        <f>ROUND(I325*#REF!*#REF!*#REF!,0)</f>
        <v>#REF!</v>
      </c>
      <c r="L325" s="110"/>
      <c r="M325" s="110"/>
      <c r="N325" s="110"/>
      <c r="O325" s="110"/>
      <c r="P325" s="394"/>
      <c r="Q325" s="394"/>
      <c r="U325" s="118" t="e">
        <f t="shared" si="27"/>
        <v>#REF!</v>
      </c>
      <c r="V325" s="125" t="e">
        <f t="shared" si="28"/>
        <v>#REF!</v>
      </c>
      <c r="W325" s="117" t="e">
        <f t="shared" si="29"/>
        <v>#REF!</v>
      </c>
    </row>
    <row r="326" spans="1:24" s="6" customFormat="1" ht="41.25" customHeight="1" thickBot="1" x14ac:dyDescent="0.3">
      <c r="A326" s="12">
        <v>249</v>
      </c>
      <c r="B326" s="13" t="s">
        <v>312</v>
      </c>
      <c r="C326" s="1592" t="s">
        <v>3</v>
      </c>
      <c r="D326" s="1592"/>
      <c r="E326" s="774" t="s">
        <v>8</v>
      </c>
      <c r="F326" s="64" t="e">
        <f>#REF!</f>
        <v>#REF!</v>
      </c>
      <c r="G326" s="774">
        <v>0.5</v>
      </c>
      <c r="H326" s="33" t="e">
        <f t="shared" si="30"/>
        <v>#REF!</v>
      </c>
      <c r="I326" s="33" t="e">
        <f>(H326*($I$9+#REF!))+H326</f>
        <v>#REF!</v>
      </c>
      <c r="J326" s="33" t="e">
        <f>ROUND(I326*#REF!*#REF!,0)</f>
        <v>#REF!</v>
      </c>
      <c r="K326" s="34" t="e">
        <f>ROUND(I326*#REF!*#REF!*#REF!,0)</f>
        <v>#REF!</v>
      </c>
      <c r="L326" s="110"/>
      <c r="M326" s="110"/>
      <c r="N326" s="110"/>
      <c r="O326" s="110"/>
      <c r="P326" s="394"/>
      <c r="Q326" s="394"/>
      <c r="U326" s="118" t="e">
        <f>(I326-H326)/H326</f>
        <v>#REF!</v>
      </c>
      <c r="V326" s="125" t="e">
        <f t="shared" si="28"/>
        <v>#REF!</v>
      </c>
      <c r="W326" s="117" t="e">
        <f t="shared" si="29"/>
        <v>#REF!</v>
      </c>
    </row>
    <row r="327" spans="1:24" s="6" customFormat="1" ht="33.75" customHeight="1" x14ac:dyDescent="0.3">
      <c r="A327" s="1617">
        <v>250</v>
      </c>
      <c r="B327" s="1619" t="s">
        <v>313</v>
      </c>
      <c r="C327" s="1598" t="s">
        <v>3</v>
      </c>
      <c r="D327" s="1598"/>
      <c r="E327" s="107" t="s">
        <v>382</v>
      </c>
      <c r="F327" s="65" t="e">
        <f>#REF!</f>
        <v>#REF!</v>
      </c>
      <c r="G327" s="29">
        <v>3</v>
      </c>
      <c r="H327" s="61" t="e">
        <f t="shared" si="30"/>
        <v>#REF!</v>
      </c>
      <c r="I327" s="1621" t="e">
        <f>((H328+H327)*($I$9+#REF!))+H327+H328</f>
        <v>#REF!</v>
      </c>
      <c r="J327" s="1623" t="e">
        <f>ROUND(I327*#REF!*#REF!,0)</f>
        <v>#REF!</v>
      </c>
      <c r="K327" s="1241" t="e">
        <f>ROUND(I327*#REF!*#REF!*#REF!,0)</f>
        <v>#REF!</v>
      </c>
      <c r="L327" s="364"/>
      <c r="M327" s="364"/>
      <c r="N327" s="364"/>
      <c r="O327" s="364"/>
      <c r="P327" s="398"/>
      <c r="Q327" s="398"/>
      <c r="T327" s="30"/>
      <c r="U327" s="114" t="e">
        <f>(I327-(H327+H328))/(H327+H328)</f>
        <v>#REF!</v>
      </c>
      <c r="V327" s="126" t="e">
        <f>J327/I327</f>
        <v>#REF!</v>
      </c>
      <c r="W327" s="117" t="e">
        <f t="shared" si="29"/>
        <v>#REF!</v>
      </c>
    </row>
    <row r="328" spans="1:24" s="6" customFormat="1" ht="30" customHeight="1" thickBot="1" x14ac:dyDescent="0.35">
      <c r="A328" s="1618"/>
      <c r="B328" s="1620"/>
      <c r="C328" s="1602"/>
      <c r="D328" s="1602"/>
      <c r="E328" s="103" t="s">
        <v>373</v>
      </c>
      <c r="F328" s="66" t="e">
        <f>#REF!</f>
        <v>#REF!</v>
      </c>
      <c r="G328" s="100">
        <v>1</v>
      </c>
      <c r="H328" s="63" t="e">
        <f t="shared" si="30"/>
        <v>#REF!</v>
      </c>
      <c r="I328" s="1622"/>
      <c r="J328" s="1624"/>
      <c r="K328" s="1242"/>
      <c r="L328" s="364"/>
      <c r="M328" s="364"/>
      <c r="N328" s="364"/>
      <c r="O328" s="364"/>
      <c r="P328" s="398"/>
      <c r="Q328" s="398"/>
      <c r="T328" s="30"/>
      <c r="U328" s="114"/>
      <c r="V328" s="126"/>
      <c r="W328" s="117"/>
    </row>
    <row r="329" spans="1:24" s="6" customFormat="1" ht="30.75" customHeight="1" thickBot="1" x14ac:dyDescent="0.3">
      <c r="A329" s="12">
        <v>251</v>
      </c>
      <c r="B329" s="13" t="s">
        <v>314</v>
      </c>
      <c r="C329" s="1592" t="s">
        <v>3</v>
      </c>
      <c r="D329" s="1592"/>
      <c r="E329" s="775" t="s">
        <v>382</v>
      </c>
      <c r="F329" s="64" t="e">
        <f>#REF!</f>
        <v>#REF!</v>
      </c>
      <c r="G329" s="775">
        <v>1.5</v>
      </c>
      <c r="H329" s="33" t="e">
        <f t="shared" si="30"/>
        <v>#REF!</v>
      </c>
      <c r="I329" s="33" t="e">
        <f>(H329*($I$9+#REF!))+H329</f>
        <v>#REF!</v>
      </c>
      <c r="J329" s="33" t="e">
        <f>ROUND(I329*#REF!*#REF!,0)</f>
        <v>#REF!</v>
      </c>
      <c r="K329" s="34" t="e">
        <f>ROUND(I329*#REF!*#REF!*#REF!,0)</f>
        <v>#REF!</v>
      </c>
      <c r="L329" s="110"/>
      <c r="M329" s="110"/>
      <c r="N329" s="110"/>
      <c r="O329" s="110"/>
      <c r="P329" s="394"/>
      <c r="Q329" s="394"/>
      <c r="U329" s="118" t="e">
        <f t="shared" si="27"/>
        <v>#REF!</v>
      </c>
      <c r="V329" s="125" t="e">
        <f t="shared" si="28"/>
        <v>#REF!</v>
      </c>
      <c r="W329" s="117" t="e">
        <f t="shared" si="29"/>
        <v>#REF!</v>
      </c>
    </row>
    <row r="330" spans="1:24" s="6" customFormat="1" ht="30.75" customHeight="1" thickBot="1" x14ac:dyDescent="0.3">
      <c r="A330" s="14">
        <v>252</v>
      </c>
      <c r="B330" s="15" t="s">
        <v>305</v>
      </c>
      <c r="C330" s="1593" t="s">
        <v>3</v>
      </c>
      <c r="D330" s="1593"/>
      <c r="E330" s="777" t="s">
        <v>8</v>
      </c>
      <c r="F330" s="101" t="e">
        <f>#REF!</f>
        <v>#REF!</v>
      </c>
      <c r="G330" s="777">
        <v>0.35</v>
      </c>
      <c r="H330" s="38" t="e">
        <f t="shared" si="30"/>
        <v>#REF!</v>
      </c>
      <c r="I330" s="38" t="e">
        <f>(H330*($I$9+#REF!))+H330</f>
        <v>#REF!</v>
      </c>
      <c r="J330" s="38" t="e">
        <f>ROUND(I330*#REF!*#REF!,0)</f>
        <v>#REF!</v>
      </c>
      <c r="K330" s="40" t="e">
        <f>ROUND(I330*#REF!*#REF!*#REF!,0)</f>
        <v>#REF!</v>
      </c>
      <c r="L330" s="110"/>
      <c r="M330" s="110"/>
      <c r="N330" s="110"/>
      <c r="O330" s="110"/>
      <c r="P330" s="394"/>
      <c r="Q330" s="394"/>
      <c r="U330" s="118" t="e">
        <f t="shared" si="27"/>
        <v>#REF!</v>
      </c>
      <c r="V330" s="125" t="e">
        <f t="shared" si="28"/>
        <v>#REF!</v>
      </c>
      <c r="W330" s="117" t="e">
        <f t="shared" si="29"/>
        <v>#REF!</v>
      </c>
    </row>
    <row r="331" spans="1:24" s="6" customFormat="1" ht="30.75" customHeight="1" thickBot="1" x14ac:dyDescent="0.3">
      <c r="A331" s="12">
        <v>253</v>
      </c>
      <c r="B331" s="13" t="s">
        <v>270</v>
      </c>
      <c r="C331" s="1592" t="s">
        <v>3</v>
      </c>
      <c r="D331" s="1592"/>
      <c r="E331" s="775" t="s">
        <v>8</v>
      </c>
      <c r="F331" s="64" t="e">
        <f>#REF!</f>
        <v>#REF!</v>
      </c>
      <c r="G331" s="775">
        <v>0.33</v>
      </c>
      <c r="H331" s="33" t="e">
        <f t="shared" si="30"/>
        <v>#REF!</v>
      </c>
      <c r="I331" s="33" t="e">
        <f>(H331*($I$9+#REF!))+H331</f>
        <v>#REF!</v>
      </c>
      <c r="J331" s="33" t="e">
        <f>ROUND(I331*#REF!*#REF!,0)</f>
        <v>#REF!</v>
      </c>
      <c r="K331" s="34" t="e">
        <f>ROUND(I331*#REF!*#REF!*#REF!,0)</f>
        <v>#REF!</v>
      </c>
      <c r="L331" s="110"/>
      <c r="M331" s="110"/>
      <c r="N331" s="110"/>
      <c r="O331" s="110"/>
      <c r="P331" s="394"/>
      <c r="Q331" s="394"/>
      <c r="U331" s="118" t="e">
        <f t="shared" si="27"/>
        <v>#REF!</v>
      </c>
      <c r="V331" s="125" t="e">
        <f t="shared" si="28"/>
        <v>#REF!</v>
      </c>
      <c r="W331" s="117" t="e">
        <f t="shared" si="29"/>
        <v>#REF!</v>
      </c>
    </row>
    <row r="332" spans="1:24" s="6" customFormat="1" ht="30.75" customHeight="1" thickBot="1" x14ac:dyDescent="0.3">
      <c r="A332" s="857">
        <v>254</v>
      </c>
      <c r="B332" s="15" t="s">
        <v>271</v>
      </c>
      <c r="C332" s="1593" t="s">
        <v>3</v>
      </c>
      <c r="D332" s="1593"/>
      <c r="E332" s="777" t="s">
        <v>8</v>
      </c>
      <c r="F332" s="112" t="e">
        <f>#REF!</f>
        <v>#REF!</v>
      </c>
      <c r="G332" s="777">
        <v>2.5</v>
      </c>
      <c r="H332" s="63" t="e">
        <f t="shared" si="30"/>
        <v>#REF!</v>
      </c>
      <c r="I332" s="38" t="e">
        <f>(H332*($I$9+#REF!))+H332</f>
        <v>#REF!</v>
      </c>
      <c r="J332" s="38" t="e">
        <f>ROUND(I332*#REF!*#REF!,0)</f>
        <v>#REF!</v>
      </c>
      <c r="K332" s="40" t="e">
        <f>ROUND(I332*#REF!*#REF!*#REF!,0)</f>
        <v>#REF!</v>
      </c>
      <c r="L332" s="110"/>
      <c r="M332" s="110"/>
      <c r="N332" s="110"/>
      <c r="O332" s="110"/>
      <c r="P332" s="394"/>
      <c r="Q332" s="394"/>
      <c r="U332" s="118" t="e">
        <f t="shared" si="27"/>
        <v>#REF!</v>
      </c>
      <c r="V332" s="125" t="e">
        <f t="shared" si="28"/>
        <v>#REF!</v>
      </c>
      <c r="W332" s="117" t="e">
        <f t="shared" si="29"/>
        <v>#REF!</v>
      </c>
    </row>
    <row r="333" spans="1:24" s="6" customFormat="1" ht="22.5" customHeight="1" thickBot="1" x14ac:dyDescent="0.3">
      <c r="A333" s="1614" t="s">
        <v>315</v>
      </c>
      <c r="B333" s="1615"/>
      <c r="C333" s="1615"/>
      <c r="D333" s="1615"/>
      <c r="E333" s="1615"/>
      <c r="F333" s="1615"/>
      <c r="G333" s="1615"/>
      <c r="H333" s="1615"/>
      <c r="I333" s="1615"/>
      <c r="J333" s="1615"/>
      <c r="K333" s="1616"/>
      <c r="L333" s="363"/>
      <c r="M333" s="363"/>
      <c r="N333" s="363"/>
      <c r="O333" s="363"/>
      <c r="P333" s="397"/>
      <c r="Q333" s="397"/>
      <c r="U333" s="118"/>
      <c r="V333" s="125"/>
      <c r="W333" s="117"/>
    </row>
    <row r="334" spans="1:24" s="6" customFormat="1" ht="44.25" customHeight="1" thickBot="1" x14ac:dyDescent="0.3">
      <c r="A334" s="12">
        <v>255</v>
      </c>
      <c r="B334" s="13" t="s">
        <v>316</v>
      </c>
      <c r="C334" s="1592" t="s">
        <v>3</v>
      </c>
      <c r="D334" s="1592"/>
      <c r="E334" s="774" t="s">
        <v>383</v>
      </c>
      <c r="F334" s="33" t="e">
        <f>#REF!</f>
        <v>#REF!</v>
      </c>
      <c r="G334" s="774">
        <v>0.9</v>
      </c>
      <c r="H334" s="33" t="e">
        <f t="shared" ref="H334:H354" si="31">F334*G334</f>
        <v>#REF!</v>
      </c>
      <c r="I334" s="33" t="e">
        <f>(H334*($I$9+#REF!))+H334</f>
        <v>#REF!</v>
      </c>
      <c r="J334" s="33" t="e">
        <f>ROUND(I334*#REF!*#REF!,0)</f>
        <v>#REF!</v>
      </c>
      <c r="K334" s="34" t="e">
        <f>ROUND(I334*#REF!*#REF!*#REF!,0)</f>
        <v>#REF!</v>
      </c>
      <c r="L334" s="110"/>
      <c r="M334" s="110"/>
      <c r="N334" s="110"/>
      <c r="O334" s="110"/>
      <c r="P334" s="394"/>
      <c r="Q334" s="394"/>
      <c r="T334" s="113"/>
      <c r="U334" s="137" t="e">
        <f t="shared" si="27"/>
        <v>#REF!</v>
      </c>
      <c r="V334" s="127" t="e">
        <f>J334/I334</f>
        <v>#REF!</v>
      </c>
      <c r="W334" s="117" t="e">
        <f t="shared" si="29"/>
        <v>#REF!</v>
      </c>
      <c r="X334" s="110"/>
    </row>
    <row r="335" spans="1:24" s="6" customFormat="1" ht="44.25" customHeight="1" thickBot="1" x14ac:dyDescent="0.3">
      <c r="A335" s="14">
        <v>256</v>
      </c>
      <c r="B335" s="15" t="s">
        <v>317</v>
      </c>
      <c r="C335" s="1593" t="s">
        <v>3</v>
      </c>
      <c r="D335" s="1593"/>
      <c r="E335" s="778" t="s">
        <v>8</v>
      </c>
      <c r="F335" s="38" t="e">
        <f>#REF!</f>
        <v>#REF!</v>
      </c>
      <c r="G335" s="778">
        <v>1.42</v>
      </c>
      <c r="H335" s="38" t="e">
        <f t="shared" si="31"/>
        <v>#REF!</v>
      </c>
      <c r="I335" s="38" t="e">
        <f>(H335*($I$9+#REF!))+H335</f>
        <v>#REF!</v>
      </c>
      <c r="J335" s="38" t="e">
        <f>ROUND(I335*#REF!*#REF!,0)</f>
        <v>#REF!</v>
      </c>
      <c r="K335" s="40" t="e">
        <f>ROUND(I335*#REF!*#REF!*#REF!,0)</f>
        <v>#REF!</v>
      </c>
      <c r="L335" s="110"/>
      <c r="M335" s="110"/>
      <c r="N335" s="110"/>
      <c r="O335" s="110"/>
      <c r="P335" s="394"/>
      <c r="Q335" s="394"/>
      <c r="U335" s="118" t="e">
        <f t="shared" si="27"/>
        <v>#REF!</v>
      </c>
      <c r="V335" s="125" t="e">
        <f t="shared" si="28"/>
        <v>#REF!</v>
      </c>
      <c r="W335" s="117" t="e">
        <f t="shared" si="29"/>
        <v>#REF!</v>
      </c>
    </row>
    <row r="336" spans="1:24" s="6" customFormat="1" ht="44.25" customHeight="1" thickBot="1" x14ac:dyDescent="0.3">
      <c r="A336" s="12">
        <v>257</v>
      </c>
      <c r="B336" s="13" t="s">
        <v>318</v>
      </c>
      <c r="C336" s="1592" t="s">
        <v>3</v>
      </c>
      <c r="D336" s="1592"/>
      <c r="E336" s="774" t="s">
        <v>8</v>
      </c>
      <c r="F336" s="33" t="e">
        <f>#REF!</f>
        <v>#REF!</v>
      </c>
      <c r="G336" s="774">
        <v>0.94</v>
      </c>
      <c r="H336" s="33" t="e">
        <f t="shared" si="31"/>
        <v>#REF!</v>
      </c>
      <c r="I336" s="33" t="e">
        <f>(H336*($I$9+#REF!))+H336</f>
        <v>#REF!</v>
      </c>
      <c r="J336" s="33" t="e">
        <f>ROUND(I336*#REF!*#REF!,0)</f>
        <v>#REF!</v>
      </c>
      <c r="K336" s="34" t="e">
        <f>ROUND(I336*#REF!*#REF!*#REF!,0)</f>
        <v>#REF!</v>
      </c>
      <c r="L336" s="110"/>
      <c r="M336" s="110"/>
      <c r="N336" s="110"/>
      <c r="O336" s="110"/>
      <c r="P336" s="394"/>
      <c r="Q336" s="394"/>
      <c r="U336" s="118" t="e">
        <f t="shared" si="27"/>
        <v>#REF!</v>
      </c>
      <c r="V336" s="125" t="e">
        <f t="shared" si="28"/>
        <v>#REF!</v>
      </c>
      <c r="W336" s="117" t="e">
        <f t="shared" si="29"/>
        <v>#REF!</v>
      </c>
    </row>
    <row r="337" spans="1:23" s="6" customFormat="1" ht="44.25" customHeight="1" thickBot="1" x14ac:dyDescent="0.3">
      <c r="A337" s="14">
        <v>258</v>
      </c>
      <c r="B337" s="15" t="s">
        <v>319</v>
      </c>
      <c r="C337" s="1593" t="s">
        <v>3</v>
      </c>
      <c r="D337" s="1593"/>
      <c r="E337" s="778" t="s">
        <v>8</v>
      </c>
      <c r="F337" s="38" t="e">
        <f>#REF!</f>
        <v>#REF!</v>
      </c>
      <c r="G337" s="778">
        <v>1.3</v>
      </c>
      <c r="H337" s="38" t="e">
        <f t="shared" si="31"/>
        <v>#REF!</v>
      </c>
      <c r="I337" s="38" t="e">
        <f>(H337*($I$9+#REF!))+H337</f>
        <v>#REF!</v>
      </c>
      <c r="J337" s="38" t="e">
        <f>ROUND(I337*#REF!*#REF!,0)</f>
        <v>#REF!</v>
      </c>
      <c r="K337" s="40" t="e">
        <f>ROUND(I337*#REF!*#REF!*#REF!,0)</f>
        <v>#REF!</v>
      </c>
      <c r="L337" s="110"/>
      <c r="M337" s="110"/>
      <c r="N337" s="110"/>
      <c r="O337" s="110"/>
      <c r="P337" s="394"/>
      <c r="Q337" s="394"/>
      <c r="U337" s="118" t="e">
        <f t="shared" si="27"/>
        <v>#REF!</v>
      </c>
      <c r="V337" s="125" t="e">
        <f t="shared" si="28"/>
        <v>#REF!</v>
      </c>
      <c r="W337" s="117" t="e">
        <f t="shared" si="29"/>
        <v>#REF!</v>
      </c>
    </row>
    <row r="338" spans="1:23" s="6" customFormat="1" ht="44.25" customHeight="1" thickBot="1" x14ac:dyDescent="0.3">
      <c r="A338" s="12">
        <v>259</v>
      </c>
      <c r="B338" s="13" t="s">
        <v>320</v>
      </c>
      <c r="C338" s="1592" t="s">
        <v>3</v>
      </c>
      <c r="D338" s="1592"/>
      <c r="E338" s="774" t="s">
        <v>8</v>
      </c>
      <c r="F338" s="33" t="e">
        <f>#REF!</f>
        <v>#REF!</v>
      </c>
      <c r="G338" s="774">
        <v>0.5</v>
      </c>
      <c r="H338" s="33" t="e">
        <f t="shared" si="31"/>
        <v>#REF!</v>
      </c>
      <c r="I338" s="33" t="e">
        <f>(H338*($I$9+#REF!))+H338</f>
        <v>#REF!</v>
      </c>
      <c r="J338" s="33" t="e">
        <f>ROUND(I338*#REF!*#REF!,0)</f>
        <v>#REF!</v>
      </c>
      <c r="K338" s="34" t="e">
        <f>ROUND(I338*#REF!*#REF!*#REF!,0)</f>
        <v>#REF!</v>
      </c>
      <c r="L338" s="110"/>
      <c r="M338" s="110"/>
      <c r="N338" s="110"/>
      <c r="O338" s="110"/>
      <c r="P338" s="394"/>
      <c r="Q338" s="394"/>
      <c r="U338" s="118" t="e">
        <f t="shared" ref="U338:U398" si="32">(I338-H338)/H338</f>
        <v>#REF!</v>
      </c>
      <c r="V338" s="125" t="e">
        <f t="shared" ref="V338:V396" si="33">J338/I338</f>
        <v>#REF!</v>
      </c>
      <c r="W338" s="117" t="e">
        <f t="shared" ref="W338:W398" si="34">ROUND(K338/I338/$W$3/$W$1,1)</f>
        <v>#REF!</v>
      </c>
    </row>
    <row r="339" spans="1:23" s="6" customFormat="1" ht="44.25" customHeight="1" thickBot="1" x14ac:dyDescent="0.3">
      <c r="A339" s="14">
        <v>260</v>
      </c>
      <c r="B339" s="15" t="s">
        <v>321</v>
      </c>
      <c r="C339" s="1593" t="s">
        <v>3</v>
      </c>
      <c r="D339" s="1593"/>
      <c r="E339" s="778" t="s">
        <v>8</v>
      </c>
      <c r="F339" s="38" t="e">
        <f>#REF!</f>
        <v>#REF!</v>
      </c>
      <c r="G339" s="778">
        <v>0.33</v>
      </c>
      <c r="H339" s="38" t="e">
        <f t="shared" si="31"/>
        <v>#REF!</v>
      </c>
      <c r="I339" s="38" t="e">
        <f>(H339*($I$9+#REF!))+H339</f>
        <v>#REF!</v>
      </c>
      <c r="J339" s="38" t="e">
        <f>ROUND(I339*#REF!*#REF!,0)</f>
        <v>#REF!</v>
      </c>
      <c r="K339" s="40" t="e">
        <f>ROUND(I339*#REF!*#REF!*#REF!,0)</f>
        <v>#REF!</v>
      </c>
      <c r="L339" s="110"/>
      <c r="M339" s="110"/>
      <c r="N339" s="110"/>
      <c r="O339" s="110"/>
      <c r="P339" s="394"/>
      <c r="Q339" s="394"/>
      <c r="U339" s="118" t="e">
        <f t="shared" si="32"/>
        <v>#REF!</v>
      </c>
      <c r="V339" s="125" t="e">
        <f t="shared" si="33"/>
        <v>#REF!</v>
      </c>
      <c r="W339" s="117" t="e">
        <f t="shared" si="34"/>
        <v>#REF!</v>
      </c>
    </row>
    <row r="340" spans="1:23" s="6" customFormat="1" ht="44.25" customHeight="1" thickBot="1" x14ac:dyDescent="0.3">
      <c r="A340" s="12">
        <v>261</v>
      </c>
      <c r="B340" s="13" t="s">
        <v>322</v>
      </c>
      <c r="C340" s="1592" t="s">
        <v>3</v>
      </c>
      <c r="D340" s="1592"/>
      <c r="E340" s="774" t="s">
        <v>8</v>
      </c>
      <c r="F340" s="33" t="e">
        <f>#REF!</f>
        <v>#REF!</v>
      </c>
      <c r="G340" s="774">
        <v>0.52</v>
      </c>
      <c r="H340" s="33" t="e">
        <f t="shared" si="31"/>
        <v>#REF!</v>
      </c>
      <c r="I340" s="33" t="e">
        <f>(H340*($I$9+#REF!))+H340</f>
        <v>#REF!</v>
      </c>
      <c r="J340" s="33" t="e">
        <f>ROUND(I340*#REF!*#REF!,0)</f>
        <v>#REF!</v>
      </c>
      <c r="K340" s="34" t="e">
        <f>ROUND(I340*#REF!*#REF!*#REF!,0)</f>
        <v>#REF!</v>
      </c>
      <c r="L340" s="110"/>
      <c r="M340" s="110"/>
      <c r="N340" s="110"/>
      <c r="O340" s="110"/>
      <c r="P340" s="394"/>
      <c r="Q340" s="394"/>
      <c r="U340" s="118" t="e">
        <f t="shared" si="32"/>
        <v>#REF!</v>
      </c>
      <c r="V340" s="125" t="e">
        <f t="shared" si="33"/>
        <v>#REF!</v>
      </c>
      <c r="W340" s="117" t="e">
        <f t="shared" si="34"/>
        <v>#REF!</v>
      </c>
    </row>
    <row r="341" spans="1:23" s="6" customFormat="1" ht="44.25" customHeight="1" thickBot="1" x14ac:dyDescent="0.3">
      <c r="A341" s="14">
        <v>262</v>
      </c>
      <c r="B341" s="15" t="s">
        <v>323</v>
      </c>
      <c r="C341" s="1593" t="s">
        <v>3</v>
      </c>
      <c r="D341" s="1593"/>
      <c r="E341" s="778" t="s">
        <v>8</v>
      </c>
      <c r="F341" s="38" t="e">
        <f>#REF!</f>
        <v>#REF!</v>
      </c>
      <c r="G341" s="778">
        <v>0.2</v>
      </c>
      <c r="H341" s="38" t="e">
        <f t="shared" si="31"/>
        <v>#REF!</v>
      </c>
      <c r="I341" s="38" t="e">
        <f>(H341*($I$9+#REF!))+H341</f>
        <v>#REF!</v>
      </c>
      <c r="J341" s="38" t="e">
        <f>ROUND(I341*#REF!*#REF!,0)</f>
        <v>#REF!</v>
      </c>
      <c r="K341" s="40" t="e">
        <f>ROUND(I341*#REF!*#REF!*#REF!,0)</f>
        <v>#REF!</v>
      </c>
      <c r="L341" s="110"/>
      <c r="M341" s="110"/>
      <c r="N341" s="110"/>
      <c r="O341" s="110"/>
      <c r="P341" s="394"/>
      <c r="Q341" s="394"/>
      <c r="U341" s="118" t="e">
        <f t="shared" si="32"/>
        <v>#REF!</v>
      </c>
      <c r="V341" s="125" t="e">
        <f t="shared" si="33"/>
        <v>#REF!</v>
      </c>
      <c r="W341" s="117" t="e">
        <f t="shared" si="34"/>
        <v>#REF!</v>
      </c>
    </row>
    <row r="342" spans="1:23" s="6" customFormat="1" ht="44.25" customHeight="1" thickBot="1" x14ac:dyDescent="0.3">
      <c r="A342" s="12">
        <v>263</v>
      </c>
      <c r="B342" s="13" t="s">
        <v>324</v>
      </c>
      <c r="C342" s="1592" t="s">
        <v>3</v>
      </c>
      <c r="D342" s="1592"/>
      <c r="E342" s="774" t="s">
        <v>8</v>
      </c>
      <c r="F342" s="33" t="e">
        <f>#REF!</f>
        <v>#REF!</v>
      </c>
      <c r="G342" s="774">
        <v>1.46</v>
      </c>
      <c r="H342" s="33" t="e">
        <f t="shared" si="31"/>
        <v>#REF!</v>
      </c>
      <c r="I342" s="33" t="e">
        <f>(H342*($I$9+#REF!))+H342</f>
        <v>#REF!</v>
      </c>
      <c r="J342" s="33" t="e">
        <f>ROUND(I342*#REF!*#REF!,0)</f>
        <v>#REF!</v>
      </c>
      <c r="K342" s="34" t="e">
        <f>ROUND(I342*#REF!*#REF!*#REF!,0)</f>
        <v>#REF!</v>
      </c>
      <c r="L342" s="110"/>
      <c r="M342" s="110"/>
      <c r="N342" s="110"/>
      <c r="O342" s="110"/>
      <c r="P342" s="394"/>
      <c r="Q342" s="394"/>
      <c r="U342" s="118" t="e">
        <f t="shared" si="32"/>
        <v>#REF!</v>
      </c>
      <c r="V342" s="125" t="e">
        <f t="shared" si="33"/>
        <v>#REF!</v>
      </c>
      <c r="W342" s="117" t="e">
        <f t="shared" si="34"/>
        <v>#REF!</v>
      </c>
    </row>
    <row r="343" spans="1:23" s="6" customFormat="1" ht="44.25" customHeight="1" thickBot="1" x14ac:dyDescent="0.3">
      <c r="A343" s="14">
        <v>264</v>
      </c>
      <c r="B343" s="15" t="s">
        <v>325</v>
      </c>
      <c r="C343" s="1593" t="s">
        <v>3</v>
      </c>
      <c r="D343" s="1593"/>
      <c r="E343" s="778" t="s">
        <v>8</v>
      </c>
      <c r="F343" s="38" t="e">
        <f>#REF!</f>
        <v>#REF!</v>
      </c>
      <c r="G343" s="778">
        <v>1.69</v>
      </c>
      <c r="H343" s="38" t="e">
        <f t="shared" si="31"/>
        <v>#REF!</v>
      </c>
      <c r="I343" s="38" t="e">
        <f>(H343*($I$9+#REF!))+H343</f>
        <v>#REF!</v>
      </c>
      <c r="J343" s="38" t="e">
        <f>ROUND(I343*#REF!*#REF!,0)</f>
        <v>#REF!</v>
      </c>
      <c r="K343" s="40" t="e">
        <f>ROUND(I343*#REF!*#REF!*#REF!,0)</f>
        <v>#REF!</v>
      </c>
      <c r="L343" s="110"/>
      <c r="M343" s="110"/>
      <c r="N343" s="110"/>
      <c r="O343" s="110"/>
      <c r="P343" s="394"/>
      <c r="Q343" s="394"/>
      <c r="U343" s="118" t="e">
        <f t="shared" si="32"/>
        <v>#REF!</v>
      </c>
      <c r="V343" s="125" t="e">
        <f t="shared" si="33"/>
        <v>#REF!</v>
      </c>
      <c r="W343" s="117" t="e">
        <f t="shared" si="34"/>
        <v>#REF!</v>
      </c>
    </row>
    <row r="344" spans="1:23" s="6" customFormat="1" ht="44.25" customHeight="1" thickBot="1" x14ac:dyDescent="0.3">
      <c r="A344" s="12">
        <v>265</v>
      </c>
      <c r="B344" s="13" t="s">
        <v>326</v>
      </c>
      <c r="C344" s="1592" t="s">
        <v>3</v>
      </c>
      <c r="D344" s="1592"/>
      <c r="E344" s="774" t="s">
        <v>8</v>
      </c>
      <c r="F344" s="33" t="e">
        <f>#REF!</f>
        <v>#REF!</v>
      </c>
      <c r="G344" s="774">
        <v>1.85</v>
      </c>
      <c r="H344" s="33" t="e">
        <f t="shared" si="31"/>
        <v>#REF!</v>
      </c>
      <c r="I344" s="33" t="e">
        <f>(H344*($I$9+#REF!))+H344</f>
        <v>#REF!</v>
      </c>
      <c r="J344" s="33" t="e">
        <f>ROUND(I344*#REF!*#REF!,0)</f>
        <v>#REF!</v>
      </c>
      <c r="K344" s="34" t="e">
        <f>ROUND(I344*#REF!*#REF!*#REF!,0)</f>
        <v>#REF!</v>
      </c>
      <c r="L344" s="110"/>
      <c r="M344" s="110"/>
      <c r="N344" s="110"/>
      <c r="O344" s="110"/>
      <c r="P344" s="394"/>
      <c r="Q344" s="394"/>
      <c r="U344" s="118" t="e">
        <f t="shared" si="32"/>
        <v>#REF!</v>
      </c>
      <c r="V344" s="125" t="e">
        <f t="shared" si="33"/>
        <v>#REF!</v>
      </c>
      <c r="W344" s="117" t="e">
        <f t="shared" si="34"/>
        <v>#REF!</v>
      </c>
    </row>
    <row r="345" spans="1:23" s="6" customFormat="1" ht="44.25" customHeight="1" thickBot="1" x14ac:dyDescent="0.3">
      <c r="A345" s="14">
        <v>266</v>
      </c>
      <c r="B345" s="15" t="s">
        <v>327</v>
      </c>
      <c r="C345" s="1593" t="s">
        <v>3</v>
      </c>
      <c r="D345" s="1593"/>
      <c r="E345" s="778" t="s">
        <v>8</v>
      </c>
      <c r="F345" s="38" t="e">
        <f>#REF!</f>
        <v>#REF!</v>
      </c>
      <c r="G345" s="778">
        <v>0.17</v>
      </c>
      <c r="H345" s="38" t="e">
        <f t="shared" si="31"/>
        <v>#REF!</v>
      </c>
      <c r="I345" s="38" t="e">
        <f>(H345*($I$9+#REF!))+H345</f>
        <v>#REF!</v>
      </c>
      <c r="J345" s="38" t="e">
        <f>ROUND(I345*#REF!*#REF!,0)</f>
        <v>#REF!</v>
      </c>
      <c r="K345" s="40" t="e">
        <f>ROUND(I345*#REF!*#REF!*#REF!,0)</f>
        <v>#REF!</v>
      </c>
      <c r="L345" s="110"/>
      <c r="M345" s="110"/>
      <c r="N345" s="110"/>
      <c r="O345" s="110"/>
      <c r="P345" s="394"/>
      <c r="Q345" s="394"/>
      <c r="U345" s="118" t="e">
        <f t="shared" si="32"/>
        <v>#REF!</v>
      </c>
      <c r="V345" s="125" t="e">
        <f t="shared" si="33"/>
        <v>#REF!</v>
      </c>
      <c r="W345" s="117" t="e">
        <f t="shared" si="34"/>
        <v>#REF!</v>
      </c>
    </row>
    <row r="346" spans="1:23" s="6" customFormat="1" ht="44.25" customHeight="1" thickBot="1" x14ac:dyDescent="0.3">
      <c r="A346" s="12">
        <v>267</v>
      </c>
      <c r="B346" s="13" t="s">
        <v>328</v>
      </c>
      <c r="C346" s="1592" t="s">
        <v>3</v>
      </c>
      <c r="D346" s="1592"/>
      <c r="E346" s="774" t="s">
        <v>8</v>
      </c>
      <c r="F346" s="33" t="e">
        <f>#REF!</f>
        <v>#REF!</v>
      </c>
      <c r="G346" s="774">
        <v>0.17</v>
      </c>
      <c r="H346" s="33" t="e">
        <f t="shared" si="31"/>
        <v>#REF!</v>
      </c>
      <c r="I346" s="33" t="e">
        <f>(H346*($I$9+#REF!))+H346</f>
        <v>#REF!</v>
      </c>
      <c r="J346" s="33" t="e">
        <f>ROUND(I346*#REF!*#REF!,0)</f>
        <v>#REF!</v>
      </c>
      <c r="K346" s="34" t="e">
        <f>ROUND(I346*#REF!*#REF!*#REF!,0)</f>
        <v>#REF!</v>
      </c>
      <c r="L346" s="110"/>
      <c r="M346" s="110"/>
      <c r="N346" s="110"/>
      <c r="O346" s="110"/>
      <c r="P346" s="394"/>
      <c r="Q346" s="394"/>
      <c r="U346" s="118" t="e">
        <f t="shared" si="32"/>
        <v>#REF!</v>
      </c>
      <c r="V346" s="125" t="e">
        <f t="shared" si="33"/>
        <v>#REF!</v>
      </c>
      <c r="W346" s="117" t="e">
        <f t="shared" si="34"/>
        <v>#REF!</v>
      </c>
    </row>
    <row r="347" spans="1:23" s="6" customFormat="1" ht="44.25" customHeight="1" thickBot="1" x14ac:dyDescent="0.3">
      <c r="A347" s="14">
        <v>268</v>
      </c>
      <c r="B347" s="15" t="s">
        <v>329</v>
      </c>
      <c r="C347" s="1593" t="s">
        <v>3</v>
      </c>
      <c r="D347" s="1593"/>
      <c r="E347" s="778" t="s">
        <v>8</v>
      </c>
      <c r="F347" s="38" t="e">
        <f>#REF!</f>
        <v>#REF!</v>
      </c>
      <c r="G347" s="778">
        <v>0.22</v>
      </c>
      <c r="H347" s="38" t="e">
        <f t="shared" si="31"/>
        <v>#REF!</v>
      </c>
      <c r="I347" s="38" t="e">
        <f>(H347*($I$9+#REF!))+H347</f>
        <v>#REF!</v>
      </c>
      <c r="J347" s="38" t="e">
        <f>ROUND(I347*#REF!*#REF!,0)</f>
        <v>#REF!</v>
      </c>
      <c r="K347" s="40" t="e">
        <f>ROUND(I347*#REF!*#REF!*#REF!,0)</f>
        <v>#REF!</v>
      </c>
      <c r="L347" s="110"/>
      <c r="M347" s="110"/>
      <c r="N347" s="110"/>
      <c r="O347" s="110"/>
      <c r="P347" s="394"/>
      <c r="Q347" s="394"/>
      <c r="U347" s="118" t="e">
        <f t="shared" si="32"/>
        <v>#REF!</v>
      </c>
      <c r="V347" s="125" t="e">
        <f t="shared" si="33"/>
        <v>#REF!</v>
      </c>
      <c r="W347" s="117" t="e">
        <f t="shared" si="34"/>
        <v>#REF!</v>
      </c>
    </row>
    <row r="348" spans="1:23" s="6" customFormat="1" ht="44.25" customHeight="1" thickBot="1" x14ac:dyDescent="0.3">
      <c r="A348" s="12">
        <v>269</v>
      </c>
      <c r="B348" s="13" t="s">
        <v>330</v>
      </c>
      <c r="C348" s="1592" t="s">
        <v>3</v>
      </c>
      <c r="D348" s="1592"/>
      <c r="E348" s="774" t="s">
        <v>8</v>
      </c>
      <c r="F348" s="33" t="e">
        <f>#REF!</f>
        <v>#REF!</v>
      </c>
      <c r="G348" s="774">
        <v>0.3</v>
      </c>
      <c r="H348" s="33" t="e">
        <f t="shared" si="31"/>
        <v>#REF!</v>
      </c>
      <c r="I348" s="33" t="e">
        <f>(H348*($I$9+#REF!))+H348</f>
        <v>#REF!</v>
      </c>
      <c r="J348" s="33" t="e">
        <f>ROUND(I348*#REF!*#REF!,0)</f>
        <v>#REF!</v>
      </c>
      <c r="K348" s="108" t="e">
        <f>ROUND(I348*#REF!*#REF!*#REF!,0)</f>
        <v>#REF!</v>
      </c>
      <c r="L348" s="110"/>
      <c r="M348" s="110"/>
      <c r="N348" s="110"/>
      <c r="O348" s="110"/>
      <c r="P348" s="394"/>
      <c r="Q348" s="394"/>
      <c r="U348" s="118" t="e">
        <f t="shared" si="32"/>
        <v>#REF!</v>
      </c>
      <c r="V348" s="125" t="e">
        <f t="shared" si="33"/>
        <v>#REF!</v>
      </c>
      <c r="W348" s="117" t="e">
        <f t="shared" si="34"/>
        <v>#REF!</v>
      </c>
    </row>
    <row r="349" spans="1:23" s="6" customFormat="1" ht="44.25" customHeight="1" thickBot="1" x14ac:dyDescent="0.3">
      <c r="A349" s="14">
        <v>270</v>
      </c>
      <c r="B349" s="15" t="s">
        <v>331</v>
      </c>
      <c r="C349" s="1593" t="s">
        <v>3</v>
      </c>
      <c r="D349" s="1593"/>
      <c r="E349" s="778" t="s">
        <v>8</v>
      </c>
      <c r="F349" s="38" t="e">
        <f>#REF!</f>
        <v>#REF!</v>
      </c>
      <c r="G349" s="778">
        <v>0.5</v>
      </c>
      <c r="H349" s="38" t="e">
        <f t="shared" si="31"/>
        <v>#REF!</v>
      </c>
      <c r="I349" s="38" t="e">
        <f>(H349*($I$9+#REF!))+H349</f>
        <v>#REF!</v>
      </c>
      <c r="J349" s="38" t="e">
        <f>ROUND(I349*#REF!*#REF!,0)</f>
        <v>#REF!</v>
      </c>
      <c r="K349" s="40" t="e">
        <f>ROUND(I349*#REF!*#REF!*#REF!,0)</f>
        <v>#REF!</v>
      </c>
      <c r="L349" s="110"/>
      <c r="M349" s="110"/>
      <c r="N349" s="110"/>
      <c r="O349" s="110"/>
      <c r="P349" s="394"/>
      <c r="Q349" s="394"/>
      <c r="U349" s="118" t="e">
        <f t="shared" si="32"/>
        <v>#REF!</v>
      </c>
      <c r="V349" s="125" t="e">
        <f t="shared" si="33"/>
        <v>#REF!</v>
      </c>
      <c r="W349" s="117" t="e">
        <f t="shared" si="34"/>
        <v>#REF!</v>
      </c>
    </row>
    <row r="350" spans="1:23" s="6" customFormat="1" ht="44.25" customHeight="1" thickBot="1" x14ac:dyDescent="0.3">
      <c r="A350" s="12">
        <v>271</v>
      </c>
      <c r="B350" s="13" t="s">
        <v>332</v>
      </c>
      <c r="C350" s="1592" t="s">
        <v>3</v>
      </c>
      <c r="D350" s="1592"/>
      <c r="E350" s="774" t="s">
        <v>8</v>
      </c>
      <c r="F350" s="33" t="e">
        <f>#REF!</f>
        <v>#REF!</v>
      </c>
      <c r="G350" s="774">
        <v>0.32</v>
      </c>
      <c r="H350" s="33" t="e">
        <f t="shared" si="31"/>
        <v>#REF!</v>
      </c>
      <c r="I350" s="33" t="e">
        <f>(H350*($I$9+#REF!))+H350</f>
        <v>#REF!</v>
      </c>
      <c r="J350" s="33" t="e">
        <f>ROUND(I350*#REF!*#REF!,0)</f>
        <v>#REF!</v>
      </c>
      <c r="K350" s="34" t="e">
        <f>ROUND(I350*#REF!*#REF!*#REF!,0)</f>
        <v>#REF!</v>
      </c>
      <c r="L350" s="110"/>
      <c r="M350" s="110"/>
      <c r="N350" s="110"/>
      <c r="O350" s="110"/>
      <c r="P350" s="394"/>
      <c r="Q350" s="394"/>
      <c r="U350" s="118" t="e">
        <f t="shared" si="32"/>
        <v>#REF!</v>
      </c>
      <c r="V350" s="125" t="e">
        <f t="shared" si="33"/>
        <v>#REF!</v>
      </c>
      <c r="W350" s="117" t="e">
        <f t="shared" si="34"/>
        <v>#REF!</v>
      </c>
    </row>
    <row r="351" spans="1:23" s="6" customFormat="1" ht="44.25" customHeight="1" thickBot="1" x14ac:dyDescent="0.3">
      <c r="A351" s="14">
        <v>272</v>
      </c>
      <c r="B351" s="15" t="s">
        <v>333</v>
      </c>
      <c r="C351" s="1593" t="s">
        <v>3</v>
      </c>
      <c r="D351" s="1593"/>
      <c r="E351" s="778" t="s">
        <v>8</v>
      </c>
      <c r="F351" s="38" t="e">
        <f>#REF!</f>
        <v>#REF!</v>
      </c>
      <c r="G351" s="778">
        <v>1</v>
      </c>
      <c r="H351" s="38" t="e">
        <f t="shared" si="31"/>
        <v>#REF!</v>
      </c>
      <c r="I351" s="38" t="e">
        <f>(H351*($I$9+#REF!))+H351</f>
        <v>#REF!</v>
      </c>
      <c r="J351" s="38" t="e">
        <f>ROUND(I351*#REF!*#REF!,0)</f>
        <v>#REF!</v>
      </c>
      <c r="K351" s="40" t="e">
        <f>ROUND(I351*#REF!*#REF!*#REF!,0)</f>
        <v>#REF!</v>
      </c>
      <c r="L351" s="110"/>
      <c r="M351" s="110"/>
      <c r="N351" s="110"/>
      <c r="O351" s="110"/>
      <c r="P351" s="394"/>
      <c r="Q351" s="394"/>
      <c r="U351" s="118" t="e">
        <f t="shared" si="32"/>
        <v>#REF!</v>
      </c>
      <c r="V351" s="125" t="e">
        <f t="shared" si="33"/>
        <v>#REF!</v>
      </c>
      <c r="W351" s="117" t="e">
        <f t="shared" si="34"/>
        <v>#REF!</v>
      </c>
    </row>
    <row r="352" spans="1:23" s="6" customFormat="1" ht="44.25" customHeight="1" thickBot="1" x14ac:dyDescent="0.3">
      <c r="A352" s="12">
        <v>273</v>
      </c>
      <c r="B352" s="13" t="s">
        <v>334</v>
      </c>
      <c r="C352" s="1592" t="s">
        <v>3</v>
      </c>
      <c r="D352" s="1592"/>
      <c r="E352" s="774" t="s">
        <v>8</v>
      </c>
      <c r="F352" s="33" t="e">
        <f>#REF!</f>
        <v>#REF!</v>
      </c>
      <c r="G352" s="774">
        <v>1.44</v>
      </c>
      <c r="H352" s="33" t="e">
        <f t="shared" si="31"/>
        <v>#REF!</v>
      </c>
      <c r="I352" s="33" t="e">
        <f>(H352*($I$9+#REF!))+H352</f>
        <v>#REF!</v>
      </c>
      <c r="J352" s="33" t="e">
        <f>ROUND(I352*#REF!*#REF!,0)</f>
        <v>#REF!</v>
      </c>
      <c r="K352" s="34" t="e">
        <f>ROUND(I352*#REF!*#REF!*#REF!,0)</f>
        <v>#REF!</v>
      </c>
      <c r="L352" s="110"/>
      <c r="M352" s="110"/>
      <c r="N352" s="110"/>
      <c r="O352" s="110"/>
      <c r="P352" s="394"/>
      <c r="Q352" s="394"/>
      <c r="U352" s="118" t="e">
        <f t="shared" si="32"/>
        <v>#REF!</v>
      </c>
      <c r="V352" s="125" t="e">
        <f t="shared" si="33"/>
        <v>#REF!</v>
      </c>
      <c r="W352" s="117" t="e">
        <f t="shared" si="34"/>
        <v>#REF!</v>
      </c>
    </row>
    <row r="353" spans="1:23" s="6" customFormat="1" ht="44.25" customHeight="1" thickBot="1" x14ac:dyDescent="0.3">
      <c r="A353" s="14">
        <v>274</v>
      </c>
      <c r="B353" s="15" t="s">
        <v>335</v>
      </c>
      <c r="C353" s="1593" t="s">
        <v>3</v>
      </c>
      <c r="D353" s="1593"/>
      <c r="E353" s="778" t="s">
        <v>8</v>
      </c>
      <c r="F353" s="38" t="e">
        <f>#REF!</f>
        <v>#REF!</v>
      </c>
      <c r="G353" s="778">
        <v>1.44</v>
      </c>
      <c r="H353" s="38" t="e">
        <f t="shared" si="31"/>
        <v>#REF!</v>
      </c>
      <c r="I353" s="38" t="e">
        <f>(H353*($I$9+#REF!))+H353</f>
        <v>#REF!</v>
      </c>
      <c r="J353" s="38" t="e">
        <f>ROUND(I353*#REF!*#REF!,0)</f>
        <v>#REF!</v>
      </c>
      <c r="K353" s="40" t="e">
        <f>ROUND(I353*#REF!*#REF!*#REF!,0)</f>
        <v>#REF!</v>
      </c>
      <c r="L353" s="110"/>
      <c r="M353" s="110"/>
      <c r="N353" s="110"/>
      <c r="O353" s="110"/>
      <c r="P353" s="394"/>
      <c r="Q353" s="394"/>
      <c r="U353" s="118" t="e">
        <f t="shared" si="32"/>
        <v>#REF!</v>
      </c>
      <c r="V353" s="125" t="e">
        <f t="shared" si="33"/>
        <v>#REF!</v>
      </c>
      <c r="W353" s="117" t="e">
        <f t="shared" si="34"/>
        <v>#REF!</v>
      </c>
    </row>
    <row r="354" spans="1:23" s="6" customFormat="1" ht="44.25" customHeight="1" thickBot="1" x14ac:dyDescent="0.3">
      <c r="A354" s="12">
        <v>275</v>
      </c>
      <c r="B354" s="13" t="s">
        <v>336</v>
      </c>
      <c r="C354" s="1592" t="s">
        <v>3</v>
      </c>
      <c r="D354" s="1592"/>
      <c r="E354" s="774" t="s">
        <v>8</v>
      </c>
      <c r="F354" s="33" t="e">
        <f>#REF!</f>
        <v>#REF!</v>
      </c>
      <c r="G354" s="774">
        <v>0.5</v>
      </c>
      <c r="H354" s="33" t="e">
        <f t="shared" si="31"/>
        <v>#REF!</v>
      </c>
      <c r="I354" s="33" t="e">
        <f>(H354*($I$9+#REF!))+H354</f>
        <v>#REF!</v>
      </c>
      <c r="J354" s="33" t="e">
        <f>ROUND(I354*#REF!*#REF!,0)</f>
        <v>#REF!</v>
      </c>
      <c r="K354" s="34" t="e">
        <f>ROUND(I354*#REF!*#REF!*#REF!,0)</f>
        <v>#REF!</v>
      </c>
      <c r="L354" s="110"/>
      <c r="M354" s="110"/>
      <c r="N354" s="110"/>
      <c r="O354" s="110"/>
      <c r="P354" s="394"/>
      <c r="Q354" s="394"/>
      <c r="U354" s="118" t="e">
        <f t="shared" si="32"/>
        <v>#REF!</v>
      </c>
      <c r="V354" s="125" t="e">
        <f t="shared" si="33"/>
        <v>#REF!</v>
      </c>
      <c r="W354" s="117" t="e">
        <f t="shared" si="34"/>
        <v>#REF!</v>
      </c>
    </row>
    <row r="355" spans="1:23" s="6" customFormat="1" ht="22.5" customHeight="1" thickBot="1" x14ac:dyDescent="0.3">
      <c r="A355" s="1473" t="s">
        <v>366</v>
      </c>
      <c r="B355" s="1474"/>
      <c r="C355" s="1474"/>
      <c r="D355" s="1474"/>
      <c r="E355" s="1474"/>
      <c r="F355" s="1474"/>
      <c r="G355" s="1474"/>
      <c r="H355" s="1474"/>
      <c r="I355" s="1474"/>
      <c r="J355" s="1474"/>
      <c r="K355" s="1613"/>
      <c r="L355" s="360"/>
      <c r="M355" s="360"/>
      <c r="N355" s="360"/>
      <c r="O355" s="360"/>
      <c r="P355" s="360"/>
      <c r="Q355" s="360"/>
      <c r="U355" s="118"/>
      <c r="V355" s="125"/>
      <c r="W355" s="117"/>
    </row>
    <row r="356" spans="1:23" s="6" customFormat="1" ht="22.5" customHeight="1" thickBot="1" x14ac:dyDescent="0.3">
      <c r="A356" s="1614" t="s">
        <v>337</v>
      </c>
      <c r="B356" s="1615"/>
      <c r="C356" s="1615"/>
      <c r="D356" s="1615"/>
      <c r="E356" s="1615"/>
      <c r="F356" s="1615"/>
      <c r="G356" s="1615"/>
      <c r="H356" s="1615"/>
      <c r="I356" s="1615"/>
      <c r="J356" s="1615"/>
      <c r="K356" s="1616"/>
      <c r="L356" s="363"/>
      <c r="M356" s="363"/>
      <c r="N356" s="363"/>
      <c r="O356" s="363"/>
      <c r="P356" s="397"/>
      <c r="Q356" s="397"/>
      <c r="U356" s="118"/>
      <c r="V356" s="125"/>
      <c r="W356" s="117"/>
    </row>
    <row r="357" spans="1:23" s="6" customFormat="1" ht="150.75" customHeight="1" thickBot="1" x14ac:dyDescent="0.3">
      <c r="A357" s="14">
        <v>1</v>
      </c>
      <c r="B357" s="15" t="s">
        <v>338</v>
      </c>
      <c r="C357" s="1593" t="s">
        <v>339</v>
      </c>
      <c r="D357" s="1593"/>
      <c r="E357" s="32" t="s">
        <v>388</v>
      </c>
      <c r="F357" s="33" t="e">
        <f>#REF!</f>
        <v>#REF!</v>
      </c>
      <c r="G357" s="32">
        <v>1.17</v>
      </c>
      <c r="H357" s="33" t="e">
        <f>F357*G357</f>
        <v>#REF!</v>
      </c>
      <c r="I357" s="33" t="e">
        <f>(H357*($I$11+#REF!))+H357</f>
        <v>#REF!</v>
      </c>
      <c r="J357" s="33" t="e">
        <f>ROUND(I357*#REF!*#REF!,0)</f>
        <v>#REF!</v>
      </c>
      <c r="K357" s="430" t="e">
        <f>ROUND(I357*#REF!*#REF!*#REF!,0)</f>
        <v>#REF!</v>
      </c>
      <c r="L357" s="110"/>
      <c r="M357" s="110"/>
      <c r="N357" s="110"/>
      <c r="O357" s="110"/>
      <c r="P357" s="394"/>
      <c r="Q357" s="394"/>
      <c r="U357" s="118" t="e">
        <f t="shared" si="32"/>
        <v>#REF!</v>
      </c>
      <c r="V357" s="125" t="e">
        <f t="shared" si="33"/>
        <v>#REF!</v>
      </c>
      <c r="W357" s="117" t="e">
        <f t="shared" si="34"/>
        <v>#REF!</v>
      </c>
    </row>
    <row r="358" spans="1:23" s="6" customFormat="1" ht="159.75" customHeight="1" thickBot="1" x14ac:dyDescent="0.3">
      <c r="A358" s="12">
        <v>2</v>
      </c>
      <c r="B358" s="13" t="s">
        <v>340</v>
      </c>
      <c r="C358" s="1592" t="s">
        <v>339</v>
      </c>
      <c r="D358" s="1592"/>
      <c r="E358" s="111" t="s">
        <v>388</v>
      </c>
      <c r="F358" s="33" t="e">
        <f>#REF!</f>
        <v>#REF!</v>
      </c>
      <c r="G358" s="774">
        <v>0.26</v>
      </c>
      <c r="H358" s="33" t="e">
        <f>F358*G358</f>
        <v>#REF!</v>
      </c>
      <c r="I358" s="33" t="e">
        <f>(H358*($I$11+#REF!))+H358</f>
        <v>#REF!</v>
      </c>
      <c r="J358" s="33" t="e">
        <f>ROUND(I358*#REF!*#REF!,0)</f>
        <v>#REF!</v>
      </c>
      <c r="K358" s="430" t="e">
        <f>ROUND(I358*#REF!*#REF!*#REF!,0)</f>
        <v>#REF!</v>
      </c>
      <c r="L358" s="110"/>
      <c r="M358" s="110"/>
      <c r="N358" s="110"/>
      <c r="O358" s="110"/>
      <c r="P358" s="394"/>
      <c r="Q358" s="394"/>
      <c r="U358" s="118" t="e">
        <f t="shared" si="32"/>
        <v>#REF!</v>
      </c>
      <c r="V358" s="125" t="e">
        <f t="shared" si="33"/>
        <v>#REF!</v>
      </c>
      <c r="W358" s="117" t="e">
        <f t="shared" si="34"/>
        <v>#REF!</v>
      </c>
    </row>
    <row r="359" spans="1:23" s="6" customFormat="1" ht="78" customHeight="1" x14ac:dyDescent="0.25">
      <c r="A359" s="1594">
        <v>3</v>
      </c>
      <c r="B359" s="35" t="s">
        <v>341</v>
      </c>
      <c r="C359" s="1597" t="s">
        <v>339</v>
      </c>
      <c r="D359" s="1598"/>
      <c r="E359" s="1606" t="s">
        <v>388</v>
      </c>
      <c r="F359" s="36"/>
      <c r="G359" s="37"/>
      <c r="H359" s="36"/>
      <c r="I359" s="36"/>
      <c r="J359" s="36"/>
      <c r="K359" s="431"/>
      <c r="L359" s="84"/>
      <c r="M359" s="84"/>
      <c r="N359" s="84"/>
      <c r="O359" s="84"/>
      <c r="P359" s="392"/>
      <c r="Q359" s="392"/>
      <c r="U359" s="118"/>
      <c r="V359" s="125"/>
      <c r="W359" s="117"/>
    </row>
    <row r="360" spans="1:23" s="6" customFormat="1" ht="37.5" customHeight="1" x14ac:dyDescent="0.25">
      <c r="A360" s="1595"/>
      <c r="B360" s="15" t="s">
        <v>342</v>
      </c>
      <c r="C360" s="1599"/>
      <c r="D360" s="1600"/>
      <c r="E360" s="1607"/>
      <c r="F360" s="38" t="e">
        <f>#REF!</f>
        <v>#REF!</v>
      </c>
      <c r="G360" s="39">
        <v>0.52</v>
      </c>
      <c r="H360" s="109" t="e">
        <f>F360*G360</f>
        <v>#REF!</v>
      </c>
      <c r="I360" s="109" t="e">
        <f>(H360*($I$11+#REF!))+H360</f>
        <v>#REF!</v>
      </c>
      <c r="J360" s="109" t="e">
        <f>ROUND(I360*#REF!*#REF!,0)</f>
        <v>#REF!</v>
      </c>
      <c r="K360" s="432" t="e">
        <f>ROUND(I360*#REF!*#REF!*#REF!,0)</f>
        <v>#REF!</v>
      </c>
      <c r="L360" s="110"/>
      <c r="M360" s="110"/>
      <c r="N360" s="110"/>
      <c r="O360" s="110"/>
      <c r="P360" s="394"/>
      <c r="Q360" s="394"/>
      <c r="U360" s="118" t="e">
        <f t="shared" si="32"/>
        <v>#REF!</v>
      </c>
      <c r="V360" s="125" t="e">
        <f t="shared" si="33"/>
        <v>#REF!</v>
      </c>
      <c r="W360" s="117" t="e">
        <f t="shared" si="34"/>
        <v>#REF!</v>
      </c>
    </row>
    <row r="361" spans="1:23" s="6" customFormat="1" ht="11.25" customHeight="1" x14ac:dyDescent="0.25">
      <c r="A361" s="1595"/>
      <c r="B361" s="15"/>
      <c r="C361" s="1599"/>
      <c r="D361" s="1600"/>
      <c r="E361" s="1607"/>
      <c r="F361" s="41"/>
      <c r="G361" s="42"/>
      <c r="H361" s="41"/>
      <c r="I361" s="41"/>
      <c r="J361" s="41"/>
      <c r="K361" s="433"/>
      <c r="L361" s="84"/>
      <c r="M361" s="84"/>
      <c r="N361" s="84"/>
      <c r="O361" s="84"/>
      <c r="P361" s="392"/>
      <c r="Q361" s="392"/>
      <c r="U361" s="118"/>
      <c r="V361" s="125"/>
      <c r="W361" s="117"/>
    </row>
    <row r="362" spans="1:23" s="6" customFormat="1" ht="37.5" customHeight="1" x14ac:dyDescent="0.25">
      <c r="A362" s="1595"/>
      <c r="B362" s="15" t="s">
        <v>343</v>
      </c>
      <c r="C362" s="1599"/>
      <c r="D362" s="1600"/>
      <c r="E362" s="1607"/>
      <c r="F362" s="38" t="e">
        <f>#REF!</f>
        <v>#REF!</v>
      </c>
      <c r="G362" s="42">
        <v>0.84</v>
      </c>
      <c r="H362" s="38" t="e">
        <f>F362*G362</f>
        <v>#REF!</v>
      </c>
      <c r="I362" s="109" t="e">
        <f>(H362*($I$11+#REF!))+H362</f>
        <v>#REF!</v>
      </c>
      <c r="J362" s="109" t="e">
        <f>ROUND(I362*#REF!*#REF!,0)</f>
        <v>#REF!</v>
      </c>
      <c r="K362" s="432" t="e">
        <f>ROUND(I362*#REF!*#REF!*#REF!,0)</f>
        <v>#REF!</v>
      </c>
      <c r="L362" s="110"/>
      <c r="M362" s="110"/>
      <c r="N362" s="110"/>
      <c r="O362" s="110"/>
      <c r="P362" s="394"/>
      <c r="Q362" s="394"/>
      <c r="U362" s="118" t="e">
        <f t="shared" si="32"/>
        <v>#REF!</v>
      </c>
      <c r="V362" s="125" t="e">
        <f t="shared" si="33"/>
        <v>#REF!</v>
      </c>
      <c r="W362" s="117" t="e">
        <f t="shared" si="34"/>
        <v>#REF!</v>
      </c>
    </row>
    <row r="363" spans="1:23" s="6" customFormat="1" ht="11.25" customHeight="1" x14ac:dyDescent="0.25">
      <c r="A363" s="1595"/>
      <c r="B363" s="15"/>
      <c r="C363" s="1599"/>
      <c r="D363" s="1600"/>
      <c r="E363" s="1607"/>
      <c r="F363" s="41"/>
      <c r="G363" s="42"/>
      <c r="H363" s="41"/>
      <c r="I363" s="41"/>
      <c r="J363" s="41"/>
      <c r="K363" s="433"/>
      <c r="L363" s="84"/>
      <c r="M363" s="84"/>
      <c r="N363" s="84"/>
      <c r="O363" s="84"/>
      <c r="P363" s="392"/>
      <c r="Q363" s="392"/>
      <c r="U363" s="118"/>
      <c r="V363" s="125"/>
      <c r="W363" s="117"/>
    </row>
    <row r="364" spans="1:23" s="6" customFormat="1" ht="37.5" customHeight="1" x14ac:dyDescent="0.25">
      <c r="A364" s="1595"/>
      <c r="B364" s="15" t="s">
        <v>344</v>
      </c>
      <c r="C364" s="1599"/>
      <c r="D364" s="1600"/>
      <c r="E364" s="1607"/>
      <c r="F364" s="38" t="e">
        <f>#REF!</f>
        <v>#REF!</v>
      </c>
      <c r="G364" s="42">
        <v>1.06</v>
      </c>
      <c r="H364" s="38" t="e">
        <f>F364*G364</f>
        <v>#REF!</v>
      </c>
      <c r="I364" s="109" t="e">
        <f>(H364*($I$11+#REF!))+H364</f>
        <v>#REF!</v>
      </c>
      <c r="J364" s="109" t="e">
        <f>ROUND(I364*#REF!*#REF!,0)</f>
        <v>#REF!</v>
      </c>
      <c r="K364" s="432" t="e">
        <f>ROUND(I364*#REF!*#REF!*#REF!,0)</f>
        <v>#REF!</v>
      </c>
      <c r="L364" s="110"/>
      <c r="M364" s="110"/>
      <c r="N364" s="110"/>
      <c r="O364" s="110"/>
      <c r="P364" s="394"/>
      <c r="Q364" s="394"/>
      <c r="U364" s="118" t="e">
        <f t="shared" si="32"/>
        <v>#REF!</v>
      </c>
      <c r="V364" s="125" t="e">
        <f t="shared" si="33"/>
        <v>#REF!</v>
      </c>
      <c r="W364" s="117" t="e">
        <f t="shared" si="34"/>
        <v>#REF!</v>
      </c>
    </row>
    <row r="365" spans="1:23" s="6" customFormat="1" ht="9.75" customHeight="1" x14ac:dyDescent="0.25">
      <c r="A365" s="1595"/>
      <c r="B365" s="15"/>
      <c r="C365" s="1599"/>
      <c r="D365" s="1600"/>
      <c r="E365" s="1607"/>
      <c r="F365" s="41"/>
      <c r="G365" s="42"/>
      <c r="H365" s="41"/>
      <c r="I365" s="41"/>
      <c r="J365" s="41"/>
      <c r="K365" s="433"/>
      <c r="L365" s="84"/>
      <c r="M365" s="84"/>
      <c r="N365" s="84"/>
      <c r="O365" s="84"/>
      <c r="P365" s="392"/>
      <c r="Q365" s="392"/>
      <c r="U365" s="118"/>
      <c r="V365" s="125"/>
      <c r="W365" s="117"/>
    </row>
    <row r="366" spans="1:23" s="6" customFormat="1" ht="37.5" customHeight="1" x14ac:dyDescent="0.25">
      <c r="A366" s="1595"/>
      <c r="B366" s="15" t="s">
        <v>345</v>
      </c>
      <c r="C366" s="1599"/>
      <c r="D366" s="1600"/>
      <c r="E366" s="1607"/>
      <c r="F366" s="38" t="e">
        <f>#REF!</f>
        <v>#REF!</v>
      </c>
      <c r="G366" s="42">
        <v>0.94</v>
      </c>
      <c r="H366" s="38" t="e">
        <f>F366*G366</f>
        <v>#REF!</v>
      </c>
      <c r="I366" s="109" t="e">
        <f>(H366*($I$11+#REF!))+H366</f>
        <v>#REF!</v>
      </c>
      <c r="J366" s="109" t="e">
        <f>ROUND(I366*#REF!*#REF!,0)</f>
        <v>#REF!</v>
      </c>
      <c r="K366" s="432" t="e">
        <f>ROUND(I366*#REF!*#REF!*#REF!,0)</f>
        <v>#REF!</v>
      </c>
      <c r="L366" s="110"/>
      <c r="M366" s="110"/>
      <c r="N366" s="110"/>
      <c r="O366" s="110"/>
      <c r="P366" s="394"/>
      <c r="Q366" s="394"/>
      <c r="U366" s="118" t="e">
        <f t="shared" si="32"/>
        <v>#REF!</v>
      </c>
      <c r="V366" s="125" t="e">
        <f t="shared" si="33"/>
        <v>#REF!</v>
      </c>
      <c r="W366" s="117" t="e">
        <f t="shared" si="34"/>
        <v>#REF!</v>
      </c>
    </row>
    <row r="367" spans="1:23" s="6" customFormat="1" ht="13.5" customHeight="1" x14ac:dyDescent="0.25">
      <c r="A367" s="1595"/>
      <c r="B367" s="15"/>
      <c r="C367" s="1599"/>
      <c r="D367" s="1600"/>
      <c r="E367" s="1607"/>
      <c r="F367" s="41"/>
      <c r="G367" s="42"/>
      <c r="H367" s="41"/>
      <c r="I367" s="41"/>
      <c r="J367" s="41"/>
      <c r="K367" s="433"/>
      <c r="L367" s="84"/>
      <c r="M367" s="84"/>
      <c r="N367" s="84"/>
      <c r="O367" s="84"/>
      <c r="P367" s="392"/>
      <c r="Q367" s="392"/>
      <c r="U367" s="118"/>
      <c r="V367" s="125"/>
      <c r="W367" s="117"/>
    </row>
    <row r="368" spans="1:23" s="6" customFormat="1" ht="37.5" customHeight="1" x14ac:dyDescent="0.25">
      <c r="A368" s="1595"/>
      <c r="B368" s="15" t="s">
        <v>346</v>
      </c>
      <c r="C368" s="1599"/>
      <c r="D368" s="1600"/>
      <c r="E368" s="1607"/>
      <c r="F368" s="38" t="e">
        <f>#REF!</f>
        <v>#REF!</v>
      </c>
      <c r="G368" s="42">
        <v>0.73</v>
      </c>
      <c r="H368" s="38" t="e">
        <f>F368*G368</f>
        <v>#REF!</v>
      </c>
      <c r="I368" s="109" t="e">
        <f>(H368*($I$11+#REF!))+H368</f>
        <v>#REF!</v>
      </c>
      <c r="J368" s="109" t="e">
        <f>ROUND(I368*#REF!*#REF!,0)</f>
        <v>#REF!</v>
      </c>
      <c r="K368" s="432" t="e">
        <f>ROUND(I368*#REF!*#REF!*#REF!,0)</f>
        <v>#REF!</v>
      </c>
      <c r="L368" s="110"/>
      <c r="M368" s="110"/>
      <c r="N368" s="110"/>
      <c r="O368" s="110"/>
      <c r="P368" s="394"/>
      <c r="Q368" s="394"/>
      <c r="U368" s="118" t="e">
        <f t="shared" si="32"/>
        <v>#REF!</v>
      </c>
      <c r="V368" s="125" t="e">
        <f t="shared" si="33"/>
        <v>#REF!</v>
      </c>
      <c r="W368" s="117" t="e">
        <f t="shared" si="34"/>
        <v>#REF!</v>
      </c>
    </row>
    <row r="369" spans="1:23" s="6" customFormat="1" ht="12.75" customHeight="1" x14ac:dyDescent="0.25">
      <c r="A369" s="1595"/>
      <c r="B369" s="15"/>
      <c r="C369" s="1599"/>
      <c r="D369" s="1600"/>
      <c r="E369" s="1607"/>
      <c r="F369" s="41"/>
      <c r="G369" s="42"/>
      <c r="H369" s="41"/>
      <c r="I369" s="41"/>
      <c r="J369" s="41"/>
      <c r="K369" s="433"/>
      <c r="L369" s="84"/>
      <c r="M369" s="84"/>
      <c r="N369" s="84"/>
      <c r="O369" s="84"/>
      <c r="P369" s="392"/>
      <c r="Q369" s="392"/>
      <c r="U369" s="118"/>
      <c r="V369" s="125"/>
      <c r="W369" s="117"/>
    </row>
    <row r="370" spans="1:23" s="6" customFormat="1" ht="37.5" customHeight="1" x14ac:dyDescent="0.25">
      <c r="A370" s="1595"/>
      <c r="B370" s="15" t="s">
        <v>347</v>
      </c>
      <c r="C370" s="1599"/>
      <c r="D370" s="1600"/>
      <c r="E370" s="1607"/>
      <c r="F370" s="38" t="e">
        <f>#REF!</f>
        <v>#REF!</v>
      </c>
      <c r="G370" s="42">
        <v>0.34</v>
      </c>
      <c r="H370" s="38" t="e">
        <f>F370*G370</f>
        <v>#REF!</v>
      </c>
      <c r="I370" s="109" t="e">
        <f>(H370*($I$11+#REF!))+H370</f>
        <v>#REF!</v>
      </c>
      <c r="J370" s="109" t="e">
        <f>ROUND(I370*#REF!*#REF!,0)</f>
        <v>#REF!</v>
      </c>
      <c r="K370" s="432" t="e">
        <f>ROUND(I370*#REF!*#REF!*#REF!,0)</f>
        <v>#REF!</v>
      </c>
      <c r="L370" s="110"/>
      <c r="M370" s="110"/>
      <c r="N370" s="110"/>
      <c r="O370" s="110"/>
      <c r="P370" s="394"/>
      <c r="Q370" s="394"/>
      <c r="U370" s="118" t="e">
        <f t="shared" si="32"/>
        <v>#REF!</v>
      </c>
      <c r="V370" s="125" t="e">
        <f t="shared" si="33"/>
        <v>#REF!</v>
      </c>
      <c r="W370" s="117" t="e">
        <f t="shared" si="34"/>
        <v>#REF!</v>
      </c>
    </row>
    <row r="371" spans="1:23" s="6" customFormat="1" ht="11.25" customHeight="1" thickBot="1" x14ac:dyDescent="0.3">
      <c r="A371" s="1596"/>
      <c r="B371" s="43"/>
      <c r="C371" s="1601"/>
      <c r="D371" s="1602"/>
      <c r="E371" s="1608"/>
      <c r="F371" s="44"/>
      <c r="G371" s="45"/>
      <c r="H371" s="44"/>
      <c r="I371" s="44"/>
      <c r="J371" s="44"/>
      <c r="K371" s="434"/>
      <c r="L371" s="84"/>
      <c r="M371" s="84"/>
      <c r="N371" s="84"/>
      <c r="O371" s="84"/>
      <c r="P371" s="392"/>
      <c r="Q371" s="392"/>
      <c r="U371" s="118"/>
      <c r="V371" s="125"/>
      <c r="W371" s="117"/>
    </row>
    <row r="372" spans="1:23" s="6" customFormat="1" ht="87" customHeight="1" x14ac:dyDescent="0.25">
      <c r="A372" s="1609">
        <v>4</v>
      </c>
      <c r="B372" s="15" t="s">
        <v>348</v>
      </c>
      <c r="C372" s="1610" t="s">
        <v>352</v>
      </c>
      <c r="D372" s="1611"/>
      <c r="E372" s="1612" t="s">
        <v>388</v>
      </c>
      <c r="F372" s="41"/>
      <c r="G372" s="42"/>
      <c r="H372" s="41"/>
      <c r="I372" s="41"/>
      <c r="J372" s="41"/>
      <c r="K372" s="433"/>
      <c r="L372" s="84"/>
      <c r="M372" s="84"/>
      <c r="N372" s="84"/>
      <c r="O372" s="84"/>
      <c r="P372" s="392"/>
      <c r="Q372" s="392"/>
      <c r="U372" s="118"/>
      <c r="V372" s="125"/>
      <c r="W372" s="117"/>
    </row>
    <row r="373" spans="1:23" s="6" customFormat="1" ht="37.5" customHeight="1" x14ac:dyDescent="0.25">
      <c r="A373" s="1595"/>
      <c r="B373" s="15" t="s">
        <v>342</v>
      </c>
      <c r="C373" s="1599"/>
      <c r="D373" s="1600"/>
      <c r="E373" s="1604"/>
      <c r="F373" s="38" t="e">
        <f>#REF!</f>
        <v>#REF!</v>
      </c>
      <c r="G373" s="42">
        <v>0.52</v>
      </c>
      <c r="H373" s="38" t="e">
        <f>F373*G373</f>
        <v>#REF!</v>
      </c>
      <c r="I373" s="109" t="e">
        <f>(H373*($I$11+#REF!))+H373</f>
        <v>#REF!</v>
      </c>
      <c r="J373" s="109" t="e">
        <f>ROUND(I373*#REF!*#REF!,0)</f>
        <v>#REF!</v>
      </c>
      <c r="K373" s="432" t="e">
        <f>ROUND(I373*#REF!*#REF!*#REF!,0)</f>
        <v>#REF!</v>
      </c>
      <c r="L373" s="110"/>
      <c r="M373" s="110"/>
      <c r="N373" s="110"/>
      <c r="O373" s="110"/>
      <c r="P373" s="394"/>
      <c r="Q373" s="394"/>
      <c r="U373" s="118" t="e">
        <f t="shared" si="32"/>
        <v>#REF!</v>
      </c>
      <c r="V373" s="125" t="e">
        <f t="shared" si="33"/>
        <v>#REF!</v>
      </c>
      <c r="W373" s="117" t="e">
        <f t="shared" si="34"/>
        <v>#REF!</v>
      </c>
    </row>
    <row r="374" spans="1:23" s="6" customFormat="1" ht="9.75" customHeight="1" x14ac:dyDescent="0.25">
      <c r="A374" s="1595"/>
      <c r="B374" s="15"/>
      <c r="C374" s="1599"/>
      <c r="D374" s="1600"/>
      <c r="E374" s="1604"/>
      <c r="F374" s="41"/>
      <c r="G374" s="42"/>
      <c r="H374" s="41"/>
      <c r="I374" s="41"/>
      <c r="J374" s="41"/>
      <c r="K374" s="433"/>
      <c r="L374" s="84"/>
      <c r="M374" s="84"/>
      <c r="N374" s="84"/>
      <c r="O374" s="84"/>
      <c r="P374" s="392"/>
      <c r="Q374" s="392"/>
      <c r="U374" s="118"/>
      <c r="V374" s="125"/>
      <c r="W374" s="117"/>
    </row>
    <row r="375" spans="1:23" s="6" customFormat="1" ht="37.5" customHeight="1" x14ac:dyDescent="0.25">
      <c r="A375" s="1595"/>
      <c r="B375" s="15" t="s">
        <v>349</v>
      </c>
      <c r="C375" s="1599"/>
      <c r="D375" s="1600"/>
      <c r="E375" s="1604"/>
      <c r="F375" s="38" t="e">
        <f>#REF!</f>
        <v>#REF!</v>
      </c>
      <c r="G375" s="42">
        <v>0.84</v>
      </c>
      <c r="H375" s="38" t="e">
        <f>F375*G375</f>
        <v>#REF!</v>
      </c>
      <c r="I375" s="109" t="e">
        <f>(H375*($I$11+#REF!))+H375</f>
        <v>#REF!</v>
      </c>
      <c r="J375" s="109" t="e">
        <f>ROUND(I375*#REF!*#REF!,0)</f>
        <v>#REF!</v>
      </c>
      <c r="K375" s="432" t="e">
        <f>ROUND(I375*#REF!*#REF!*#REF!,0)</f>
        <v>#REF!</v>
      </c>
      <c r="L375" s="110"/>
      <c r="M375" s="110"/>
      <c r="N375" s="110"/>
      <c r="O375" s="110"/>
      <c r="P375" s="394"/>
      <c r="Q375" s="394"/>
      <c r="U375" s="118" t="e">
        <f t="shared" si="32"/>
        <v>#REF!</v>
      </c>
      <c r="V375" s="125" t="e">
        <f t="shared" si="33"/>
        <v>#REF!</v>
      </c>
      <c r="W375" s="117" t="e">
        <f t="shared" si="34"/>
        <v>#REF!</v>
      </c>
    </row>
    <row r="376" spans="1:23" s="6" customFormat="1" ht="11.25" customHeight="1" x14ac:dyDescent="0.25">
      <c r="A376" s="1595"/>
      <c r="B376" s="15"/>
      <c r="C376" s="1599"/>
      <c r="D376" s="1600"/>
      <c r="E376" s="1604"/>
      <c r="F376" s="41"/>
      <c r="G376" s="42"/>
      <c r="H376" s="41"/>
      <c r="I376" s="41"/>
      <c r="J376" s="41"/>
      <c r="K376" s="433"/>
      <c r="L376" s="84"/>
      <c r="M376" s="84"/>
      <c r="N376" s="84"/>
      <c r="O376" s="84"/>
      <c r="P376" s="392"/>
      <c r="Q376" s="392"/>
      <c r="U376" s="118"/>
      <c r="V376" s="125"/>
      <c r="W376" s="117"/>
    </row>
    <row r="377" spans="1:23" s="6" customFormat="1" ht="51.75" customHeight="1" x14ac:dyDescent="0.25">
      <c r="A377" s="1595"/>
      <c r="B377" s="15" t="s">
        <v>344</v>
      </c>
      <c r="C377" s="1599"/>
      <c r="D377" s="1600"/>
      <c r="E377" s="1604"/>
      <c r="F377" s="38" t="e">
        <f>#REF!</f>
        <v>#REF!</v>
      </c>
      <c r="G377" s="42">
        <v>1.05</v>
      </c>
      <c r="H377" s="38" t="e">
        <f>F377*G377</f>
        <v>#REF!</v>
      </c>
      <c r="I377" s="109" t="e">
        <f>(H377*($I$11+#REF!))+H377</f>
        <v>#REF!</v>
      </c>
      <c r="J377" s="109" t="e">
        <f>ROUND(I377*#REF!*#REF!,0)</f>
        <v>#REF!</v>
      </c>
      <c r="K377" s="432" t="e">
        <f>ROUND(I377*#REF!*#REF!*#REF!,0)</f>
        <v>#REF!</v>
      </c>
      <c r="L377" s="110"/>
      <c r="M377" s="110"/>
      <c r="N377" s="110"/>
      <c r="O377" s="110"/>
      <c r="P377" s="394"/>
      <c r="Q377" s="394"/>
      <c r="U377" s="118" t="e">
        <f t="shared" si="32"/>
        <v>#REF!</v>
      </c>
      <c r="V377" s="125" t="e">
        <f t="shared" si="33"/>
        <v>#REF!</v>
      </c>
      <c r="W377" s="117" t="e">
        <f t="shared" si="34"/>
        <v>#REF!</v>
      </c>
    </row>
    <row r="378" spans="1:23" s="6" customFormat="1" ht="9.75" customHeight="1" x14ac:dyDescent="0.25">
      <c r="A378" s="1595"/>
      <c r="B378" s="15"/>
      <c r="C378" s="1599"/>
      <c r="D378" s="1600"/>
      <c r="E378" s="1604"/>
      <c r="F378" s="41"/>
      <c r="G378" s="42"/>
      <c r="H378" s="41"/>
      <c r="I378" s="41"/>
      <c r="J378" s="41"/>
      <c r="K378" s="433"/>
      <c r="L378" s="84"/>
      <c r="M378" s="84"/>
      <c r="N378" s="84"/>
      <c r="O378" s="84"/>
      <c r="P378" s="392"/>
      <c r="Q378" s="392"/>
      <c r="U378" s="118"/>
      <c r="V378" s="125"/>
      <c r="W378" s="117"/>
    </row>
    <row r="379" spans="1:23" s="6" customFormat="1" ht="37.5" customHeight="1" x14ac:dyDescent="0.25">
      <c r="A379" s="1595"/>
      <c r="B379" s="15" t="s">
        <v>350</v>
      </c>
      <c r="C379" s="1599"/>
      <c r="D379" s="1600"/>
      <c r="E379" s="1604"/>
      <c r="F379" s="38" t="e">
        <f>#REF!</f>
        <v>#REF!</v>
      </c>
      <c r="G379" s="42">
        <v>0.94</v>
      </c>
      <c r="H379" s="38" t="e">
        <f>F379*G379</f>
        <v>#REF!</v>
      </c>
      <c r="I379" s="109" t="e">
        <f>(H379*($I$11+#REF!))+H379</f>
        <v>#REF!</v>
      </c>
      <c r="J379" s="109" t="e">
        <f>ROUND(I379*#REF!*#REF!,0)</f>
        <v>#REF!</v>
      </c>
      <c r="K379" s="432" t="e">
        <f>ROUND(I379*#REF!*#REF!*#REF!,0)</f>
        <v>#REF!</v>
      </c>
      <c r="L379" s="110"/>
      <c r="M379" s="110"/>
      <c r="N379" s="110"/>
      <c r="O379" s="110"/>
      <c r="P379" s="394"/>
      <c r="Q379" s="394"/>
      <c r="U379" s="118" t="e">
        <f t="shared" si="32"/>
        <v>#REF!</v>
      </c>
      <c r="V379" s="125" t="e">
        <f t="shared" si="33"/>
        <v>#REF!</v>
      </c>
      <c r="W379" s="117" t="e">
        <f t="shared" si="34"/>
        <v>#REF!</v>
      </c>
    </row>
    <row r="380" spans="1:23" s="6" customFormat="1" ht="37.5" customHeight="1" x14ac:dyDescent="0.25">
      <c r="A380" s="1595"/>
      <c r="B380" s="15" t="s">
        <v>351</v>
      </c>
      <c r="C380" s="1599"/>
      <c r="D380" s="1600"/>
      <c r="E380" s="1604"/>
      <c r="F380" s="41"/>
      <c r="G380" s="42"/>
      <c r="H380" s="41"/>
      <c r="I380" s="41"/>
      <c r="J380" s="41"/>
      <c r="K380" s="433"/>
      <c r="L380" s="84"/>
      <c r="M380" s="84"/>
      <c r="N380" s="84"/>
      <c r="O380" s="84"/>
      <c r="P380" s="392"/>
      <c r="Q380" s="392"/>
      <c r="U380" s="118"/>
      <c r="V380" s="125"/>
      <c r="W380" s="117"/>
    </row>
    <row r="381" spans="1:23" s="6" customFormat="1" ht="9.75" customHeight="1" x14ac:dyDescent="0.25">
      <c r="A381" s="1595"/>
      <c r="B381" s="15"/>
      <c r="C381" s="1599"/>
      <c r="D381" s="1600"/>
      <c r="E381" s="1604"/>
      <c r="F381" s="41"/>
      <c r="G381" s="42"/>
      <c r="H381" s="41"/>
      <c r="I381" s="41"/>
      <c r="J381" s="41"/>
      <c r="K381" s="433"/>
      <c r="L381" s="84"/>
      <c r="M381" s="84"/>
      <c r="N381" s="84"/>
      <c r="O381" s="84"/>
      <c r="P381" s="392"/>
      <c r="Q381" s="392"/>
      <c r="S381" s="6" t="s">
        <v>364</v>
      </c>
      <c r="U381" s="118"/>
      <c r="V381" s="125"/>
      <c r="W381" s="117"/>
    </row>
    <row r="382" spans="1:23" s="6" customFormat="1" ht="37.5" customHeight="1" x14ac:dyDescent="0.25">
      <c r="A382" s="1595"/>
      <c r="B382" s="15" t="s">
        <v>346</v>
      </c>
      <c r="C382" s="1599"/>
      <c r="D382" s="1600"/>
      <c r="E382" s="1604"/>
      <c r="F382" s="38" t="e">
        <f>#REF!</f>
        <v>#REF!</v>
      </c>
      <c r="G382" s="42">
        <v>0.73</v>
      </c>
      <c r="H382" s="38" t="e">
        <f>F382*G382</f>
        <v>#REF!</v>
      </c>
      <c r="I382" s="109" t="e">
        <f>(H382*($I$11+#REF!))+H382</f>
        <v>#REF!</v>
      </c>
      <c r="J382" s="109" t="e">
        <f>ROUND(I382*#REF!*#REF!,0)</f>
        <v>#REF!</v>
      </c>
      <c r="K382" s="432" t="e">
        <f>ROUND(I382*#REF!*#REF!*#REF!,0)</f>
        <v>#REF!</v>
      </c>
      <c r="L382" s="110"/>
      <c r="M382" s="110"/>
      <c r="N382" s="110"/>
      <c r="O382" s="110"/>
      <c r="P382" s="394"/>
      <c r="Q382" s="394"/>
      <c r="U382" s="118" t="e">
        <f t="shared" si="32"/>
        <v>#REF!</v>
      </c>
      <c r="V382" s="125" t="e">
        <f t="shared" si="33"/>
        <v>#REF!</v>
      </c>
      <c r="W382" s="117" t="e">
        <f t="shared" si="34"/>
        <v>#REF!</v>
      </c>
    </row>
    <row r="383" spans="1:23" s="6" customFormat="1" ht="12.75" customHeight="1" x14ac:dyDescent="0.25">
      <c r="A383" s="1595"/>
      <c r="B383" s="15"/>
      <c r="C383" s="1599"/>
      <c r="D383" s="1600"/>
      <c r="E383" s="1604"/>
      <c r="F383" s="41"/>
      <c r="G383" s="42"/>
      <c r="H383" s="41"/>
      <c r="I383" s="41"/>
      <c r="J383" s="41"/>
      <c r="K383" s="433"/>
      <c r="L383" s="84"/>
      <c r="M383" s="84"/>
      <c r="N383" s="84"/>
      <c r="O383" s="84"/>
      <c r="P383" s="392"/>
      <c r="Q383" s="392"/>
      <c r="U383" s="118"/>
      <c r="V383" s="125"/>
      <c r="W383" s="117"/>
    </row>
    <row r="384" spans="1:23" s="6" customFormat="1" ht="37.5" customHeight="1" x14ac:dyDescent="0.25">
      <c r="A384" s="1595"/>
      <c r="B384" s="15" t="s">
        <v>347</v>
      </c>
      <c r="C384" s="1599"/>
      <c r="D384" s="1600"/>
      <c r="E384" s="1604"/>
      <c r="F384" s="38" t="e">
        <f>#REF!</f>
        <v>#REF!</v>
      </c>
      <c r="G384" s="42">
        <v>0.34</v>
      </c>
      <c r="H384" s="38" t="e">
        <f>F384*G384</f>
        <v>#REF!</v>
      </c>
      <c r="I384" s="109" t="e">
        <f>(H384*($I$11+#REF!))+H384</f>
        <v>#REF!</v>
      </c>
      <c r="J384" s="109" t="e">
        <f>ROUND(I384*#REF!*#REF!,0)</f>
        <v>#REF!</v>
      </c>
      <c r="K384" s="432" t="e">
        <f>ROUND(I384*#REF!*#REF!*#REF!,0)</f>
        <v>#REF!</v>
      </c>
      <c r="L384" s="110"/>
      <c r="M384" s="110"/>
      <c r="N384" s="110"/>
      <c r="O384" s="110"/>
      <c r="P384" s="394"/>
      <c r="Q384" s="394"/>
      <c r="U384" s="118" t="e">
        <f t="shared" si="32"/>
        <v>#REF!</v>
      </c>
      <c r="V384" s="125" t="e">
        <f t="shared" si="33"/>
        <v>#REF!</v>
      </c>
      <c r="W384" s="117" t="e">
        <f t="shared" si="34"/>
        <v>#REF!</v>
      </c>
    </row>
    <row r="385" spans="1:23" s="6" customFormat="1" ht="15" customHeight="1" thickBot="1" x14ac:dyDescent="0.3">
      <c r="A385" s="1596"/>
      <c r="B385" s="43"/>
      <c r="C385" s="1601"/>
      <c r="D385" s="1602"/>
      <c r="E385" s="1605"/>
      <c r="F385" s="44"/>
      <c r="G385" s="45"/>
      <c r="H385" s="44"/>
      <c r="I385" s="44"/>
      <c r="J385" s="44"/>
      <c r="K385" s="434"/>
      <c r="L385" s="84"/>
      <c r="M385" s="84"/>
      <c r="N385" s="84"/>
      <c r="O385" s="84"/>
      <c r="P385" s="392"/>
      <c r="Q385" s="392"/>
      <c r="U385" s="118"/>
      <c r="V385" s="125"/>
      <c r="W385" s="117"/>
    </row>
    <row r="386" spans="1:23" s="6" customFormat="1" ht="166.5" customHeight="1" thickBot="1" x14ac:dyDescent="0.35">
      <c r="A386" s="14">
        <v>5</v>
      </c>
      <c r="B386" s="15" t="s">
        <v>353</v>
      </c>
      <c r="C386" s="1593" t="s">
        <v>352</v>
      </c>
      <c r="D386" s="1593"/>
      <c r="E386" s="777" t="s">
        <v>382</v>
      </c>
      <c r="F386" s="33" t="e">
        <f>#REF!</f>
        <v>#REF!</v>
      </c>
      <c r="G386" s="778">
        <v>0.64</v>
      </c>
      <c r="H386" s="33" t="e">
        <f>F386*G386</f>
        <v>#REF!</v>
      </c>
      <c r="I386" s="109" t="e">
        <f>(H386*($I$11+#REF!))+H386</f>
        <v>#REF!</v>
      </c>
      <c r="J386" s="109" t="e">
        <f>ROUND(I386*#REF!*#REF!,0)</f>
        <v>#REF!</v>
      </c>
      <c r="K386" s="432" t="e">
        <f>ROUND(I386*#REF!*#REF!*#REF!,0)</f>
        <v>#REF!</v>
      </c>
      <c r="L386" s="110"/>
      <c r="M386" s="110"/>
      <c r="N386" s="110"/>
      <c r="O386" s="110"/>
      <c r="P386" s="394"/>
      <c r="Q386" s="394"/>
      <c r="T386" s="30"/>
      <c r="U386" s="118" t="e">
        <f t="shared" si="32"/>
        <v>#REF!</v>
      </c>
      <c r="V386" s="125" t="e">
        <f t="shared" si="33"/>
        <v>#REF!</v>
      </c>
      <c r="W386" s="117" t="e">
        <f t="shared" si="34"/>
        <v>#REF!</v>
      </c>
    </row>
    <row r="387" spans="1:23" s="6" customFormat="1" ht="65.25" customHeight="1" x14ac:dyDescent="0.25">
      <c r="A387" s="1594">
        <v>6</v>
      </c>
      <c r="B387" s="35" t="s">
        <v>354</v>
      </c>
      <c r="C387" s="1597" t="s">
        <v>352</v>
      </c>
      <c r="D387" s="1598"/>
      <c r="E387" s="1603" t="s">
        <v>382</v>
      </c>
      <c r="F387" s="36"/>
      <c r="G387" s="37"/>
      <c r="H387" s="46"/>
      <c r="I387" s="36"/>
      <c r="J387" s="46"/>
      <c r="K387" s="435"/>
      <c r="L387" s="84"/>
      <c r="M387" s="84"/>
      <c r="N387" s="84"/>
      <c r="O387" s="84"/>
      <c r="P387" s="392"/>
      <c r="Q387" s="392"/>
      <c r="U387" s="118"/>
      <c r="V387" s="125"/>
      <c r="W387" s="117"/>
    </row>
    <row r="388" spans="1:23" s="6" customFormat="1" ht="37.5" customHeight="1" x14ac:dyDescent="0.25">
      <c r="A388" s="1595"/>
      <c r="B388" s="15" t="s">
        <v>355</v>
      </c>
      <c r="C388" s="1599"/>
      <c r="D388" s="1600"/>
      <c r="E388" s="1604"/>
      <c r="F388" s="38" t="e">
        <f>#REF!</f>
        <v>#REF!</v>
      </c>
      <c r="G388" s="42">
        <v>0.11</v>
      </c>
      <c r="H388" s="38" t="e">
        <f>F388*G388</f>
        <v>#REF!</v>
      </c>
      <c r="I388" s="109" t="e">
        <f>(H388*($I$11+#REF!))+H388</f>
        <v>#REF!</v>
      </c>
      <c r="J388" s="109" t="e">
        <f>ROUND(I388*#REF!*#REF!,0)</f>
        <v>#REF!</v>
      </c>
      <c r="K388" s="432" t="e">
        <f>ROUND(I388*#REF!*#REF!*#REF!,0)</f>
        <v>#REF!</v>
      </c>
      <c r="L388" s="110"/>
      <c r="M388" s="110"/>
      <c r="N388" s="110"/>
      <c r="O388" s="110"/>
      <c r="P388" s="394"/>
      <c r="Q388" s="394"/>
      <c r="U388" s="118" t="e">
        <f t="shared" si="32"/>
        <v>#REF!</v>
      </c>
      <c r="V388" s="125" t="e">
        <f t="shared" si="33"/>
        <v>#REF!</v>
      </c>
      <c r="W388" s="117" t="e">
        <f t="shared" si="34"/>
        <v>#REF!</v>
      </c>
    </row>
    <row r="389" spans="1:23" s="6" customFormat="1" ht="13.5" customHeight="1" x14ac:dyDescent="0.25">
      <c r="A389" s="1595"/>
      <c r="B389" s="15"/>
      <c r="C389" s="1599"/>
      <c r="D389" s="1600"/>
      <c r="E389" s="1604"/>
      <c r="F389" s="41"/>
      <c r="G389" s="42"/>
      <c r="H389" s="47"/>
      <c r="I389" s="41"/>
      <c r="J389" s="47"/>
      <c r="K389" s="436"/>
      <c r="L389" s="84"/>
      <c r="M389" s="84"/>
      <c r="N389" s="84"/>
      <c r="O389" s="84"/>
      <c r="P389" s="392"/>
      <c r="Q389" s="392"/>
      <c r="U389" s="118"/>
      <c r="V389" s="125"/>
      <c r="W389" s="117"/>
    </row>
    <row r="390" spans="1:23" s="6" customFormat="1" ht="37.5" customHeight="1" x14ac:dyDescent="0.25">
      <c r="A390" s="1595"/>
      <c r="B390" s="15" t="s">
        <v>349</v>
      </c>
      <c r="C390" s="1599"/>
      <c r="D390" s="1600"/>
      <c r="E390" s="1604"/>
      <c r="F390" s="38" t="e">
        <f>#REF!</f>
        <v>#REF!</v>
      </c>
      <c r="G390" s="42">
        <v>0.43</v>
      </c>
      <c r="H390" s="38" t="e">
        <f>F390*G390</f>
        <v>#REF!</v>
      </c>
      <c r="I390" s="109" t="e">
        <f>(H390*($I$11+#REF!))+H390</f>
        <v>#REF!</v>
      </c>
      <c r="J390" s="109" t="e">
        <f>ROUND(I390*#REF!*#REF!,0)</f>
        <v>#REF!</v>
      </c>
      <c r="K390" s="432" t="e">
        <f>ROUND(I390*#REF!*#REF!*#REF!,0)</f>
        <v>#REF!</v>
      </c>
      <c r="L390" s="110"/>
      <c r="M390" s="110"/>
      <c r="N390" s="110"/>
      <c r="O390" s="110"/>
      <c r="P390" s="394"/>
      <c r="Q390" s="394"/>
      <c r="U390" s="118" t="e">
        <f t="shared" si="32"/>
        <v>#REF!</v>
      </c>
      <c r="V390" s="125" t="e">
        <f t="shared" si="33"/>
        <v>#REF!</v>
      </c>
      <c r="W390" s="117" t="e">
        <f t="shared" si="34"/>
        <v>#REF!</v>
      </c>
    </row>
    <row r="391" spans="1:23" s="6" customFormat="1" ht="16.5" customHeight="1" x14ac:dyDescent="0.25">
      <c r="A391" s="1595"/>
      <c r="B391" s="15"/>
      <c r="C391" s="1599"/>
      <c r="D391" s="1600"/>
      <c r="E391" s="1604"/>
      <c r="F391" s="41"/>
      <c r="G391" s="42"/>
      <c r="H391" s="47"/>
      <c r="I391" s="41"/>
      <c r="J391" s="47"/>
      <c r="K391" s="436"/>
      <c r="L391" s="84"/>
      <c r="M391" s="84"/>
      <c r="N391" s="84"/>
      <c r="O391" s="84"/>
      <c r="P391" s="392"/>
      <c r="Q391" s="392"/>
      <c r="U391" s="118"/>
      <c r="V391" s="125"/>
      <c r="W391" s="117"/>
    </row>
    <row r="392" spans="1:23" s="6" customFormat="1" ht="37.5" customHeight="1" x14ac:dyDescent="0.25">
      <c r="A392" s="1595"/>
      <c r="B392" s="15" t="s">
        <v>344</v>
      </c>
      <c r="C392" s="1599"/>
      <c r="D392" s="1600"/>
      <c r="E392" s="1604"/>
      <c r="F392" s="38" t="e">
        <f>#REF!</f>
        <v>#REF!</v>
      </c>
      <c r="G392" s="42">
        <v>0.64</v>
      </c>
      <c r="H392" s="38" t="e">
        <f>F392*G392</f>
        <v>#REF!</v>
      </c>
      <c r="I392" s="109" t="e">
        <f>(H392*($I$11+#REF!))+H392</f>
        <v>#REF!</v>
      </c>
      <c r="J392" s="109" t="e">
        <f>ROUND(I392*#REF!*#REF!,0)</f>
        <v>#REF!</v>
      </c>
      <c r="K392" s="432" t="e">
        <f>ROUND(I392*#REF!*#REF!*#REF!,0)</f>
        <v>#REF!</v>
      </c>
      <c r="L392" s="110"/>
      <c r="M392" s="110"/>
      <c r="N392" s="110"/>
      <c r="O392" s="110"/>
      <c r="P392" s="394"/>
      <c r="Q392" s="394"/>
      <c r="U392" s="118" t="e">
        <f t="shared" si="32"/>
        <v>#REF!</v>
      </c>
      <c r="V392" s="125" t="e">
        <f t="shared" si="33"/>
        <v>#REF!</v>
      </c>
      <c r="W392" s="117" t="e">
        <f t="shared" si="34"/>
        <v>#REF!</v>
      </c>
    </row>
    <row r="393" spans="1:23" s="6" customFormat="1" ht="17.25" customHeight="1" x14ac:dyDescent="0.25">
      <c r="A393" s="1595"/>
      <c r="B393" s="15"/>
      <c r="C393" s="1599"/>
      <c r="D393" s="1600"/>
      <c r="E393" s="1604"/>
      <c r="F393" s="41"/>
      <c r="G393" s="42"/>
      <c r="H393" s="47"/>
      <c r="I393" s="41"/>
      <c r="J393" s="47"/>
      <c r="K393" s="436"/>
      <c r="L393" s="84"/>
      <c r="M393" s="84"/>
      <c r="N393" s="84"/>
      <c r="O393" s="84"/>
      <c r="P393" s="392"/>
      <c r="Q393" s="392"/>
      <c r="U393" s="118"/>
      <c r="V393" s="125"/>
      <c r="W393" s="117"/>
    </row>
    <row r="394" spans="1:23" s="6" customFormat="1" ht="37.5" customHeight="1" x14ac:dyDescent="0.25">
      <c r="A394" s="1595"/>
      <c r="B394" s="15" t="s">
        <v>345</v>
      </c>
      <c r="C394" s="1599"/>
      <c r="D394" s="1600"/>
      <c r="E394" s="1604"/>
      <c r="F394" s="38" t="e">
        <f>#REF!</f>
        <v>#REF!</v>
      </c>
      <c r="G394" s="42">
        <v>0.54</v>
      </c>
      <c r="H394" s="38" t="e">
        <f>F394*G394</f>
        <v>#REF!</v>
      </c>
      <c r="I394" s="109" t="e">
        <f>(H394*($I$11+#REF!))+H394</f>
        <v>#REF!</v>
      </c>
      <c r="J394" s="109" t="e">
        <f>ROUND(I394*#REF!*#REF!,0)</f>
        <v>#REF!</v>
      </c>
      <c r="K394" s="432" t="e">
        <f>ROUND(I394*#REF!*#REF!*#REF!,0)</f>
        <v>#REF!</v>
      </c>
      <c r="L394" s="110"/>
      <c r="M394" s="110"/>
      <c r="N394" s="110"/>
      <c r="O394" s="110"/>
      <c r="P394" s="394"/>
      <c r="Q394" s="394"/>
      <c r="U394" s="118" t="e">
        <f t="shared" si="32"/>
        <v>#REF!</v>
      </c>
      <c r="V394" s="125" t="e">
        <f t="shared" si="33"/>
        <v>#REF!</v>
      </c>
      <c r="W394" s="117" t="e">
        <f t="shared" si="34"/>
        <v>#REF!</v>
      </c>
    </row>
    <row r="395" spans="1:23" s="6" customFormat="1" ht="15" customHeight="1" x14ac:dyDescent="0.25">
      <c r="A395" s="1595"/>
      <c r="B395" s="15"/>
      <c r="C395" s="1599"/>
      <c r="D395" s="1600"/>
      <c r="E395" s="1604"/>
      <c r="F395" s="41"/>
      <c r="G395" s="42"/>
      <c r="H395" s="47"/>
      <c r="I395" s="41"/>
      <c r="J395" s="47"/>
      <c r="K395" s="436"/>
      <c r="L395" s="84"/>
      <c r="M395" s="84"/>
      <c r="N395" s="84"/>
      <c r="O395" s="84"/>
      <c r="P395" s="392"/>
      <c r="Q395" s="392"/>
      <c r="U395" s="118"/>
      <c r="V395" s="125"/>
      <c r="W395" s="117"/>
    </row>
    <row r="396" spans="1:23" s="6" customFormat="1" ht="37.5" customHeight="1" x14ac:dyDescent="0.25">
      <c r="A396" s="1595"/>
      <c r="B396" s="15" t="s">
        <v>346</v>
      </c>
      <c r="C396" s="1599"/>
      <c r="D396" s="1600"/>
      <c r="E396" s="1604"/>
      <c r="F396" s="38" t="e">
        <f>#REF!</f>
        <v>#REF!</v>
      </c>
      <c r="G396" s="42">
        <v>0.32</v>
      </c>
      <c r="H396" s="38" t="e">
        <f>F396*G396</f>
        <v>#REF!</v>
      </c>
      <c r="I396" s="109" t="e">
        <f>(H396*($I$11+#REF!))+H396</f>
        <v>#REF!</v>
      </c>
      <c r="J396" s="109" t="e">
        <f>ROUND(I396*#REF!*#REF!,0)</f>
        <v>#REF!</v>
      </c>
      <c r="K396" s="432" t="e">
        <f>ROUND(I396*#REF!*#REF!*#REF!,0)</f>
        <v>#REF!</v>
      </c>
      <c r="L396" s="110"/>
      <c r="M396" s="110"/>
      <c r="N396" s="110"/>
      <c r="O396" s="110"/>
      <c r="P396" s="394"/>
      <c r="Q396" s="394"/>
      <c r="U396" s="118" t="e">
        <f t="shared" si="32"/>
        <v>#REF!</v>
      </c>
      <c r="V396" s="125" t="e">
        <f t="shared" si="33"/>
        <v>#REF!</v>
      </c>
      <c r="W396" s="117" t="e">
        <f t="shared" si="34"/>
        <v>#REF!</v>
      </c>
    </row>
    <row r="397" spans="1:23" s="6" customFormat="1" ht="16.5" customHeight="1" x14ac:dyDescent="0.25">
      <c r="A397" s="1595"/>
      <c r="B397" s="15"/>
      <c r="C397" s="1599"/>
      <c r="D397" s="1600"/>
      <c r="E397" s="1604"/>
      <c r="F397" s="41"/>
      <c r="G397" s="42"/>
      <c r="H397" s="47"/>
      <c r="I397" s="41"/>
      <c r="J397" s="47"/>
      <c r="K397" s="436"/>
      <c r="L397" s="84"/>
      <c r="M397" s="84"/>
      <c r="N397" s="84"/>
      <c r="O397" s="84"/>
      <c r="P397" s="392"/>
      <c r="Q397" s="392"/>
      <c r="U397" s="118"/>
      <c r="V397" s="125"/>
      <c r="W397" s="117"/>
    </row>
    <row r="398" spans="1:23" s="6" customFormat="1" ht="37.5" customHeight="1" x14ac:dyDescent="0.25">
      <c r="A398" s="1595"/>
      <c r="B398" s="15" t="s">
        <v>347</v>
      </c>
      <c r="C398" s="1599"/>
      <c r="D398" s="1600"/>
      <c r="E398" s="1604"/>
      <c r="F398" s="38" t="e">
        <f>#REF!</f>
        <v>#REF!</v>
      </c>
      <c r="G398" s="42">
        <v>0.04</v>
      </c>
      <c r="H398" s="38" t="e">
        <f>F398*G398</f>
        <v>#REF!</v>
      </c>
      <c r="I398" s="109" t="e">
        <f>(H398*($I$11+#REF!))+H398</f>
        <v>#REF!</v>
      </c>
      <c r="J398" s="109" t="e">
        <f>ROUND(I398*#REF!*#REF!,0)</f>
        <v>#REF!</v>
      </c>
      <c r="K398" s="432" t="e">
        <f>ROUND((I398*#REF!*#REF!*#REF!),0)</f>
        <v>#REF!</v>
      </c>
      <c r="L398" s="110"/>
      <c r="M398" s="110"/>
      <c r="N398" s="110"/>
      <c r="O398" s="110"/>
      <c r="P398" s="394"/>
      <c r="Q398" s="394"/>
      <c r="U398" s="118" t="e">
        <f t="shared" si="32"/>
        <v>#REF!</v>
      </c>
      <c r="V398" s="125" t="e">
        <f>J398/I398</f>
        <v>#REF!</v>
      </c>
      <c r="W398" s="117" t="e">
        <f t="shared" si="34"/>
        <v>#REF!</v>
      </c>
    </row>
    <row r="399" spans="1:23" s="6" customFormat="1" ht="12.75" customHeight="1" thickBot="1" x14ac:dyDescent="0.3">
      <c r="A399" s="1596"/>
      <c r="B399" s="43"/>
      <c r="C399" s="1601"/>
      <c r="D399" s="1602"/>
      <c r="E399" s="1605"/>
      <c r="F399" s="44"/>
      <c r="G399" s="45"/>
      <c r="H399" s="48"/>
      <c r="I399" s="44"/>
      <c r="J399" s="48"/>
      <c r="K399" s="437"/>
      <c r="L399" s="84"/>
      <c r="M399" s="84"/>
      <c r="N399" s="84"/>
      <c r="O399" s="84"/>
      <c r="P399" s="392"/>
      <c r="Q399" s="392"/>
      <c r="U399" s="118"/>
      <c r="V399" s="125"/>
      <c r="W399" s="117"/>
    </row>
    <row r="400" spans="1:23" s="6" customFormat="1" ht="22.5" customHeight="1" x14ac:dyDescent="0.25">
      <c r="A400" s="86"/>
      <c r="P400" s="195"/>
      <c r="Q400" s="195"/>
      <c r="U400" s="119"/>
      <c r="V400" s="128"/>
      <c r="W400" s="120"/>
    </row>
    <row r="401" spans="1:23" s="6" customFormat="1" ht="22.5" customHeight="1" x14ac:dyDescent="0.25">
      <c r="A401" s="1368" t="s">
        <v>60</v>
      </c>
      <c r="B401" s="1368"/>
      <c r="C401" s="1368"/>
      <c r="D401" s="1368"/>
      <c r="E401" s="1368"/>
      <c r="F401" s="1368"/>
      <c r="G401" s="1368"/>
      <c r="H401" s="1368"/>
      <c r="I401" s="1368"/>
      <c r="J401" s="1368"/>
      <c r="K401" s="1368"/>
      <c r="L401" s="779"/>
      <c r="M401" s="779"/>
      <c r="N401" s="779"/>
      <c r="O401" s="779"/>
      <c r="P401" s="399"/>
      <c r="Q401" s="399"/>
      <c r="U401" s="120"/>
      <c r="V401" s="128"/>
      <c r="W401" s="120"/>
    </row>
    <row r="402" spans="1:23" s="6" customFormat="1" ht="22.5" customHeight="1" x14ac:dyDescent="0.25">
      <c r="A402" s="1368" t="s">
        <v>61</v>
      </c>
      <c r="B402" s="1368"/>
      <c r="C402" s="1368"/>
      <c r="D402" s="1368"/>
      <c r="E402" s="1368"/>
      <c r="F402" s="1368"/>
      <c r="G402" s="1368"/>
      <c r="H402" s="1368"/>
      <c r="I402" s="1368"/>
      <c r="J402" s="1368"/>
      <c r="K402" s="1368"/>
      <c r="L402" s="779"/>
      <c r="M402" s="779"/>
      <c r="N402" s="779"/>
      <c r="O402" s="779"/>
      <c r="P402" s="399"/>
      <c r="Q402" s="399"/>
      <c r="U402" s="120"/>
      <c r="V402" s="128"/>
      <c r="W402" s="120"/>
    </row>
    <row r="403" spans="1:23" s="6" customFormat="1" ht="22.5" customHeight="1" x14ac:dyDescent="0.25">
      <c r="A403" s="1368" t="s">
        <v>62</v>
      </c>
      <c r="B403" s="1368"/>
      <c r="C403" s="1368"/>
      <c r="D403" s="1368"/>
      <c r="E403" s="1368"/>
      <c r="F403" s="1368"/>
      <c r="G403" s="1368"/>
      <c r="H403" s="1368"/>
      <c r="I403" s="1368"/>
      <c r="J403" s="1368"/>
      <c r="K403" s="1368"/>
      <c r="L403" s="779"/>
      <c r="M403" s="779"/>
      <c r="N403" s="779"/>
      <c r="O403" s="779"/>
      <c r="P403" s="399"/>
      <c r="Q403" s="399"/>
      <c r="U403" s="120"/>
      <c r="V403" s="128"/>
      <c r="W403" s="120"/>
    </row>
    <row r="404" spans="1:23" s="6" customFormat="1" ht="22.5" customHeight="1" x14ac:dyDescent="0.25">
      <c r="A404" s="1368" t="s">
        <v>63</v>
      </c>
      <c r="B404" s="1368"/>
      <c r="C404" s="1368"/>
      <c r="D404" s="1368"/>
      <c r="E404" s="1368"/>
      <c r="F404" s="1368"/>
      <c r="G404" s="1368"/>
      <c r="H404" s="1368"/>
      <c r="I404" s="1368"/>
      <c r="J404" s="1368"/>
      <c r="K404" s="1368"/>
      <c r="L404" s="779"/>
      <c r="M404" s="779"/>
      <c r="N404" s="779"/>
      <c r="O404" s="779"/>
      <c r="P404" s="399"/>
      <c r="Q404" s="399"/>
      <c r="U404" s="120"/>
      <c r="V404" s="128"/>
      <c r="W404" s="120"/>
    </row>
    <row r="405" spans="1:23" s="6" customFormat="1" ht="22.5" customHeight="1" x14ac:dyDescent="0.25">
      <c r="A405" s="87"/>
      <c r="B405" s="49"/>
      <c r="C405" s="49"/>
      <c r="D405" s="49"/>
      <c r="E405" s="49"/>
      <c r="G405" s="49"/>
      <c r="P405" s="195"/>
      <c r="Q405" s="195"/>
      <c r="U405" s="120"/>
      <c r="V405" s="128"/>
      <c r="W405" s="120"/>
    </row>
    <row r="406" spans="1:23" s="6" customFormat="1" ht="22.5" customHeight="1" x14ac:dyDescent="0.25">
      <c r="A406" s="87"/>
      <c r="B406" s="49"/>
      <c r="C406" s="49"/>
      <c r="D406" s="49"/>
      <c r="E406" s="49"/>
      <c r="G406" s="49"/>
      <c r="P406" s="195"/>
      <c r="Q406" s="195"/>
      <c r="U406" s="120"/>
      <c r="V406" s="128"/>
      <c r="W406" s="120"/>
    </row>
    <row r="407" spans="1:23" s="6" customFormat="1" ht="22.5" customHeight="1" x14ac:dyDescent="0.25">
      <c r="A407" s="87"/>
      <c r="P407" s="195"/>
      <c r="Q407" s="195"/>
      <c r="U407" s="120"/>
      <c r="V407" s="128"/>
      <c r="W407" s="120"/>
    </row>
    <row r="408" spans="1:23" s="6" customFormat="1" ht="22.5" customHeight="1" x14ac:dyDescent="0.25">
      <c r="A408" s="87"/>
      <c r="P408" s="195"/>
      <c r="Q408" s="195"/>
      <c r="U408" s="120"/>
      <c r="V408" s="128"/>
      <c r="W408" s="120"/>
    </row>
    <row r="409" spans="1:23" s="6" customFormat="1" ht="22.5" customHeight="1" x14ac:dyDescent="0.25">
      <c r="A409" s="87"/>
      <c r="P409" s="195"/>
      <c r="Q409" s="195"/>
      <c r="U409" s="120"/>
      <c r="V409" s="128"/>
      <c r="W409" s="120"/>
    </row>
    <row r="410" spans="1:23" s="6" customFormat="1" ht="22.5" customHeight="1" x14ac:dyDescent="0.25">
      <c r="A410" s="87"/>
      <c r="P410" s="195"/>
      <c r="Q410" s="195"/>
      <c r="U410" s="120"/>
      <c r="V410" s="128"/>
      <c r="W410" s="120"/>
    </row>
    <row r="411" spans="1:23" s="6" customFormat="1" ht="22.5" customHeight="1" x14ac:dyDescent="0.25">
      <c r="A411" s="87"/>
      <c r="P411" s="195"/>
      <c r="Q411" s="195"/>
      <c r="U411" s="120"/>
      <c r="V411" s="128"/>
      <c r="W411" s="120"/>
    </row>
    <row r="412" spans="1:23" s="6" customFormat="1" ht="22.5" customHeight="1" x14ac:dyDescent="0.25">
      <c r="A412" s="87"/>
      <c r="P412" s="195"/>
      <c r="Q412" s="195"/>
      <c r="U412" s="120"/>
      <c r="V412" s="128"/>
      <c r="W412" s="120"/>
    </row>
    <row r="413" spans="1:23" s="6" customFormat="1" ht="22.5" customHeight="1" x14ac:dyDescent="0.25">
      <c r="A413" s="87"/>
      <c r="P413" s="195"/>
      <c r="Q413" s="195"/>
      <c r="U413" s="120"/>
      <c r="V413" s="128"/>
      <c r="W413" s="120"/>
    </row>
    <row r="414" spans="1:23" s="6" customFormat="1" ht="22.5" customHeight="1" x14ac:dyDescent="0.25">
      <c r="A414" s="87"/>
      <c r="P414" s="195"/>
      <c r="Q414" s="195"/>
      <c r="U414" s="120"/>
      <c r="V414" s="128"/>
      <c r="W414" s="120"/>
    </row>
    <row r="415" spans="1:23" s="6" customFormat="1" ht="22.5" customHeight="1" x14ac:dyDescent="0.25">
      <c r="A415" s="87"/>
      <c r="P415" s="195"/>
      <c r="Q415" s="195"/>
      <c r="U415" s="120"/>
      <c r="V415" s="128"/>
      <c r="W415" s="120"/>
    </row>
    <row r="416" spans="1:23" s="6" customFormat="1" ht="22.5" customHeight="1" x14ac:dyDescent="0.25">
      <c r="A416" s="87"/>
      <c r="P416" s="195"/>
      <c r="Q416" s="195"/>
      <c r="U416" s="120"/>
      <c r="V416" s="128"/>
      <c r="W416" s="120"/>
    </row>
    <row r="417" spans="1:23" s="6" customFormat="1" ht="22.5" customHeight="1" x14ac:dyDescent="0.25">
      <c r="A417" s="87"/>
      <c r="P417" s="195"/>
      <c r="Q417" s="195"/>
      <c r="U417" s="120"/>
      <c r="V417" s="128"/>
      <c r="W417" s="120"/>
    </row>
    <row r="418" spans="1:23" s="6" customFormat="1" ht="22.5" customHeight="1" x14ac:dyDescent="0.25">
      <c r="A418" s="87"/>
      <c r="P418" s="195"/>
      <c r="Q418" s="195"/>
      <c r="U418" s="120"/>
      <c r="V418" s="128"/>
      <c r="W418" s="120"/>
    </row>
    <row r="419" spans="1:23" s="6" customFormat="1" ht="22.5" customHeight="1" x14ac:dyDescent="0.25">
      <c r="A419" s="87"/>
      <c r="P419" s="195"/>
      <c r="Q419" s="195"/>
      <c r="U419" s="120"/>
      <c r="V419" s="128"/>
      <c r="W419" s="120"/>
    </row>
    <row r="420" spans="1:23" s="6" customFormat="1" ht="22.5" customHeight="1" x14ac:dyDescent="0.25">
      <c r="A420" s="87"/>
      <c r="P420" s="195"/>
      <c r="Q420" s="195"/>
      <c r="U420" s="120"/>
      <c r="V420" s="128"/>
      <c r="W420" s="120"/>
    </row>
  </sheetData>
  <sheetProtection formatCells="0" formatRows="0"/>
  <autoFilter ref="A12:X399">
    <filterColumn colId="2" showButton="0"/>
    <filterColumn colId="9" showButton="0"/>
  </autoFilter>
  <mergeCells count="403">
    <mergeCell ref="A1:J1"/>
    <mergeCell ref="A2:J2"/>
    <mergeCell ref="A3:J3"/>
    <mergeCell ref="I5:K5"/>
    <mergeCell ref="A12:A13"/>
    <mergeCell ref="B12:B13"/>
    <mergeCell ref="C12:D13"/>
    <mergeCell ref="E12:E13"/>
    <mergeCell ref="F12:F13"/>
    <mergeCell ref="G12:G13"/>
    <mergeCell ref="H12:H13"/>
    <mergeCell ref="I12:I13"/>
    <mergeCell ref="A14:K14"/>
    <mergeCell ref="A15:A19"/>
    <mergeCell ref="C15:D15"/>
    <mergeCell ref="E15:E19"/>
    <mergeCell ref="C16:D16"/>
    <mergeCell ref="C17:D17"/>
    <mergeCell ref="C18:D18"/>
    <mergeCell ref="C19:D19"/>
    <mergeCell ref="C24:D24"/>
    <mergeCell ref="C25:D25"/>
    <mergeCell ref="C26:D26"/>
    <mergeCell ref="C27:D27"/>
    <mergeCell ref="C28:D28"/>
    <mergeCell ref="C29:D29"/>
    <mergeCell ref="A20:A23"/>
    <mergeCell ref="C20:D20"/>
    <mergeCell ref="E20:E23"/>
    <mergeCell ref="C21:D21"/>
    <mergeCell ref="C22:D22"/>
    <mergeCell ref="C23:D23"/>
    <mergeCell ref="K31:K34"/>
    <mergeCell ref="C35:D35"/>
    <mergeCell ref="A36:K36"/>
    <mergeCell ref="C37:D37"/>
    <mergeCell ref="C38:D38"/>
    <mergeCell ref="C39:D39"/>
    <mergeCell ref="C30:D30"/>
    <mergeCell ref="A31:A34"/>
    <mergeCell ref="B31:B34"/>
    <mergeCell ref="C31:D34"/>
    <mergeCell ref="I31:I34"/>
    <mergeCell ref="J31:J34"/>
    <mergeCell ref="C45:D45"/>
    <mergeCell ref="P45:Q45"/>
    <mergeCell ref="C46:D46"/>
    <mergeCell ref="P46:Q46"/>
    <mergeCell ref="C47:D47"/>
    <mergeCell ref="P47:Q47"/>
    <mergeCell ref="C40:D40"/>
    <mergeCell ref="P40:Q40"/>
    <mergeCell ref="C41:D41"/>
    <mergeCell ref="C42:D42"/>
    <mergeCell ref="C43:D43"/>
    <mergeCell ref="C44:D44"/>
    <mergeCell ref="P44:Q44"/>
    <mergeCell ref="R56:T56"/>
    <mergeCell ref="C51:D51"/>
    <mergeCell ref="P51:Q51"/>
    <mergeCell ref="C52:D52"/>
    <mergeCell ref="P52:Q52"/>
    <mergeCell ref="C53:D53"/>
    <mergeCell ref="P53:Q53"/>
    <mergeCell ref="C48:D48"/>
    <mergeCell ref="P48:Q48"/>
    <mergeCell ref="C49:D49"/>
    <mergeCell ref="P49:Q49"/>
    <mergeCell ref="C50:D50"/>
    <mergeCell ref="P50:Q50"/>
    <mergeCell ref="C57:D57"/>
    <mergeCell ref="C58:D58"/>
    <mergeCell ref="C59:D59"/>
    <mergeCell ref="P59:Q59"/>
    <mergeCell ref="C60:D60"/>
    <mergeCell ref="P60:Q60"/>
    <mergeCell ref="C54:D54"/>
    <mergeCell ref="C55:D55"/>
    <mergeCell ref="P55:Q55"/>
    <mergeCell ref="C56:D56"/>
    <mergeCell ref="P56:Q56"/>
    <mergeCell ref="C64:D64"/>
    <mergeCell ref="P64:Q64"/>
    <mergeCell ref="C65:D65"/>
    <mergeCell ref="P65:Q65"/>
    <mergeCell ref="C66:D66"/>
    <mergeCell ref="P66:Q66"/>
    <mergeCell ref="C61:D61"/>
    <mergeCell ref="P61:Q61"/>
    <mergeCell ref="C62:D62"/>
    <mergeCell ref="P62:Q62"/>
    <mergeCell ref="C63:D63"/>
    <mergeCell ref="P63:Q63"/>
    <mergeCell ref="A73:K73"/>
    <mergeCell ref="C74:D74"/>
    <mergeCell ref="A75:K75"/>
    <mergeCell ref="C76:D76"/>
    <mergeCell ref="C77:D77"/>
    <mergeCell ref="C78:D78"/>
    <mergeCell ref="C67:D67"/>
    <mergeCell ref="C68:D68"/>
    <mergeCell ref="C69:D69"/>
    <mergeCell ref="C70:D70"/>
    <mergeCell ref="C71:D71"/>
    <mergeCell ref="C72:D72"/>
    <mergeCell ref="C85:D85"/>
    <mergeCell ref="C86:D86"/>
    <mergeCell ref="C87:D87"/>
    <mergeCell ref="C88:D88"/>
    <mergeCell ref="C89:D89"/>
    <mergeCell ref="C90:D90"/>
    <mergeCell ref="C79:D79"/>
    <mergeCell ref="C80:D80"/>
    <mergeCell ref="C81:D81"/>
    <mergeCell ref="C82:D82"/>
    <mergeCell ref="C83:D83"/>
    <mergeCell ref="C84:D84"/>
    <mergeCell ref="C97:D97"/>
    <mergeCell ref="C98:D98"/>
    <mergeCell ref="C99:D99"/>
    <mergeCell ref="C100:D100"/>
    <mergeCell ref="C101:D101"/>
    <mergeCell ref="C102:D102"/>
    <mergeCell ref="C91:D91"/>
    <mergeCell ref="C92:D92"/>
    <mergeCell ref="C93:D93"/>
    <mergeCell ref="C94:D94"/>
    <mergeCell ref="C95:D95"/>
    <mergeCell ref="C96:D96"/>
    <mergeCell ref="C109:D109"/>
    <mergeCell ref="C110:D110"/>
    <mergeCell ref="C111:D111"/>
    <mergeCell ref="C112:D112"/>
    <mergeCell ref="C113:D113"/>
    <mergeCell ref="C114:D114"/>
    <mergeCell ref="C103:D103"/>
    <mergeCell ref="C104:D104"/>
    <mergeCell ref="C105:D105"/>
    <mergeCell ref="C106:D106"/>
    <mergeCell ref="C107:D107"/>
    <mergeCell ref="C108:D108"/>
    <mergeCell ref="C121:D121"/>
    <mergeCell ref="C122:D122"/>
    <mergeCell ref="C123:D123"/>
    <mergeCell ref="C124:D124"/>
    <mergeCell ref="A125:K125"/>
    <mergeCell ref="C126:D126"/>
    <mergeCell ref="C115:D115"/>
    <mergeCell ref="C116:D116"/>
    <mergeCell ref="C117:D117"/>
    <mergeCell ref="C118:D118"/>
    <mergeCell ref="C119:D119"/>
    <mergeCell ref="C120:D120"/>
    <mergeCell ref="C133:D133"/>
    <mergeCell ref="C134:D134"/>
    <mergeCell ref="C135:D135"/>
    <mergeCell ref="C136:D136"/>
    <mergeCell ref="C137:D137"/>
    <mergeCell ref="C138:D138"/>
    <mergeCell ref="C127:D127"/>
    <mergeCell ref="C128:D128"/>
    <mergeCell ref="C129:D129"/>
    <mergeCell ref="C130:D130"/>
    <mergeCell ref="C131:D131"/>
    <mergeCell ref="C132:D132"/>
    <mergeCell ref="C145:D145"/>
    <mergeCell ref="C146:D146"/>
    <mergeCell ref="C147:D147"/>
    <mergeCell ref="C148:D148"/>
    <mergeCell ref="C149:D149"/>
    <mergeCell ref="C150:D150"/>
    <mergeCell ref="C139:D139"/>
    <mergeCell ref="C140:D140"/>
    <mergeCell ref="C141:D141"/>
    <mergeCell ref="C142:D142"/>
    <mergeCell ref="C143:D143"/>
    <mergeCell ref="C144:D144"/>
    <mergeCell ref="C157:D157"/>
    <mergeCell ref="C158:D158"/>
    <mergeCell ref="C159:D159"/>
    <mergeCell ref="C160:D160"/>
    <mergeCell ref="C161:D161"/>
    <mergeCell ref="C162:D162"/>
    <mergeCell ref="C151:D151"/>
    <mergeCell ref="C152:D152"/>
    <mergeCell ref="C153:D153"/>
    <mergeCell ref="C154:D154"/>
    <mergeCell ref="C155:D155"/>
    <mergeCell ref="C156:D156"/>
    <mergeCell ref="C169:D169"/>
    <mergeCell ref="C170:D170"/>
    <mergeCell ref="C171:D171"/>
    <mergeCell ref="C172:D172"/>
    <mergeCell ref="C173:D173"/>
    <mergeCell ref="C174:D174"/>
    <mergeCell ref="C163:D163"/>
    <mergeCell ref="C164:D164"/>
    <mergeCell ref="C165:D165"/>
    <mergeCell ref="C166:D166"/>
    <mergeCell ref="C167:D167"/>
    <mergeCell ref="C168:D168"/>
    <mergeCell ref="C181:D181"/>
    <mergeCell ref="C182:D182"/>
    <mergeCell ref="C183:D183"/>
    <mergeCell ref="C184:D184"/>
    <mergeCell ref="C185:D185"/>
    <mergeCell ref="C186:D186"/>
    <mergeCell ref="C175:D175"/>
    <mergeCell ref="C176:D176"/>
    <mergeCell ref="C177:D177"/>
    <mergeCell ref="C178:D178"/>
    <mergeCell ref="C179:D179"/>
    <mergeCell ref="C180:D180"/>
    <mergeCell ref="A194:K194"/>
    <mergeCell ref="C195:D195"/>
    <mergeCell ref="C196:D196"/>
    <mergeCell ref="C197:D197"/>
    <mergeCell ref="C198:D198"/>
    <mergeCell ref="C199:D199"/>
    <mergeCell ref="C187:D187"/>
    <mergeCell ref="C188:D188"/>
    <mergeCell ref="C189:D189"/>
    <mergeCell ref="C190:D190"/>
    <mergeCell ref="C191:D191"/>
    <mergeCell ref="C193:D193"/>
    <mergeCell ref="C206:D206"/>
    <mergeCell ref="C207:D207"/>
    <mergeCell ref="C208:D208"/>
    <mergeCell ref="C209:D209"/>
    <mergeCell ref="C210:D210"/>
    <mergeCell ref="C211:D211"/>
    <mergeCell ref="C200:D200"/>
    <mergeCell ref="C201:D201"/>
    <mergeCell ref="C202:D202"/>
    <mergeCell ref="C203:D203"/>
    <mergeCell ref="C204:D204"/>
    <mergeCell ref="C205:D205"/>
    <mergeCell ref="C218:D218"/>
    <mergeCell ref="C219:D219"/>
    <mergeCell ref="C220:D220"/>
    <mergeCell ref="C221:D221"/>
    <mergeCell ref="C222:D222"/>
    <mergeCell ref="C223:D223"/>
    <mergeCell ref="C212:D212"/>
    <mergeCell ref="C213:D213"/>
    <mergeCell ref="C214:D214"/>
    <mergeCell ref="C215:D215"/>
    <mergeCell ref="C216:D216"/>
    <mergeCell ref="C217:D217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26:D326"/>
    <mergeCell ref="A327:A328"/>
    <mergeCell ref="B327:B328"/>
    <mergeCell ref="C327:D328"/>
    <mergeCell ref="I327:I328"/>
    <mergeCell ref="J327:J328"/>
    <mergeCell ref="C320:D320"/>
    <mergeCell ref="C321:D321"/>
    <mergeCell ref="C322:D322"/>
    <mergeCell ref="C323:D323"/>
    <mergeCell ref="C324:D324"/>
    <mergeCell ref="C325:D325"/>
    <mergeCell ref="C334:D334"/>
    <mergeCell ref="C335:D335"/>
    <mergeCell ref="C336:D336"/>
    <mergeCell ref="C337:D337"/>
    <mergeCell ref="C338:D338"/>
    <mergeCell ref="C339:D339"/>
    <mergeCell ref="K327:K328"/>
    <mergeCell ref="C329:D329"/>
    <mergeCell ref="C330:D330"/>
    <mergeCell ref="C331:D331"/>
    <mergeCell ref="C332:D332"/>
    <mergeCell ref="A333:K333"/>
    <mergeCell ref="C348:D348"/>
    <mergeCell ref="C349:D349"/>
    <mergeCell ref="C350:D350"/>
    <mergeCell ref="C351:D351"/>
    <mergeCell ref="C340:D340"/>
    <mergeCell ref="C341:D341"/>
    <mergeCell ref="C342:D342"/>
    <mergeCell ref="C343:D343"/>
    <mergeCell ref="C344:D344"/>
    <mergeCell ref="C345:D345"/>
    <mergeCell ref="A403:K403"/>
    <mergeCell ref="A404:K404"/>
    <mergeCell ref="C192:D192"/>
    <mergeCell ref="C386:D386"/>
    <mergeCell ref="A387:A399"/>
    <mergeCell ref="C387:D399"/>
    <mergeCell ref="E387:E399"/>
    <mergeCell ref="A401:K401"/>
    <mergeCell ref="A402:K402"/>
    <mergeCell ref="C358:D358"/>
    <mergeCell ref="A359:A371"/>
    <mergeCell ref="C359:D371"/>
    <mergeCell ref="E359:E371"/>
    <mergeCell ref="A372:A385"/>
    <mergeCell ref="C372:D385"/>
    <mergeCell ref="E372:E385"/>
    <mergeCell ref="C352:D352"/>
    <mergeCell ref="C353:D353"/>
    <mergeCell ref="C354:D354"/>
    <mergeCell ref="A355:K355"/>
    <mergeCell ref="A356:K356"/>
    <mergeCell ref="C357:D357"/>
    <mergeCell ref="C346:D346"/>
    <mergeCell ref="C347:D347"/>
  </mergeCells>
  <conditionalFormatting sqref="B400:B1048576 B4:B14">
    <cfRule type="duplicateValues" dxfId="0" priority="1"/>
  </conditionalFormatting>
  <pageMargins left="0.78740157480314965" right="0.78740157480314965" top="0.98425196850393704" bottom="0.78740157480314965" header="0.31496062992125984" footer="0.31496062992125984"/>
  <pageSetup paperSize="9" scale="33" fitToHeight="0" orientation="portrait" r:id="rId1"/>
  <headerFooter>
    <oddHeader>&amp;R&amp;"Times New Roman,обычный"&amp;16Приложение № 1</oddHeader>
    <oddFooter>&amp;CСтраница 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4"/>
  <sheetViews>
    <sheetView topLeftCell="A25" workbookViewId="0">
      <selection activeCell="C8" sqref="C8:D8"/>
    </sheetView>
  </sheetViews>
  <sheetFormatPr defaultRowHeight="42.75" customHeight="1" x14ac:dyDescent="0.25"/>
  <cols>
    <col min="1" max="1" width="43.85546875" customWidth="1"/>
    <col min="2" max="2" width="14.140625" customWidth="1"/>
    <col min="5" max="5" width="35.5703125" customWidth="1"/>
    <col min="6" max="6" width="18" customWidth="1"/>
  </cols>
  <sheetData>
    <row r="1" spans="1:6" ht="42.75" customHeight="1" x14ac:dyDescent="0.25">
      <c r="A1" s="68" t="s">
        <v>395</v>
      </c>
    </row>
    <row r="2" spans="1:6" ht="42.75" customHeight="1" x14ac:dyDescent="0.25">
      <c r="A2" s="68" t="s">
        <v>396</v>
      </c>
    </row>
    <row r="3" spans="1:6" ht="42.75" customHeight="1" x14ac:dyDescent="0.25">
      <c r="A3" s="69" t="s">
        <v>397</v>
      </c>
    </row>
    <row r="4" spans="1:6" ht="42.75" customHeight="1" thickBot="1" x14ac:dyDescent="0.3">
      <c r="A4" s="68"/>
    </row>
    <row r="5" spans="1:6" ht="42.75" customHeight="1" thickBot="1" x14ac:dyDescent="0.3">
      <c r="A5" s="70" t="s">
        <v>398</v>
      </c>
      <c r="B5" s="71" t="s">
        <v>399</v>
      </c>
      <c r="C5" s="1658" t="s">
        <v>0</v>
      </c>
      <c r="D5" s="1659"/>
      <c r="E5" s="71" t="s">
        <v>400</v>
      </c>
      <c r="F5" s="71" t="s">
        <v>401</v>
      </c>
    </row>
    <row r="6" spans="1:6" ht="42.75" customHeight="1" thickBot="1" x14ac:dyDescent="0.3">
      <c r="A6" s="1658" t="s">
        <v>402</v>
      </c>
      <c r="B6" s="1669"/>
      <c r="C6" s="1669"/>
      <c r="D6" s="1669"/>
      <c r="E6" s="1669"/>
      <c r="F6" s="1659"/>
    </row>
    <row r="7" spans="1:6" ht="42.75" customHeight="1" thickBot="1" x14ac:dyDescent="0.3">
      <c r="A7" s="1647">
        <v>1</v>
      </c>
      <c r="B7" s="74" t="s">
        <v>1</v>
      </c>
      <c r="C7" s="1645"/>
      <c r="D7" s="1646"/>
      <c r="E7" s="1647" t="s">
        <v>403</v>
      </c>
      <c r="F7" s="78"/>
    </row>
    <row r="8" spans="1:6" ht="42.75" customHeight="1" thickBot="1" x14ac:dyDescent="0.3">
      <c r="A8" s="1655"/>
      <c r="B8" s="79" t="s">
        <v>2</v>
      </c>
      <c r="C8" s="1658" t="s">
        <v>3</v>
      </c>
      <c r="D8" s="1659"/>
      <c r="E8" s="1655"/>
      <c r="F8" s="78">
        <v>0.52</v>
      </c>
    </row>
    <row r="9" spans="1:6" ht="42.75" customHeight="1" thickBot="1" x14ac:dyDescent="0.3">
      <c r="A9" s="1655"/>
      <c r="B9" s="79" t="s">
        <v>4</v>
      </c>
      <c r="C9" s="1658" t="s">
        <v>3</v>
      </c>
      <c r="D9" s="1659"/>
      <c r="E9" s="1655"/>
      <c r="F9" s="78">
        <v>0.6</v>
      </c>
    </row>
    <row r="10" spans="1:6" ht="42.75" customHeight="1" thickBot="1" x14ac:dyDescent="0.3">
      <c r="A10" s="1655"/>
      <c r="B10" s="79" t="s">
        <v>5</v>
      </c>
      <c r="C10" s="1658" t="s">
        <v>3</v>
      </c>
      <c r="D10" s="1659"/>
      <c r="E10" s="1655"/>
      <c r="F10" s="78">
        <v>0.72</v>
      </c>
    </row>
    <row r="11" spans="1:6" ht="42.75" customHeight="1" thickBot="1" x14ac:dyDescent="0.3">
      <c r="A11" s="1648"/>
      <c r="B11" s="79" t="s">
        <v>6</v>
      </c>
      <c r="C11" s="1658" t="s">
        <v>3</v>
      </c>
      <c r="D11" s="1659"/>
      <c r="E11" s="1648"/>
      <c r="F11" s="78">
        <v>0.84</v>
      </c>
    </row>
    <row r="12" spans="1:6" ht="42.75" customHeight="1" thickBot="1" x14ac:dyDescent="0.3">
      <c r="A12" s="1647">
        <v>2</v>
      </c>
      <c r="B12" s="74" t="s">
        <v>7</v>
      </c>
      <c r="C12" s="1645"/>
      <c r="D12" s="1646"/>
      <c r="E12" s="1647" t="s">
        <v>8</v>
      </c>
      <c r="F12" s="78"/>
    </row>
    <row r="13" spans="1:6" ht="42.75" customHeight="1" thickBot="1" x14ac:dyDescent="0.3">
      <c r="A13" s="1655"/>
      <c r="B13" s="79" t="s">
        <v>9</v>
      </c>
      <c r="C13" s="1658" t="s">
        <v>10</v>
      </c>
      <c r="D13" s="1659"/>
      <c r="E13" s="1655"/>
      <c r="F13" s="78">
        <v>0.17</v>
      </c>
    </row>
    <row r="14" spans="1:6" ht="42.75" customHeight="1" thickBot="1" x14ac:dyDescent="0.3">
      <c r="A14" s="1655"/>
      <c r="B14" s="79" t="s">
        <v>11</v>
      </c>
      <c r="C14" s="1658" t="s">
        <v>10</v>
      </c>
      <c r="D14" s="1659"/>
      <c r="E14" s="1655"/>
      <c r="F14" s="78">
        <v>0.22</v>
      </c>
    </row>
    <row r="15" spans="1:6" ht="42.75" customHeight="1" thickBot="1" x14ac:dyDescent="0.3">
      <c r="A15" s="1648"/>
      <c r="B15" s="79" t="s">
        <v>12</v>
      </c>
      <c r="C15" s="1658" t="s">
        <v>10</v>
      </c>
      <c r="D15" s="1659"/>
      <c r="E15" s="1648"/>
      <c r="F15" s="78">
        <v>0.35</v>
      </c>
    </row>
    <row r="16" spans="1:6" ht="42.75" customHeight="1" thickBot="1" x14ac:dyDescent="0.3">
      <c r="A16" s="80">
        <v>3</v>
      </c>
      <c r="B16" s="73" t="s">
        <v>13</v>
      </c>
      <c r="C16" s="1658" t="s">
        <v>14</v>
      </c>
      <c r="D16" s="1659"/>
      <c r="E16" s="78" t="s">
        <v>8</v>
      </c>
      <c r="F16" s="78">
        <v>0.04</v>
      </c>
    </row>
    <row r="17" spans="1:6" ht="42.75" customHeight="1" thickBot="1" x14ac:dyDescent="0.3">
      <c r="A17" s="80">
        <v>4</v>
      </c>
      <c r="B17" s="73" t="s">
        <v>15</v>
      </c>
      <c r="C17" s="1658" t="s">
        <v>3</v>
      </c>
      <c r="D17" s="1659"/>
      <c r="E17" s="78" t="s">
        <v>8</v>
      </c>
      <c r="F17" s="78">
        <v>0.21</v>
      </c>
    </row>
    <row r="18" spans="1:6" ht="42.75" customHeight="1" thickBot="1" x14ac:dyDescent="0.3">
      <c r="A18" s="80">
        <v>5</v>
      </c>
      <c r="B18" s="73" t="s">
        <v>16</v>
      </c>
      <c r="C18" s="1658" t="s">
        <v>3</v>
      </c>
      <c r="D18" s="1659"/>
      <c r="E18" s="78" t="s">
        <v>8</v>
      </c>
      <c r="F18" s="78">
        <v>0.21</v>
      </c>
    </row>
    <row r="19" spans="1:6" ht="42.75" customHeight="1" x14ac:dyDescent="0.25">
      <c r="A19" s="1647">
        <v>6</v>
      </c>
      <c r="B19" s="1660" t="s">
        <v>404</v>
      </c>
      <c r="C19" s="1663" t="s">
        <v>17</v>
      </c>
      <c r="D19" s="1664"/>
      <c r="E19" s="1647" t="s">
        <v>405</v>
      </c>
      <c r="F19" s="1647">
        <v>0.81</v>
      </c>
    </row>
    <row r="20" spans="1:6" ht="42.75" customHeight="1" thickBot="1" x14ac:dyDescent="0.3">
      <c r="A20" s="1648"/>
      <c r="B20" s="1662"/>
      <c r="C20" s="1667"/>
      <c r="D20" s="1668"/>
      <c r="E20" s="1648"/>
      <c r="F20" s="1648"/>
    </row>
    <row r="21" spans="1:6" ht="42.75" customHeight="1" x14ac:dyDescent="0.25">
      <c r="A21" s="1647">
        <v>7</v>
      </c>
      <c r="B21" s="1660" t="s">
        <v>406</v>
      </c>
      <c r="C21" s="1663" t="s">
        <v>17</v>
      </c>
      <c r="D21" s="1664"/>
      <c r="E21" s="1647" t="s">
        <v>405</v>
      </c>
      <c r="F21" s="1647">
        <v>0.6</v>
      </c>
    </row>
    <row r="22" spans="1:6" ht="42.75" customHeight="1" thickBot="1" x14ac:dyDescent="0.3">
      <c r="A22" s="1648"/>
      <c r="B22" s="1662"/>
      <c r="C22" s="1667"/>
      <c r="D22" s="1668"/>
      <c r="E22" s="1648"/>
      <c r="F22" s="1648"/>
    </row>
    <row r="23" spans="1:6" ht="42.75" customHeight="1" thickBot="1" x14ac:dyDescent="0.3">
      <c r="A23" s="80">
        <v>8</v>
      </c>
      <c r="B23" s="73" t="s">
        <v>18</v>
      </c>
      <c r="C23" s="1658" t="s">
        <v>17</v>
      </c>
      <c r="D23" s="1659"/>
      <c r="E23" s="78" t="s">
        <v>407</v>
      </c>
      <c r="F23" s="78">
        <v>4.83</v>
      </c>
    </row>
    <row r="24" spans="1:6" ht="42.75" customHeight="1" thickBot="1" x14ac:dyDescent="0.3">
      <c r="A24" s="80">
        <v>9</v>
      </c>
      <c r="B24" s="73" t="s">
        <v>19</v>
      </c>
      <c r="C24" s="1658" t="s">
        <v>17</v>
      </c>
      <c r="D24" s="1659"/>
      <c r="E24" s="78" t="s">
        <v>8</v>
      </c>
      <c r="F24" s="78">
        <v>1.04</v>
      </c>
    </row>
    <row r="25" spans="1:6" ht="42.75" customHeight="1" thickBot="1" x14ac:dyDescent="0.3">
      <c r="A25" s="1647">
        <v>10</v>
      </c>
      <c r="B25" s="1660" t="s">
        <v>20</v>
      </c>
      <c r="C25" s="1663" t="s">
        <v>17</v>
      </c>
      <c r="D25" s="1664"/>
      <c r="E25" s="78" t="s">
        <v>21</v>
      </c>
      <c r="F25" s="78">
        <v>0.74</v>
      </c>
    </row>
    <row r="26" spans="1:6" ht="42.75" customHeight="1" thickBot="1" x14ac:dyDescent="0.3">
      <c r="A26" s="1655"/>
      <c r="B26" s="1661"/>
      <c r="C26" s="1665"/>
      <c r="D26" s="1666"/>
      <c r="E26" s="78" t="s">
        <v>22</v>
      </c>
      <c r="F26" s="78">
        <v>0.37</v>
      </c>
    </row>
    <row r="27" spans="1:6" ht="42.75" customHeight="1" thickBot="1" x14ac:dyDescent="0.3">
      <c r="A27" s="1655"/>
      <c r="B27" s="1661"/>
      <c r="C27" s="1665"/>
      <c r="D27" s="1666"/>
      <c r="E27" s="78" t="s">
        <v>23</v>
      </c>
      <c r="F27" s="78">
        <v>0.11</v>
      </c>
    </row>
    <row r="28" spans="1:6" ht="42.75" customHeight="1" thickBot="1" x14ac:dyDescent="0.3">
      <c r="A28" s="1648"/>
      <c r="B28" s="1662"/>
      <c r="C28" s="1667"/>
      <c r="D28" s="1668"/>
      <c r="E28" s="78" t="s">
        <v>24</v>
      </c>
      <c r="F28" s="78">
        <v>0.2</v>
      </c>
    </row>
    <row r="29" spans="1:6" ht="42.75" customHeight="1" thickBot="1" x14ac:dyDescent="0.3">
      <c r="A29" s="80">
        <v>11</v>
      </c>
      <c r="B29" s="73" t="s">
        <v>25</v>
      </c>
      <c r="C29" s="1658" t="s">
        <v>26</v>
      </c>
      <c r="D29" s="1659"/>
      <c r="E29" s="78" t="s">
        <v>408</v>
      </c>
      <c r="F29" s="78">
        <v>0.15</v>
      </c>
    </row>
    <row r="30" spans="1:6" ht="42.75" customHeight="1" thickBot="1" x14ac:dyDescent="0.3">
      <c r="A30" s="1658" t="s">
        <v>27</v>
      </c>
      <c r="B30" s="1669"/>
      <c r="C30" s="1669"/>
      <c r="D30" s="1669"/>
      <c r="E30" s="1669"/>
      <c r="F30" s="1659"/>
    </row>
    <row r="31" spans="1:6" ht="42.75" customHeight="1" thickBot="1" x14ac:dyDescent="0.3">
      <c r="A31" s="80">
        <v>1</v>
      </c>
      <c r="B31" s="1645" t="s">
        <v>28</v>
      </c>
      <c r="C31" s="1646"/>
      <c r="D31" s="78" t="s">
        <v>3</v>
      </c>
      <c r="E31" s="78" t="s">
        <v>409</v>
      </c>
      <c r="F31" s="78">
        <v>0.32</v>
      </c>
    </row>
    <row r="32" spans="1:6" ht="42.75" customHeight="1" thickBot="1" x14ac:dyDescent="0.3">
      <c r="A32" s="80">
        <v>2</v>
      </c>
      <c r="B32" s="1645" t="s">
        <v>29</v>
      </c>
      <c r="C32" s="1646"/>
      <c r="D32" s="78" t="s">
        <v>3</v>
      </c>
      <c r="E32" s="78" t="s">
        <v>8</v>
      </c>
      <c r="F32" s="78">
        <v>0.96</v>
      </c>
    </row>
    <row r="33" spans="1:6" ht="42.75" customHeight="1" x14ac:dyDescent="0.25">
      <c r="A33" s="1647">
        <v>3</v>
      </c>
      <c r="B33" s="1649" t="s">
        <v>30</v>
      </c>
      <c r="C33" s="1650"/>
      <c r="D33" s="1647" t="s">
        <v>3</v>
      </c>
      <c r="E33" s="1647" t="s">
        <v>8</v>
      </c>
      <c r="F33" s="1647">
        <v>1.18</v>
      </c>
    </row>
    <row r="34" spans="1:6" ht="42.75" customHeight="1" thickBot="1" x14ac:dyDescent="0.3">
      <c r="A34" s="1648"/>
      <c r="B34" s="1651"/>
      <c r="C34" s="1652"/>
      <c r="D34" s="1648"/>
      <c r="E34" s="1648"/>
      <c r="F34" s="1648"/>
    </row>
    <row r="35" spans="1:6" ht="42.75" customHeight="1" thickBot="1" x14ac:dyDescent="0.3">
      <c r="A35" s="80">
        <v>4</v>
      </c>
      <c r="B35" s="1645" t="s">
        <v>31</v>
      </c>
      <c r="C35" s="1646"/>
      <c r="D35" s="78" t="s">
        <v>3</v>
      </c>
      <c r="E35" s="78" t="s">
        <v>8</v>
      </c>
      <c r="F35" s="78">
        <v>0.5</v>
      </c>
    </row>
    <row r="36" spans="1:6" ht="42.75" customHeight="1" thickBot="1" x14ac:dyDescent="0.3">
      <c r="A36" s="80">
        <v>5</v>
      </c>
      <c r="B36" s="1645" t="s">
        <v>32</v>
      </c>
      <c r="C36" s="1646"/>
      <c r="D36" s="78" t="s">
        <v>3</v>
      </c>
      <c r="E36" s="78" t="s">
        <v>8</v>
      </c>
      <c r="F36" s="78">
        <v>0.3</v>
      </c>
    </row>
    <row r="37" spans="1:6" ht="42.75" customHeight="1" thickBot="1" x14ac:dyDescent="0.3">
      <c r="A37" s="80">
        <v>6</v>
      </c>
      <c r="B37" s="1653" t="s">
        <v>33</v>
      </c>
      <c r="C37" s="1654"/>
      <c r="D37" s="78" t="s">
        <v>3</v>
      </c>
      <c r="E37" s="78" t="s">
        <v>8</v>
      </c>
      <c r="F37" s="78">
        <v>0.5</v>
      </c>
    </row>
    <row r="38" spans="1:6" ht="42.75" customHeight="1" thickBot="1" x14ac:dyDescent="0.3">
      <c r="A38" s="80">
        <v>7</v>
      </c>
      <c r="B38" s="1653" t="s">
        <v>34</v>
      </c>
      <c r="C38" s="1654"/>
      <c r="D38" s="78" t="s">
        <v>3</v>
      </c>
      <c r="E38" s="78" t="s">
        <v>8</v>
      </c>
      <c r="F38" s="78">
        <v>0.25</v>
      </c>
    </row>
    <row r="39" spans="1:6" ht="42.75" customHeight="1" x14ac:dyDescent="0.25">
      <c r="A39" s="1647">
        <v>8</v>
      </c>
      <c r="B39" s="1649" t="s">
        <v>35</v>
      </c>
      <c r="C39" s="1650"/>
      <c r="D39" s="1647" t="s">
        <v>3</v>
      </c>
      <c r="E39" s="1647" t="s">
        <v>8</v>
      </c>
      <c r="F39" s="1647">
        <v>6</v>
      </c>
    </row>
    <row r="40" spans="1:6" ht="42.75" customHeight="1" x14ac:dyDescent="0.25">
      <c r="A40" s="1655"/>
      <c r="B40" s="1656"/>
      <c r="C40" s="1657"/>
      <c r="D40" s="1655"/>
      <c r="E40" s="1655"/>
      <c r="F40" s="1655"/>
    </row>
    <row r="41" spans="1:6" ht="42.75" customHeight="1" thickBot="1" x14ac:dyDescent="0.3">
      <c r="A41" s="1648"/>
      <c r="B41" s="1651"/>
      <c r="C41" s="1652"/>
      <c r="D41" s="1648"/>
      <c r="E41" s="1648"/>
      <c r="F41" s="1648"/>
    </row>
    <row r="42" spans="1:6" ht="42.75" customHeight="1" thickBot="1" x14ac:dyDescent="0.3">
      <c r="A42" s="80">
        <v>9</v>
      </c>
      <c r="B42" s="1645" t="s">
        <v>36</v>
      </c>
      <c r="C42" s="1646"/>
      <c r="D42" s="78" t="s">
        <v>3</v>
      </c>
      <c r="E42" s="78"/>
      <c r="F42" s="78">
        <v>8</v>
      </c>
    </row>
    <row r="43" spans="1:6" ht="42.75" customHeight="1" thickBot="1" x14ac:dyDescent="0.3">
      <c r="A43" s="80">
        <v>10</v>
      </c>
      <c r="B43" s="1645" t="s">
        <v>37</v>
      </c>
      <c r="C43" s="1646"/>
      <c r="D43" s="78" t="s">
        <v>3</v>
      </c>
      <c r="E43" s="78"/>
      <c r="F43" s="78">
        <v>10</v>
      </c>
    </row>
    <row r="44" spans="1:6" ht="42.75" customHeight="1" thickBot="1" x14ac:dyDescent="0.3">
      <c r="A44" s="80">
        <v>11</v>
      </c>
      <c r="B44" s="1645" t="s">
        <v>38</v>
      </c>
      <c r="C44" s="1646"/>
      <c r="D44" s="78" t="s">
        <v>3</v>
      </c>
      <c r="E44" s="78"/>
      <c r="F44" s="78">
        <v>12</v>
      </c>
    </row>
    <row r="45" spans="1:6" ht="42.75" customHeight="1" thickBot="1" x14ac:dyDescent="0.3">
      <c r="A45" s="80">
        <v>12</v>
      </c>
      <c r="B45" s="1645" t="s">
        <v>39</v>
      </c>
      <c r="C45" s="1646"/>
      <c r="D45" s="78" t="s">
        <v>3</v>
      </c>
      <c r="E45" s="78"/>
      <c r="F45" s="78">
        <v>14</v>
      </c>
    </row>
    <row r="46" spans="1:6" ht="42.75" customHeight="1" thickBot="1" x14ac:dyDescent="0.3">
      <c r="A46" s="80">
        <v>13</v>
      </c>
      <c r="B46" s="1645" t="s">
        <v>40</v>
      </c>
      <c r="C46" s="1646"/>
      <c r="D46" s="78" t="s">
        <v>3</v>
      </c>
      <c r="E46" s="78"/>
      <c r="F46" s="78">
        <v>6</v>
      </c>
    </row>
    <row r="47" spans="1:6" ht="42.75" customHeight="1" thickBot="1" x14ac:dyDescent="0.3">
      <c r="A47" s="80">
        <v>14</v>
      </c>
      <c r="B47" s="1645" t="s">
        <v>41</v>
      </c>
      <c r="C47" s="1646"/>
      <c r="D47" s="78" t="s">
        <v>3</v>
      </c>
      <c r="E47" s="78"/>
      <c r="F47" s="78">
        <v>8</v>
      </c>
    </row>
    <row r="48" spans="1:6" ht="42.75" customHeight="1" thickBot="1" x14ac:dyDescent="0.3">
      <c r="A48" s="80">
        <v>15</v>
      </c>
      <c r="B48" s="1645" t="s">
        <v>42</v>
      </c>
      <c r="C48" s="1646"/>
      <c r="D48" s="78" t="s">
        <v>3</v>
      </c>
      <c r="E48" s="78"/>
      <c r="F48" s="78">
        <v>10</v>
      </c>
    </row>
    <row r="49" spans="1:6" ht="42.75" customHeight="1" thickBot="1" x14ac:dyDescent="0.3">
      <c r="A49" s="80">
        <v>16</v>
      </c>
      <c r="B49" s="1645" t="s">
        <v>43</v>
      </c>
      <c r="C49" s="1646"/>
      <c r="D49" s="78" t="s">
        <v>3</v>
      </c>
      <c r="E49" s="78"/>
      <c r="F49" s="78">
        <v>12</v>
      </c>
    </row>
    <row r="50" spans="1:6" ht="42.75" customHeight="1" thickBot="1" x14ac:dyDescent="0.3">
      <c r="A50" s="80">
        <v>17</v>
      </c>
      <c r="B50" s="1645" t="s">
        <v>44</v>
      </c>
      <c r="C50" s="1646"/>
      <c r="D50" s="78" t="s">
        <v>3</v>
      </c>
      <c r="E50" s="78"/>
      <c r="F50" s="78">
        <v>14</v>
      </c>
    </row>
    <row r="51" spans="1:6" ht="42.75" customHeight="1" thickBot="1" x14ac:dyDescent="0.3">
      <c r="A51" s="80">
        <v>18</v>
      </c>
      <c r="B51" s="1645" t="s">
        <v>45</v>
      </c>
      <c r="C51" s="1646"/>
      <c r="D51" s="78" t="s">
        <v>3</v>
      </c>
      <c r="E51" s="78" t="s">
        <v>410</v>
      </c>
      <c r="F51" s="78">
        <v>1.5</v>
      </c>
    </row>
    <row r="52" spans="1:6" ht="42.75" customHeight="1" x14ac:dyDescent="0.25">
      <c r="A52" s="1647">
        <v>19</v>
      </c>
      <c r="B52" s="1649" t="s">
        <v>46</v>
      </c>
      <c r="C52" s="1650"/>
      <c r="D52" s="1647"/>
      <c r="E52" s="1647" t="s">
        <v>411</v>
      </c>
      <c r="F52" s="1647">
        <v>1.3</v>
      </c>
    </row>
    <row r="53" spans="1:6" ht="42.75" customHeight="1" thickBot="1" x14ac:dyDescent="0.3">
      <c r="A53" s="1648"/>
      <c r="B53" s="1651"/>
      <c r="C53" s="1652"/>
      <c r="D53" s="1648"/>
      <c r="E53" s="1648"/>
      <c r="F53" s="1648"/>
    </row>
    <row r="54" spans="1:6" ht="42.75" customHeight="1" x14ac:dyDescent="0.25">
      <c r="A54" s="1647">
        <v>20</v>
      </c>
      <c r="B54" s="1649" t="s">
        <v>47</v>
      </c>
      <c r="C54" s="1650"/>
      <c r="D54" s="1647"/>
      <c r="E54" s="1647"/>
      <c r="F54" s="1647">
        <v>1.08</v>
      </c>
    </row>
    <row r="55" spans="1:6" ht="42.75" customHeight="1" thickBot="1" x14ac:dyDescent="0.3">
      <c r="A55" s="1648"/>
      <c r="B55" s="1651"/>
      <c r="C55" s="1652"/>
      <c r="D55" s="1648"/>
      <c r="E55" s="1648"/>
      <c r="F55" s="1648"/>
    </row>
    <row r="56" spans="1:6" ht="42.75" customHeight="1" x14ac:dyDescent="0.25">
      <c r="A56" s="1647">
        <v>21</v>
      </c>
      <c r="B56" s="76" t="s">
        <v>412</v>
      </c>
      <c r="C56" s="77"/>
      <c r="D56" s="1647"/>
      <c r="E56" s="1647"/>
      <c r="F56" s="1647">
        <v>1.24</v>
      </c>
    </row>
    <row r="57" spans="1:6" ht="42.75" customHeight="1" thickBot="1" x14ac:dyDescent="0.3">
      <c r="A57" s="1648"/>
      <c r="B57" s="73" t="s">
        <v>413</v>
      </c>
      <c r="C57" s="72"/>
      <c r="D57" s="1648"/>
      <c r="E57" s="1648"/>
      <c r="F57" s="1648"/>
    </row>
    <row r="58" spans="1:6" ht="42.75" customHeight="1" x14ac:dyDescent="0.25">
      <c r="A58" s="1647">
        <v>22</v>
      </c>
      <c r="B58" s="1649" t="s">
        <v>48</v>
      </c>
      <c r="C58" s="1650"/>
      <c r="D58" s="1647"/>
      <c r="E58" s="1647"/>
      <c r="F58" s="1647">
        <v>1.39</v>
      </c>
    </row>
    <row r="59" spans="1:6" ht="42.75" customHeight="1" thickBot="1" x14ac:dyDescent="0.3">
      <c r="A59" s="1648"/>
      <c r="B59" s="1651"/>
      <c r="C59" s="1652"/>
      <c r="D59" s="1648"/>
      <c r="E59" s="1648"/>
      <c r="F59" s="1648"/>
    </row>
    <row r="60" spans="1:6" ht="42.75" customHeight="1" x14ac:dyDescent="0.25">
      <c r="A60" s="1647">
        <v>23</v>
      </c>
      <c r="B60" s="1649" t="s">
        <v>49</v>
      </c>
      <c r="C60" s="1650"/>
      <c r="D60" s="1647"/>
      <c r="E60" s="1647"/>
      <c r="F60" s="1647">
        <v>1.74</v>
      </c>
    </row>
    <row r="61" spans="1:6" ht="42.75" customHeight="1" thickBot="1" x14ac:dyDescent="0.3">
      <c r="A61" s="1648"/>
      <c r="B61" s="1651"/>
      <c r="C61" s="1652"/>
      <c r="D61" s="1648"/>
      <c r="E61" s="1648"/>
      <c r="F61" s="1648"/>
    </row>
    <row r="62" spans="1:6" ht="42.75" customHeight="1" x14ac:dyDescent="0.25">
      <c r="A62" s="1647">
        <v>24</v>
      </c>
      <c r="B62" s="1649" t="s">
        <v>50</v>
      </c>
      <c r="C62" s="1650"/>
      <c r="D62" s="1647"/>
      <c r="E62" s="1647"/>
      <c r="F62" s="1647">
        <v>2</v>
      </c>
    </row>
    <row r="63" spans="1:6" ht="42.75" customHeight="1" thickBot="1" x14ac:dyDescent="0.3">
      <c r="A63" s="1648"/>
      <c r="B63" s="1651"/>
      <c r="C63" s="1652"/>
      <c r="D63" s="1648"/>
      <c r="E63" s="1648"/>
      <c r="F63" s="1648"/>
    </row>
    <row r="64" spans="1:6" ht="42.75" customHeight="1" x14ac:dyDescent="0.25">
      <c r="A64" s="1647">
        <v>25</v>
      </c>
      <c r="B64" s="1649" t="s">
        <v>51</v>
      </c>
      <c r="C64" s="1650"/>
      <c r="D64" s="1647"/>
      <c r="E64" s="1647"/>
      <c r="F64" s="1647">
        <v>2.4</v>
      </c>
    </row>
    <row r="65" spans="1:6" ht="42.75" customHeight="1" thickBot="1" x14ac:dyDescent="0.3">
      <c r="A65" s="1648"/>
      <c r="B65" s="1651"/>
      <c r="C65" s="1652"/>
      <c r="D65" s="1648"/>
      <c r="E65" s="1648"/>
      <c r="F65" s="1648"/>
    </row>
    <row r="66" spans="1:6" ht="42.75" customHeight="1" x14ac:dyDescent="0.25">
      <c r="A66" s="1647">
        <v>26</v>
      </c>
      <c r="B66" s="1649" t="s">
        <v>414</v>
      </c>
      <c r="C66" s="1650"/>
      <c r="D66" s="1647" t="s">
        <v>3</v>
      </c>
      <c r="E66" s="1647" t="s">
        <v>8</v>
      </c>
      <c r="F66" s="1647" t="s">
        <v>415</v>
      </c>
    </row>
    <row r="67" spans="1:6" ht="42.75" customHeight="1" thickBot="1" x14ac:dyDescent="0.3">
      <c r="A67" s="1648"/>
      <c r="B67" s="1651"/>
      <c r="C67" s="1652"/>
      <c r="D67" s="1648"/>
      <c r="E67" s="1648"/>
      <c r="F67" s="1648"/>
    </row>
    <row r="68" spans="1:6" ht="42.75" customHeight="1" thickBot="1" x14ac:dyDescent="0.3">
      <c r="A68" s="80">
        <v>27</v>
      </c>
      <c r="B68" s="1645" t="s">
        <v>52</v>
      </c>
      <c r="C68" s="1646"/>
      <c r="D68" s="78" t="s">
        <v>3</v>
      </c>
      <c r="E68" s="78" t="s">
        <v>8</v>
      </c>
      <c r="F68" s="78">
        <v>0.74</v>
      </c>
    </row>
    <row r="69" spans="1:6" ht="42.75" customHeight="1" thickBot="1" x14ac:dyDescent="0.3">
      <c r="A69" s="80">
        <v>28</v>
      </c>
      <c r="B69" s="1645" t="s">
        <v>53</v>
      </c>
      <c r="C69" s="1646"/>
      <c r="D69" s="78" t="s">
        <v>3</v>
      </c>
      <c r="E69" s="78" t="s">
        <v>8</v>
      </c>
      <c r="F69" s="78">
        <v>0.45</v>
      </c>
    </row>
    <row r="70" spans="1:6" ht="42.75" customHeight="1" thickBot="1" x14ac:dyDescent="0.3">
      <c r="A70" s="80">
        <v>29</v>
      </c>
      <c r="B70" s="1645" t="s">
        <v>54</v>
      </c>
      <c r="C70" s="1646"/>
      <c r="D70" s="78" t="s">
        <v>3</v>
      </c>
      <c r="E70" s="78" t="s">
        <v>8</v>
      </c>
      <c r="F70" s="78">
        <v>0.5</v>
      </c>
    </row>
    <row r="71" spans="1:6" ht="42.75" customHeight="1" x14ac:dyDescent="0.25">
      <c r="A71" s="1647">
        <v>30</v>
      </c>
      <c r="B71" s="1649" t="s">
        <v>55</v>
      </c>
      <c r="C71" s="1650"/>
      <c r="D71" s="1647" t="s">
        <v>3</v>
      </c>
      <c r="E71" s="1647" t="s">
        <v>8</v>
      </c>
      <c r="F71" s="1647">
        <v>2.15</v>
      </c>
    </row>
    <row r="72" spans="1:6" ht="42.75" customHeight="1" thickBot="1" x14ac:dyDescent="0.3">
      <c r="A72" s="1648"/>
      <c r="B72" s="1651"/>
      <c r="C72" s="1652"/>
      <c r="D72" s="1648"/>
      <c r="E72" s="1648"/>
      <c r="F72" s="1648"/>
    </row>
    <row r="73" spans="1:6" ht="42.75" customHeight="1" thickBot="1" x14ac:dyDescent="0.3">
      <c r="A73" s="80">
        <v>31</v>
      </c>
      <c r="B73" s="1645" t="s">
        <v>56</v>
      </c>
      <c r="C73" s="1646"/>
      <c r="D73" s="78" t="s">
        <v>3</v>
      </c>
      <c r="E73" s="78" t="s">
        <v>8</v>
      </c>
      <c r="F73" s="78">
        <v>1.44</v>
      </c>
    </row>
    <row r="74" spans="1:6" ht="42.75" customHeight="1" thickBot="1" x14ac:dyDescent="0.3">
      <c r="A74" s="80">
        <v>32</v>
      </c>
      <c r="B74" s="1645" t="s">
        <v>57</v>
      </c>
      <c r="C74" s="1646"/>
      <c r="D74" s="73" t="s">
        <v>3</v>
      </c>
      <c r="E74" s="78" t="s">
        <v>416</v>
      </c>
      <c r="F74" s="78">
        <v>0.64</v>
      </c>
    </row>
    <row r="75" spans="1:6" ht="42.75" customHeight="1" thickBot="1" x14ac:dyDescent="0.3">
      <c r="A75" s="80">
        <v>33</v>
      </c>
      <c r="B75" s="1645" t="s">
        <v>58</v>
      </c>
      <c r="C75" s="1646"/>
      <c r="D75" s="73" t="s">
        <v>3</v>
      </c>
      <c r="E75" s="78" t="s">
        <v>408</v>
      </c>
      <c r="F75" s="78">
        <v>0.88</v>
      </c>
    </row>
    <row r="76" spans="1:6" ht="42.75" customHeight="1" thickBot="1" x14ac:dyDescent="0.3">
      <c r="A76" s="80">
        <v>34</v>
      </c>
      <c r="B76" s="1645" t="s">
        <v>59</v>
      </c>
      <c r="C76" s="1646"/>
      <c r="D76" s="73"/>
      <c r="E76" s="78" t="s">
        <v>409</v>
      </c>
      <c r="F76" s="78">
        <v>0.56000000000000005</v>
      </c>
    </row>
    <row r="77" spans="1:6" ht="42.75" customHeight="1" x14ac:dyDescent="0.25">
      <c r="A77" s="75"/>
      <c r="B77" s="75"/>
      <c r="C77" s="75"/>
      <c r="D77" s="75"/>
      <c r="E77" s="75"/>
      <c r="F77" s="75"/>
    </row>
    <row r="78" spans="1:6" ht="42.75" customHeight="1" x14ac:dyDescent="0.25">
      <c r="A78" s="81"/>
    </row>
    <row r="79" spans="1:6" ht="42.75" customHeight="1" x14ac:dyDescent="0.25">
      <c r="A79" s="81" t="s">
        <v>417</v>
      </c>
    </row>
    <row r="80" spans="1:6" ht="42.75" customHeight="1" x14ac:dyDescent="0.25">
      <c r="A80" s="81" t="s">
        <v>418</v>
      </c>
    </row>
    <row r="81" spans="1:1" ht="42.75" customHeight="1" x14ac:dyDescent="0.25">
      <c r="A81" s="81"/>
    </row>
    <row r="82" spans="1:1" ht="42.75" customHeight="1" x14ac:dyDescent="0.25">
      <c r="A82" s="81" t="s">
        <v>419</v>
      </c>
    </row>
    <row r="83" spans="1:1" ht="42.75" customHeight="1" x14ac:dyDescent="0.25">
      <c r="A83" s="81" t="s">
        <v>60</v>
      </c>
    </row>
    <row r="84" spans="1:1" ht="42.75" customHeight="1" x14ac:dyDescent="0.25">
      <c r="A84" s="81" t="s">
        <v>61</v>
      </c>
    </row>
    <row r="85" spans="1:1" ht="42.75" customHeight="1" x14ac:dyDescent="0.25">
      <c r="A85" s="81" t="s">
        <v>62</v>
      </c>
    </row>
    <row r="86" spans="1:1" ht="42.75" customHeight="1" x14ac:dyDescent="0.25">
      <c r="A86" s="81" t="s">
        <v>63</v>
      </c>
    </row>
    <row r="87" spans="1:1" ht="42.75" customHeight="1" x14ac:dyDescent="0.25">
      <c r="A87" s="81"/>
    </row>
    <row r="88" spans="1:1" ht="42.75" customHeight="1" x14ac:dyDescent="0.25">
      <c r="A88" s="82"/>
    </row>
    <row r="89" spans="1:1" ht="42.75" customHeight="1" x14ac:dyDescent="0.25">
      <c r="A89" s="82"/>
    </row>
    <row r="90" spans="1:1" ht="42.75" customHeight="1" x14ac:dyDescent="0.25">
      <c r="A90" s="82"/>
    </row>
    <row r="91" spans="1:1" ht="42.75" customHeight="1" x14ac:dyDescent="0.25">
      <c r="A91" s="82"/>
    </row>
    <row r="92" spans="1:1" ht="42.75" customHeight="1" x14ac:dyDescent="0.25">
      <c r="A92" s="82"/>
    </row>
    <row r="93" spans="1:1" ht="42.75" customHeight="1" x14ac:dyDescent="0.25">
      <c r="A93" s="82"/>
    </row>
    <row r="94" spans="1:1" ht="42.75" customHeight="1" x14ac:dyDescent="0.25">
      <c r="A94" s="82"/>
    </row>
    <row r="95" spans="1:1" ht="42.75" customHeight="1" x14ac:dyDescent="0.25">
      <c r="A95" s="82"/>
    </row>
    <row r="96" spans="1:1" ht="42.75" customHeight="1" x14ac:dyDescent="0.25">
      <c r="A96" s="82"/>
    </row>
    <row r="97" spans="1:1" ht="42.75" customHeight="1" x14ac:dyDescent="0.25">
      <c r="A97" s="82"/>
    </row>
    <row r="98" spans="1:1" ht="42.75" customHeight="1" x14ac:dyDescent="0.25">
      <c r="A98" s="82"/>
    </row>
    <row r="99" spans="1:1" ht="42.75" customHeight="1" x14ac:dyDescent="0.25">
      <c r="A99" s="82"/>
    </row>
    <row r="100" spans="1:1" ht="42.75" customHeight="1" x14ac:dyDescent="0.25">
      <c r="A100" s="82"/>
    </row>
    <row r="101" spans="1:1" ht="42.75" customHeight="1" x14ac:dyDescent="0.25">
      <c r="A101" s="82"/>
    </row>
    <row r="102" spans="1:1" ht="42.75" customHeight="1" x14ac:dyDescent="0.25">
      <c r="A102" s="82"/>
    </row>
    <row r="103" spans="1:1" ht="42.75" customHeight="1" x14ac:dyDescent="0.25">
      <c r="A103" s="82"/>
    </row>
    <row r="104" spans="1:1" ht="42.75" customHeight="1" x14ac:dyDescent="0.25">
      <c r="A104" s="82"/>
    </row>
  </sheetData>
  <mergeCells count="112">
    <mergeCell ref="C5:D5"/>
    <mergeCell ref="A6:F6"/>
    <mergeCell ref="A7:A11"/>
    <mergeCell ref="C7:D7"/>
    <mergeCell ref="E7:E11"/>
    <mergeCell ref="C8:D8"/>
    <mergeCell ref="C9:D9"/>
    <mergeCell ref="C10:D10"/>
    <mergeCell ref="C11:D11"/>
    <mergeCell ref="C16:D16"/>
    <mergeCell ref="C17:D17"/>
    <mergeCell ref="C18:D18"/>
    <mergeCell ref="A19:A20"/>
    <mergeCell ref="B19:B20"/>
    <mergeCell ref="C19:D20"/>
    <mergeCell ref="A12:A15"/>
    <mergeCell ref="C12:D12"/>
    <mergeCell ref="E12:E15"/>
    <mergeCell ref="C13:D13"/>
    <mergeCell ref="C14:D14"/>
    <mergeCell ref="C15:D15"/>
    <mergeCell ref="D39:D41"/>
    <mergeCell ref="E39:E41"/>
    <mergeCell ref="F39:F41"/>
    <mergeCell ref="C23:D23"/>
    <mergeCell ref="C24:D24"/>
    <mergeCell ref="A25:A28"/>
    <mergeCell ref="B25:B28"/>
    <mergeCell ref="C25:D28"/>
    <mergeCell ref="E19:E20"/>
    <mergeCell ref="F19:F20"/>
    <mergeCell ref="A21:A22"/>
    <mergeCell ref="B21:B22"/>
    <mergeCell ref="C21:D22"/>
    <mergeCell ref="E21:E22"/>
    <mergeCell ref="F21:F22"/>
    <mergeCell ref="C29:D29"/>
    <mergeCell ref="A30:F30"/>
    <mergeCell ref="B31:C31"/>
    <mergeCell ref="B32:C32"/>
    <mergeCell ref="A33:A34"/>
    <mergeCell ref="B33:C34"/>
    <mergeCell ref="D33:D34"/>
    <mergeCell ref="E33:E34"/>
    <mergeCell ref="F33:F34"/>
    <mergeCell ref="B42:C42"/>
    <mergeCell ref="B43:C43"/>
    <mergeCell ref="B44:C44"/>
    <mergeCell ref="B35:C35"/>
    <mergeCell ref="B36:C36"/>
    <mergeCell ref="B37:C37"/>
    <mergeCell ref="B38:C38"/>
    <mergeCell ref="B51:C51"/>
    <mergeCell ref="A52:A53"/>
    <mergeCell ref="B52:C53"/>
    <mergeCell ref="A39:A41"/>
    <mergeCell ref="B39:C41"/>
    <mergeCell ref="D52:D53"/>
    <mergeCell ref="E52:E53"/>
    <mergeCell ref="F52:F53"/>
    <mergeCell ref="B45:C45"/>
    <mergeCell ref="B46:C46"/>
    <mergeCell ref="B47:C47"/>
    <mergeCell ref="B48:C48"/>
    <mergeCell ref="B49:C49"/>
    <mergeCell ref="B50:C50"/>
    <mergeCell ref="A58:A59"/>
    <mergeCell ref="B58:C59"/>
    <mergeCell ref="D58:D59"/>
    <mergeCell ref="E58:E59"/>
    <mergeCell ref="F58:F59"/>
    <mergeCell ref="A54:A55"/>
    <mergeCell ref="B54:C55"/>
    <mergeCell ref="D54:D55"/>
    <mergeCell ref="E54:E55"/>
    <mergeCell ref="F54:F55"/>
    <mergeCell ref="A56:A57"/>
    <mergeCell ref="D56:D57"/>
    <mergeCell ref="E56:E57"/>
    <mergeCell ref="F56:F57"/>
    <mergeCell ref="A62:A63"/>
    <mergeCell ref="B62:C63"/>
    <mergeCell ref="D62:D63"/>
    <mergeCell ref="E62:E63"/>
    <mergeCell ref="F62:F63"/>
    <mergeCell ref="A60:A61"/>
    <mergeCell ref="B60:C61"/>
    <mergeCell ref="D60:D61"/>
    <mergeCell ref="E60:E61"/>
    <mergeCell ref="F60:F61"/>
    <mergeCell ref="D71:D72"/>
    <mergeCell ref="A64:A65"/>
    <mergeCell ref="B64:C65"/>
    <mergeCell ref="D64:D65"/>
    <mergeCell ref="E64:E65"/>
    <mergeCell ref="F64:F65"/>
    <mergeCell ref="A66:A67"/>
    <mergeCell ref="B66:C67"/>
    <mergeCell ref="D66:D67"/>
    <mergeCell ref="E66:E67"/>
    <mergeCell ref="F66:F67"/>
    <mergeCell ref="E71:E72"/>
    <mergeCell ref="F71:F72"/>
    <mergeCell ref="B73:C73"/>
    <mergeCell ref="B74:C74"/>
    <mergeCell ref="B75:C75"/>
    <mergeCell ref="B76:C76"/>
    <mergeCell ref="B68:C68"/>
    <mergeCell ref="B69:C69"/>
    <mergeCell ref="B70:C70"/>
    <mergeCell ref="A71:A72"/>
    <mergeCell ref="B71:C72"/>
  </mergeCells>
  <hyperlinks>
    <hyperlink ref="A3" location="Par699" tooltip="Ссылка на текущий документ" display="Par699"/>
    <hyperlink ref="B7" location="Par702" tooltip="Ссылка на текущий документ" display="Par702"/>
    <hyperlink ref="B12" location="Par704" tooltip="Ссылка на текущий документ" display="Par704"/>
    <hyperlink ref="B37" location="Par705" tooltip="Ссылка на текущий документ" display="Par705"/>
    <hyperlink ref="B38" location="Par705" tooltip="Ссылка на текущий документ" display="Par705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3"/>
  <sheetViews>
    <sheetView tabSelected="1" topLeftCell="C31" workbookViewId="0">
      <selection activeCell="E37" sqref="E37"/>
    </sheetView>
  </sheetViews>
  <sheetFormatPr defaultRowHeight="15" x14ac:dyDescent="0.25"/>
  <cols>
    <col min="1" max="1" width="8.140625" bestFit="1" customWidth="1"/>
    <col min="2" max="2" width="30.7109375" customWidth="1"/>
    <col min="5" max="5" width="50.140625" bestFit="1" customWidth="1"/>
    <col min="6" max="6" width="43.85546875" bestFit="1" customWidth="1"/>
  </cols>
  <sheetData>
    <row r="1" spans="1:6" ht="27" x14ac:dyDescent="0.35">
      <c r="A1" s="1162" t="s">
        <v>659</v>
      </c>
      <c r="B1" s="1162"/>
      <c r="C1" s="1162"/>
      <c r="D1" s="1162"/>
      <c r="E1" s="1162"/>
      <c r="F1" s="1162"/>
    </row>
    <row r="2" spans="1:6" ht="27.75" thickBot="1" x14ac:dyDescent="0.3">
      <c r="A2" s="1184" t="s">
        <v>637</v>
      </c>
      <c r="B2" s="1184"/>
      <c r="C2" s="1184"/>
      <c r="D2" s="1184"/>
      <c r="E2" s="1184"/>
      <c r="F2" s="1184"/>
    </row>
    <row r="3" spans="1:6" x14ac:dyDescent="0.25">
      <c r="A3" s="1144" t="s">
        <v>363</v>
      </c>
      <c r="B3" s="1146" t="s">
        <v>357</v>
      </c>
      <c r="C3" s="1146" t="s">
        <v>0</v>
      </c>
      <c r="D3" s="1146"/>
      <c r="E3" s="1149" t="s">
        <v>627</v>
      </c>
      <c r="F3" s="1151" t="s">
        <v>618</v>
      </c>
    </row>
    <row r="4" spans="1:6" x14ac:dyDescent="0.25">
      <c r="A4" s="1145"/>
      <c r="B4" s="1147"/>
      <c r="C4" s="1147"/>
      <c r="D4" s="1147"/>
      <c r="E4" s="1150"/>
      <c r="F4" s="1152"/>
    </row>
    <row r="5" spans="1:6" ht="18.75" x14ac:dyDescent="0.25">
      <c r="A5" s="1153" t="s">
        <v>362</v>
      </c>
      <c r="B5" s="1154"/>
      <c r="C5" s="1154"/>
      <c r="D5" s="1154"/>
      <c r="E5" s="1154"/>
      <c r="F5" s="1155"/>
    </row>
    <row r="6" spans="1:6" ht="90" x14ac:dyDescent="0.25">
      <c r="A6" s="1169">
        <v>1</v>
      </c>
      <c r="B6" s="958" t="s">
        <v>1</v>
      </c>
      <c r="C6" s="1170"/>
      <c r="D6" s="1170"/>
      <c r="E6" s="1074"/>
      <c r="F6" s="1075"/>
    </row>
    <row r="7" spans="1:6" ht="15.75" x14ac:dyDescent="0.25">
      <c r="A7" s="1160"/>
      <c r="B7" s="909" t="s">
        <v>2</v>
      </c>
      <c r="C7" s="1167" t="s">
        <v>3</v>
      </c>
      <c r="D7" s="1167"/>
      <c r="E7" s="1076">
        <v>469</v>
      </c>
      <c r="F7" s="1077">
        <v>493</v>
      </c>
    </row>
    <row r="8" spans="1:6" ht="15.75" x14ac:dyDescent="0.25">
      <c r="A8" s="1160"/>
      <c r="B8" s="909" t="s">
        <v>4</v>
      </c>
      <c r="C8" s="1167" t="s">
        <v>3</v>
      </c>
      <c r="D8" s="1167"/>
      <c r="E8" s="1076">
        <v>541</v>
      </c>
      <c r="F8" s="1077">
        <v>569</v>
      </c>
    </row>
    <row r="9" spans="1:6" ht="15.75" x14ac:dyDescent="0.25">
      <c r="A9" s="1160"/>
      <c r="B9" s="909" t="s">
        <v>5</v>
      </c>
      <c r="C9" s="1167" t="s">
        <v>3</v>
      </c>
      <c r="D9" s="1167"/>
      <c r="E9" s="1076">
        <v>649</v>
      </c>
      <c r="F9" s="1077">
        <v>683</v>
      </c>
    </row>
    <row r="10" spans="1:6" ht="16.5" thickBot="1" x14ac:dyDescent="0.3">
      <c r="A10" s="1161"/>
      <c r="B10" s="913" t="s">
        <v>6</v>
      </c>
      <c r="C10" s="1168" t="s">
        <v>3</v>
      </c>
      <c r="D10" s="1168"/>
      <c r="E10" s="1076">
        <v>757</v>
      </c>
      <c r="F10" s="1077">
        <v>797</v>
      </c>
    </row>
    <row r="11" spans="1:6" ht="75" x14ac:dyDescent="0.25">
      <c r="A11" s="1159">
        <v>2</v>
      </c>
      <c r="B11" s="907" t="s">
        <v>7</v>
      </c>
      <c r="C11" s="1175"/>
      <c r="D11" s="1175"/>
      <c r="E11" s="1078"/>
      <c r="F11" s="1079"/>
    </row>
    <row r="12" spans="1:6" ht="15.75" x14ac:dyDescent="0.25">
      <c r="A12" s="1160"/>
      <c r="B12" s="909" t="s">
        <v>9</v>
      </c>
      <c r="C12" s="1167" t="s">
        <v>10</v>
      </c>
      <c r="D12" s="1167"/>
      <c r="E12" s="1076">
        <v>153</v>
      </c>
      <c r="F12" s="1077">
        <v>161</v>
      </c>
    </row>
    <row r="13" spans="1:6" ht="15.75" x14ac:dyDescent="0.25">
      <c r="A13" s="1160"/>
      <c r="B13" s="909" t="s">
        <v>11</v>
      </c>
      <c r="C13" s="1167" t="s">
        <v>10</v>
      </c>
      <c r="D13" s="1167"/>
      <c r="E13" s="1076">
        <v>198</v>
      </c>
      <c r="F13" s="1077">
        <v>209</v>
      </c>
    </row>
    <row r="14" spans="1:6" ht="16.5" thickBot="1" x14ac:dyDescent="0.3">
      <c r="A14" s="1161"/>
      <c r="B14" s="913" t="s">
        <v>12</v>
      </c>
      <c r="C14" s="1168" t="s">
        <v>10</v>
      </c>
      <c r="D14" s="1168"/>
      <c r="E14" s="1080">
        <v>316</v>
      </c>
      <c r="F14" s="1081">
        <v>332</v>
      </c>
    </row>
    <row r="15" spans="1:6" ht="32.25" thickBot="1" x14ac:dyDescent="0.3">
      <c r="A15" s="16">
        <v>3</v>
      </c>
      <c r="B15" s="131" t="s">
        <v>13</v>
      </c>
      <c r="C15" s="1148" t="s">
        <v>14</v>
      </c>
      <c r="D15" s="1148"/>
      <c r="E15" s="1082">
        <v>36</v>
      </c>
      <c r="F15" s="1083">
        <v>38</v>
      </c>
    </row>
    <row r="16" spans="1:6" ht="48" thickBot="1" x14ac:dyDescent="0.3">
      <c r="A16" s="1095">
        <v>4</v>
      </c>
      <c r="B16" s="1096" t="s">
        <v>15</v>
      </c>
      <c r="C16" s="1157" t="s">
        <v>3</v>
      </c>
      <c r="D16" s="1157"/>
      <c r="E16" s="1097">
        <v>189</v>
      </c>
      <c r="F16" s="1098">
        <v>199</v>
      </c>
    </row>
    <row r="17" spans="1:6" ht="48" thickBot="1" x14ac:dyDescent="0.3">
      <c r="A17" s="1095">
        <v>5</v>
      </c>
      <c r="B17" s="1096" t="s">
        <v>16</v>
      </c>
      <c r="C17" s="1157" t="s">
        <v>3</v>
      </c>
      <c r="D17" s="1157"/>
      <c r="E17" s="1097">
        <v>189</v>
      </c>
      <c r="F17" s="1098">
        <v>199</v>
      </c>
    </row>
    <row r="18" spans="1:6" ht="48" thickBot="1" x14ac:dyDescent="0.3">
      <c r="A18" s="1095">
        <v>6</v>
      </c>
      <c r="B18" s="1099" t="s">
        <v>657</v>
      </c>
      <c r="C18" s="1157" t="s">
        <v>17</v>
      </c>
      <c r="D18" s="1157"/>
      <c r="E18" s="1097">
        <v>296</v>
      </c>
      <c r="F18" s="1098">
        <v>311</v>
      </c>
    </row>
    <row r="19" spans="1:6" ht="79.5" thickBot="1" x14ac:dyDescent="0.3">
      <c r="A19" s="1100">
        <v>7</v>
      </c>
      <c r="B19" s="1096" t="s">
        <v>18</v>
      </c>
      <c r="C19" s="1157" t="s">
        <v>17</v>
      </c>
      <c r="D19" s="1157"/>
      <c r="E19" s="1097">
        <v>4355</v>
      </c>
      <c r="F19" s="1098">
        <v>4583</v>
      </c>
    </row>
    <row r="20" spans="1:6" ht="95.25" thickBot="1" x14ac:dyDescent="0.3">
      <c r="A20" s="1095">
        <v>8</v>
      </c>
      <c r="B20" s="1096" t="s">
        <v>19</v>
      </c>
      <c r="C20" s="1157" t="s">
        <v>17</v>
      </c>
      <c r="D20" s="1157"/>
      <c r="E20" s="1097">
        <v>938</v>
      </c>
      <c r="F20" s="1098">
        <v>987</v>
      </c>
    </row>
    <row r="21" spans="1:6" ht="48" thickBot="1" x14ac:dyDescent="0.3">
      <c r="A21" s="1113">
        <v>9</v>
      </c>
      <c r="B21" s="1114" t="s">
        <v>20</v>
      </c>
      <c r="C21" s="1164" t="s">
        <v>17</v>
      </c>
      <c r="D21" s="1164"/>
      <c r="E21" s="1125">
        <v>1408</v>
      </c>
      <c r="F21" s="1126">
        <v>1482</v>
      </c>
    </row>
    <row r="22" spans="1:6" ht="31.5" x14ac:dyDescent="0.25">
      <c r="A22" s="965">
        <v>10</v>
      </c>
      <c r="B22" s="929" t="s">
        <v>25</v>
      </c>
      <c r="C22" s="1158" t="s">
        <v>26</v>
      </c>
      <c r="D22" s="1158"/>
      <c r="E22" s="1084">
        <v>116</v>
      </c>
      <c r="F22" s="1085">
        <v>122</v>
      </c>
    </row>
    <row r="23" spans="1:6" ht="15.75" x14ac:dyDescent="0.25">
      <c r="A23" s="1177" t="s">
        <v>27</v>
      </c>
      <c r="B23" s="1178"/>
      <c r="C23" s="1178"/>
      <c r="D23" s="1178"/>
      <c r="E23" s="1178"/>
      <c r="F23" s="1179"/>
    </row>
    <row r="24" spans="1:6" ht="63.75" thickBot="1" x14ac:dyDescent="0.3">
      <c r="A24" s="1105">
        <v>1</v>
      </c>
      <c r="B24" s="1106" t="s">
        <v>28</v>
      </c>
      <c r="C24" s="1176" t="s">
        <v>3</v>
      </c>
      <c r="D24" s="1176"/>
      <c r="E24" s="1107">
        <v>289</v>
      </c>
      <c r="F24" s="1108">
        <v>304</v>
      </c>
    </row>
    <row r="25" spans="1:6" ht="79.5" thickBot="1" x14ac:dyDescent="0.3">
      <c r="A25" s="1109">
        <v>2</v>
      </c>
      <c r="B25" s="1110" t="s">
        <v>29</v>
      </c>
      <c r="C25" s="1165" t="s">
        <v>3</v>
      </c>
      <c r="D25" s="1165"/>
      <c r="E25" s="1111">
        <v>866</v>
      </c>
      <c r="F25" s="1112">
        <v>911</v>
      </c>
    </row>
    <row r="26" spans="1:6" ht="63.75" thickBot="1" x14ac:dyDescent="0.3">
      <c r="A26" s="1095">
        <v>3</v>
      </c>
      <c r="B26" s="1096" t="s">
        <v>30</v>
      </c>
      <c r="C26" s="1157" t="s">
        <v>3</v>
      </c>
      <c r="D26" s="1157"/>
      <c r="E26" s="1097">
        <v>1064</v>
      </c>
      <c r="F26" s="1098">
        <v>1120</v>
      </c>
    </row>
    <row r="27" spans="1:6" ht="78.75" x14ac:dyDescent="0.25">
      <c r="A27" s="1113">
        <v>4</v>
      </c>
      <c r="B27" s="1114" t="s">
        <v>31</v>
      </c>
      <c r="C27" s="1164" t="s">
        <v>3</v>
      </c>
      <c r="D27" s="1164"/>
      <c r="E27" s="1115">
        <v>361</v>
      </c>
      <c r="F27" s="1116">
        <v>380</v>
      </c>
    </row>
    <row r="28" spans="1:6" ht="48" thickBot="1" x14ac:dyDescent="0.3">
      <c r="A28" s="1101">
        <v>5</v>
      </c>
      <c r="B28" s="1102" t="s">
        <v>634</v>
      </c>
      <c r="C28" s="1173" t="s">
        <v>3</v>
      </c>
      <c r="D28" s="1173"/>
      <c r="E28" s="1103">
        <v>318</v>
      </c>
      <c r="F28" s="1104">
        <v>335</v>
      </c>
    </row>
    <row r="29" spans="1:6" ht="32.25" thickBot="1" x14ac:dyDescent="0.3">
      <c r="A29" s="851">
        <v>6</v>
      </c>
      <c r="B29" s="852" t="s">
        <v>32</v>
      </c>
      <c r="C29" s="1163" t="s">
        <v>3</v>
      </c>
      <c r="D29" s="1163"/>
      <c r="E29" s="1086">
        <v>271</v>
      </c>
      <c r="F29" s="1087">
        <v>285</v>
      </c>
    </row>
    <row r="30" spans="1:6" ht="30.75" thickBot="1" x14ac:dyDescent="0.3">
      <c r="A30" s="841">
        <v>7</v>
      </c>
      <c r="B30" s="865" t="s">
        <v>33</v>
      </c>
      <c r="C30" s="1171" t="s">
        <v>3</v>
      </c>
      <c r="D30" s="1171"/>
      <c r="E30" s="1088">
        <v>451</v>
      </c>
      <c r="F30" s="1089">
        <v>474</v>
      </c>
    </row>
    <row r="31" spans="1:6" ht="30.75" thickBot="1" x14ac:dyDescent="0.3">
      <c r="A31" s="16">
        <v>8</v>
      </c>
      <c r="B31" s="866" t="s">
        <v>34</v>
      </c>
      <c r="C31" s="1148" t="s">
        <v>3</v>
      </c>
      <c r="D31" s="1148"/>
      <c r="E31" s="1082">
        <v>225</v>
      </c>
      <c r="F31" s="1083">
        <v>237</v>
      </c>
    </row>
    <row r="32" spans="1:6" ht="32.25" thickBot="1" x14ac:dyDescent="0.3">
      <c r="A32" s="225">
        <v>9</v>
      </c>
      <c r="B32" s="226" t="s">
        <v>592</v>
      </c>
      <c r="C32" s="1172" t="s">
        <v>3</v>
      </c>
      <c r="D32" s="1172"/>
      <c r="E32" s="1088">
        <v>387</v>
      </c>
      <c r="F32" s="1089">
        <v>407</v>
      </c>
    </row>
    <row r="33" spans="1:6" ht="63.75" thickBot="1" x14ac:dyDescent="0.3">
      <c r="A33" s="1100">
        <v>10</v>
      </c>
      <c r="B33" s="1099" t="s">
        <v>642</v>
      </c>
      <c r="C33" s="1166" t="s">
        <v>3</v>
      </c>
      <c r="D33" s="1166"/>
      <c r="E33" s="1097">
        <v>2750</v>
      </c>
      <c r="F33" s="1098">
        <v>2894</v>
      </c>
    </row>
    <row r="34" spans="1:6" ht="63.75" thickBot="1" x14ac:dyDescent="0.3">
      <c r="A34" s="1100">
        <v>11</v>
      </c>
      <c r="B34" s="1117" t="s">
        <v>643</v>
      </c>
      <c r="C34" s="1174" t="s">
        <v>3</v>
      </c>
      <c r="D34" s="1174"/>
      <c r="E34" s="1111">
        <v>3661</v>
      </c>
      <c r="F34" s="1112">
        <v>3853</v>
      </c>
    </row>
    <row r="35" spans="1:6" ht="63.75" thickBot="1" x14ac:dyDescent="0.3">
      <c r="A35" s="1100">
        <v>12</v>
      </c>
      <c r="B35" s="1099" t="s">
        <v>644</v>
      </c>
      <c r="C35" s="1166" t="s">
        <v>3</v>
      </c>
      <c r="D35" s="1166"/>
      <c r="E35" s="1097">
        <v>2750</v>
      </c>
      <c r="F35" s="1098">
        <v>2894</v>
      </c>
    </row>
    <row r="36" spans="1:6" ht="48" thickBot="1" x14ac:dyDescent="0.3">
      <c r="A36" s="1100">
        <v>13</v>
      </c>
      <c r="B36" s="1117" t="s">
        <v>645</v>
      </c>
      <c r="C36" s="1174" t="s">
        <v>3</v>
      </c>
      <c r="D36" s="1174"/>
      <c r="E36" s="1111">
        <v>3661</v>
      </c>
      <c r="F36" s="1112">
        <v>3853</v>
      </c>
    </row>
    <row r="37" spans="1:6" ht="48" thickBot="1" x14ac:dyDescent="0.3">
      <c r="A37" s="1100">
        <v>14</v>
      </c>
      <c r="B37" s="1099" t="s">
        <v>646</v>
      </c>
      <c r="C37" s="1166" t="s">
        <v>3</v>
      </c>
      <c r="D37" s="1166"/>
      <c r="E37" s="1097">
        <v>4581</v>
      </c>
      <c r="F37" s="1098">
        <v>4821</v>
      </c>
    </row>
    <row r="38" spans="1:6" ht="63.75" thickBot="1" x14ac:dyDescent="0.3">
      <c r="A38" s="1100">
        <v>15</v>
      </c>
      <c r="B38" s="1099" t="s">
        <v>647</v>
      </c>
      <c r="C38" s="1166" t="s">
        <v>3</v>
      </c>
      <c r="D38" s="1166"/>
      <c r="E38" s="1118">
        <v>2435</v>
      </c>
      <c r="F38" s="1119">
        <v>2562</v>
      </c>
    </row>
    <row r="39" spans="1:6" ht="63.75" thickBot="1" x14ac:dyDescent="0.3">
      <c r="A39" s="1100">
        <v>16</v>
      </c>
      <c r="B39" s="1117" t="s">
        <v>648</v>
      </c>
      <c r="C39" s="1174" t="s">
        <v>3</v>
      </c>
      <c r="D39" s="1174"/>
      <c r="E39" s="1120">
        <v>2435</v>
      </c>
      <c r="F39" s="1121">
        <v>2562</v>
      </c>
    </row>
    <row r="40" spans="1:6" ht="63.75" thickBot="1" x14ac:dyDescent="0.3">
      <c r="A40" s="1100">
        <v>17</v>
      </c>
      <c r="B40" s="1099" t="s">
        <v>649</v>
      </c>
      <c r="C40" s="1166" t="s">
        <v>3</v>
      </c>
      <c r="D40" s="1166"/>
      <c r="E40" s="1118">
        <v>4509</v>
      </c>
      <c r="F40" s="1119">
        <v>4745</v>
      </c>
    </row>
    <row r="41" spans="1:6" ht="48" thickBot="1" x14ac:dyDescent="0.3">
      <c r="A41" s="1100">
        <v>18</v>
      </c>
      <c r="B41" s="1117" t="s">
        <v>650</v>
      </c>
      <c r="C41" s="1174" t="s">
        <v>3</v>
      </c>
      <c r="D41" s="1174"/>
      <c r="E41" s="1120">
        <v>4509</v>
      </c>
      <c r="F41" s="1121">
        <v>4745</v>
      </c>
    </row>
    <row r="42" spans="1:6" ht="48" thickBot="1" x14ac:dyDescent="0.3">
      <c r="A42" s="1100">
        <v>19</v>
      </c>
      <c r="B42" s="1099" t="s">
        <v>651</v>
      </c>
      <c r="C42" s="1166" t="s">
        <v>3</v>
      </c>
      <c r="D42" s="1166"/>
      <c r="E42" s="1118">
        <v>4509</v>
      </c>
      <c r="F42" s="1119">
        <v>4745</v>
      </c>
    </row>
    <row r="43" spans="1:6" ht="48" thickBot="1" x14ac:dyDescent="0.3">
      <c r="A43" s="1109">
        <v>20</v>
      </c>
      <c r="B43" s="1110" t="s">
        <v>45</v>
      </c>
      <c r="C43" s="1165" t="s">
        <v>3</v>
      </c>
      <c r="D43" s="1165"/>
      <c r="E43" s="1111">
        <v>1903</v>
      </c>
      <c r="F43" s="1112">
        <v>2002</v>
      </c>
    </row>
    <row r="44" spans="1:6" ht="48" thickBot="1" x14ac:dyDescent="0.3">
      <c r="A44" s="1095">
        <v>21</v>
      </c>
      <c r="B44" s="1122" t="s">
        <v>638</v>
      </c>
      <c r="C44" s="1157" t="s">
        <v>3</v>
      </c>
      <c r="D44" s="1157"/>
      <c r="E44" s="1097">
        <v>1046</v>
      </c>
      <c r="F44" s="1098">
        <v>1101</v>
      </c>
    </row>
    <row r="45" spans="1:6" ht="48" thickBot="1" x14ac:dyDescent="0.3">
      <c r="A45" s="1095">
        <v>22</v>
      </c>
      <c r="B45" s="1099" t="s">
        <v>598</v>
      </c>
      <c r="C45" s="1157" t="s">
        <v>3</v>
      </c>
      <c r="D45" s="1157"/>
      <c r="E45" s="1097">
        <v>959</v>
      </c>
      <c r="F45" s="1098">
        <v>1009</v>
      </c>
    </row>
    <row r="46" spans="1:6" ht="48" thickBot="1" x14ac:dyDescent="0.3">
      <c r="A46" s="1095">
        <v>23</v>
      </c>
      <c r="B46" s="1099" t="s">
        <v>599</v>
      </c>
      <c r="C46" s="1157" t="s">
        <v>3</v>
      </c>
      <c r="D46" s="1157"/>
      <c r="E46" s="1097">
        <v>1075</v>
      </c>
      <c r="F46" s="1098">
        <v>1131</v>
      </c>
    </row>
    <row r="47" spans="1:6" ht="63.75" thickBot="1" x14ac:dyDescent="0.3">
      <c r="A47" s="1109">
        <v>24</v>
      </c>
      <c r="B47" s="1117" t="s">
        <v>610</v>
      </c>
      <c r="C47" s="1165" t="s">
        <v>3</v>
      </c>
      <c r="D47" s="1165"/>
      <c r="E47" s="1111">
        <v>1160</v>
      </c>
      <c r="F47" s="1112">
        <v>1220</v>
      </c>
    </row>
    <row r="48" spans="1:6" ht="32.25" thickBot="1" x14ac:dyDescent="0.3">
      <c r="A48" s="209">
        <v>25</v>
      </c>
      <c r="B48" s="207" t="s">
        <v>600</v>
      </c>
      <c r="C48" s="1148" t="s">
        <v>3</v>
      </c>
      <c r="D48" s="1148"/>
      <c r="E48" s="1082">
        <v>1546</v>
      </c>
      <c r="F48" s="1083">
        <v>1627</v>
      </c>
    </row>
    <row r="49" spans="1:6" ht="32.25" thickBot="1" x14ac:dyDescent="0.3">
      <c r="A49" s="104" t="s">
        <v>652</v>
      </c>
      <c r="B49" s="226" t="s">
        <v>635</v>
      </c>
      <c r="C49" s="1172" t="s">
        <v>3</v>
      </c>
      <c r="D49" s="1172"/>
      <c r="E49" s="1088">
        <v>992</v>
      </c>
      <c r="F49" s="1089">
        <v>1044</v>
      </c>
    </row>
    <row r="50" spans="1:6" ht="32.25" thickBot="1" x14ac:dyDescent="0.3">
      <c r="A50" s="23" t="s">
        <v>653</v>
      </c>
      <c r="B50" s="207" t="s">
        <v>636</v>
      </c>
      <c r="C50" s="1156" t="s">
        <v>3</v>
      </c>
      <c r="D50" s="1156"/>
      <c r="E50" s="1082">
        <v>902</v>
      </c>
      <c r="F50" s="1083">
        <v>949</v>
      </c>
    </row>
    <row r="51" spans="1:6" ht="48" thickBot="1" x14ac:dyDescent="0.3">
      <c r="A51" s="1123" t="s">
        <v>654</v>
      </c>
      <c r="B51" s="1117" t="s">
        <v>639</v>
      </c>
      <c r="C51" s="1174" t="s">
        <v>3</v>
      </c>
      <c r="D51" s="1174"/>
      <c r="E51" s="1111">
        <v>442</v>
      </c>
      <c r="F51" s="1112">
        <v>465</v>
      </c>
    </row>
    <row r="52" spans="1:6" ht="48" thickBot="1" x14ac:dyDescent="0.3">
      <c r="A52" s="1124" t="s">
        <v>655</v>
      </c>
      <c r="B52" s="1099" t="s">
        <v>640</v>
      </c>
      <c r="C52" s="1166" t="s">
        <v>3</v>
      </c>
      <c r="D52" s="1166"/>
      <c r="E52" s="1097">
        <v>559</v>
      </c>
      <c r="F52" s="1098">
        <v>588</v>
      </c>
    </row>
    <row r="53" spans="1:6" ht="48" thickBot="1" x14ac:dyDescent="0.3">
      <c r="A53" s="1123" t="s">
        <v>656</v>
      </c>
      <c r="B53" s="1117" t="s">
        <v>641</v>
      </c>
      <c r="C53" s="1174" t="s">
        <v>3</v>
      </c>
      <c r="D53" s="1174"/>
      <c r="E53" s="1111">
        <v>622</v>
      </c>
      <c r="F53" s="1112">
        <v>655</v>
      </c>
    </row>
    <row r="54" spans="1:6" ht="32.25" thickBot="1" x14ac:dyDescent="0.3">
      <c r="A54" s="1100">
        <v>31</v>
      </c>
      <c r="B54" s="1096" t="s">
        <v>52</v>
      </c>
      <c r="C54" s="1157" t="s">
        <v>3</v>
      </c>
      <c r="D54" s="1157"/>
      <c r="E54" s="1097">
        <v>622</v>
      </c>
      <c r="F54" s="1098">
        <v>655</v>
      </c>
    </row>
    <row r="55" spans="1:6" ht="32.25" thickBot="1" x14ac:dyDescent="0.3">
      <c r="A55" s="1109">
        <v>32</v>
      </c>
      <c r="B55" s="1110" t="s">
        <v>53</v>
      </c>
      <c r="C55" s="1165" t="s">
        <v>3</v>
      </c>
      <c r="D55" s="1165"/>
      <c r="E55" s="1111">
        <v>361</v>
      </c>
      <c r="F55" s="1112">
        <v>380</v>
      </c>
    </row>
    <row r="56" spans="1:6" ht="48" thickBot="1" x14ac:dyDescent="0.3">
      <c r="A56" s="1095">
        <v>33</v>
      </c>
      <c r="B56" s="1096" t="s">
        <v>54</v>
      </c>
      <c r="C56" s="1157" t="s">
        <v>3</v>
      </c>
      <c r="D56" s="1157"/>
      <c r="E56" s="1097">
        <v>451</v>
      </c>
      <c r="F56" s="1098">
        <v>474</v>
      </c>
    </row>
    <row r="57" spans="1:6" ht="48" thickBot="1" x14ac:dyDescent="0.3">
      <c r="A57" s="1109">
        <v>34</v>
      </c>
      <c r="B57" s="1110" t="s">
        <v>658</v>
      </c>
      <c r="C57" s="1165" t="s">
        <v>3</v>
      </c>
      <c r="D57" s="1165"/>
      <c r="E57" s="1111">
        <v>1308</v>
      </c>
      <c r="F57" s="1112">
        <v>1376</v>
      </c>
    </row>
    <row r="58" spans="1:6" ht="63.75" thickBot="1" x14ac:dyDescent="0.3">
      <c r="A58" s="16">
        <v>35</v>
      </c>
      <c r="B58" s="131" t="s">
        <v>56</v>
      </c>
      <c r="C58" s="1148" t="s">
        <v>3</v>
      </c>
      <c r="D58" s="1148"/>
      <c r="E58" s="1082">
        <v>1299</v>
      </c>
      <c r="F58" s="1083">
        <v>1366</v>
      </c>
    </row>
    <row r="59" spans="1:6" ht="63.75" thickBot="1" x14ac:dyDescent="0.3">
      <c r="A59" s="841">
        <v>36</v>
      </c>
      <c r="B59" s="842" t="s">
        <v>57</v>
      </c>
      <c r="C59" s="1171" t="s">
        <v>3</v>
      </c>
      <c r="D59" s="1171"/>
      <c r="E59" s="1088">
        <v>459</v>
      </c>
      <c r="F59" s="1089">
        <v>483</v>
      </c>
    </row>
    <row r="60" spans="1:6" ht="63.75" thickBot="1" x14ac:dyDescent="0.3">
      <c r="A60" s="16">
        <v>37</v>
      </c>
      <c r="B60" s="131" t="s">
        <v>58</v>
      </c>
      <c r="C60" s="1158" t="s">
        <v>3</v>
      </c>
      <c r="D60" s="1158"/>
      <c r="E60" s="1082">
        <v>387</v>
      </c>
      <c r="F60" s="1083">
        <v>407</v>
      </c>
    </row>
    <row r="61" spans="1:6" ht="48" thickBot="1" x14ac:dyDescent="0.3">
      <c r="A61" s="1109">
        <v>38</v>
      </c>
      <c r="B61" s="1110" t="s">
        <v>59</v>
      </c>
      <c r="C61" s="1180" t="s">
        <v>3</v>
      </c>
      <c r="D61" s="1180"/>
      <c r="E61" s="1111">
        <v>505</v>
      </c>
      <c r="F61" s="1112">
        <v>531</v>
      </c>
    </row>
    <row r="62" spans="1:6" ht="48" thickBot="1" x14ac:dyDescent="0.3">
      <c r="A62" s="1127">
        <v>39</v>
      </c>
      <c r="B62" s="1129" t="s">
        <v>632</v>
      </c>
      <c r="C62" s="1148" t="s">
        <v>3</v>
      </c>
      <c r="D62" s="1148"/>
      <c r="E62" s="1082">
        <v>739</v>
      </c>
      <c r="F62" s="1083">
        <v>778</v>
      </c>
    </row>
    <row r="63" spans="1:6" ht="47.25" x14ac:dyDescent="0.25">
      <c r="A63" s="1128">
        <v>40</v>
      </c>
      <c r="B63" s="1130" t="s">
        <v>633</v>
      </c>
      <c r="C63" s="1158" t="s">
        <v>3</v>
      </c>
      <c r="D63" s="1158"/>
      <c r="E63" s="1084">
        <v>902</v>
      </c>
      <c r="F63" s="1085">
        <v>949</v>
      </c>
    </row>
  </sheetData>
  <mergeCells count="68">
    <mergeCell ref="C58:D58"/>
    <mergeCell ref="C59:D59"/>
    <mergeCell ref="C60:D60"/>
    <mergeCell ref="C61:D61"/>
    <mergeCell ref="C62:D62"/>
    <mergeCell ref="C63:D63"/>
    <mergeCell ref="C52:D52"/>
    <mergeCell ref="C53:D53"/>
    <mergeCell ref="C54:D54"/>
    <mergeCell ref="C55:D55"/>
    <mergeCell ref="C56:D56"/>
    <mergeCell ref="C57:D57"/>
    <mergeCell ref="C46:D46"/>
    <mergeCell ref="C47:D47"/>
    <mergeCell ref="C48:D48"/>
    <mergeCell ref="C49:D49"/>
    <mergeCell ref="C50:D50"/>
    <mergeCell ref="C51:D51"/>
    <mergeCell ref="C40:D40"/>
    <mergeCell ref="C41:D41"/>
    <mergeCell ref="C42:D42"/>
    <mergeCell ref="C43:D43"/>
    <mergeCell ref="C44:D44"/>
    <mergeCell ref="C45:D45"/>
    <mergeCell ref="C34:D34"/>
    <mergeCell ref="C35:D35"/>
    <mergeCell ref="C36:D36"/>
    <mergeCell ref="C37:D37"/>
    <mergeCell ref="C38:D38"/>
    <mergeCell ref="C39:D39"/>
    <mergeCell ref="C28:D28"/>
    <mergeCell ref="C29:D29"/>
    <mergeCell ref="C30:D30"/>
    <mergeCell ref="C31:D31"/>
    <mergeCell ref="C32:D32"/>
    <mergeCell ref="C33:D33"/>
    <mergeCell ref="C22:D22"/>
    <mergeCell ref="A23:F23"/>
    <mergeCell ref="C24:D24"/>
    <mergeCell ref="C25:D25"/>
    <mergeCell ref="C26:D26"/>
    <mergeCell ref="C27:D27"/>
    <mergeCell ref="C16:D16"/>
    <mergeCell ref="C17:D17"/>
    <mergeCell ref="C18:D18"/>
    <mergeCell ref="C19:D19"/>
    <mergeCell ref="C20:D20"/>
    <mergeCell ref="C21:D21"/>
    <mergeCell ref="A11:A14"/>
    <mergeCell ref="C11:D11"/>
    <mergeCell ref="C12:D12"/>
    <mergeCell ref="C13:D13"/>
    <mergeCell ref="C14:D14"/>
    <mergeCell ref="C15:D15"/>
    <mergeCell ref="A5:F5"/>
    <mergeCell ref="A6:A10"/>
    <mergeCell ref="C6:D6"/>
    <mergeCell ref="C7:D7"/>
    <mergeCell ref="C8:D8"/>
    <mergeCell ref="C9:D9"/>
    <mergeCell ref="C10:D10"/>
    <mergeCell ref="A1:F1"/>
    <mergeCell ref="A2:F2"/>
    <mergeCell ref="A3:A4"/>
    <mergeCell ref="B3:B4"/>
    <mergeCell ref="C3:D4"/>
    <mergeCell ref="E3:E4"/>
    <mergeCell ref="F3:F4"/>
  </mergeCells>
  <conditionalFormatting sqref="B3:B4">
    <cfRule type="duplicateValues" dxfId="872" priority="1117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  <outlinePr summaryBelow="0"/>
  </sheetPr>
  <dimension ref="A1:BQ419"/>
  <sheetViews>
    <sheetView view="pageBreakPreview" zoomScale="70" zoomScaleNormal="80" zoomScaleSheetLayoutView="70" workbookViewId="0">
      <pane xSplit="11" ySplit="13" topLeftCell="BA62" activePane="bottomRight" state="frozen"/>
      <selection pane="topRight" activeCell="L1" sqref="L1"/>
      <selection pane="bottomLeft" activeCell="A14" sqref="A14"/>
      <selection pane="bottomRight" activeCell="BM62" sqref="BM62:BM63"/>
    </sheetView>
  </sheetViews>
  <sheetFormatPr defaultColWidth="9.140625" defaultRowHeight="22.5" customHeight="1" outlineLevelRow="1" outlineLevelCol="4" x14ac:dyDescent="0.25"/>
  <cols>
    <col min="1" max="1" width="10.5703125" style="953" customWidth="1"/>
    <col min="2" max="2" width="53.7109375" style="345" customWidth="1"/>
    <col min="3" max="3" width="9.140625" style="345" customWidth="1"/>
    <col min="4" max="4" width="5.140625" style="345" customWidth="1"/>
    <col min="5" max="5" width="40.42578125" style="345" customWidth="1"/>
    <col min="6" max="6" width="12.7109375" style="345" hidden="1" customWidth="1"/>
    <col min="7" max="7" width="21.28515625" style="345" hidden="1" customWidth="1"/>
    <col min="8" max="8" width="12.7109375" style="345" hidden="1" customWidth="1"/>
    <col min="9" max="9" width="17.140625" style="345" hidden="1" customWidth="1"/>
    <col min="10" max="11" width="14.7109375" style="345" hidden="1" customWidth="1"/>
    <col min="12" max="12" width="12" style="976" customWidth="1" outlineLevel="1"/>
    <col min="13" max="13" width="12" style="977" customWidth="1" outlineLevel="2"/>
    <col min="14" max="14" width="12" style="978" customWidth="1" outlineLevel="1"/>
    <col min="15" max="15" width="12" style="979" customWidth="1" outlineLevel="2"/>
    <col min="16" max="16" width="12" style="980" customWidth="1" outlineLevel="1"/>
    <col min="17" max="17" width="12" style="980" customWidth="1" outlineLevel="2"/>
    <col min="18" max="18" width="12" style="980" customWidth="1" outlineLevel="1"/>
    <col min="19" max="19" width="12" style="980" customWidth="1" outlineLevel="2"/>
    <col min="20" max="20" width="12" style="976" customWidth="1" outlineLevel="1"/>
    <col min="21" max="21" width="12" style="976" customWidth="1" outlineLevel="2"/>
    <col min="22" max="22" width="12" style="981" customWidth="1" outlineLevel="1"/>
    <col min="23" max="23" width="12" style="981" customWidth="1" outlineLevel="2"/>
    <col min="24" max="24" width="12" style="981" customWidth="1" outlineLevel="1"/>
    <col min="25" max="25" width="12" style="981" customWidth="1" outlineLevel="2"/>
    <col min="26" max="26" width="12" style="980" customWidth="1" outlineLevel="1"/>
    <col min="27" max="27" width="12" style="980" customWidth="1" outlineLevel="2"/>
    <col min="28" max="28" width="15.7109375" style="980" customWidth="1" outlineLevel="1"/>
    <col min="29" max="29" width="12" style="980" customWidth="1" outlineLevel="2"/>
    <col min="30" max="30" width="12" style="981" customWidth="1" outlineLevel="1"/>
    <col min="31" max="31" width="12" style="982" customWidth="1" outlineLevel="2"/>
    <col min="32" max="32" width="12" style="981" customWidth="1" outlineLevel="1"/>
    <col min="33" max="33" width="12" style="981" customWidth="1" outlineLevel="2"/>
    <col min="34" max="34" width="12" style="981" customWidth="1" outlineLevel="1"/>
    <col min="35" max="35" width="12" style="981" customWidth="1" outlineLevel="2"/>
    <col min="36" max="36" width="12" style="981" customWidth="1" outlineLevel="1"/>
    <col min="37" max="37" width="12" style="981" customWidth="1" outlineLevel="2"/>
    <col min="38" max="38" width="12" style="978" customWidth="1" outlineLevel="1"/>
    <col min="39" max="39" width="12" style="978" customWidth="1" outlineLevel="2"/>
    <col min="40" max="40" width="12" style="981" customWidth="1" outlineLevel="1"/>
    <col min="41" max="41" width="12" style="981" customWidth="1" outlineLevel="2"/>
    <col min="42" max="42" width="12" style="981" customWidth="1" outlineLevel="1"/>
    <col min="43" max="43" width="12" style="981" customWidth="1" outlineLevel="2"/>
    <col min="44" max="44" width="9" style="981" customWidth="1" outlineLevel="1"/>
    <col min="45" max="45" width="12" style="981" customWidth="1" outlineLevel="2"/>
    <col min="46" max="46" width="12" style="981" customWidth="1" outlineLevel="1"/>
    <col min="47" max="47" width="12" style="981" customWidth="1" outlineLevel="2"/>
    <col min="48" max="48" width="12" style="981" customWidth="1" outlineLevel="1"/>
    <col min="49" max="49" width="12" style="981" customWidth="1" outlineLevel="2"/>
    <col min="50" max="50" width="12" style="981" customWidth="1" outlineLevel="1"/>
    <col min="51" max="51" width="12" style="981" customWidth="1" outlineLevel="2"/>
    <col min="52" max="52" width="12" style="981" customWidth="1" outlineLevel="1"/>
    <col min="53" max="53" width="12" style="981" customWidth="1" outlineLevel="2"/>
    <col min="54" max="54" width="12" style="981" customWidth="1" outlineLevel="1"/>
    <col min="55" max="55" width="12" style="981" customWidth="1" outlineLevel="2"/>
    <col min="56" max="56" width="12" style="981" customWidth="1" outlineLevel="1"/>
    <col min="57" max="57" width="12" style="981" customWidth="1" outlineLevel="2"/>
    <col min="58" max="58" width="12" style="981" customWidth="1" outlineLevel="1"/>
    <col min="59" max="59" width="12" style="981" customWidth="1" outlineLevel="2"/>
    <col min="60" max="60" width="12" style="978" customWidth="1" outlineLevel="1"/>
    <col min="61" max="61" width="12" style="978" customWidth="1" outlineLevel="2"/>
    <col min="62" max="62" width="12" style="981" customWidth="1" outlineLevel="1"/>
    <col min="63" max="63" width="12" style="981" customWidth="1" outlineLevel="2"/>
    <col min="64" max="64" width="12" style="981" customWidth="1" outlineLevel="1"/>
    <col min="65" max="65" width="12" style="981" customWidth="1" outlineLevel="4"/>
    <col min="66" max="66" width="12" style="981" customWidth="1" outlineLevel="1"/>
    <col min="67" max="67" width="12" style="981" customWidth="1" outlineLevel="2"/>
    <col min="68" max="68" width="12" style="981" customWidth="1" outlineLevel="1"/>
    <col min="69" max="69" width="14" style="981" customWidth="1" outlineLevel="2"/>
    <col min="70" max="16384" width="9.140625" style="345"/>
  </cols>
  <sheetData>
    <row r="1" spans="1:69" ht="21.75" customHeight="1" x14ac:dyDescent="0.25">
      <c r="A1" s="345"/>
      <c r="J1" s="1195" t="s">
        <v>620</v>
      </c>
      <c r="K1" s="1195"/>
    </row>
    <row r="2" spans="1:69" ht="102.75" customHeight="1" x14ac:dyDescent="0.35">
      <c r="A2" s="1162" t="s">
        <v>621</v>
      </c>
      <c r="B2" s="1162"/>
      <c r="C2" s="1162"/>
      <c r="D2" s="1162"/>
      <c r="E2" s="1162"/>
      <c r="F2" s="1162"/>
      <c r="G2" s="1162"/>
      <c r="H2" s="1162"/>
      <c r="I2" s="1162"/>
      <c r="J2" s="1162"/>
      <c r="K2" s="1162"/>
    </row>
    <row r="3" spans="1:69" ht="45" customHeight="1" collapsed="1" thickBot="1" x14ac:dyDescent="0.3">
      <c r="A3" s="1196" t="s">
        <v>443</v>
      </c>
      <c r="B3" s="1196"/>
      <c r="C3" s="1196"/>
      <c r="D3" s="1196"/>
      <c r="E3" s="1196"/>
      <c r="F3" s="1196"/>
      <c r="G3" s="1196"/>
      <c r="H3" s="1196"/>
      <c r="I3" s="1196"/>
      <c r="J3" s="1196"/>
      <c r="K3" s="1196"/>
      <c r="L3" s="983"/>
      <c r="AB3" s="984" t="s">
        <v>519</v>
      </c>
      <c r="AC3" s="984" t="s">
        <v>519</v>
      </c>
      <c r="AL3" s="981"/>
      <c r="AM3" s="981"/>
    </row>
    <row r="4" spans="1:69" ht="22.5" hidden="1" customHeight="1" outlineLevel="1" x14ac:dyDescent="0.25">
      <c r="A4" s="833"/>
      <c r="B4" s="833"/>
      <c r="C4" s="833"/>
      <c r="D4" s="833"/>
      <c r="E4" s="833"/>
      <c r="F4" s="833"/>
      <c r="G4" s="833"/>
      <c r="H4" s="833"/>
      <c r="I4" s="833"/>
      <c r="J4" s="833"/>
      <c r="K4" s="833"/>
    </row>
    <row r="5" spans="1:69" ht="30.75" hidden="1" customHeight="1" outlineLevel="1" x14ac:dyDescent="0.25">
      <c r="A5" s="833"/>
      <c r="B5" s="833"/>
      <c r="C5" s="833"/>
      <c r="D5" s="833"/>
      <c r="E5" s="833"/>
      <c r="F5" s="833"/>
      <c r="G5" s="833"/>
      <c r="H5" s="833"/>
      <c r="I5" s="1197"/>
      <c r="J5" s="1197"/>
      <c r="K5" s="1197"/>
    </row>
    <row r="6" spans="1:69" s="445" customFormat="1" ht="43.5" hidden="1" customHeight="1" outlineLevel="1" x14ac:dyDescent="0.25">
      <c r="A6" s="896"/>
      <c r="B6" s="896"/>
      <c r="C6" s="896"/>
      <c r="D6" s="896"/>
      <c r="E6" s="896"/>
      <c r="F6" s="896"/>
      <c r="G6" s="896"/>
      <c r="H6" s="896"/>
      <c r="I6" s="897" t="s">
        <v>367</v>
      </c>
      <c r="J6" s="898"/>
      <c r="K6" s="898"/>
      <c r="L6" s="976"/>
      <c r="M6" s="977"/>
      <c r="N6" s="978"/>
      <c r="O6" s="979"/>
      <c r="P6" s="980"/>
      <c r="Q6" s="980"/>
      <c r="R6" s="980"/>
      <c r="S6" s="980"/>
      <c r="T6" s="976"/>
      <c r="U6" s="976"/>
      <c r="V6" s="981"/>
      <c r="W6" s="981"/>
      <c r="X6" s="981"/>
      <c r="Y6" s="981"/>
      <c r="Z6" s="980"/>
      <c r="AA6" s="980"/>
      <c r="AB6" s="980"/>
      <c r="AC6" s="980"/>
      <c r="AD6" s="981"/>
      <c r="AE6" s="982"/>
      <c r="AF6" s="981"/>
      <c r="AG6" s="981"/>
      <c r="AH6" s="981"/>
      <c r="AI6" s="981"/>
      <c r="AJ6" s="981"/>
      <c r="AK6" s="981"/>
      <c r="AL6" s="978"/>
      <c r="AM6" s="978"/>
      <c r="AN6" s="981"/>
      <c r="AO6" s="981"/>
      <c r="AP6" s="981"/>
      <c r="AQ6" s="981"/>
      <c r="AR6" s="981"/>
      <c r="AS6" s="981"/>
      <c r="AT6" s="981"/>
      <c r="AU6" s="981"/>
      <c r="AV6" s="981"/>
      <c r="AW6" s="981"/>
      <c r="AX6" s="981"/>
      <c r="AY6" s="981"/>
      <c r="AZ6" s="981"/>
      <c r="BA6" s="981"/>
      <c r="BB6" s="981"/>
      <c r="BC6" s="981"/>
      <c r="BD6" s="981"/>
      <c r="BE6" s="981"/>
      <c r="BF6" s="981"/>
      <c r="BG6" s="981"/>
      <c r="BH6" s="978"/>
      <c r="BI6" s="978"/>
      <c r="BJ6" s="981"/>
      <c r="BK6" s="981"/>
      <c r="BL6" s="981"/>
      <c r="BM6" s="981"/>
      <c r="BN6" s="981"/>
      <c r="BO6" s="981"/>
      <c r="BP6" s="981"/>
      <c r="BQ6" s="981"/>
    </row>
    <row r="7" spans="1:69" s="445" customFormat="1" ht="21" hidden="1" customHeight="1" outlineLevel="1" x14ac:dyDescent="0.3">
      <c r="A7" s="896"/>
      <c r="B7" s="896"/>
      <c r="C7" s="896"/>
      <c r="D7" s="896"/>
      <c r="E7" s="899"/>
      <c r="F7" s="900"/>
      <c r="G7" s="901"/>
      <c r="I7" s="957" t="e">
        <f>#REF!</f>
        <v>#REF!</v>
      </c>
      <c r="J7" s="902"/>
      <c r="K7" s="902"/>
      <c r="L7" s="976"/>
      <c r="M7" s="977"/>
      <c r="N7" s="978"/>
      <c r="O7" s="979"/>
      <c r="P7" s="980"/>
      <c r="Q7" s="980"/>
      <c r="R7" s="980"/>
      <c r="S7" s="980"/>
      <c r="T7" s="976"/>
      <c r="U7" s="976"/>
      <c r="V7" s="981"/>
      <c r="W7" s="981"/>
      <c r="X7" s="981"/>
      <c r="Y7" s="981"/>
      <c r="Z7" s="980"/>
      <c r="AA7" s="980"/>
      <c r="AB7" s="980"/>
      <c r="AC7" s="980"/>
      <c r="AD7" s="981"/>
      <c r="AE7" s="982"/>
      <c r="AF7" s="981"/>
      <c r="AG7" s="981"/>
      <c r="AH7" s="981"/>
      <c r="AI7" s="981"/>
      <c r="AJ7" s="981"/>
      <c r="AK7" s="981"/>
      <c r="AL7" s="978"/>
      <c r="AM7" s="978"/>
      <c r="AN7" s="981"/>
      <c r="AO7" s="981"/>
      <c r="AP7" s="981"/>
      <c r="AQ7" s="981"/>
      <c r="AR7" s="981"/>
      <c r="AS7" s="981"/>
      <c r="AT7" s="981"/>
      <c r="AU7" s="981"/>
      <c r="AV7" s="981"/>
      <c r="AW7" s="981"/>
      <c r="AX7" s="981"/>
      <c r="AY7" s="981"/>
      <c r="AZ7" s="981"/>
      <c r="BA7" s="981"/>
      <c r="BB7" s="981"/>
      <c r="BC7" s="981"/>
      <c r="BD7" s="981"/>
      <c r="BE7" s="981"/>
      <c r="BF7" s="981"/>
      <c r="BG7" s="981"/>
      <c r="BH7" s="978"/>
      <c r="BI7" s="978"/>
      <c r="BJ7" s="981"/>
      <c r="BK7" s="981"/>
      <c r="BL7" s="981"/>
      <c r="BM7" s="981"/>
      <c r="BN7" s="981"/>
      <c r="BO7" s="981"/>
      <c r="BP7" s="981"/>
      <c r="BQ7" s="981"/>
    </row>
    <row r="8" spans="1:69" s="445" customFormat="1" ht="57" hidden="1" customHeight="1" outlineLevel="1" x14ac:dyDescent="0.25">
      <c r="A8" s="896"/>
      <c r="B8" s="896"/>
      <c r="C8" s="896"/>
      <c r="D8" s="896"/>
      <c r="E8" s="896"/>
      <c r="F8" s="900"/>
      <c r="G8" s="903"/>
      <c r="H8" s="896"/>
      <c r="I8" s="897" t="s">
        <v>368</v>
      </c>
      <c r="J8" s="897" t="s">
        <v>369</v>
      </c>
      <c r="K8" s="897" t="s">
        <v>370</v>
      </c>
      <c r="L8" s="976"/>
      <c r="M8" s="977"/>
      <c r="N8" s="978"/>
      <c r="O8" s="979"/>
      <c r="P8" s="980"/>
      <c r="Q8" s="980"/>
      <c r="R8" s="980"/>
      <c r="S8" s="980"/>
      <c r="T8" s="976"/>
      <c r="U8" s="976"/>
      <c r="V8" s="981"/>
      <c r="W8" s="981"/>
      <c r="X8" s="981"/>
      <c r="Y8" s="981"/>
      <c r="Z8" s="980"/>
      <c r="AA8" s="980"/>
      <c r="AB8" s="980"/>
      <c r="AC8" s="980"/>
      <c r="AD8" s="981"/>
      <c r="AE8" s="982"/>
      <c r="AF8" s="981"/>
      <c r="AG8" s="981"/>
      <c r="AH8" s="981"/>
      <c r="AI8" s="981"/>
      <c r="AJ8" s="981"/>
      <c r="AK8" s="981"/>
      <c r="AL8" s="978"/>
      <c r="AM8" s="978"/>
      <c r="AN8" s="981"/>
      <c r="AO8" s="981"/>
      <c r="AP8" s="981"/>
      <c r="AQ8" s="981"/>
      <c r="AR8" s="981"/>
      <c r="AS8" s="981"/>
      <c r="AT8" s="981"/>
      <c r="AU8" s="981"/>
      <c r="AV8" s="981"/>
      <c r="AW8" s="981"/>
      <c r="AX8" s="981"/>
      <c r="AY8" s="981"/>
      <c r="AZ8" s="981"/>
      <c r="BA8" s="981"/>
      <c r="BB8" s="981"/>
      <c r="BC8" s="981"/>
      <c r="BD8" s="981"/>
      <c r="BE8" s="981"/>
      <c r="BF8" s="981"/>
      <c r="BG8" s="981"/>
      <c r="BH8" s="978"/>
      <c r="BI8" s="978"/>
      <c r="BJ8" s="981"/>
      <c r="BK8" s="981"/>
      <c r="BL8" s="981"/>
      <c r="BM8" s="981"/>
      <c r="BN8" s="981"/>
      <c r="BO8" s="981"/>
      <c r="BP8" s="981"/>
      <c r="BQ8" s="981"/>
    </row>
    <row r="9" spans="1:69" s="445" customFormat="1" ht="26.25" hidden="1" customHeight="1" outlineLevel="1" x14ac:dyDescent="0.3">
      <c r="A9" s="896"/>
      <c r="B9" s="896"/>
      <c r="C9" s="896"/>
      <c r="D9" s="896"/>
      <c r="E9" s="896"/>
      <c r="F9" s="900"/>
      <c r="G9" s="901"/>
      <c r="H9" s="904"/>
      <c r="I9" s="957" t="e">
        <f>#REF!</f>
        <v>#REF!</v>
      </c>
      <c r="J9" s="957" t="e">
        <f>#REF!</f>
        <v>#REF!</v>
      </c>
      <c r="K9" s="957" t="e">
        <f>#REF!</f>
        <v>#REF!</v>
      </c>
      <c r="L9" s="976"/>
      <c r="M9" s="977"/>
      <c r="N9" s="978"/>
      <c r="O9" s="979"/>
      <c r="P9" s="980"/>
      <c r="Q9" s="980"/>
      <c r="R9" s="980"/>
      <c r="S9" s="980"/>
      <c r="T9" s="976"/>
      <c r="U9" s="976"/>
      <c r="V9" s="981"/>
      <c r="W9" s="981"/>
      <c r="X9" s="981"/>
      <c r="Y9" s="981"/>
      <c r="Z9" s="980"/>
      <c r="AA9" s="980"/>
      <c r="AB9" s="980"/>
      <c r="AC9" s="980"/>
      <c r="AD9" s="981"/>
      <c r="AE9" s="982"/>
      <c r="AF9" s="981"/>
      <c r="AG9" s="981"/>
      <c r="AH9" s="981"/>
      <c r="AI9" s="981"/>
      <c r="AJ9" s="981"/>
      <c r="AK9" s="981"/>
      <c r="AL9" s="978"/>
      <c r="AM9" s="978"/>
      <c r="AN9" s="981"/>
      <c r="AO9" s="981"/>
      <c r="AP9" s="981"/>
      <c r="AQ9" s="981"/>
      <c r="AR9" s="981"/>
      <c r="AS9" s="981"/>
      <c r="AT9" s="981"/>
      <c r="AU9" s="981"/>
      <c r="AV9" s="981"/>
      <c r="AW9" s="981"/>
      <c r="AX9" s="981"/>
      <c r="AY9" s="981"/>
      <c r="AZ9" s="981"/>
      <c r="BA9" s="981"/>
      <c r="BB9" s="981"/>
      <c r="BC9" s="981"/>
      <c r="BD9" s="981"/>
      <c r="BE9" s="981"/>
      <c r="BF9" s="981"/>
      <c r="BG9" s="981"/>
      <c r="BH9" s="978"/>
      <c r="BI9" s="978"/>
      <c r="BJ9" s="981"/>
      <c r="BK9" s="981"/>
      <c r="BL9" s="981"/>
      <c r="BM9" s="981"/>
      <c r="BN9" s="981"/>
      <c r="BO9" s="981"/>
      <c r="BP9" s="981"/>
      <c r="BQ9" s="981"/>
    </row>
    <row r="10" spans="1:69" s="445" customFormat="1" ht="24.75" hidden="1" customHeight="1" outlineLevel="1" x14ac:dyDescent="0.25">
      <c r="A10" s="896"/>
      <c r="B10" s="896"/>
      <c r="C10" s="896"/>
      <c r="D10" s="896"/>
      <c r="E10" s="896"/>
      <c r="F10" s="900"/>
      <c r="G10" s="903"/>
      <c r="H10" s="896"/>
      <c r="I10" s="897" t="s">
        <v>371</v>
      </c>
      <c r="J10" s="902"/>
      <c r="K10" s="902"/>
      <c r="L10" s="976"/>
      <c r="M10" s="977"/>
      <c r="N10" s="978"/>
      <c r="O10" s="979"/>
      <c r="P10" s="980"/>
      <c r="Q10" s="980"/>
      <c r="R10" s="980"/>
      <c r="S10" s="980"/>
      <c r="T10" s="976"/>
      <c r="U10" s="976"/>
      <c r="V10" s="981"/>
      <c r="W10" s="981"/>
      <c r="X10" s="981"/>
      <c r="Y10" s="981"/>
      <c r="Z10" s="980"/>
      <c r="AA10" s="980"/>
      <c r="AB10" s="980"/>
      <c r="AC10" s="980"/>
      <c r="AD10" s="981"/>
      <c r="AE10" s="982"/>
      <c r="AF10" s="981"/>
      <c r="AG10" s="981"/>
      <c r="AH10" s="981"/>
      <c r="AI10" s="981"/>
      <c r="AJ10" s="981"/>
      <c r="AK10" s="981"/>
      <c r="AL10" s="978"/>
      <c r="AM10" s="978"/>
      <c r="AN10" s="981"/>
      <c r="AO10" s="981"/>
      <c r="AP10" s="981"/>
      <c r="AQ10" s="981"/>
      <c r="AR10" s="981"/>
      <c r="AS10" s="981"/>
      <c r="AT10" s="981"/>
      <c r="AU10" s="981"/>
      <c r="AV10" s="981"/>
      <c r="AW10" s="981"/>
      <c r="AX10" s="981"/>
      <c r="AY10" s="981"/>
      <c r="AZ10" s="981"/>
      <c r="BA10" s="981"/>
      <c r="BB10" s="981"/>
      <c r="BC10" s="981"/>
      <c r="BD10" s="981"/>
      <c r="BE10" s="981"/>
      <c r="BF10" s="981"/>
      <c r="BG10" s="981"/>
      <c r="BH10" s="978"/>
      <c r="BI10" s="978"/>
      <c r="BJ10" s="981"/>
      <c r="BK10" s="981"/>
      <c r="BL10" s="981"/>
      <c r="BM10" s="981"/>
      <c r="BN10" s="981"/>
      <c r="BO10" s="981"/>
      <c r="BP10" s="981"/>
      <c r="BQ10" s="981"/>
    </row>
    <row r="11" spans="1:69" s="445" customFormat="1" ht="32.25" hidden="1" customHeight="1" outlineLevel="1" thickBot="1" x14ac:dyDescent="0.3">
      <c r="A11" s="896"/>
      <c r="B11" s="833"/>
      <c r="C11" s="896"/>
      <c r="D11" s="896"/>
      <c r="F11" s="905"/>
      <c r="G11" s="906" t="e">
        <f>I29/H29</f>
        <v>#REF!</v>
      </c>
      <c r="H11" s="904"/>
      <c r="I11" s="957" t="e">
        <f>#REF!</f>
        <v>#REF!</v>
      </c>
      <c r="J11" s="902"/>
      <c r="K11" s="902"/>
      <c r="L11" s="976"/>
      <c r="M11" s="977"/>
      <c r="N11" s="978"/>
      <c r="O11" s="979"/>
      <c r="P11" s="980"/>
      <c r="Q11" s="980"/>
      <c r="R11" s="980"/>
      <c r="S11" s="980"/>
      <c r="T11" s="976"/>
      <c r="U11" s="976"/>
      <c r="V11" s="981"/>
      <c r="W11" s="981"/>
      <c r="X11" s="981"/>
      <c r="Y11" s="981"/>
      <c r="Z11" s="980"/>
      <c r="AA11" s="980"/>
      <c r="AB11" s="980"/>
      <c r="AC11" s="980"/>
      <c r="AD11" s="981"/>
      <c r="AE11" s="982"/>
      <c r="AF11" s="981"/>
      <c r="AG11" s="981"/>
      <c r="AH11" s="981"/>
      <c r="AI11" s="981"/>
      <c r="AJ11" s="981"/>
      <c r="AK11" s="981"/>
      <c r="AL11" s="978"/>
      <c r="AM11" s="978"/>
      <c r="AN11" s="981"/>
      <c r="AO11" s="981"/>
      <c r="AP11" s="981"/>
      <c r="AQ11" s="981"/>
      <c r="AR11" s="981"/>
      <c r="AS11" s="981"/>
      <c r="AT11" s="981"/>
      <c r="AU11" s="981"/>
      <c r="AV11" s="981"/>
      <c r="AW11" s="981"/>
      <c r="AX11" s="981"/>
      <c r="AY11" s="981"/>
      <c r="AZ11" s="981"/>
      <c r="BA11" s="981"/>
      <c r="BB11" s="981"/>
      <c r="BC11" s="981"/>
      <c r="BD11" s="981"/>
      <c r="BE11" s="981"/>
      <c r="BF11" s="981"/>
      <c r="BG11" s="981"/>
      <c r="BH11" s="978"/>
      <c r="BI11" s="978"/>
      <c r="BJ11" s="981"/>
      <c r="BK11" s="981"/>
      <c r="BL11" s="981"/>
      <c r="BM11" s="981"/>
      <c r="BN11" s="981"/>
      <c r="BO11" s="981"/>
      <c r="BP11" s="981"/>
      <c r="BQ11" s="981"/>
    </row>
    <row r="12" spans="1:69" s="27" customFormat="1" ht="22.5" customHeight="1" x14ac:dyDescent="0.25">
      <c r="A12" s="1198" t="s">
        <v>363</v>
      </c>
      <c r="B12" s="1200" t="s">
        <v>357</v>
      </c>
      <c r="C12" s="1200" t="s">
        <v>0</v>
      </c>
      <c r="D12" s="1200"/>
      <c r="E12" s="1200" t="s">
        <v>358</v>
      </c>
      <c r="F12" s="1187" t="s">
        <v>360</v>
      </c>
      <c r="G12" s="1200" t="s">
        <v>359</v>
      </c>
      <c r="H12" s="1187" t="s">
        <v>420</v>
      </c>
      <c r="I12" s="1187" t="s">
        <v>361</v>
      </c>
      <c r="J12" s="1187" t="s">
        <v>627</v>
      </c>
      <c r="K12" s="1189" t="s">
        <v>618</v>
      </c>
      <c r="L12" s="1265" t="s">
        <v>500</v>
      </c>
      <c r="M12" s="1263" t="s">
        <v>499</v>
      </c>
      <c r="N12" s="1266" t="s">
        <v>501</v>
      </c>
      <c r="O12" s="1263" t="s">
        <v>502</v>
      </c>
      <c r="P12" s="1262" t="s">
        <v>446</v>
      </c>
      <c r="Q12" s="1263" t="s">
        <v>447</v>
      </c>
      <c r="R12" s="1264" t="s">
        <v>449</v>
      </c>
      <c r="S12" s="1263" t="s">
        <v>448</v>
      </c>
      <c r="T12" s="1264" t="s">
        <v>450</v>
      </c>
      <c r="U12" s="1263" t="s">
        <v>451</v>
      </c>
      <c r="V12" s="1264" t="s">
        <v>452</v>
      </c>
      <c r="W12" s="1263" t="s">
        <v>453</v>
      </c>
      <c r="X12" s="1264" t="s">
        <v>454</v>
      </c>
      <c r="Y12" s="1274" t="s">
        <v>455</v>
      </c>
      <c r="Z12" s="1264" t="s">
        <v>456</v>
      </c>
      <c r="AA12" s="1263" t="s">
        <v>457</v>
      </c>
      <c r="AB12" s="1264" t="s">
        <v>520</v>
      </c>
      <c r="AC12" s="1263" t="s">
        <v>521</v>
      </c>
      <c r="AD12" s="1264" t="s">
        <v>458</v>
      </c>
      <c r="AE12" s="1273" t="s">
        <v>459</v>
      </c>
      <c r="AF12" s="1264" t="s">
        <v>460</v>
      </c>
      <c r="AG12" s="1263" t="s">
        <v>461</v>
      </c>
      <c r="AH12" s="1264" t="s">
        <v>462</v>
      </c>
      <c r="AI12" s="1263" t="s">
        <v>463</v>
      </c>
      <c r="AJ12" s="1264" t="s">
        <v>464</v>
      </c>
      <c r="AK12" s="1263" t="s">
        <v>465</v>
      </c>
      <c r="AL12" s="1264" t="s">
        <v>466</v>
      </c>
      <c r="AM12" s="1263" t="s">
        <v>467</v>
      </c>
      <c r="AN12" s="1264" t="s">
        <v>471</v>
      </c>
      <c r="AO12" s="1263" t="s">
        <v>472</v>
      </c>
      <c r="AP12" s="1264" t="s">
        <v>473</v>
      </c>
      <c r="AQ12" s="1263" t="s">
        <v>474</v>
      </c>
      <c r="AR12" s="1264" t="s">
        <v>475</v>
      </c>
      <c r="AS12" s="1263" t="s">
        <v>476</v>
      </c>
      <c r="AT12" s="1264" t="s">
        <v>477</v>
      </c>
      <c r="AU12" s="1263" t="s">
        <v>478</v>
      </c>
      <c r="AV12" s="1264" t="s">
        <v>479</v>
      </c>
      <c r="AW12" s="1263" t="s">
        <v>480</v>
      </c>
      <c r="AX12" s="1264" t="s">
        <v>481</v>
      </c>
      <c r="AY12" s="1263" t="s">
        <v>482</v>
      </c>
      <c r="AZ12" s="1264" t="s">
        <v>483</v>
      </c>
      <c r="BA12" s="1263" t="s">
        <v>484</v>
      </c>
      <c r="BB12" s="1264" t="s">
        <v>485</v>
      </c>
      <c r="BC12" s="1263" t="s">
        <v>486</v>
      </c>
      <c r="BD12" s="1264" t="s">
        <v>487</v>
      </c>
      <c r="BE12" s="1263" t="s">
        <v>488</v>
      </c>
      <c r="BF12" s="1264" t="s">
        <v>489</v>
      </c>
      <c r="BG12" s="1263" t="s">
        <v>490</v>
      </c>
      <c r="BH12" s="1264" t="s">
        <v>508</v>
      </c>
      <c r="BI12" s="1263" t="s">
        <v>505</v>
      </c>
      <c r="BJ12" s="1264" t="s">
        <v>491</v>
      </c>
      <c r="BK12" s="1263" t="s">
        <v>492</v>
      </c>
      <c r="BL12" s="1264" t="s">
        <v>493</v>
      </c>
      <c r="BM12" s="1263" t="s">
        <v>494</v>
      </c>
      <c r="BN12" s="1264" t="s">
        <v>495</v>
      </c>
      <c r="BO12" s="1263" t="s">
        <v>496</v>
      </c>
      <c r="BP12" s="1264" t="s">
        <v>497</v>
      </c>
      <c r="BQ12" s="1263" t="s">
        <v>498</v>
      </c>
    </row>
    <row r="13" spans="1:69" s="27" customFormat="1" ht="66" customHeight="1" thickBot="1" x14ac:dyDescent="0.3">
      <c r="A13" s="1199"/>
      <c r="B13" s="1201"/>
      <c r="C13" s="1201"/>
      <c r="D13" s="1201"/>
      <c r="E13" s="1201"/>
      <c r="F13" s="1188"/>
      <c r="G13" s="1201"/>
      <c r="H13" s="1188"/>
      <c r="I13" s="1188"/>
      <c r="J13" s="1188"/>
      <c r="K13" s="1190"/>
      <c r="L13" s="1265"/>
      <c r="M13" s="1263"/>
      <c r="N13" s="1266"/>
      <c r="O13" s="1263"/>
      <c r="P13" s="1262"/>
      <c r="Q13" s="1263"/>
      <c r="R13" s="1264"/>
      <c r="S13" s="1263"/>
      <c r="T13" s="1264"/>
      <c r="U13" s="1263"/>
      <c r="V13" s="1264"/>
      <c r="W13" s="1263"/>
      <c r="X13" s="1264"/>
      <c r="Y13" s="1274"/>
      <c r="Z13" s="1264"/>
      <c r="AA13" s="1263"/>
      <c r="AB13" s="1264"/>
      <c r="AC13" s="1263"/>
      <c r="AD13" s="1264"/>
      <c r="AE13" s="1273"/>
      <c r="AF13" s="1264"/>
      <c r="AG13" s="1263"/>
      <c r="AH13" s="1264"/>
      <c r="AI13" s="1263"/>
      <c r="AJ13" s="1264"/>
      <c r="AK13" s="1263"/>
      <c r="AL13" s="1264"/>
      <c r="AM13" s="1263"/>
      <c r="AN13" s="1264"/>
      <c r="AO13" s="1263"/>
      <c r="AP13" s="1264"/>
      <c r="AQ13" s="1263"/>
      <c r="AR13" s="1264"/>
      <c r="AS13" s="1263"/>
      <c r="AT13" s="1264"/>
      <c r="AU13" s="1263"/>
      <c r="AV13" s="1264"/>
      <c r="AW13" s="1263"/>
      <c r="AX13" s="1264"/>
      <c r="AY13" s="1263"/>
      <c r="AZ13" s="1264"/>
      <c r="BA13" s="1263"/>
      <c r="BB13" s="1264"/>
      <c r="BC13" s="1263"/>
      <c r="BD13" s="1264"/>
      <c r="BE13" s="1263"/>
      <c r="BF13" s="1264"/>
      <c r="BG13" s="1263"/>
      <c r="BH13" s="1264"/>
      <c r="BI13" s="1263"/>
      <c r="BJ13" s="1264"/>
      <c r="BK13" s="1263"/>
      <c r="BL13" s="1264"/>
      <c r="BM13" s="1263"/>
      <c r="BN13" s="1264"/>
      <c r="BO13" s="1263"/>
      <c r="BP13" s="1264"/>
      <c r="BQ13" s="1263"/>
    </row>
    <row r="14" spans="1:69" s="27" customFormat="1" ht="64.5" customHeight="1" thickBot="1" x14ac:dyDescent="0.3">
      <c r="A14" s="1191" t="s">
        <v>362</v>
      </c>
      <c r="B14" s="1192"/>
      <c r="C14" s="1193"/>
      <c r="D14" s="1194"/>
      <c r="E14" s="961"/>
      <c r="F14" s="961"/>
      <c r="G14" s="961"/>
      <c r="H14" s="961"/>
      <c r="I14" s="961"/>
      <c r="J14" s="961"/>
      <c r="K14" s="972"/>
      <c r="L14" s="985"/>
      <c r="M14" s="986"/>
      <c r="N14" s="171"/>
      <c r="O14" s="987"/>
      <c r="P14" s="988"/>
      <c r="Q14" s="986"/>
      <c r="R14" s="985"/>
      <c r="S14" s="986"/>
      <c r="T14" s="989"/>
      <c r="U14" s="990"/>
      <c r="V14" s="985"/>
      <c r="W14" s="986"/>
      <c r="X14" s="171"/>
      <c r="Y14" s="987"/>
      <c r="Z14" s="985"/>
      <c r="AA14" s="986"/>
      <c r="AB14" s="985"/>
      <c r="AC14" s="986"/>
      <c r="AD14" s="171"/>
      <c r="AE14" s="991"/>
      <c r="AF14" s="171"/>
      <c r="AG14" s="172"/>
      <c r="AH14" s="171"/>
      <c r="AI14" s="172"/>
      <c r="AJ14" s="171"/>
      <c r="AK14" s="172"/>
      <c r="AL14" s="171"/>
      <c r="AM14" s="172"/>
      <c r="AN14" s="171"/>
      <c r="AO14" s="987"/>
      <c r="AP14" s="171"/>
      <c r="AQ14" s="172"/>
      <c r="AR14" s="171"/>
      <c r="AS14" s="172"/>
      <c r="AT14" s="171"/>
      <c r="AU14" s="172"/>
      <c r="AV14" s="171"/>
      <c r="AW14" s="172"/>
      <c r="AX14" s="171"/>
      <c r="AY14" s="172"/>
      <c r="AZ14" s="992"/>
      <c r="BA14" s="172"/>
      <c r="BB14" s="985"/>
      <c r="BC14" s="986"/>
      <c r="BD14" s="171"/>
      <c r="BE14" s="172"/>
      <c r="BF14" s="171"/>
      <c r="BG14" s="172"/>
      <c r="BH14" s="171"/>
      <c r="BI14" s="172"/>
      <c r="BJ14" s="171"/>
      <c r="BK14" s="172"/>
      <c r="BL14" s="171"/>
      <c r="BM14" s="987"/>
      <c r="BN14" s="171"/>
      <c r="BO14" s="172"/>
      <c r="BP14" s="985"/>
      <c r="BQ14" s="986"/>
    </row>
    <row r="15" spans="1:69" s="27" customFormat="1" ht="45.75" customHeight="1" x14ac:dyDescent="0.25">
      <c r="A15" s="1169">
        <v>1</v>
      </c>
      <c r="B15" s="958" t="s">
        <v>1</v>
      </c>
      <c r="C15" s="1170"/>
      <c r="D15" s="1170"/>
      <c r="E15" s="1202" t="s">
        <v>389</v>
      </c>
      <c r="F15" s="959"/>
      <c r="G15" s="943"/>
      <c r="H15" s="959"/>
      <c r="I15" s="959"/>
      <c r="J15" s="959"/>
      <c r="K15" s="960"/>
      <c r="L15" s="887"/>
      <c r="M15" s="888"/>
      <c r="N15" s="881"/>
      <c r="O15" s="247"/>
      <c r="P15" s="993"/>
      <c r="Q15" s="888"/>
      <c r="R15" s="887"/>
      <c r="S15" s="888"/>
      <c r="T15" s="994"/>
      <c r="U15" s="995"/>
      <c r="V15" s="887"/>
      <c r="W15" s="888"/>
      <c r="X15" s="881"/>
      <c r="Y15" s="247"/>
      <c r="Z15" s="887"/>
      <c r="AA15" s="888"/>
      <c r="AB15" s="887"/>
      <c r="AC15" s="888"/>
      <c r="AD15" s="881"/>
      <c r="AE15" s="996"/>
      <c r="AF15" s="881"/>
      <c r="AG15" s="882"/>
      <c r="AH15" s="881"/>
      <c r="AI15" s="882"/>
      <c r="AJ15" s="881"/>
      <c r="AK15" s="882"/>
      <c r="AL15" s="881"/>
      <c r="AM15" s="882"/>
      <c r="AN15" s="881"/>
      <c r="AO15" s="247"/>
      <c r="AP15" s="881"/>
      <c r="AQ15" s="882"/>
      <c r="AR15" s="881"/>
      <c r="AS15" s="882"/>
      <c r="AT15" s="881"/>
      <c r="AU15" s="882"/>
      <c r="AV15" s="881"/>
      <c r="AW15" s="882"/>
      <c r="AX15" s="881"/>
      <c r="AY15" s="882"/>
      <c r="AZ15" s="886"/>
      <c r="BA15" s="882"/>
      <c r="BB15" s="887"/>
      <c r="BC15" s="888"/>
      <c r="BD15" s="881"/>
      <c r="BE15" s="882"/>
      <c r="BF15" s="881"/>
      <c r="BG15" s="882"/>
      <c r="BH15" s="881"/>
      <c r="BI15" s="882"/>
      <c r="BJ15" s="881"/>
      <c r="BK15" s="882"/>
      <c r="BL15" s="881"/>
      <c r="BM15" s="247"/>
      <c r="BN15" s="881"/>
      <c r="BO15" s="882"/>
      <c r="BP15" s="887"/>
      <c r="BQ15" s="888"/>
    </row>
    <row r="16" spans="1:69" s="27" customFormat="1" ht="22.5" customHeight="1" x14ac:dyDescent="0.25">
      <c r="A16" s="1160"/>
      <c r="B16" s="909" t="s">
        <v>2</v>
      </c>
      <c r="C16" s="1167" t="s">
        <v>3</v>
      </c>
      <c r="D16" s="1167"/>
      <c r="E16" s="1167"/>
      <c r="F16" s="911" t="e">
        <f>#REF!*2</f>
        <v>#REF!</v>
      </c>
      <c r="G16" s="910">
        <v>0.52</v>
      </c>
      <c r="H16" s="911" t="e">
        <f>F16*G16/2</f>
        <v>#REF!</v>
      </c>
      <c r="I16" s="911" t="e">
        <f>(H16*($I$7+#REF!))+H16</f>
        <v>#REF!</v>
      </c>
      <c r="J16" s="911" t="e">
        <f>ROUND(I16*#REF!*#REF!,0)</f>
        <v>#REF!</v>
      </c>
      <c r="K16" s="912" t="e">
        <f>ROUND(I16*#REF!*#REF!*#REF!,0)</f>
        <v>#REF!</v>
      </c>
      <c r="L16" s="887">
        <v>265</v>
      </c>
      <c r="M16" s="888">
        <v>171</v>
      </c>
      <c r="N16" s="881">
        <v>225.93908196466356</v>
      </c>
      <c r="O16" s="247">
        <v>178.3</v>
      </c>
      <c r="P16" s="993">
        <v>299.77784242543885</v>
      </c>
      <c r="Q16" s="888">
        <v>185.7</v>
      </c>
      <c r="R16" s="887">
        <v>299.77784242543885</v>
      </c>
      <c r="S16" s="888">
        <v>185.7</v>
      </c>
      <c r="T16" s="994">
        <v>527</v>
      </c>
      <c r="U16" s="995">
        <v>152</v>
      </c>
      <c r="V16" s="887">
        <v>244.75608074814278</v>
      </c>
      <c r="W16" s="888">
        <v>263.3967038579213</v>
      </c>
      <c r="X16" s="881">
        <v>334</v>
      </c>
      <c r="Y16" s="247">
        <v>257</v>
      </c>
      <c r="Z16" s="887">
        <v>400.75</v>
      </c>
      <c r="AA16" s="888">
        <v>431</v>
      </c>
      <c r="AB16" s="887">
        <v>553</v>
      </c>
      <c r="AC16" s="888">
        <v>177</v>
      </c>
      <c r="AD16" s="881">
        <v>341</v>
      </c>
      <c r="AE16" s="996">
        <v>205</v>
      </c>
      <c r="AF16" s="881">
        <v>246</v>
      </c>
      <c r="AG16" s="882">
        <v>255</v>
      </c>
      <c r="AH16" s="881">
        <v>191.42</v>
      </c>
      <c r="AI16" s="882">
        <v>214</v>
      </c>
      <c r="AJ16" s="881">
        <v>196.65</v>
      </c>
      <c r="AK16" s="882">
        <v>211</v>
      </c>
      <c r="AL16" s="881">
        <v>169.28</v>
      </c>
      <c r="AM16" s="882">
        <v>137</v>
      </c>
      <c r="AN16" s="881">
        <v>226.07</v>
      </c>
      <c r="AO16" s="247">
        <v>234.7</v>
      </c>
      <c r="AP16" s="881">
        <v>319.39599999999996</v>
      </c>
      <c r="AQ16" s="882">
        <v>343.24699999999996</v>
      </c>
      <c r="AR16" s="881">
        <v>273</v>
      </c>
      <c r="AS16" s="882">
        <v>293</v>
      </c>
      <c r="AT16" s="881">
        <v>241.42</v>
      </c>
      <c r="AU16" s="882">
        <v>259.81</v>
      </c>
      <c r="AV16" s="881">
        <v>272</v>
      </c>
      <c r="AW16" s="882">
        <v>183</v>
      </c>
      <c r="AX16" s="881">
        <v>188.66600000000003</v>
      </c>
      <c r="AY16" s="882">
        <v>173.91</v>
      </c>
      <c r="AZ16" s="886">
        <v>363.5593220338983</v>
      </c>
      <c r="BA16" s="882">
        <v>391</v>
      </c>
      <c r="BB16" s="887">
        <v>354</v>
      </c>
      <c r="BC16" s="888">
        <v>185.09473684210525</v>
      </c>
      <c r="BD16" s="881">
        <v>476</v>
      </c>
      <c r="BE16" s="882">
        <v>178</v>
      </c>
      <c r="BF16" s="881">
        <v>264</v>
      </c>
      <c r="BG16" s="882">
        <v>284</v>
      </c>
      <c r="BH16" s="881">
        <v>297</v>
      </c>
      <c r="BI16" s="882">
        <v>297.06400000000002</v>
      </c>
      <c r="BJ16" s="881">
        <v>188.98</v>
      </c>
      <c r="BK16" s="882">
        <v>157</v>
      </c>
      <c r="BL16" s="881">
        <v>154</v>
      </c>
      <c r="BM16" s="247">
        <v>129</v>
      </c>
      <c r="BN16" s="881">
        <v>270</v>
      </c>
      <c r="BO16" s="882">
        <v>269</v>
      </c>
      <c r="BP16" s="887">
        <v>403.70000000000005</v>
      </c>
      <c r="BQ16" s="888">
        <v>150.72200000000004</v>
      </c>
    </row>
    <row r="17" spans="1:69" s="27" customFormat="1" ht="22.5" customHeight="1" x14ac:dyDescent="0.25">
      <c r="A17" s="1160"/>
      <c r="B17" s="909" t="s">
        <v>4</v>
      </c>
      <c r="C17" s="1167" t="s">
        <v>3</v>
      </c>
      <c r="D17" s="1167"/>
      <c r="E17" s="1167"/>
      <c r="F17" s="911" t="e">
        <f>#REF!*2</f>
        <v>#REF!</v>
      </c>
      <c r="G17" s="910">
        <v>0.6</v>
      </c>
      <c r="H17" s="911" t="e">
        <f>F17*G17/2</f>
        <v>#REF!</v>
      </c>
      <c r="I17" s="911" t="e">
        <f>(H17*($I$7+#REF!))+H17</f>
        <v>#REF!</v>
      </c>
      <c r="J17" s="911" t="e">
        <f>ROUND(I17*#REF!*#REF!,0)</f>
        <v>#REF!</v>
      </c>
      <c r="K17" s="912" t="e">
        <f>ROUND(I17*#REF!*#REF!*#REF!,0)</f>
        <v>#REF!</v>
      </c>
      <c r="L17" s="887">
        <v>306</v>
      </c>
      <c r="M17" s="888">
        <v>197</v>
      </c>
      <c r="N17" s="881">
        <v>260.6989407284579</v>
      </c>
      <c r="O17" s="247">
        <v>205.7</v>
      </c>
      <c r="P17" s="993">
        <v>345.89751049089091</v>
      </c>
      <c r="Q17" s="888">
        <v>214.3</v>
      </c>
      <c r="R17" s="887">
        <v>345.89751049089091</v>
      </c>
      <c r="S17" s="888">
        <v>214.3</v>
      </c>
      <c r="T17" s="994">
        <v>608</v>
      </c>
      <c r="U17" s="995">
        <v>175</v>
      </c>
      <c r="V17" s="887">
        <v>282.41086240170313</v>
      </c>
      <c r="W17" s="888">
        <v>303.91927368221678</v>
      </c>
      <c r="X17" s="881">
        <v>386</v>
      </c>
      <c r="Y17" s="247">
        <v>297</v>
      </c>
      <c r="Z17" s="887">
        <v>462.41</v>
      </c>
      <c r="AA17" s="888">
        <v>498</v>
      </c>
      <c r="AB17" s="887">
        <v>638</v>
      </c>
      <c r="AC17" s="888">
        <v>204</v>
      </c>
      <c r="AD17" s="881">
        <v>393</v>
      </c>
      <c r="AE17" s="996">
        <v>237</v>
      </c>
      <c r="AF17" s="881">
        <v>284</v>
      </c>
      <c r="AG17" s="882">
        <v>295</v>
      </c>
      <c r="AH17" s="881">
        <v>220.71</v>
      </c>
      <c r="AI17" s="882">
        <v>248</v>
      </c>
      <c r="AJ17" s="881">
        <v>226.98</v>
      </c>
      <c r="AK17" s="882">
        <v>245</v>
      </c>
      <c r="AL17" s="881">
        <v>195.34</v>
      </c>
      <c r="AM17" s="882">
        <v>159</v>
      </c>
      <c r="AN17" s="881">
        <v>260.85000000000002</v>
      </c>
      <c r="AO17" s="247">
        <v>270.89999999999998</v>
      </c>
      <c r="AP17" s="881">
        <v>368.13499999999999</v>
      </c>
      <c r="AQ17" s="882">
        <v>396.13399999999996</v>
      </c>
      <c r="AR17" s="881">
        <v>315</v>
      </c>
      <c r="AS17" s="882">
        <v>338</v>
      </c>
      <c r="AT17" s="881">
        <v>278.56</v>
      </c>
      <c r="AU17" s="882">
        <v>299.77999999999997</v>
      </c>
      <c r="AV17" s="881">
        <v>313.60000000000002</v>
      </c>
      <c r="AW17" s="882">
        <v>211</v>
      </c>
      <c r="AX17" s="881">
        <v>188.666</v>
      </c>
      <c r="AY17" s="882">
        <v>173.91</v>
      </c>
      <c r="AZ17" s="886">
        <v>419.49152542372883</v>
      </c>
      <c r="BA17" s="882">
        <v>451</v>
      </c>
      <c r="BB17" s="887">
        <v>408</v>
      </c>
      <c r="BC17" s="888">
        <v>213.63474530831104</v>
      </c>
      <c r="BD17" s="881">
        <v>549</v>
      </c>
      <c r="BE17" s="882">
        <v>204</v>
      </c>
      <c r="BF17" s="881">
        <v>305</v>
      </c>
      <c r="BG17" s="882">
        <v>328</v>
      </c>
      <c r="BH17" s="881">
        <v>343</v>
      </c>
      <c r="BI17" s="882">
        <v>342.04200000000003</v>
      </c>
      <c r="BJ17" s="881">
        <v>218.64</v>
      </c>
      <c r="BK17" s="882">
        <v>181</v>
      </c>
      <c r="BL17" s="881">
        <v>177</v>
      </c>
      <c r="BM17" s="247">
        <v>149</v>
      </c>
      <c r="BN17" s="881">
        <v>312</v>
      </c>
      <c r="BO17" s="882">
        <v>311</v>
      </c>
      <c r="BP17" s="887">
        <v>466.40000000000003</v>
      </c>
      <c r="BQ17" s="888">
        <v>173.91</v>
      </c>
    </row>
    <row r="18" spans="1:69" s="27" customFormat="1" ht="22.5" customHeight="1" x14ac:dyDescent="0.25">
      <c r="A18" s="1160"/>
      <c r="B18" s="909" t="s">
        <v>5</v>
      </c>
      <c r="C18" s="1167" t="s">
        <v>3</v>
      </c>
      <c r="D18" s="1167"/>
      <c r="E18" s="1167"/>
      <c r="F18" s="911" t="e">
        <f>#REF!*2</f>
        <v>#REF!</v>
      </c>
      <c r="G18" s="910">
        <v>0.72</v>
      </c>
      <c r="H18" s="911" t="e">
        <f>F18*G18/2</f>
        <v>#REF!</v>
      </c>
      <c r="I18" s="911" t="e">
        <f>(H18*($I$7+#REF!))+H18</f>
        <v>#REF!</v>
      </c>
      <c r="J18" s="911" t="e">
        <f>ROUND(I18*#REF!*#REF!,0)</f>
        <v>#REF!</v>
      </c>
      <c r="K18" s="912" t="e">
        <f>ROUND(I18*#REF!*#REF!*#REF!,0)</f>
        <v>#REF!</v>
      </c>
      <c r="L18" s="887">
        <v>417</v>
      </c>
      <c r="M18" s="888">
        <v>269</v>
      </c>
      <c r="N18" s="881">
        <v>312.83872887414952</v>
      </c>
      <c r="O18" s="247">
        <v>246.9</v>
      </c>
      <c r="P18" s="993">
        <v>415.07701258906917</v>
      </c>
      <c r="Q18" s="888">
        <v>257.10000000000002</v>
      </c>
      <c r="R18" s="887">
        <v>415.07701258906917</v>
      </c>
      <c r="S18" s="888">
        <v>257.10000000000002</v>
      </c>
      <c r="T18" s="994">
        <v>729</v>
      </c>
      <c r="U18" s="995">
        <v>210</v>
      </c>
      <c r="V18" s="887">
        <v>338.89303488204376</v>
      </c>
      <c r="W18" s="888">
        <v>364.70312841866019</v>
      </c>
      <c r="X18" s="881">
        <v>463</v>
      </c>
      <c r="Y18" s="247">
        <v>356</v>
      </c>
      <c r="Z18" s="887">
        <v>554.89</v>
      </c>
      <c r="AA18" s="888">
        <v>597</v>
      </c>
      <c r="AB18" s="887">
        <v>766</v>
      </c>
      <c r="AC18" s="888">
        <v>245</v>
      </c>
      <c r="AD18" s="881">
        <v>472</v>
      </c>
      <c r="AE18" s="996">
        <v>284</v>
      </c>
      <c r="AF18" s="881">
        <v>341</v>
      </c>
      <c r="AG18" s="882">
        <v>354</v>
      </c>
      <c r="AH18" s="881">
        <v>264.64</v>
      </c>
      <c r="AI18" s="882">
        <v>297</v>
      </c>
      <c r="AJ18" s="881">
        <v>271.95999999999998</v>
      </c>
      <c r="AK18" s="882">
        <v>293</v>
      </c>
      <c r="AL18" s="881">
        <v>251.98</v>
      </c>
      <c r="AM18" s="882">
        <v>190</v>
      </c>
      <c r="AN18" s="881">
        <v>313.02</v>
      </c>
      <c r="AO18" s="247">
        <v>325</v>
      </c>
      <c r="AP18" s="881">
        <v>441.76199999999994</v>
      </c>
      <c r="AQ18" s="882">
        <v>475.98299999999995</v>
      </c>
      <c r="AR18" s="881">
        <v>377</v>
      </c>
      <c r="AS18" s="882">
        <v>406</v>
      </c>
      <c r="AT18" s="881">
        <v>334.27</v>
      </c>
      <c r="AU18" s="882">
        <v>359.73</v>
      </c>
      <c r="AV18" s="881">
        <v>376</v>
      </c>
      <c r="AW18" s="882">
        <v>253</v>
      </c>
      <c r="AX18" s="881">
        <v>188.666</v>
      </c>
      <c r="AY18" s="882">
        <v>173.91000000000003</v>
      </c>
      <c r="AZ18" s="886">
        <v>503.38983050847463</v>
      </c>
      <c r="BA18" s="882">
        <v>542</v>
      </c>
      <c r="BB18" s="887">
        <v>490</v>
      </c>
      <c r="BC18" s="888">
        <v>256.10625000000005</v>
      </c>
      <c r="BD18" s="881">
        <v>659</v>
      </c>
      <c r="BE18" s="882">
        <v>245</v>
      </c>
      <c r="BF18" s="881">
        <v>366</v>
      </c>
      <c r="BG18" s="882">
        <v>394</v>
      </c>
      <c r="BH18" s="881">
        <v>412</v>
      </c>
      <c r="BI18" s="882">
        <v>411.07800000000003</v>
      </c>
      <c r="BJ18" s="881">
        <v>261.86</v>
      </c>
      <c r="BK18" s="882">
        <v>218</v>
      </c>
      <c r="BL18" s="881">
        <v>213</v>
      </c>
      <c r="BM18" s="247">
        <v>179</v>
      </c>
      <c r="BN18" s="881">
        <v>374</v>
      </c>
      <c r="BO18" s="882">
        <v>374</v>
      </c>
      <c r="BP18" s="887">
        <v>559.90000000000009</v>
      </c>
      <c r="BQ18" s="888">
        <v>208.69200000000001</v>
      </c>
    </row>
    <row r="19" spans="1:69" s="27" customFormat="1" ht="22.5" customHeight="1" thickBot="1" x14ac:dyDescent="0.3">
      <c r="A19" s="1161"/>
      <c r="B19" s="913" t="s">
        <v>6</v>
      </c>
      <c r="C19" s="1168" t="s">
        <v>3</v>
      </c>
      <c r="D19" s="1168"/>
      <c r="E19" s="1168"/>
      <c r="F19" s="911" t="e">
        <f>#REF!*2</f>
        <v>#REF!</v>
      </c>
      <c r="G19" s="914">
        <v>0.84</v>
      </c>
      <c r="H19" s="915" t="e">
        <f>F19*G19/2</f>
        <v>#REF!</v>
      </c>
      <c r="I19" s="911" t="e">
        <f>(H19*($I$7+#REF!))+H19</f>
        <v>#REF!</v>
      </c>
      <c r="J19" s="911" t="e">
        <f>ROUND(I19*#REF!*#REF!,0)</f>
        <v>#REF!</v>
      </c>
      <c r="K19" s="912" t="e">
        <f>ROUND(I19*#REF!*#REF!*#REF!,0)</f>
        <v>#REF!</v>
      </c>
      <c r="L19" s="887">
        <v>486</v>
      </c>
      <c r="M19" s="888">
        <v>314</v>
      </c>
      <c r="N19" s="881">
        <v>364.97851701984109</v>
      </c>
      <c r="O19" s="247">
        <v>288</v>
      </c>
      <c r="P19" s="993">
        <v>484.25651468724737</v>
      </c>
      <c r="Q19" s="888">
        <v>300</v>
      </c>
      <c r="R19" s="887">
        <v>484.25651468724737</v>
      </c>
      <c r="S19" s="888">
        <v>300</v>
      </c>
      <c r="T19" s="994">
        <v>851</v>
      </c>
      <c r="U19" s="995">
        <v>245</v>
      </c>
      <c r="V19" s="887">
        <v>395.3752073623844</v>
      </c>
      <c r="W19" s="888">
        <v>425.48698315510353</v>
      </c>
      <c r="X19" s="881">
        <v>541</v>
      </c>
      <c r="Y19" s="247">
        <v>416</v>
      </c>
      <c r="Z19" s="887">
        <v>647.37</v>
      </c>
      <c r="AA19" s="888">
        <v>697</v>
      </c>
      <c r="AB19" s="887">
        <v>893</v>
      </c>
      <c r="AC19" s="888">
        <v>285</v>
      </c>
      <c r="AD19" s="881">
        <v>550</v>
      </c>
      <c r="AE19" s="996">
        <v>332</v>
      </c>
      <c r="AF19" s="881">
        <v>397</v>
      </c>
      <c r="AG19" s="882">
        <v>413</v>
      </c>
      <c r="AH19" s="881">
        <v>309.62</v>
      </c>
      <c r="AI19" s="882">
        <v>346</v>
      </c>
      <c r="AJ19" s="881">
        <v>317.98</v>
      </c>
      <c r="AK19" s="882">
        <v>342</v>
      </c>
      <c r="AL19" s="881">
        <v>273.45999999999998</v>
      </c>
      <c r="AM19" s="882">
        <v>222</v>
      </c>
      <c r="AN19" s="881">
        <v>365.19</v>
      </c>
      <c r="AO19" s="247">
        <v>379.2</v>
      </c>
      <c r="AP19" s="881">
        <v>515.38900000000001</v>
      </c>
      <c r="AQ19" s="882">
        <v>554.79499999999996</v>
      </c>
      <c r="AR19" s="881">
        <v>440</v>
      </c>
      <c r="AS19" s="882">
        <v>474</v>
      </c>
      <c r="AT19" s="881">
        <v>389.99</v>
      </c>
      <c r="AU19" s="882">
        <v>419.69</v>
      </c>
      <c r="AV19" s="881">
        <v>438.40000000000003</v>
      </c>
      <c r="AW19" s="882">
        <v>295</v>
      </c>
      <c r="AX19" s="881">
        <v>188.666</v>
      </c>
      <c r="AY19" s="882">
        <v>173.91000000000003</v>
      </c>
      <c r="AZ19" s="886">
        <v>587.28813559322032</v>
      </c>
      <c r="BA19" s="882">
        <v>632</v>
      </c>
      <c r="BB19" s="887">
        <v>572</v>
      </c>
      <c r="BC19" s="888">
        <v>299.19448275862072</v>
      </c>
      <c r="BD19" s="881">
        <v>769</v>
      </c>
      <c r="BE19" s="882">
        <v>286</v>
      </c>
      <c r="BF19" s="881">
        <v>427</v>
      </c>
      <c r="BG19" s="882">
        <v>459</v>
      </c>
      <c r="BH19" s="881">
        <v>480</v>
      </c>
      <c r="BI19" s="882">
        <v>479.06800000000004</v>
      </c>
      <c r="BJ19" s="881">
        <v>305.93</v>
      </c>
      <c r="BK19" s="882">
        <v>254</v>
      </c>
      <c r="BL19" s="881">
        <v>248</v>
      </c>
      <c r="BM19" s="247">
        <v>209</v>
      </c>
      <c r="BN19" s="881">
        <v>436</v>
      </c>
      <c r="BO19" s="882">
        <v>436</v>
      </c>
      <c r="BP19" s="887">
        <v>653.40000000000009</v>
      </c>
      <c r="BQ19" s="888">
        <v>243.47400000000002</v>
      </c>
    </row>
    <row r="20" spans="1:69" s="27" customFormat="1" ht="48.75" customHeight="1" x14ac:dyDescent="0.25">
      <c r="A20" s="1159">
        <v>2</v>
      </c>
      <c r="B20" s="907" t="s">
        <v>7</v>
      </c>
      <c r="C20" s="1175"/>
      <c r="D20" s="1175"/>
      <c r="E20" s="1203" t="s">
        <v>8</v>
      </c>
      <c r="F20" s="916"/>
      <c r="G20" s="908"/>
      <c r="H20" s="916"/>
      <c r="I20" s="916"/>
      <c r="J20" s="916"/>
      <c r="K20" s="917"/>
      <c r="L20" s="887"/>
      <c r="M20" s="888"/>
      <c r="N20" s="881"/>
      <c r="O20" s="247"/>
      <c r="P20" s="993"/>
      <c r="Q20" s="888"/>
      <c r="R20" s="887"/>
      <c r="S20" s="888"/>
      <c r="T20" s="994"/>
      <c r="U20" s="995"/>
      <c r="V20" s="887"/>
      <c r="W20" s="888"/>
      <c r="X20" s="881"/>
      <c r="Y20" s="247"/>
      <c r="Z20" s="887"/>
      <c r="AA20" s="888"/>
      <c r="AB20" s="887"/>
      <c r="AC20" s="888"/>
      <c r="AD20" s="881"/>
      <c r="AE20" s="996"/>
      <c r="AF20" s="881"/>
      <c r="AG20" s="882"/>
      <c r="AH20" s="881"/>
      <c r="AI20" s="882"/>
      <c r="AJ20" s="881"/>
      <c r="AK20" s="882"/>
      <c r="AL20" s="881"/>
      <c r="AM20" s="882"/>
      <c r="AN20" s="881"/>
      <c r="AO20" s="247"/>
      <c r="AP20" s="881"/>
      <c r="AQ20" s="882"/>
      <c r="AR20" s="881"/>
      <c r="AS20" s="882"/>
      <c r="AT20" s="881"/>
      <c r="AU20" s="882"/>
      <c r="AV20" s="881"/>
      <c r="AW20" s="882"/>
      <c r="AX20" s="881"/>
      <c r="AY20" s="882"/>
      <c r="AZ20" s="886"/>
      <c r="BA20" s="882"/>
      <c r="BB20" s="887"/>
      <c r="BC20" s="888"/>
      <c r="BD20" s="881"/>
      <c r="BE20" s="882"/>
      <c r="BF20" s="881"/>
      <c r="BG20" s="882"/>
      <c r="BH20" s="881"/>
      <c r="BI20" s="882"/>
      <c r="BJ20" s="881"/>
      <c r="BK20" s="882"/>
      <c r="BL20" s="881"/>
      <c r="BM20" s="247"/>
      <c r="BN20" s="881"/>
      <c r="BO20" s="882"/>
      <c r="BP20" s="887"/>
      <c r="BQ20" s="888"/>
    </row>
    <row r="21" spans="1:69" s="27" customFormat="1" ht="22.5" customHeight="1" x14ac:dyDescent="0.25">
      <c r="A21" s="1160"/>
      <c r="B21" s="909" t="s">
        <v>9</v>
      </c>
      <c r="C21" s="1167" t="s">
        <v>10</v>
      </c>
      <c r="D21" s="1167"/>
      <c r="E21" s="1167"/>
      <c r="F21" s="911" t="e">
        <f>#REF!*2</f>
        <v>#REF!</v>
      </c>
      <c r="G21" s="910">
        <v>0.17</v>
      </c>
      <c r="H21" s="911" t="e">
        <f t="shared" ref="H21:H26" si="0">F21*G21/2</f>
        <v>#REF!</v>
      </c>
      <c r="I21" s="911" t="e">
        <f>(H21*($I$7+#REF!))+H21</f>
        <v>#REF!</v>
      </c>
      <c r="J21" s="911" t="e">
        <f>ROUND(I21*#REF!*#REF!,0)</f>
        <v>#REF!</v>
      </c>
      <c r="K21" s="912" t="e">
        <f>ROUND(I21*#REF!*#REF!*#REF!,0)</f>
        <v>#REF!</v>
      </c>
      <c r="L21" s="887">
        <v>87</v>
      </c>
      <c r="M21" s="888">
        <v>56</v>
      </c>
      <c r="N21" s="881">
        <v>73.864699873063088</v>
      </c>
      <c r="O21" s="247">
        <v>58.3</v>
      </c>
      <c r="P21" s="993">
        <v>109</v>
      </c>
      <c r="Q21" s="888">
        <v>81</v>
      </c>
      <c r="R21" s="887">
        <v>98.004294639085785</v>
      </c>
      <c r="S21" s="888">
        <v>60.7</v>
      </c>
      <c r="T21" s="994">
        <v>172</v>
      </c>
      <c r="U21" s="995">
        <v>50</v>
      </c>
      <c r="V21" s="887">
        <v>80.016411013815897</v>
      </c>
      <c r="W21" s="888">
        <v>86.110460876628096</v>
      </c>
      <c r="X21" s="881">
        <v>98</v>
      </c>
      <c r="Y21" s="247">
        <v>75</v>
      </c>
      <c r="Z21" s="887">
        <v>131.02000000000001</v>
      </c>
      <c r="AA21" s="888">
        <v>141</v>
      </c>
      <c r="AB21" s="887">
        <v>181</v>
      </c>
      <c r="AC21" s="888">
        <v>58</v>
      </c>
      <c r="AD21" s="881">
        <v>111</v>
      </c>
      <c r="AE21" s="996">
        <v>67</v>
      </c>
      <c r="AF21" s="881">
        <v>80</v>
      </c>
      <c r="AG21" s="882">
        <v>83</v>
      </c>
      <c r="AH21" s="881">
        <v>62.76</v>
      </c>
      <c r="AI21" s="882">
        <v>70</v>
      </c>
      <c r="AJ21" s="881">
        <v>63.81</v>
      </c>
      <c r="AK21" s="882">
        <v>69</v>
      </c>
      <c r="AL21" s="881">
        <v>55.34</v>
      </c>
      <c r="AM21" s="882">
        <v>44</v>
      </c>
      <c r="AN21" s="881">
        <v>73.91</v>
      </c>
      <c r="AO21" s="247">
        <v>76.7</v>
      </c>
      <c r="AP21" s="881">
        <v>104.73699999999999</v>
      </c>
      <c r="AQ21" s="882">
        <v>111.996</v>
      </c>
      <c r="AR21" s="881">
        <v>89</v>
      </c>
      <c r="AS21" s="882">
        <v>96</v>
      </c>
      <c r="AT21" s="881">
        <v>78.930000000000007</v>
      </c>
      <c r="AU21" s="882">
        <v>84.94</v>
      </c>
      <c r="AV21" s="881">
        <v>88</v>
      </c>
      <c r="AW21" s="882">
        <v>60</v>
      </c>
      <c r="AX21" s="881">
        <v>54.765840000000004</v>
      </c>
      <c r="AY21" s="882">
        <v>50.591999999999999</v>
      </c>
      <c r="AZ21" s="886">
        <v>118.64406779661017</v>
      </c>
      <c r="BA21" s="882">
        <v>128</v>
      </c>
      <c r="BB21" s="887">
        <v>116</v>
      </c>
      <c r="BC21" s="888">
        <v>60.40075471698114</v>
      </c>
      <c r="BD21" s="881">
        <v>156</v>
      </c>
      <c r="BE21" s="882">
        <v>52</v>
      </c>
      <c r="BF21" s="881">
        <v>73</v>
      </c>
      <c r="BG21" s="882">
        <v>51</v>
      </c>
      <c r="BH21" s="881">
        <v>97</v>
      </c>
      <c r="BI21" s="882">
        <v>97.278000000000006</v>
      </c>
      <c r="BJ21" s="881">
        <v>61.86</v>
      </c>
      <c r="BK21" s="882">
        <v>51</v>
      </c>
      <c r="BL21" s="881">
        <v>50</v>
      </c>
      <c r="BM21" s="247">
        <v>42</v>
      </c>
      <c r="BN21" s="881">
        <v>88</v>
      </c>
      <c r="BO21" s="882">
        <v>88</v>
      </c>
      <c r="BP21" s="887">
        <v>132</v>
      </c>
      <c r="BQ21" s="888">
        <v>43.825320000000005</v>
      </c>
    </row>
    <row r="22" spans="1:69" s="27" customFormat="1" ht="22.5" customHeight="1" x14ac:dyDescent="0.25">
      <c r="A22" s="1160"/>
      <c r="B22" s="909" t="s">
        <v>11</v>
      </c>
      <c r="C22" s="1167" t="s">
        <v>10</v>
      </c>
      <c r="D22" s="1167"/>
      <c r="E22" s="1167"/>
      <c r="F22" s="911" t="e">
        <f>#REF!*2</f>
        <v>#REF!</v>
      </c>
      <c r="G22" s="910">
        <v>0.22</v>
      </c>
      <c r="H22" s="911" t="e">
        <f t="shared" si="0"/>
        <v>#REF!</v>
      </c>
      <c r="I22" s="911" t="e">
        <f>(H22*($I$7+#REF!))+H22</f>
        <v>#REF!</v>
      </c>
      <c r="J22" s="911" t="e">
        <f>ROUND(I22*#REF!*#REF!,0)</f>
        <v>#REF!</v>
      </c>
      <c r="K22" s="912" t="e">
        <f>ROUND(I22*#REF!*#REF!*#REF!,0)</f>
        <v>#REF!</v>
      </c>
      <c r="L22" s="887">
        <v>112</v>
      </c>
      <c r="M22" s="888">
        <v>72</v>
      </c>
      <c r="N22" s="881">
        <v>95.589611600434566</v>
      </c>
      <c r="O22" s="247">
        <v>75.400000000000006</v>
      </c>
      <c r="P22" s="993">
        <v>141</v>
      </c>
      <c r="Q22" s="888">
        <v>104.25</v>
      </c>
      <c r="R22" s="887">
        <v>126.82908717999335</v>
      </c>
      <c r="S22" s="888">
        <v>78.599999999999994</v>
      </c>
      <c r="T22" s="994">
        <v>223</v>
      </c>
      <c r="U22" s="995">
        <v>64</v>
      </c>
      <c r="V22" s="887">
        <v>103.55064954729114</v>
      </c>
      <c r="W22" s="888">
        <v>111.43706701681283</v>
      </c>
      <c r="X22" s="881">
        <v>127</v>
      </c>
      <c r="Y22" s="247">
        <v>97</v>
      </c>
      <c r="Z22" s="887">
        <v>169.55</v>
      </c>
      <c r="AA22" s="888">
        <v>182</v>
      </c>
      <c r="AB22" s="887">
        <v>234</v>
      </c>
      <c r="AC22" s="888">
        <v>75</v>
      </c>
      <c r="AD22" s="881">
        <v>144</v>
      </c>
      <c r="AE22" s="996">
        <v>87</v>
      </c>
      <c r="AF22" s="881">
        <v>104</v>
      </c>
      <c r="AG22" s="882">
        <v>108</v>
      </c>
      <c r="AH22" s="881">
        <v>80.540000000000006</v>
      </c>
      <c r="AI22" s="882">
        <v>91</v>
      </c>
      <c r="AJ22" s="881">
        <v>83.68</v>
      </c>
      <c r="AK22" s="882">
        <v>90</v>
      </c>
      <c r="AL22" s="881">
        <v>71.62</v>
      </c>
      <c r="AM22" s="882">
        <v>59</v>
      </c>
      <c r="AN22" s="881">
        <v>95.64</v>
      </c>
      <c r="AO22" s="247">
        <v>99.3</v>
      </c>
      <c r="AP22" s="881">
        <v>134.81</v>
      </c>
      <c r="AQ22" s="882">
        <v>145.17999999999998</v>
      </c>
      <c r="AR22" s="881">
        <v>115</v>
      </c>
      <c r="AS22" s="882">
        <v>124</v>
      </c>
      <c r="AT22" s="881">
        <v>102.14</v>
      </c>
      <c r="AU22" s="882">
        <v>109.92</v>
      </c>
      <c r="AV22" s="881">
        <v>115.2</v>
      </c>
      <c r="AW22" s="882">
        <v>77</v>
      </c>
      <c r="AX22" s="881">
        <v>71.671999999999997</v>
      </c>
      <c r="AY22" s="882">
        <v>65.348000000000013</v>
      </c>
      <c r="AZ22" s="886">
        <v>153.38983050847457</v>
      </c>
      <c r="BA22" s="882">
        <v>165</v>
      </c>
      <c r="BB22" s="887">
        <v>150</v>
      </c>
      <c r="BC22" s="888">
        <v>78.285547445255474</v>
      </c>
      <c r="BD22" s="881">
        <v>201</v>
      </c>
      <c r="BE22" s="882">
        <v>67</v>
      </c>
      <c r="BF22" s="881">
        <v>95</v>
      </c>
      <c r="BG22" s="882">
        <v>65</v>
      </c>
      <c r="BH22" s="881">
        <v>126</v>
      </c>
      <c r="BI22" s="882">
        <v>125.52000000000001</v>
      </c>
      <c r="BJ22" s="881">
        <v>79.66</v>
      </c>
      <c r="BK22" s="882">
        <v>67</v>
      </c>
      <c r="BL22" s="881">
        <v>65</v>
      </c>
      <c r="BM22" s="247">
        <v>55</v>
      </c>
      <c r="BN22" s="881">
        <v>114</v>
      </c>
      <c r="BO22" s="882">
        <v>113</v>
      </c>
      <c r="BP22" s="887">
        <v>170.5</v>
      </c>
      <c r="BQ22" s="888">
        <v>56.694659999999999</v>
      </c>
    </row>
    <row r="23" spans="1:69" s="27" customFormat="1" ht="22.5" customHeight="1" thickBot="1" x14ac:dyDescent="0.3">
      <c r="A23" s="1161"/>
      <c r="B23" s="913" t="s">
        <v>12</v>
      </c>
      <c r="C23" s="1168" t="s">
        <v>10</v>
      </c>
      <c r="D23" s="1168"/>
      <c r="E23" s="1168"/>
      <c r="F23" s="915" t="e">
        <f>#REF!*2</f>
        <v>#REF!</v>
      </c>
      <c r="G23" s="914">
        <v>0.35</v>
      </c>
      <c r="H23" s="915" t="e">
        <f t="shared" si="0"/>
        <v>#REF!</v>
      </c>
      <c r="I23" s="915" t="e">
        <f>(H23*($I$7+#REF!))+H23</f>
        <v>#REF!</v>
      </c>
      <c r="J23" s="915" t="e">
        <f>ROUND(I23*#REF!*#REF!,0)</f>
        <v>#REF!</v>
      </c>
      <c r="K23" s="918" t="e">
        <f>ROUND(I23*#REF!*#REF!*#REF!,0)</f>
        <v>#REF!</v>
      </c>
      <c r="L23" s="887">
        <v>178</v>
      </c>
      <c r="M23" s="888">
        <v>116</v>
      </c>
      <c r="N23" s="881">
        <v>152.07438209160048</v>
      </c>
      <c r="O23" s="247">
        <v>120</v>
      </c>
      <c r="P23" s="993">
        <v>224</v>
      </c>
      <c r="Q23" s="888">
        <v>166.5</v>
      </c>
      <c r="R23" s="887">
        <v>201.77354778635302</v>
      </c>
      <c r="S23" s="888">
        <v>125</v>
      </c>
      <c r="T23" s="994">
        <v>355</v>
      </c>
      <c r="U23" s="995">
        <v>102</v>
      </c>
      <c r="V23" s="887">
        <v>164.73966973432684</v>
      </c>
      <c r="W23" s="888">
        <v>177.28624298129313</v>
      </c>
      <c r="X23" s="881">
        <v>202</v>
      </c>
      <c r="Y23" s="247">
        <v>155</v>
      </c>
      <c r="Z23" s="887">
        <v>269.74</v>
      </c>
      <c r="AA23" s="888">
        <v>290</v>
      </c>
      <c r="AB23" s="887">
        <v>373</v>
      </c>
      <c r="AC23" s="888">
        <v>119</v>
      </c>
      <c r="AD23" s="881">
        <v>229</v>
      </c>
      <c r="AE23" s="996">
        <v>138</v>
      </c>
      <c r="AF23" s="881">
        <v>166</v>
      </c>
      <c r="AG23" s="882">
        <v>172</v>
      </c>
      <c r="AH23" s="881">
        <v>128.66</v>
      </c>
      <c r="AI23" s="882">
        <v>144</v>
      </c>
      <c r="AJ23" s="881">
        <v>132.84</v>
      </c>
      <c r="AK23" s="882">
        <v>142</v>
      </c>
      <c r="AL23" s="881">
        <v>113.94</v>
      </c>
      <c r="AM23" s="882">
        <v>92</v>
      </c>
      <c r="AN23" s="881">
        <v>152.16</v>
      </c>
      <c r="AO23" s="247">
        <v>158</v>
      </c>
      <c r="AP23" s="881">
        <v>214.65899999999999</v>
      </c>
      <c r="AQ23" s="882">
        <v>231.25099999999998</v>
      </c>
      <c r="AR23" s="881">
        <v>183</v>
      </c>
      <c r="AS23" s="882">
        <v>197</v>
      </c>
      <c r="AT23" s="881">
        <v>162.49</v>
      </c>
      <c r="AU23" s="882">
        <v>174.87</v>
      </c>
      <c r="AV23" s="881">
        <v>182.4</v>
      </c>
      <c r="AW23" s="882">
        <v>123</v>
      </c>
      <c r="AX23" s="881">
        <v>113.83199999999999</v>
      </c>
      <c r="AY23" s="882">
        <v>104.346</v>
      </c>
      <c r="AZ23" s="886">
        <v>244.91525423728814</v>
      </c>
      <c r="BA23" s="882">
        <v>263</v>
      </c>
      <c r="BB23" s="887">
        <v>238</v>
      </c>
      <c r="BC23" s="888">
        <v>124.71045871559633</v>
      </c>
      <c r="BD23" s="881">
        <v>320</v>
      </c>
      <c r="BE23" s="882">
        <v>106</v>
      </c>
      <c r="BF23" s="881">
        <v>151</v>
      </c>
      <c r="BG23" s="882">
        <v>104</v>
      </c>
      <c r="BH23" s="881">
        <v>200</v>
      </c>
      <c r="BI23" s="882">
        <v>199.786</v>
      </c>
      <c r="BJ23" s="881">
        <v>127.12</v>
      </c>
      <c r="BK23" s="882">
        <v>106</v>
      </c>
      <c r="BL23" s="881">
        <v>104</v>
      </c>
      <c r="BM23" s="247">
        <v>87</v>
      </c>
      <c r="BN23" s="881">
        <v>182</v>
      </c>
      <c r="BO23" s="882">
        <v>181</v>
      </c>
      <c r="BP23" s="887">
        <v>271.70000000000005</v>
      </c>
      <c r="BQ23" s="888">
        <v>90.20132000000001</v>
      </c>
    </row>
    <row r="24" spans="1:69" s="27" customFormat="1" ht="54.75" customHeight="1" thickBot="1" x14ac:dyDescent="0.3">
      <c r="A24" s="16">
        <v>3</v>
      </c>
      <c r="B24" s="131" t="s">
        <v>13</v>
      </c>
      <c r="C24" s="1148" t="s">
        <v>14</v>
      </c>
      <c r="D24" s="1148"/>
      <c r="E24" s="871" t="s">
        <v>8</v>
      </c>
      <c r="F24" s="64" t="e">
        <f>#REF!*2</f>
        <v>#REF!</v>
      </c>
      <c r="G24" s="871">
        <v>0.04</v>
      </c>
      <c r="H24" s="64" t="e">
        <f t="shared" si="0"/>
        <v>#REF!</v>
      </c>
      <c r="I24" s="64" t="e">
        <f>(H24*($I$7+#REF!))+H24</f>
        <v>#REF!</v>
      </c>
      <c r="J24" s="64" t="e">
        <f>ROUND(I24*#REF!*#REF!,0)</f>
        <v>#REF!</v>
      </c>
      <c r="K24" s="919" t="e">
        <f>ROUND(I24*#REF!*#REF!*#REF!,0)</f>
        <v>#REF!</v>
      </c>
      <c r="L24" s="887">
        <v>21</v>
      </c>
      <c r="M24" s="888">
        <v>14</v>
      </c>
      <c r="N24" s="881">
        <v>17.379929381897195</v>
      </c>
      <c r="O24" s="247">
        <v>14.4</v>
      </c>
      <c r="P24" s="993">
        <v>26</v>
      </c>
      <c r="Q24" s="888">
        <v>18.75</v>
      </c>
      <c r="R24" s="887">
        <v>23.059834032726062</v>
      </c>
      <c r="S24" s="888">
        <v>14.3</v>
      </c>
      <c r="T24" s="994">
        <v>41</v>
      </c>
      <c r="U24" s="995">
        <v>12</v>
      </c>
      <c r="V24" s="887">
        <v>18.827390826780213</v>
      </c>
      <c r="W24" s="888">
        <v>20.26128491214779</v>
      </c>
      <c r="X24" s="881"/>
      <c r="Y24" s="247"/>
      <c r="Z24" s="887">
        <v>30.83</v>
      </c>
      <c r="AA24" s="888">
        <v>33</v>
      </c>
      <c r="AB24" s="887">
        <v>42</v>
      </c>
      <c r="AC24" s="888">
        <v>14</v>
      </c>
      <c r="AD24" s="881">
        <v>26</v>
      </c>
      <c r="AE24" s="996">
        <v>16</v>
      </c>
      <c r="AF24" s="881">
        <v>19</v>
      </c>
      <c r="AG24" s="882">
        <v>20</v>
      </c>
      <c r="AH24" s="881">
        <v>14.64</v>
      </c>
      <c r="AI24" s="882">
        <v>17</v>
      </c>
      <c r="AJ24" s="881">
        <v>14.64</v>
      </c>
      <c r="AK24" s="882">
        <v>17</v>
      </c>
      <c r="AL24" s="881">
        <v>17</v>
      </c>
      <c r="AM24" s="882">
        <v>18</v>
      </c>
      <c r="AN24" s="881">
        <v>17.39</v>
      </c>
      <c r="AO24" s="247">
        <v>18.100000000000001</v>
      </c>
      <c r="AP24" s="881">
        <v>24.887999999999998</v>
      </c>
      <c r="AQ24" s="882">
        <v>25.924999999999997</v>
      </c>
      <c r="AR24" s="881">
        <v>21</v>
      </c>
      <c r="AS24" s="882">
        <v>23</v>
      </c>
      <c r="AT24" s="881">
        <v>18.57</v>
      </c>
      <c r="AU24" s="882">
        <v>19.989999999999998</v>
      </c>
      <c r="AV24" s="881">
        <v>20.8</v>
      </c>
      <c r="AW24" s="882">
        <v>14</v>
      </c>
      <c r="AX24" s="881">
        <v>14</v>
      </c>
      <c r="AY24" s="882">
        <v>15</v>
      </c>
      <c r="AZ24" s="886">
        <v>27.966101694915256</v>
      </c>
      <c r="BA24" s="882">
        <v>30</v>
      </c>
      <c r="BB24" s="887">
        <v>27</v>
      </c>
      <c r="BC24" s="888">
        <v>13.977600000000002</v>
      </c>
      <c r="BD24" s="881">
        <v>37</v>
      </c>
      <c r="BE24" s="882">
        <v>29</v>
      </c>
      <c r="BF24" s="881">
        <v>20</v>
      </c>
      <c r="BG24" s="882">
        <v>22</v>
      </c>
      <c r="BH24" s="881">
        <v>23</v>
      </c>
      <c r="BI24" s="882">
        <v>23.012</v>
      </c>
      <c r="BJ24" s="881">
        <v>14.41</v>
      </c>
      <c r="BK24" s="882">
        <v>12</v>
      </c>
      <c r="BL24" s="881">
        <v>12</v>
      </c>
      <c r="BM24" s="247">
        <v>10</v>
      </c>
      <c r="BN24" s="881">
        <v>21</v>
      </c>
      <c r="BO24" s="882">
        <v>21</v>
      </c>
      <c r="BP24" s="887">
        <v>30.800000000000004</v>
      </c>
      <c r="BQ24" s="888">
        <v>33</v>
      </c>
    </row>
    <row r="25" spans="1:69" s="27" customFormat="1" ht="54.75" customHeight="1" thickBot="1" x14ac:dyDescent="0.3">
      <c r="A25" s="16">
        <v>4</v>
      </c>
      <c r="B25" s="131" t="s">
        <v>15</v>
      </c>
      <c r="C25" s="1148" t="s">
        <v>3</v>
      </c>
      <c r="D25" s="1148"/>
      <c r="E25" s="871" t="s">
        <v>8</v>
      </c>
      <c r="F25" s="64" t="e">
        <f>#REF!*2</f>
        <v>#REF!</v>
      </c>
      <c r="G25" s="871">
        <v>0.21</v>
      </c>
      <c r="H25" s="64" t="e">
        <f t="shared" si="0"/>
        <v>#REF!</v>
      </c>
      <c r="I25" s="64" t="e">
        <f>(H25*($I$7+#REF!))+H25</f>
        <v>#REF!</v>
      </c>
      <c r="J25" s="64" t="e">
        <f>ROUND(I25*#REF!*#REF!,0)</f>
        <v>#REF!</v>
      </c>
      <c r="K25" s="919" t="e">
        <f>ROUND(I25*#REF!*#REF!*#REF!,0)</f>
        <v>#REF!</v>
      </c>
      <c r="L25" s="887">
        <v>107</v>
      </c>
      <c r="M25" s="888">
        <v>69</v>
      </c>
      <c r="N25" s="881">
        <v>91.244629254960273</v>
      </c>
      <c r="O25" s="247">
        <v>72</v>
      </c>
      <c r="P25" s="993">
        <v>134</v>
      </c>
      <c r="Q25" s="888">
        <v>99.75</v>
      </c>
      <c r="R25" s="887">
        <v>121.06412867181184</v>
      </c>
      <c r="S25" s="888">
        <v>75</v>
      </c>
      <c r="T25" s="994">
        <v>213</v>
      </c>
      <c r="U25" s="995">
        <v>61</v>
      </c>
      <c r="V25" s="887">
        <v>98.8438018405961</v>
      </c>
      <c r="W25" s="888">
        <v>106.37174578877588</v>
      </c>
      <c r="X25" s="881">
        <v>0</v>
      </c>
      <c r="Y25" s="247">
        <v>0</v>
      </c>
      <c r="Z25" s="887">
        <v>161.84</v>
      </c>
      <c r="AA25" s="888">
        <v>174</v>
      </c>
      <c r="AB25" s="887">
        <v>223</v>
      </c>
      <c r="AC25" s="888">
        <v>71</v>
      </c>
      <c r="AD25" s="881">
        <v>138</v>
      </c>
      <c r="AE25" s="996">
        <v>83</v>
      </c>
      <c r="AF25" s="881">
        <v>99</v>
      </c>
      <c r="AG25" s="882">
        <v>103</v>
      </c>
      <c r="AH25" s="881">
        <v>77.400000000000006</v>
      </c>
      <c r="AI25" s="882">
        <v>87</v>
      </c>
      <c r="AJ25" s="881">
        <v>79.5</v>
      </c>
      <c r="AK25" s="882">
        <v>86</v>
      </c>
      <c r="AL25" s="881">
        <v>31</v>
      </c>
      <c r="AM25" s="882">
        <v>32</v>
      </c>
      <c r="AN25" s="881">
        <v>91.3</v>
      </c>
      <c r="AO25" s="247">
        <v>94.8</v>
      </c>
      <c r="AP25" s="881">
        <v>128.58799999999999</v>
      </c>
      <c r="AQ25" s="882">
        <v>138.958</v>
      </c>
      <c r="AR25" s="881">
        <v>110</v>
      </c>
      <c r="AS25" s="882">
        <v>118</v>
      </c>
      <c r="AT25" s="881">
        <v>97.5</v>
      </c>
      <c r="AU25" s="882">
        <v>104.92</v>
      </c>
      <c r="AV25" s="881">
        <v>110.4</v>
      </c>
      <c r="AW25" s="882">
        <v>74</v>
      </c>
      <c r="AX25" s="881">
        <v>75</v>
      </c>
      <c r="AY25" s="882">
        <v>80</v>
      </c>
      <c r="AZ25" s="886">
        <v>146.61016949152543</v>
      </c>
      <c r="BA25" s="882">
        <v>158</v>
      </c>
      <c r="BB25" s="887">
        <v>143</v>
      </c>
      <c r="BC25" s="888">
        <v>74.377404580152685</v>
      </c>
      <c r="BD25" s="881">
        <v>192</v>
      </c>
      <c r="BE25" s="882">
        <v>153</v>
      </c>
      <c r="BF25" s="881">
        <v>107</v>
      </c>
      <c r="BG25" s="882">
        <v>115</v>
      </c>
      <c r="BH25" s="881">
        <v>120</v>
      </c>
      <c r="BI25" s="882">
        <v>120.29</v>
      </c>
      <c r="BJ25" s="881">
        <v>76.27</v>
      </c>
      <c r="BK25" s="882">
        <v>64</v>
      </c>
      <c r="BL25" s="881">
        <v>62</v>
      </c>
      <c r="BM25" s="247">
        <v>52</v>
      </c>
      <c r="BN25" s="881">
        <v>109</v>
      </c>
      <c r="BO25" s="882">
        <v>108</v>
      </c>
      <c r="BP25" s="887">
        <v>162.80000000000001</v>
      </c>
      <c r="BQ25" s="888">
        <v>176</v>
      </c>
    </row>
    <row r="26" spans="1:69" s="27" customFormat="1" ht="54.75" customHeight="1" thickBot="1" x14ac:dyDescent="0.3">
      <c r="A26" s="16">
        <v>5</v>
      </c>
      <c r="B26" s="131" t="s">
        <v>16</v>
      </c>
      <c r="C26" s="1148" t="s">
        <v>3</v>
      </c>
      <c r="D26" s="1148"/>
      <c r="E26" s="871" t="s">
        <v>8</v>
      </c>
      <c r="F26" s="64" t="e">
        <f>#REF!*2</f>
        <v>#REF!</v>
      </c>
      <c r="G26" s="871">
        <v>0.21</v>
      </c>
      <c r="H26" s="64" t="e">
        <f t="shared" si="0"/>
        <v>#REF!</v>
      </c>
      <c r="I26" s="64" t="e">
        <f>(H26*($I$7+#REF!))+H26</f>
        <v>#REF!</v>
      </c>
      <c r="J26" s="64" t="e">
        <f>ROUND(I26*#REF!*#REF!,0)</f>
        <v>#REF!</v>
      </c>
      <c r="K26" s="919" t="e">
        <f>ROUND(I26*#REF!*#REF!*#REF!,0)</f>
        <v>#REF!</v>
      </c>
      <c r="L26" s="887">
        <v>107</v>
      </c>
      <c r="M26" s="888">
        <v>69</v>
      </c>
      <c r="N26" s="881">
        <v>91.244629254960273</v>
      </c>
      <c r="O26" s="247">
        <v>72</v>
      </c>
      <c r="P26" s="993">
        <v>134</v>
      </c>
      <c r="Q26" s="888">
        <v>99.75</v>
      </c>
      <c r="R26" s="887">
        <v>121.06412867181184</v>
      </c>
      <c r="S26" s="888">
        <v>75</v>
      </c>
      <c r="T26" s="994">
        <v>213</v>
      </c>
      <c r="U26" s="995">
        <v>61</v>
      </c>
      <c r="V26" s="887">
        <v>98.8438018405961</v>
      </c>
      <c r="W26" s="888">
        <v>106.37174578877588</v>
      </c>
      <c r="X26" s="881">
        <v>0</v>
      </c>
      <c r="Y26" s="247">
        <v>0</v>
      </c>
      <c r="Z26" s="887">
        <v>161.84</v>
      </c>
      <c r="AA26" s="888">
        <v>174</v>
      </c>
      <c r="AB26" s="887">
        <v>223</v>
      </c>
      <c r="AC26" s="888">
        <v>71</v>
      </c>
      <c r="AD26" s="881">
        <v>138</v>
      </c>
      <c r="AE26" s="996">
        <v>83</v>
      </c>
      <c r="AF26" s="881">
        <v>99</v>
      </c>
      <c r="AG26" s="882">
        <v>103</v>
      </c>
      <c r="AH26" s="881">
        <v>77.400000000000006</v>
      </c>
      <c r="AI26" s="882">
        <v>87</v>
      </c>
      <c r="AJ26" s="881">
        <v>79.5</v>
      </c>
      <c r="AK26" s="882">
        <v>86</v>
      </c>
      <c r="AL26" s="881">
        <v>31</v>
      </c>
      <c r="AM26" s="882">
        <v>32</v>
      </c>
      <c r="AN26" s="881">
        <v>91.3</v>
      </c>
      <c r="AO26" s="247">
        <v>94.8</v>
      </c>
      <c r="AP26" s="881">
        <v>128.58799999999999</v>
      </c>
      <c r="AQ26" s="882">
        <v>138.958</v>
      </c>
      <c r="AR26" s="881">
        <v>110</v>
      </c>
      <c r="AS26" s="882">
        <v>118</v>
      </c>
      <c r="AT26" s="881">
        <v>97.5</v>
      </c>
      <c r="AU26" s="882">
        <v>104.92</v>
      </c>
      <c r="AV26" s="881">
        <v>110.4</v>
      </c>
      <c r="AW26" s="882">
        <v>74</v>
      </c>
      <c r="AX26" s="881">
        <v>75</v>
      </c>
      <c r="AY26" s="882">
        <v>80</v>
      </c>
      <c r="AZ26" s="886">
        <v>146.61016949152543</v>
      </c>
      <c r="BA26" s="882">
        <v>158</v>
      </c>
      <c r="BB26" s="887">
        <v>143</v>
      </c>
      <c r="BC26" s="888">
        <v>74.377404580152685</v>
      </c>
      <c r="BD26" s="881">
        <v>192</v>
      </c>
      <c r="BE26" s="882">
        <v>153</v>
      </c>
      <c r="BF26" s="881">
        <v>107</v>
      </c>
      <c r="BG26" s="882">
        <v>115</v>
      </c>
      <c r="BH26" s="881">
        <v>120</v>
      </c>
      <c r="BI26" s="882">
        <v>120.29</v>
      </c>
      <c r="BJ26" s="881">
        <v>76.27</v>
      </c>
      <c r="BK26" s="882">
        <v>64</v>
      </c>
      <c r="BL26" s="881">
        <v>62</v>
      </c>
      <c r="BM26" s="247">
        <v>52</v>
      </c>
      <c r="BN26" s="881">
        <v>109</v>
      </c>
      <c r="BO26" s="882">
        <v>108</v>
      </c>
      <c r="BP26" s="887">
        <v>162.80000000000001</v>
      </c>
      <c r="BQ26" s="888">
        <v>176</v>
      </c>
    </row>
    <row r="27" spans="1:69" s="27" customFormat="1" ht="105.75" customHeight="1" thickBot="1" x14ac:dyDescent="0.3">
      <c r="A27" s="16">
        <v>6</v>
      </c>
      <c r="B27" s="131" t="s">
        <v>377</v>
      </c>
      <c r="C27" s="1148" t="s">
        <v>17</v>
      </c>
      <c r="D27" s="1148"/>
      <c r="E27" s="871" t="s">
        <v>386</v>
      </c>
      <c r="F27" s="64" t="e">
        <f>#REF!+#REF!</f>
        <v>#REF!</v>
      </c>
      <c r="G27" s="871">
        <v>0.81</v>
      </c>
      <c r="H27" s="64" t="e">
        <f>F27*G27/2</f>
        <v>#REF!</v>
      </c>
      <c r="I27" s="64" t="e">
        <f>(H27*($I$7+#REF!))+H27</f>
        <v>#REF!</v>
      </c>
      <c r="J27" s="64" t="e">
        <f>ROUND(I27*#REF!*#REF!,0)</f>
        <v>#REF!</v>
      </c>
      <c r="K27" s="919" t="e">
        <f>ROUND(I27*#REF!*#REF!*#REF!,0)</f>
        <v>#REF!</v>
      </c>
      <c r="L27" s="887">
        <v>307</v>
      </c>
      <c r="M27" s="888">
        <v>198</v>
      </c>
      <c r="N27" s="881">
        <v>280.40221447269653</v>
      </c>
      <c r="O27" s="247">
        <v>291.2</v>
      </c>
      <c r="P27" s="993"/>
      <c r="Q27" s="888"/>
      <c r="R27" s="887">
        <v>346.83701533756147</v>
      </c>
      <c r="S27" s="888">
        <v>214.9</v>
      </c>
      <c r="T27" s="994">
        <v>821</v>
      </c>
      <c r="U27" s="995">
        <v>237</v>
      </c>
      <c r="V27" s="887">
        <v>282.86636379267361</v>
      </c>
      <c r="W27" s="888">
        <v>304.40946605912353</v>
      </c>
      <c r="X27" s="881">
        <v>610</v>
      </c>
      <c r="Y27" s="247">
        <v>467</v>
      </c>
      <c r="Z27" s="887">
        <v>474.55</v>
      </c>
      <c r="AA27" s="888">
        <v>511</v>
      </c>
      <c r="AB27" s="887">
        <v>618</v>
      </c>
      <c r="AC27" s="888">
        <v>197</v>
      </c>
      <c r="AD27" s="881">
        <v>365</v>
      </c>
      <c r="AE27" s="996">
        <v>220</v>
      </c>
      <c r="AF27" s="881">
        <v>133</v>
      </c>
      <c r="AG27" s="882">
        <v>138</v>
      </c>
      <c r="AH27" s="881">
        <v>235.35</v>
      </c>
      <c r="AI27" s="882">
        <v>264</v>
      </c>
      <c r="AJ27" s="881">
        <v>237.44</v>
      </c>
      <c r="AK27" s="882">
        <v>255</v>
      </c>
      <c r="AL27" s="881">
        <v>586.96</v>
      </c>
      <c r="AM27" s="882">
        <v>467</v>
      </c>
      <c r="AN27" s="881">
        <v>275.83</v>
      </c>
      <c r="AO27" s="247">
        <v>286.39999999999998</v>
      </c>
      <c r="AP27" s="881">
        <v>430.35499999999996</v>
      </c>
      <c r="AQ27" s="882">
        <v>462.50199999999995</v>
      </c>
      <c r="AR27" s="881">
        <v>316</v>
      </c>
      <c r="AS27" s="882">
        <v>340</v>
      </c>
      <c r="AT27" s="881">
        <v>309.64999999999998</v>
      </c>
      <c r="AU27" s="882">
        <v>333.23</v>
      </c>
      <c r="AV27" s="881">
        <v>372.8</v>
      </c>
      <c r="AW27" s="882">
        <v>251</v>
      </c>
      <c r="AX27" s="881">
        <v>568.38</v>
      </c>
      <c r="AY27" s="882">
        <v>535.57000000000005</v>
      </c>
      <c r="AZ27" s="886">
        <v>867.96610169491532</v>
      </c>
      <c r="BA27" s="882">
        <v>660</v>
      </c>
      <c r="BB27" s="887">
        <v>445</v>
      </c>
      <c r="BC27" s="888">
        <v>232.64137931034486</v>
      </c>
      <c r="BD27" s="881">
        <v>562</v>
      </c>
      <c r="BE27" s="882">
        <v>444</v>
      </c>
      <c r="BF27" s="881">
        <v>0</v>
      </c>
      <c r="BG27" s="882">
        <v>0</v>
      </c>
      <c r="BH27" s="881">
        <v>347</v>
      </c>
      <c r="BI27" s="882">
        <v>346.226</v>
      </c>
      <c r="BJ27" s="881">
        <v>219.49</v>
      </c>
      <c r="BK27" s="882">
        <v>182</v>
      </c>
      <c r="BL27" s="881">
        <v>188</v>
      </c>
      <c r="BM27" s="247">
        <v>158</v>
      </c>
      <c r="BN27" s="881">
        <v>355</v>
      </c>
      <c r="BO27" s="882">
        <v>355</v>
      </c>
      <c r="BP27" s="887">
        <v>533.5</v>
      </c>
      <c r="BQ27" s="888">
        <v>574.20000000000005</v>
      </c>
    </row>
    <row r="28" spans="1:69" s="27" customFormat="1" ht="94.5" customHeight="1" thickBot="1" x14ac:dyDescent="0.3">
      <c r="A28" s="16">
        <v>7</v>
      </c>
      <c r="B28" s="131" t="s">
        <v>423</v>
      </c>
      <c r="C28" s="1148" t="s">
        <v>17</v>
      </c>
      <c r="D28" s="1148"/>
      <c r="E28" s="871" t="s">
        <v>386</v>
      </c>
      <c r="F28" s="64" t="e">
        <f>#REF!+#REF!</f>
        <v>#REF!</v>
      </c>
      <c r="G28" s="871">
        <v>0.6</v>
      </c>
      <c r="H28" s="64" t="e">
        <f>F28*G28/2</f>
        <v>#REF!</v>
      </c>
      <c r="I28" s="64" t="e">
        <f>(H28*($I$7+#REF!))+H28</f>
        <v>#REF!</v>
      </c>
      <c r="J28" s="64" t="e">
        <f>ROUND(I28*#REF!*#REF!,0)</f>
        <v>#REF!</v>
      </c>
      <c r="K28" s="919" t="e">
        <f>ROUND(I28*#REF!*#REF!*#REF!,0)</f>
        <v>#REF!</v>
      </c>
      <c r="L28" s="887">
        <v>232</v>
      </c>
      <c r="M28" s="888">
        <v>149</v>
      </c>
      <c r="N28" s="881">
        <v>209.89459669209808</v>
      </c>
      <c r="O28" s="247">
        <v>218</v>
      </c>
      <c r="P28" s="993"/>
      <c r="Q28" s="888"/>
      <c r="R28" s="887">
        <v>260.66545332657557</v>
      </c>
      <c r="S28" s="888">
        <v>161.5</v>
      </c>
      <c r="T28" s="994">
        <v>608</v>
      </c>
      <c r="U28" s="995">
        <v>175</v>
      </c>
      <c r="V28" s="887">
        <v>318.8509736793423</v>
      </c>
      <c r="W28" s="888">
        <v>343.13466383476089</v>
      </c>
      <c r="X28" s="881">
        <v>452</v>
      </c>
      <c r="Y28" s="247">
        <v>346</v>
      </c>
      <c r="Z28" s="887">
        <v>351.52</v>
      </c>
      <c r="AA28" s="888">
        <v>378.29</v>
      </c>
      <c r="AB28" s="887">
        <v>458</v>
      </c>
      <c r="AC28" s="888">
        <v>146</v>
      </c>
      <c r="AD28" s="881">
        <v>413</v>
      </c>
      <c r="AE28" s="996">
        <v>249</v>
      </c>
      <c r="AF28" s="881">
        <v>131</v>
      </c>
      <c r="AG28" s="882">
        <v>136</v>
      </c>
      <c r="AH28" s="881">
        <v>173.64</v>
      </c>
      <c r="AI28" s="882">
        <v>196</v>
      </c>
      <c r="AJ28" s="881">
        <v>175.73</v>
      </c>
      <c r="AK28" s="882">
        <v>189</v>
      </c>
      <c r="AL28" s="881">
        <v>435.16</v>
      </c>
      <c r="AM28" s="882">
        <v>345</v>
      </c>
      <c r="AN28" s="881">
        <v>204.32</v>
      </c>
      <c r="AO28" s="247">
        <v>212.2</v>
      </c>
      <c r="AP28" s="881">
        <v>318.35899999999998</v>
      </c>
      <c r="AQ28" s="882">
        <v>342.21</v>
      </c>
      <c r="AR28" s="881">
        <v>234</v>
      </c>
      <c r="AS28" s="882">
        <v>252</v>
      </c>
      <c r="AT28" s="881">
        <v>233.9</v>
      </c>
      <c r="AU28" s="882">
        <v>251.72</v>
      </c>
      <c r="AV28" s="881">
        <v>276.8</v>
      </c>
      <c r="AW28" s="882">
        <v>186</v>
      </c>
      <c r="AX28" s="881">
        <v>568.38</v>
      </c>
      <c r="AY28" s="882">
        <v>397.06</v>
      </c>
      <c r="AZ28" s="886">
        <v>641.52542372881362</v>
      </c>
      <c r="BA28" s="882">
        <v>489</v>
      </c>
      <c r="BB28" s="887">
        <v>331</v>
      </c>
      <c r="BC28" s="888">
        <v>172.79049504950495</v>
      </c>
      <c r="BD28" s="881">
        <v>416</v>
      </c>
      <c r="BE28" s="882">
        <v>334</v>
      </c>
      <c r="BF28" s="881">
        <v>0</v>
      </c>
      <c r="BG28" s="882">
        <v>0</v>
      </c>
      <c r="BH28" s="881">
        <v>261</v>
      </c>
      <c r="BI28" s="882">
        <v>260.45400000000001</v>
      </c>
      <c r="BJ28" s="881">
        <v>248.31</v>
      </c>
      <c r="BK28" s="882">
        <v>206</v>
      </c>
      <c r="BL28" s="881">
        <v>142</v>
      </c>
      <c r="BM28" s="247">
        <v>119</v>
      </c>
      <c r="BN28" s="881">
        <v>263</v>
      </c>
      <c r="BO28" s="882">
        <v>265</v>
      </c>
      <c r="BP28" s="887">
        <v>396.00000000000006</v>
      </c>
      <c r="BQ28" s="888">
        <v>426.8</v>
      </c>
    </row>
    <row r="29" spans="1:69" s="27" customFormat="1" ht="75.75" customHeight="1" thickBot="1" x14ac:dyDescent="0.3">
      <c r="A29" s="16">
        <v>8</v>
      </c>
      <c r="B29" s="131" t="s">
        <v>18</v>
      </c>
      <c r="C29" s="1148" t="s">
        <v>17</v>
      </c>
      <c r="D29" s="1148"/>
      <c r="E29" s="871" t="s">
        <v>381</v>
      </c>
      <c r="F29" s="64" t="e">
        <f>#REF!</f>
        <v>#REF!</v>
      </c>
      <c r="G29" s="871">
        <v>4.83</v>
      </c>
      <c r="H29" s="64" t="e">
        <f t="shared" ref="H29:H35" si="1">F29*G29</f>
        <v>#REF!</v>
      </c>
      <c r="I29" s="64" t="e">
        <f>(H29*($I$7+#REF!))+H29</f>
        <v>#REF!</v>
      </c>
      <c r="J29" s="64" t="e">
        <f>ROUND(I29*#REF!*#REF!,0)</f>
        <v>#REF!</v>
      </c>
      <c r="K29" s="919" t="e">
        <f>ROUND(I29*#REF!*#REF!*#REF!,0)</f>
        <v>#REF!</v>
      </c>
      <c r="L29" s="887">
        <v>2797</v>
      </c>
      <c r="M29" s="888">
        <v>1807</v>
      </c>
      <c r="N29" s="881">
        <v>2098.6264728640863</v>
      </c>
      <c r="O29" s="247">
        <v>1656.2</v>
      </c>
      <c r="P29" s="993"/>
      <c r="Q29" s="888"/>
      <c r="R29" s="887">
        <v>2784.474959451672</v>
      </c>
      <c r="S29" s="888">
        <v>1725</v>
      </c>
      <c r="T29" s="994">
        <v>5080</v>
      </c>
      <c r="U29" s="995">
        <v>1229</v>
      </c>
      <c r="V29" s="887">
        <v>2273.4074423337111</v>
      </c>
      <c r="W29" s="888">
        <v>2446.5501531418458</v>
      </c>
      <c r="X29" s="881">
        <v>0</v>
      </c>
      <c r="Y29" s="247">
        <v>0</v>
      </c>
      <c r="Z29" s="887">
        <v>3722.4</v>
      </c>
      <c r="AA29" s="888">
        <v>4006</v>
      </c>
      <c r="AB29" s="887">
        <v>5140</v>
      </c>
      <c r="AC29" s="888">
        <v>1640</v>
      </c>
      <c r="AD29" s="881">
        <v>3324</v>
      </c>
      <c r="AE29" s="996">
        <v>2003</v>
      </c>
      <c r="AF29" s="881">
        <v>2622</v>
      </c>
      <c r="AG29" s="882">
        <v>2723</v>
      </c>
      <c r="AH29" s="881">
        <v>1991.58</v>
      </c>
      <c r="AI29" s="882">
        <v>2232</v>
      </c>
      <c r="AJ29" s="881">
        <v>1827.36</v>
      </c>
      <c r="AK29" s="882">
        <v>1966</v>
      </c>
      <c r="AL29" s="881">
        <v>713.6</v>
      </c>
      <c r="AM29" s="882">
        <v>741.2</v>
      </c>
      <c r="AN29" s="881">
        <v>2099.83</v>
      </c>
      <c r="AO29" s="247">
        <v>2180.5</v>
      </c>
      <c r="AP29" s="881">
        <v>2964.7829999999999</v>
      </c>
      <c r="AQ29" s="882">
        <v>3190.8489999999997</v>
      </c>
      <c r="AR29" s="881">
        <v>2532</v>
      </c>
      <c r="AS29" s="882">
        <v>2725</v>
      </c>
      <c r="AT29" s="881">
        <v>2242.4299999999998</v>
      </c>
      <c r="AU29" s="882">
        <v>2413.21</v>
      </c>
      <c r="AV29" s="881">
        <v>2521.6000000000004</v>
      </c>
      <c r="AW29" s="882">
        <v>1696</v>
      </c>
      <c r="AX29" s="881">
        <v>4126.95</v>
      </c>
      <c r="AY29" s="882">
        <v>0</v>
      </c>
      <c r="AZ29" s="886">
        <v>3376.2711864406783</v>
      </c>
      <c r="BA29" s="882">
        <v>3633</v>
      </c>
      <c r="BB29" s="887">
        <v>3539</v>
      </c>
      <c r="BC29" s="888">
        <v>1850.4242424242427</v>
      </c>
      <c r="BD29" s="881">
        <v>4422</v>
      </c>
      <c r="BE29" s="882">
        <v>3515</v>
      </c>
      <c r="BF29" s="881">
        <v>2681</v>
      </c>
      <c r="BG29" s="882">
        <v>2885</v>
      </c>
      <c r="BH29" s="881">
        <v>2761</v>
      </c>
      <c r="BI29" s="882">
        <v>2757.2560000000003</v>
      </c>
      <c r="BJ29" s="881">
        <v>1758.47</v>
      </c>
      <c r="BK29" s="882">
        <v>1461</v>
      </c>
      <c r="BL29" s="881">
        <v>1514</v>
      </c>
      <c r="BM29" s="247">
        <v>1272</v>
      </c>
      <c r="BN29" s="881">
        <v>2509</v>
      </c>
      <c r="BO29" s="882">
        <v>2507</v>
      </c>
      <c r="BP29" s="887">
        <v>3754.3</v>
      </c>
      <c r="BQ29" s="888">
        <v>4040.3</v>
      </c>
    </row>
    <row r="30" spans="1:69" s="27" customFormat="1" ht="54.75" customHeight="1" thickBot="1" x14ac:dyDescent="0.3">
      <c r="A30" s="16">
        <v>9</v>
      </c>
      <c r="B30" s="131" t="s">
        <v>19</v>
      </c>
      <c r="C30" s="1148" t="s">
        <v>17</v>
      </c>
      <c r="D30" s="1148"/>
      <c r="E30" s="871" t="s">
        <v>8</v>
      </c>
      <c r="F30" s="64" t="e">
        <f>#REF!</f>
        <v>#REF!</v>
      </c>
      <c r="G30" s="871">
        <v>1.04</v>
      </c>
      <c r="H30" s="64" t="e">
        <f t="shared" si="1"/>
        <v>#REF!</v>
      </c>
      <c r="I30" s="64" t="e">
        <f>(H30*($I$7+#REF!))+H30</f>
        <v>#REF!</v>
      </c>
      <c r="J30" s="64" t="e">
        <f>ROUND(I30*#REF!*#REF!,0)</f>
        <v>#REF!</v>
      </c>
      <c r="K30" s="919" t="e">
        <f>ROUND(I30*#REF!*#REF!*#REF!,0)</f>
        <v>#REF!</v>
      </c>
      <c r="L30" s="887">
        <v>602</v>
      </c>
      <c r="M30" s="888">
        <v>389</v>
      </c>
      <c r="N30" s="881">
        <v>451.87816392932712</v>
      </c>
      <c r="O30" s="247">
        <v>422.3</v>
      </c>
      <c r="P30" s="993"/>
      <c r="Q30" s="888"/>
      <c r="R30" s="887">
        <v>599.5556848508777</v>
      </c>
      <c r="S30" s="888">
        <v>371.4</v>
      </c>
      <c r="T30" s="994">
        <v>1094</v>
      </c>
      <c r="U30" s="995">
        <v>265</v>
      </c>
      <c r="V30" s="887">
        <v>489.51216149628556</v>
      </c>
      <c r="W30" s="888">
        <v>526.79340771584259</v>
      </c>
      <c r="X30" s="881">
        <v>0</v>
      </c>
      <c r="Y30" s="247">
        <v>0</v>
      </c>
      <c r="Z30" s="887">
        <v>801.51</v>
      </c>
      <c r="AA30" s="888">
        <v>863</v>
      </c>
      <c r="AB30" s="887">
        <v>1107</v>
      </c>
      <c r="AC30" s="888">
        <v>353</v>
      </c>
      <c r="AD30" s="881">
        <v>716</v>
      </c>
      <c r="AE30" s="996">
        <v>431</v>
      </c>
      <c r="AF30" s="881">
        <v>565</v>
      </c>
      <c r="AG30" s="882">
        <v>586</v>
      </c>
      <c r="AH30" s="881">
        <v>428.86</v>
      </c>
      <c r="AI30" s="882">
        <v>480</v>
      </c>
      <c r="AJ30" s="881">
        <v>393.3</v>
      </c>
      <c r="AK30" s="882">
        <v>424</v>
      </c>
      <c r="AL30" s="881">
        <v>153.69999999999999</v>
      </c>
      <c r="AM30" s="882">
        <v>159.4</v>
      </c>
      <c r="AN30" s="881">
        <v>452.14</v>
      </c>
      <c r="AO30" s="247">
        <v>469.5</v>
      </c>
      <c r="AP30" s="881">
        <v>638.79199999999992</v>
      </c>
      <c r="AQ30" s="882">
        <v>686.49399999999991</v>
      </c>
      <c r="AR30" s="881">
        <v>545</v>
      </c>
      <c r="AS30" s="882">
        <v>587</v>
      </c>
      <c r="AT30" s="881">
        <v>482.84</v>
      </c>
      <c r="AU30" s="882">
        <v>519.61</v>
      </c>
      <c r="AV30" s="881">
        <v>542.4</v>
      </c>
      <c r="AW30" s="882">
        <v>365</v>
      </c>
      <c r="AX30" s="881">
        <v>1737.98</v>
      </c>
      <c r="AY30" s="882">
        <v>0</v>
      </c>
      <c r="AZ30" s="886">
        <v>727.11864406779659</v>
      </c>
      <c r="BA30" s="882">
        <v>782</v>
      </c>
      <c r="BB30" s="887">
        <v>762</v>
      </c>
      <c r="BC30" s="888">
        <v>398.72965517241386</v>
      </c>
      <c r="BD30" s="881">
        <v>952</v>
      </c>
      <c r="BE30" s="882">
        <v>757</v>
      </c>
      <c r="BF30" s="881">
        <v>577</v>
      </c>
      <c r="BG30" s="882">
        <v>621</v>
      </c>
      <c r="BH30" s="881">
        <v>594</v>
      </c>
      <c r="BI30" s="882">
        <v>594.12800000000004</v>
      </c>
      <c r="BJ30" s="881">
        <v>378.81</v>
      </c>
      <c r="BK30" s="882">
        <v>314</v>
      </c>
      <c r="BL30" s="881">
        <v>326</v>
      </c>
      <c r="BM30" s="247">
        <v>274</v>
      </c>
      <c r="BN30" s="881">
        <v>540</v>
      </c>
      <c r="BO30" s="882">
        <v>540</v>
      </c>
      <c r="BP30" s="887">
        <v>808.50000000000011</v>
      </c>
      <c r="BQ30" s="888">
        <v>870.1</v>
      </c>
    </row>
    <row r="31" spans="1:69" s="27" customFormat="1" ht="29.25" customHeight="1" x14ac:dyDescent="0.25">
      <c r="A31" s="1159">
        <v>10</v>
      </c>
      <c r="B31" s="1175" t="s">
        <v>20</v>
      </c>
      <c r="C31" s="1203" t="s">
        <v>17</v>
      </c>
      <c r="D31" s="1203"/>
      <c r="E31" s="29" t="s">
        <v>21</v>
      </c>
      <c r="F31" s="65" t="e">
        <f>#REF!</f>
        <v>#REF!</v>
      </c>
      <c r="G31" s="29">
        <v>0.74</v>
      </c>
      <c r="H31" s="65" t="e">
        <f>F31*G31</f>
        <v>#REF!</v>
      </c>
      <c r="I31" s="1221" t="e">
        <f>((H31+H32+H33+H34)*($I$7+#REF!))+(H31+H32+H33+H34)</f>
        <v>#REF!</v>
      </c>
      <c r="J31" s="1221" t="e">
        <f>ROUND(I31*#REF!*#REF!,0)</f>
        <v>#REF!</v>
      </c>
      <c r="K31" s="1204" t="e">
        <f>ROUND((I31)*#REF!*#REF!*#REF!,0)</f>
        <v>#REF!</v>
      </c>
      <c r="L31" s="1206">
        <v>812</v>
      </c>
      <c r="M31" s="1207">
        <v>537</v>
      </c>
      <c r="N31" s="1210">
        <v>644.27</v>
      </c>
      <c r="O31" s="1213">
        <v>508.4</v>
      </c>
      <c r="P31" s="1214">
        <v>1007</v>
      </c>
      <c r="Q31" s="1247">
        <v>748.5</v>
      </c>
      <c r="R31" s="1210">
        <v>827.51</v>
      </c>
      <c r="S31" s="1247">
        <v>512.6</v>
      </c>
      <c r="T31" s="1210">
        <v>782</v>
      </c>
      <c r="U31" s="1281">
        <v>234</v>
      </c>
      <c r="V31" s="1210">
        <v>699.1498713907871</v>
      </c>
      <c r="W31" s="1247">
        <v>752.3971255959093</v>
      </c>
      <c r="X31" s="1210"/>
      <c r="Y31" s="1275">
        <v>0</v>
      </c>
      <c r="Z31" s="1278">
        <v>1195.1500000000001</v>
      </c>
      <c r="AA31" s="1207">
        <v>1286</v>
      </c>
      <c r="AB31" s="1278">
        <v>1658</v>
      </c>
      <c r="AC31" s="1207">
        <v>529</v>
      </c>
      <c r="AD31" s="1284">
        <v>591</v>
      </c>
      <c r="AE31" s="1288">
        <v>582</v>
      </c>
      <c r="AF31" s="1291">
        <v>834</v>
      </c>
      <c r="AG31" s="1294">
        <v>866</v>
      </c>
      <c r="AH31" s="1284">
        <v>647.47</v>
      </c>
      <c r="AI31" s="1213">
        <v>726</v>
      </c>
      <c r="AJ31" s="1284">
        <v>576.35</v>
      </c>
      <c r="AK31" s="1213">
        <v>620</v>
      </c>
      <c r="AL31" s="1284">
        <v>2099</v>
      </c>
      <c r="AM31" s="1213">
        <v>2181</v>
      </c>
      <c r="AN31" s="1285">
        <v>668.35</v>
      </c>
      <c r="AO31" s="1288">
        <v>694</v>
      </c>
      <c r="AP31" s="1298">
        <v>875.22799999999995</v>
      </c>
      <c r="AQ31" s="1294">
        <v>941.59599999999989</v>
      </c>
      <c r="AR31" s="1298">
        <v>752</v>
      </c>
      <c r="AS31" s="1294">
        <v>809</v>
      </c>
      <c r="AT31" s="1298">
        <v>691.74</v>
      </c>
      <c r="AU31" s="1294">
        <v>744.42</v>
      </c>
      <c r="AV31" s="1284">
        <v>788.80000000000007</v>
      </c>
      <c r="AW31" s="1213">
        <v>531</v>
      </c>
      <c r="AX31" s="1297">
        <v>1737.98</v>
      </c>
      <c r="AY31" s="1213">
        <v>608</v>
      </c>
      <c r="AZ31" s="1297">
        <v>1086.4406779661017</v>
      </c>
      <c r="BA31" s="1213">
        <v>1169</v>
      </c>
      <c r="BB31" s="1278">
        <v>1088</v>
      </c>
      <c r="BC31" s="1207">
        <v>569.27630150753794</v>
      </c>
      <c r="BD31" s="1291">
        <v>1276</v>
      </c>
      <c r="BE31" s="1294">
        <v>1118.9949999999999</v>
      </c>
      <c r="BF31" s="1291">
        <v>845</v>
      </c>
      <c r="BG31" s="1294">
        <v>909</v>
      </c>
      <c r="BH31" s="1284">
        <v>901</v>
      </c>
      <c r="BI31" s="1213">
        <v>899.56000000000006</v>
      </c>
      <c r="BJ31" s="1297">
        <v>564.41</v>
      </c>
      <c r="BK31" s="1213">
        <v>469</v>
      </c>
      <c r="BL31" s="1285">
        <v>476</v>
      </c>
      <c r="BM31" s="1288">
        <v>401</v>
      </c>
      <c r="BN31" s="1284">
        <v>745</v>
      </c>
      <c r="BO31" s="1213">
        <v>745</v>
      </c>
      <c r="BP31" s="1301">
        <v>1206.7</v>
      </c>
      <c r="BQ31" s="1247">
        <v>1302.4000000000001</v>
      </c>
    </row>
    <row r="32" spans="1:69" s="27" customFormat="1" ht="29.25" customHeight="1" x14ac:dyDescent="0.25">
      <c r="A32" s="1160"/>
      <c r="B32" s="1218"/>
      <c r="C32" s="1167"/>
      <c r="D32" s="1167"/>
      <c r="E32" s="920" t="s">
        <v>22</v>
      </c>
      <c r="F32" s="921" t="e">
        <f>#REF!</f>
        <v>#REF!</v>
      </c>
      <c r="G32" s="920">
        <v>0.37</v>
      </c>
      <c r="H32" s="921" t="e">
        <f t="shared" si="1"/>
        <v>#REF!</v>
      </c>
      <c r="I32" s="1222"/>
      <c r="J32" s="1222"/>
      <c r="K32" s="1205"/>
      <c r="L32" s="1206"/>
      <c r="M32" s="1208"/>
      <c r="N32" s="1211"/>
      <c r="O32" s="1213"/>
      <c r="P32" s="1215"/>
      <c r="Q32" s="1247"/>
      <c r="R32" s="1211"/>
      <c r="S32" s="1247"/>
      <c r="T32" s="1211"/>
      <c r="U32" s="1282"/>
      <c r="V32" s="1211"/>
      <c r="W32" s="1247"/>
      <c r="X32" s="1211"/>
      <c r="Y32" s="1276"/>
      <c r="Z32" s="1279"/>
      <c r="AA32" s="1208"/>
      <c r="AB32" s="1279">
        <v>0</v>
      </c>
      <c r="AC32" s="1208">
        <v>0</v>
      </c>
      <c r="AD32" s="1284"/>
      <c r="AE32" s="1289"/>
      <c r="AF32" s="1292"/>
      <c r="AG32" s="1295"/>
      <c r="AH32" s="1284"/>
      <c r="AI32" s="1213"/>
      <c r="AJ32" s="1284"/>
      <c r="AK32" s="1213"/>
      <c r="AL32" s="1284"/>
      <c r="AM32" s="1213"/>
      <c r="AN32" s="1286"/>
      <c r="AO32" s="1289"/>
      <c r="AP32" s="1299"/>
      <c r="AQ32" s="1295"/>
      <c r="AR32" s="1299"/>
      <c r="AS32" s="1295"/>
      <c r="AT32" s="1299"/>
      <c r="AU32" s="1295"/>
      <c r="AV32" s="1284"/>
      <c r="AW32" s="1213"/>
      <c r="AX32" s="1297"/>
      <c r="AY32" s="1213"/>
      <c r="AZ32" s="1297"/>
      <c r="BA32" s="1213"/>
      <c r="BB32" s="1279"/>
      <c r="BC32" s="1208"/>
      <c r="BD32" s="1292"/>
      <c r="BE32" s="1295"/>
      <c r="BF32" s="1292"/>
      <c r="BG32" s="1295"/>
      <c r="BH32" s="1284"/>
      <c r="BI32" s="1213"/>
      <c r="BJ32" s="1297"/>
      <c r="BK32" s="1213"/>
      <c r="BL32" s="1286"/>
      <c r="BM32" s="1289"/>
      <c r="BN32" s="1284"/>
      <c r="BO32" s="1213"/>
      <c r="BP32" s="1301"/>
      <c r="BQ32" s="1247"/>
    </row>
    <row r="33" spans="1:69" s="27" customFormat="1" ht="29.25" customHeight="1" x14ac:dyDescent="0.25">
      <c r="A33" s="1160"/>
      <c r="B33" s="1218"/>
      <c r="C33" s="1167"/>
      <c r="D33" s="1167"/>
      <c r="E33" s="920" t="s">
        <v>23</v>
      </c>
      <c r="F33" s="921" t="e">
        <f>#REF!</f>
        <v>#REF!</v>
      </c>
      <c r="G33" s="920">
        <v>0.11</v>
      </c>
      <c r="H33" s="921" t="e">
        <f t="shared" si="1"/>
        <v>#REF!</v>
      </c>
      <c r="I33" s="1222"/>
      <c r="J33" s="1222"/>
      <c r="K33" s="1205"/>
      <c r="L33" s="1206"/>
      <c r="M33" s="1208"/>
      <c r="N33" s="1211"/>
      <c r="O33" s="1213"/>
      <c r="P33" s="1215"/>
      <c r="Q33" s="1247"/>
      <c r="R33" s="1211"/>
      <c r="S33" s="1247"/>
      <c r="T33" s="1211"/>
      <c r="U33" s="1282"/>
      <c r="V33" s="1211"/>
      <c r="W33" s="1247"/>
      <c r="X33" s="1211"/>
      <c r="Y33" s="1276"/>
      <c r="Z33" s="1279"/>
      <c r="AA33" s="1208"/>
      <c r="AB33" s="1279">
        <v>0</v>
      </c>
      <c r="AC33" s="1208">
        <v>0</v>
      </c>
      <c r="AD33" s="1284"/>
      <c r="AE33" s="1289"/>
      <c r="AF33" s="1292"/>
      <c r="AG33" s="1295"/>
      <c r="AH33" s="1284"/>
      <c r="AI33" s="1213"/>
      <c r="AJ33" s="1284"/>
      <c r="AK33" s="1213"/>
      <c r="AL33" s="1284"/>
      <c r="AM33" s="1213"/>
      <c r="AN33" s="1286"/>
      <c r="AO33" s="1289"/>
      <c r="AP33" s="1299"/>
      <c r="AQ33" s="1295"/>
      <c r="AR33" s="1299"/>
      <c r="AS33" s="1295"/>
      <c r="AT33" s="1299"/>
      <c r="AU33" s="1295"/>
      <c r="AV33" s="1284"/>
      <c r="AW33" s="1213"/>
      <c r="AX33" s="1297"/>
      <c r="AY33" s="1213"/>
      <c r="AZ33" s="1297"/>
      <c r="BA33" s="1213"/>
      <c r="BB33" s="1279"/>
      <c r="BC33" s="1208"/>
      <c r="BD33" s="1292"/>
      <c r="BE33" s="1295"/>
      <c r="BF33" s="1292"/>
      <c r="BG33" s="1295"/>
      <c r="BH33" s="1284"/>
      <c r="BI33" s="1213"/>
      <c r="BJ33" s="1297"/>
      <c r="BK33" s="1213"/>
      <c r="BL33" s="1286"/>
      <c r="BM33" s="1289"/>
      <c r="BN33" s="1284"/>
      <c r="BO33" s="1213"/>
      <c r="BP33" s="1301"/>
      <c r="BQ33" s="1247"/>
    </row>
    <row r="34" spans="1:69" s="27" customFormat="1" ht="29.25" customHeight="1" thickBot="1" x14ac:dyDescent="0.3">
      <c r="A34" s="1217"/>
      <c r="B34" s="1219"/>
      <c r="C34" s="1220"/>
      <c r="D34" s="1220"/>
      <c r="E34" s="870" t="s">
        <v>24</v>
      </c>
      <c r="F34" s="101" t="e">
        <f>#REF!</f>
        <v>#REF!</v>
      </c>
      <c r="G34" s="870">
        <v>0.2</v>
      </c>
      <c r="H34" s="101" t="e">
        <f t="shared" si="1"/>
        <v>#REF!</v>
      </c>
      <c r="I34" s="1223"/>
      <c r="J34" s="1222"/>
      <c r="K34" s="1205"/>
      <c r="L34" s="1206"/>
      <c r="M34" s="1209"/>
      <c r="N34" s="1212"/>
      <c r="O34" s="1213"/>
      <c r="P34" s="1216"/>
      <c r="Q34" s="1247"/>
      <c r="R34" s="1212"/>
      <c r="S34" s="1247"/>
      <c r="T34" s="1212"/>
      <c r="U34" s="1283"/>
      <c r="V34" s="1212"/>
      <c r="W34" s="1247"/>
      <c r="X34" s="1212"/>
      <c r="Y34" s="1277"/>
      <c r="Z34" s="1280"/>
      <c r="AA34" s="1209"/>
      <c r="AB34" s="1280">
        <v>0</v>
      </c>
      <c r="AC34" s="1209">
        <v>0</v>
      </c>
      <c r="AD34" s="1284"/>
      <c r="AE34" s="1290"/>
      <c r="AF34" s="1293"/>
      <c r="AG34" s="1296"/>
      <c r="AH34" s="1284"/>
      <c r="AI34" s="1213"/>
      <c r="AJ34" s="1284"/>
      <c r="AK34" s="1213"/>
      <c r="AL34" s="1284"/>
      <c r="AM34" s="1213"/>
      <c r="AN34" s="1287"/>
      <c r="AO34" s="1290"/>
      <c r="AP34" s="1300"/>
      <c r="AQ34" s="1296"/>
      <c r="AR34" s="1300"/>
      <c r="AS34" s="1296"/>
      <c r="AT34" s="1300"/>
      <c r="AU34" s="1296"/>
      <c r="AV34" s="1284"/>
      <c r="AW34" s="1213"/>
      <c r="AX34" s="1297"/>
      <c r="AY34" s="1213"/>
      <c r="AZ34" s="1297"/>
      <c r="BA34" s="1213"/>
      <c r="BB34" s="1280"/>
      <c r="BC34" s="1209"/>
      <c r="BD34" s="1293"/>
      <c r="BE34" s="1296"/>
      <c r="BF34" s="1293"/>
      <c r="BG34" s="1296"/>
      <c r="BH34" s="1284"/>
      <c r="BI34" s="1213"/>
      <c r="BJ34" s="1297"/>
      <c r="BK34" s="1213"/>
      <c r="BL34" s="1287"/>
      <c r="BM34" s="1290"/>
      <c r="BN34" s="1284"/>
      <c r="BO34" s="1213"/>
      <c r="BP34" s="1301"/>
      <c r="BQ34" s="1247"/>
    </row>
    <row r="35" spans="1:69" s="27" customFormat="1" ht="56.25" customHeight="1" thickBot="1" x14ac:dyDescent="0.3">
      <c r="A35" s="16">
        <v>11</v>
      </c>
      <c r="B35" s="131" t="s">
        <v>25</v>
      </c>
      <c r="C35" s="1158" t="s">
        <v>26</v>
      </c>
      <c r="D35" s="1158"/>
      <c r="E35" s="962" t="s">
        <v>382</v>
      </c>
      <c r="F35" s="106" t="e">
        <f>#REF!</f>
        <v>#REF!</v>
      </c>
      <c r="G35" s="962">
        <v>0.15</v>
      </c>
      <c r="H35" s="106" t="e">
        <f t="shared" si="1"/>
        <v>#REF!</v>
      </c>
      <c r="I35" s="106" t="e">
        <f>(H35*($I$7+#REF!))+H35</f>
        <v>#REF!</v>
      </c>
      <c r="J35" s="106" t="e">
        <f>ROUND(I35*#REF!*#REF!,0)</f>
        <v>#REF!</v>
      </c>
      <c r="K35" s="963" t="e">
        <f>ROUND(I35*#REF!*#REF!*#REF!,0)</f>
        <v>#REF!</v>
      </c>
      <c r="L35" s="887">
        <v>76</v>
      </c>
      <c r="M35" s="888">
        <v>43</v>
      </c>
      <c r="N35" s="997">
        <v>57.149755980033937</v>
      </c>
      <c r="O35" s="882">
        <v>45.1</v>
      </c>
      <c r="P35" s="998">
        <v>75.371138525705604</v>
      </c>
      <c r="Q35" s="888">
        <v>46.7</v>
      </c>
      <c r="R35" s="887">
        <v>75.371138525705604</v>
      </c>
      <c r="S35" s="888">
        <v>46.7</v>
      </c>
      <c r="T35" s="994">
        <v>152</v>
      </c>
      <c r="U35" s="995">
        <v>44</v>
      </c>
      <c r="V35" s="887">
        <v>61.492687781016002</v>
      </c>
      <c r="W35" s="888">
        <v>66.17597088241817</v>
      </c>
      <c r="X35" s="881">
        <v>0</v>
      </c>
      <c r="Y35" s="247">
        <v>0</v>
      </c>
      <c r="Z35" s="887">
        <v>104.1</v>
      </c>
      <c r="AA35" s="888">
        <v>112</v>
      </c>
      <c r="AB35" s="887">
        <v>137</v>
      </c>
      <c r="AC35" s="888">
        <v>44</v>
      </c>
      <c r="AD35" s="881">
        <v>86</v>
      </c>
      <c r="AE35" s="996">
        <v>52</v>
      </c>
      <c r="AF35" s="881">
        <v>67</v>
      </c>
      <c r="AG35" s="882">
        <v>70</v>
      </c>
      <c r="AH35" s="881">
        <v>49.16</v>
      </c>
      <c r="AI35" s="882">
        <v>55</v>
      </c>
      <c r="AJ35" s="881">
        <v>50.21</v>
      </c>
      <c r="AK35" s="882">
        <v>54</v>
      </c>
      <c r="AL35" s="881">
        <v>452</v>
      </c>
      <c r="AM35" s="882">
        <v>46.9</v>
      </c>
      <c r="AN35" s="881">
        <v>56.72</v>
      </c>
      <c r="AO35" s="247">
        <v>58.9</v>
      </c>
      <c r="AP35" s="881">
        <v>79.84899999999999</v>
      </c>
      <c r="AQ35" s="882">
        <v>86.070999999999998</v>
      </c>
      <c r="AR35" s="881">
        <v>69</v>
      </c>
      <c r="AS35" s="882">
        <v>74</v>
      </c>
      <c r="AT35" s="881">
        <v>65.19</v>
      </c>
      <c r="AU35" s="882">
        <v>70.16</v>
      </c>
      <c r="AV35" s="881">
        <v>68.8</v>
      </c>
      <c r="AW35" s="882">
        <v>46</v>
      </c>
      <c r="AX35" s="886">
        <v>0.59867199999999998</v>
      </c>
      <c r="AY35" s="882">
        <v>0.28458000000000006</v>
      </c>
      <c r="AZ35" s="886">
        <v>91.525423728813564</v>
      </c>
      <c r="BA35" s="882">
        <v>98</v>
      </c>
      <c r="BB35" s="887">
        <v>92</v>
      </c>
      <c r="BC35" s="888">
        <v>48.106666666666662</v>
      </c>
      <c r="BD35" s="881">
        <v>120</v>
      </c>
      <c r="BE35" s="882">
        <v>96</v>
      </c>
      <c r="BF35" s="881">
        <v>67</v>
      </c>
      <c r="BG35" s="882">
        <v>72</v>
      </c>
      <c r="BH35" s="881">
        <v>75</v>
      </c>
      <c r="BI35" s="882">
        <v>75.311999999999998</v>
      </c>
      <c r="BJ35" s="881">
        <v>47.46</v>
      </c>
      <c r="BK35" s="882">
        <v>40</v>
      </c>
      <c r="BL35" s="881">
        <v>44</v>
      </c>
      <c r="BM35" s="247">
        <v>37</v>
      </c>
      <c r="BN35" s="881">
        <v>73</v>
      </c>
      <c r="BO35" s="882">
        <v>72</v>
      </c>
      <c r="BP35" s="887">
        <v>105.60000000000001</v>
      </c>
      <c r="BQ35" s="888">
        <v>114.4</v>
      </c>
    </row>
    <row r="36" spans="1:69" s="27" customFormat="1" ht="29.25" customHeight="1" thickBot="1" x14ac:dyDescent="0.3">
      <c r="A36" s="1224" t="s">
        <v>27</v>
      </c>
      <c r="B36" s="1225"/>
      <c r="C36" s="1226"/>
      <c r="D36" s="1227"/>
      <c r="E36" s="969"/>
      <c r="F36" s="969"/>
      <c r="G36" s="969"/>
      <c r="H36" s="969"/>
      <c r="I36" s="969"/>
      <c r="J36" s="969"/>
      <c r="K36" s="973"/>
      <c r="L36" s="887"/>
      <c r="M36" s="888"/>
      <c r="N36" s="997"/>
      <c r="O36" s="882"/>
      <c r="P36" s="998"/>
      <c r="Q36" s="888"/>
      <c r="R36" s="887"/>
      <c r="S36" s="888"/>
      <c r="T36" s="994"/>
      <c r="U36" s="995"/>
      <c r="V36" s="887"/>
      <c r="W36" s="888"/>
      <c r="X36" s="999"/>
      <c r="Y36" s="1049"/>
      <c r="Z36" s="887"/>
      <c r="AA36" s="888"/>
      <c r="AB36" s="887"/>
      <c r="AC36" s="888"/>
      <c r="AD36" s="881"/>
      <c r="AE36" s="996"/>
      <c r="AF36" s="881"/>
      <c r="AG36" s="882"/>
      <c r="AH36" s="881"/>
      <c r="AI36" s="882"/>
      <c r="AJ36" s="881"/>
      <c r="AK36" s="882"/>
      <c r="AL36" s="881"/>
      <c r="AM36" s="882"/>
      <c r="AN36" s="881"/>
      <c r="AO36" s="247"/>
      <c r="AP36" s="881"/>
      <c r="AQ36" s="882"/>
      <c r="AR36" s="881"/>
      <c r="AS36" s="882"/>
      <c r="AT36" s="881"/>
      <c r="AU36" s="882"/>
      <c r="AV36" s="881"/>
      <c r="AW36" s="882"/>
      <c r="AX36" s="881"/>
      <c r="AY36" s="882"/>
      <c r="AZ36" s="886"/>
      <c r="BA36" s="882"/>
      <c r="BB36" s="887"/>
      <c r="BC36" s="888"/>
      <c r="BD36" s="881"/>
      <c r="BE36" s="882"/>
      <c r="BF36" s="881"/>
      <c r="BG36" s="882"/>
      <c r="BH36" s="881"/>
      <c r="BI36" s="882"/>
      <c r="BJ36" s="881"/>
      <c r="BK36" s="882"/>
      <c r="BL36" s="881"/>
      <c r="BM36" s="247"/>
      <c r="BN36" s="881"/>
      <c r="BO36" s="882"/>
      <c r="BP36" s="887"/>
      <c r="BQ36" s="888"/>
    </row>
    <row r="37" spans="1:69" s="27" customFormat="1" ht="47.25" customHeight="1" thickBot="1" x14ac:dyDescent="0.3">
      <c r="A37" s="16">
        <v>1</v>
      </c>
      <c r="B37" s="131" t="s">
        <v>28</v>
      </c>
      <c r="C37" s="1163" t="s">
        <v>3</v>
      </c>
      <c r="D37" s="1163"/>
      <c r="E37" s="873" t="s">
        <v>383</v>
      </c>
      <c r="F37" s="66" t="e">
        <f>#REF!</f>
        <v>#REF!</v>
      </c>
      <c r="G37" s="873">
        <v>0.32</v>
      </c>
      <c r="H37" s="66" t="e">
        <f t="shared" ref="H37:H60" si="2">F37*G37</f>
        <v>#REF!</v>
      </c>
      <c r="I37" s="66" t="e">
        <f>(H37*($I$7+#REF!))+H37</f>
        <v>#REF!</v>
      </c>
      <c r="J37" s="66" t="e">
        <f>ROUND(I37*#REF!*#REF!,0)</f>
        <v>#REF!</v>
      </c>
      <c r="K37" s="964" t="e">
        <f>ROUND(I37*#REF!*#REF!*#REF!,0)</f>
        <v>#REF!</v>
      </c>
      <c r="L37" s="887">
        <v>185</v>
      </c>
      <c r="M37" s="888">
        <v>120</v>
      </c>
      <c r="N37" s="881">
        <v>139.03943505517756</v>
      </c>
      <c r="O37" s="247">
        <v>109.7</v>
      </c>
      <c r="P37" s="993">
        <v>205</v>
      </c>
      <c r="Q37" s="888">
        <v>152.25</v>
      </c>
      <c r="R37" s="887">
        <v>184.4786722618085</v>
      </c>
      <c r="S37" s="888">
        <v>114.3</v>
      </c>
      <c r="T37" s="994">
        <v>282</v>
      </c>
      <c r="U37" s="995">
        <v>66</v>
      </c>
      <c r="V37" s="887">
        <v>150.61912661424171</v>
      </c>
      <c r="W37" s="888">
        <v>162.09027929718232</v>
      </c>
      <c r="X37" s="881">
        <v>0</v>
      </c>
      <c r="Y37" s="247">
        <v>0</v>
      </c>
      <c r="Z37" s="887">
        <v>246.62</v>
      </c>
      <c r="AA37" s="888">
        <v>103.35000000000001</v>
      </c>
      <c r="AB37" s="887">
        <v>341</v>
      </c>
      <c r="AC37" s="888">
        <v>109</v>
      </c>
      <c r="AD37" s="881">
        <v>210</v>
      </c>
      <c r="AE37" s="996">
        <v>126</v>
      </c>
      <c r="AF37" s="881">
        <v>151</v>
      </c>
      <c r="AG37" s="882">
        <v>157</v>
      </c>
      <c r="AH37" s="881">
        <v>118.2</v>
      </c>
      <c r="AI37" s="882">
        <v>132</v>
      </c>
      <c r="AJ37" s="881">
        <v>121.34</v>
      </c>
      <c r="AK37" s="882">
        <v>131</v>
      </c>
      <c r="AL37" s="881">
        <v>104.18</v>
      </c>
      <c r="AM37" s="882">
        <v>85</v>
      </c>
      <c r="AN37" s="881">
        <v>139.12</v>
      </c>
      <c r="AO37" s="247">
        <v>144.5</v>
      </c>
      <c r="AP37" s="881">
        <v>132.252758</v>
      </c>
      <c r="AQ37" s="882">
        <v>153.01971999999998</v>
      </c>
      <c r="AR37" s="881">
        <v>168</v>
      </c>
      <c r="AS37" s="882">
        <v>181</v>
      </c>
      <c r="AT37" s="881">
        <v>148.57</v>
      </c>
      <c r="AU37" s="882">
        <v>159.88</v>
      </c>
      <c r="AV37" s="881">
        <v>166.4</v>
      </c>
      <c r="AW37" s="882">
        <v>112</v>
      </c>
      <c r="AX37" s="881">
        <v>104.21952</v>
      </c>
      <c r="AY37" s="882">
        <v>94.86</v>
      </c>
      <c r="AZ37" s="886">
        <v>223.72881355932205</v>
      </c>
      <c r="BA37" s="882">
        <v>241</v>
      </c>
      <c r="BB37" s="887">
        <v>218</v>
      </c>
      <c r="BC37" s="888">
        <v>113.51115577889449</v>
      </c>
      <c r="BD37" s="881">
        <v>293</v>
      </c>
      <c r="BE37" s="882">
        <v>173</v>
      </c>
      <c r="BF37" s="881">
        <v>137</v>
      </c>
      <c r="BG37" s="882">
        <v>100</v>
      </c>
      <c r="BH37" s="881">
        <v>183</v>
      </c>
      <c r="BI37" s="882">
        <v>107.26730000000001</v>
      </c>
      <c r="BJ37" s="881">
        <v>116.1</v>
      </c>
      <c r="BK37" s="882">
        <v>97</v>
      </c>
      <c r="BL37" s="881">
        <v>95</v>
      </c>
      <c r="BM37" s="247">
        <v>107</v>
      </c>
      <c r="BN37" s="881">
        <v>166</v>
      </c>
      <c r="BO37" s="882">
        <v>166</v>
      </c>
      <c r="BP37" s="887">
        <v>248.60000000000002</v>
      </c>
      <c r="BQ37" s="888">
        <v>208.68875367999999</v>
      </c>
    </row>
    <row r="38" spans="1:69" s="27" customFormat="1" ht="47.25" customHeight="1" thickBot="1" x14ac:dyDescent="0.3">
      <c r="A38" s="841">
        <v>2</v>
      </c>
      <c r="B38" s="842" t="s">
        <v>29</v>
      </c>
      <c r="C38" s="1171" t="s">
        <v>3</v>
      </c>
      <c r="D38" s="1171"/>
      <c r="E38" s="870" t="s">
        <v>8</v>
      </c>
      <c r="F38" s="101" t="e">
        <f>#REF!</f>
        <v>#REF!</v>
      </c>
      <c r="G38" s="870">
        <v>0.96</v>
      </c>
      <c r="H38" s="101" t="e">
        <f t="shared" si="2"/>
        <v>#REF!</v>
      </c>
      <c r="I38" s="101" t="e">
        <f>(H38*($I$7+#REF!))+H38</f>
        <v>#REF!</v>
      </c>
      <c r="J38" s="101" t="e">
        <f>ROUND(I38*#REF!*#REF!,0)</f>
        <v>#REF!</v>
      </c>
      <c r="K38" s="922" t="e">
        <f>ROUND(I38*#REF!*#REF!*#REF!,0)</f>
        <v>#REF!</v>
      </c>
      <c r="L38" s="887">
        <v>556</v>
      </c>
      <c r="M38" s="888">
        <v>359</v>
      </c>
      <c r="N38" s="881">
        <v>417.11830516553272</v>
      </c>
      <c r="O38" s="247">
        <v>329.2</v>
      </c>
      <c r="P38" s="993">
        <v>614</v>
      </c>
      <c r="Q38" s="888">
        <v>456.75</v>
      </c>
      <c r="R38" s="887">
        <v>553.43601678542541</v>
      </c>
      <c r="S38" s="888">
        <v>342.9</v>
      </c>
      <c r="T38" s="994">
        <v>973</v>
      </c>
      <c r="U38" s="995">
        <v>199</v>
      </c>
      <c r="V38" s="887">
        <v>451.85737984272498</v>
      </c>
      <c r="W38" s="888">
        <v>486.27083789154688</v>
      </c>
      <c r="X38" s="881">
        <v>0</v>
      </c>
      <c r="Y38" s="247">
        <v>240</v>
      </c>
      <c r="Z38" s="887">
        <v>739.86</v>
      </c>
      <c r="AA38" s="888">
        <v>310.44</v>
      </c>
      <c r="AB38" s="887">
        <v>1022</v>
      </c>
      <c r="AC38" s="888">
        <v>326</v>
      </c>
      <c r="AD38" s="881">
        <v>629</v>
      </c>
      <c r="AE38" s="996">
        <v>379</v>
      </c>
      <c r="AF38" s="881">
        <v>454</v>
      </c>
      <c r="AG38" s="882">
        <v>471</v>
      </c>
      <c r="AH38" s="881">
        <v>353.55</v>
      </c>
      <c r="AI38" s="882">
        <v>396</v>
      </c>
      <c r="AJ38" s="881">
        <v>362.96</v>
      </c>
      <c r="AK38" s="882">
        <v>391</v>
      </c>
      <c r="AL38" s="881">
        <v>263.69</v>
      </c>
      <c r="AM38" s="882">
        <v>214</v>
      </c>
      <c r="AN38" s="881">
        <v>417.36</v>
      </c>
      <c r="AO38" s="247">
        <v>433.4</v>
      </c>
      <c r="AP38" s="881">
        <v>448.12918000000002</v>
      </c>
      <c r="AQ38" s="882">
        <v>554.14998600000001</v>
      </c>
      <c r="AR38" s="881">
        <v>503</v>
      </c>
      <c r="AS38" s="882">
        <v>542</v>
      </c>
      <c r="AT38" s="881">
        <v>445.7</v>
      </c>
      <c r="AU38" s="882">
        <v>479.64</v>
      </c>
      <c r="AV38" s="881">
        <v>500.8</v>
      </c>
      <c r="AW38" s="882">
        <v>337</v>
      </c>
      <c r="AX38" s="881">
        <v>349.76990000000006</v>
      </c>
      <c r="AY38" s="882">
        <v>321.46999999999997</v>
      </c>
      <c r="AZ38" s="886">
        <v>671.18644067796617</v>
      </c>
      <c r="BA38" s="882">
        <v>722</v>
      </c>
      <c r="BB38" s="887">
        <v>653</v>
      </c>
      <c r="BC38" s="888">
        <v>341.66566164154108</v>
      </c>
      <c r="BD38" s="881">
        <v>879</v>
      </c>
      <c r="BE38" s="882">
        <v>518</v>
      </c>
      <c r="BF38" s="881">
        <v>488</v>
      </c>
      <c r="BG38" s="882">
        <v>525</v>
      </c>
      <c r="BH38" s="881">
        <v>549</v>
      </c>
      <c r="BI38" s="882">
        <v>321.18894399999999</v>
      </c>
      <c r="BJ38" s="881">
        <v>349.15</v>
      </c>
      <c r="BK38" s="882">
        <v>290</v>
      </c>
      <c r="BL38" s="881">
        <v>284</v>
      </c>
      <c r="BM38" s="247">
        <v>321</v>
      </c>
      <c r="BN38" s="881">
        <v>499</v>
      </c>
      <c r="BO38" s="882">
        <v>498</v>
      </c>
      <c r="BP38" s="887">
        <v>745.80000000000007</v>
      </c>
      <c r="BQ38" s="888">
        <v>208.68875367999999</v>
      </c>
    </row>
    <row r="39" spans="1:69" s="27" customFormat="1" ht="47.25" customHeight="1" thickBot="1" x14ac:dyDescent="0.3">
      <c r="A39" s="16">
        <v>3</v>
      </c>
      <c r="B39" s="131" t="s">
        <v>30</v>
      </c>
      <c r="C39" s="1148" t="s">
        <v>3</v>
      </c>
      <c r="D39" s="1148"/>
      <c r="E39" s="871" t="s">
        <v>8</v>
      </c>
      <c r="F39" s="64" t="e">
        <f>#REF!</f>
        <v>#REF!</v>
      </c>
      <c r="G39" s="871">
        <v>1.18</v>
      </c>
      <c r="H39" s="64" t="e">
        <f t="shared" si="2"/>
        <v>#REF!</v>
      </c>
      <c r="I39" s="64" t="e">
        <f>(H39*($I$7+#REF!))+H39</f>
        <v>#REF!</v>
      </c>
      <c r="J39" s="64" t="e">
        <f>ROUND(I39*#REF!*#REF!,0)</f>
        <v>#REF!</v>
      </c>
      <c r="K39" s="919" t="e">
        <f>ROUND(I39*#REF!*#REF!*#REF!,0)</f>
        <v>#REF!</v>
      </c>
      <c r="L39" s="887">
        <v>683</v>
      </c>
      <c r="M39" s="888">
        <v>441</v>
      </c>
      <c r="N39" s="881">
        <v>512.7079167659673</v>
      </c>
      <c r="O39" s="247">
        <v>404.6</v>
      </c>
      <c r="P39" s="993">
        <v>755</v>
      </c>
      <c r="Q39" s="888">
        <v>561</v>
      </c>
      <c r="R39" s="887">
        <v>680.2651039654188</v>
      </c>
      <c r="S39" s="888">
        <v>421.4</v>
      </c>
      <c r="T39" s="994">
        <v>1195</v>
      </c>
      <c r="U39" s="995">
        <v>245</v>
      </c>
      <c r="V39" s="887">
        <v>555.40802939001617</v>
      </c>
      <c r="W39" s="888">
        <v>597.70790490835964</v>
      </c>
      <c r="X39" s="881">
        <v>0</v>
      </c>
      <c r="Y39" s="247">
        <v>289</v>
      </c>
      <c r="Z39" s="887">
        <v>909.41</v>
      </c>
      <c r="AA39" s="888">
        <v>381.81</v>
      </c>
      <c r="AB39" s="887">
        <v>1256</v>
      </c>
      <c r="AC39" s="888">
        <v>401</v>
      </c>
      <c r="AD39" s="881">
        <v>773</v>
      </c>
      <c r="AE39" s="996">
        <v>466</v>
      </c>
      <c r="AF39" s="881">
        <v>558</v>
      </c>
      <c r="AG39" s="882">
        <v>579</v>
      </c>
      <c r="AH39" s="881">
        <v>434.09</v>
      </c>
      <c r="AI39" s="882">
        <v>486</v>
      </c>
      <c r="AJ39" s="881">
        <v>446.64</v>
      </c>
      <c r="AK39" s="882">
        <v>480</v>
      </c>
      <c r="AL39" s="881">
        <v>348.34</v>
      </c>
      <c r="AM39" s="882">
        <v>282</v>
      </c>
      <c r="AN39" s="881">
        <v>513</v>
      </c>
      <c r="AO39" s="247">
        <v>532.70000000000005</v>
      </c>
      <c r="AP39" s="881">
        <v>538.84801400000003</v>
      </c>
      <c r="AQ39" s="882">
        <v>620.82286399999998</v>
      </c>
      <c r="AR39" s="881">
        <v>619</v>
      </c>
      <c r="AS39" s="882">
        <v>666</v>
      </c>
      <c r="AT39" s="881">
        <v>547.84</v>
      </c>
      <c r="AU39" s="882">
        <v>589.55999999999995</v>
      </c>
      <c r="AV39" s="881">
        <v>616</v>
      </c>
      <c r="AW39" s="882">
        <v>414</v>
      </c>
      <c r="AX39" s="881">
        <v>420.43006000000003</v>
      </c>
      <c r="AY39" s="882">
        <v>387.87200000000007</v>
      </c>
      <c r="AZ39" s="886">
        <v>824.57627118644075</v>
      </c>
      <c r="BA39" s="882">
        <v>888</v>
      </c>
      <c r="BB39" s="887">
        <v>803</v>
      </c>
      <c r="BC39" s="888">
        <v>419.95117166212538</v>
      </c>
      <c r="BD39" s="881">
        <v>1080</v>
      </c>
      <c r="BE39" s="882">
        <v>638</v>
      </c>
      <c r="BF39" s="881">
        <v>599</v>
      </c>
      <c r="BG39" s="882">
        <v>645</v>
      </c>
      <c r="BH39" s="881">
        <v>674</v>
      </c>
      <c r="BI39" s="882">
        <v>394.74366399999997</v>
      </c>
      <c r="BJ39" s="881">
        <v>429.66</v>
      </c>
      <c r="BK39" s="882">
        <v>357</v>
      </c>
      <c r="BL39" s="881">
        <v>349</v>
      </c>
      <c r="BM39" s="247">
        <v>395</v>
      </c>
      <c r="BN39" s="881">
        <v>613</v>
      </c>
      <c r="BO39" s="882">
        <v>613</v>
      </c>
      <c r="BP39" s="887">
        <v>917.40000000000009</v>
      </c>
      <c r="BQ39" s="888">
        <v>275.71158076</v>
      </c>
    </row>
    <row r="40" spans="1:69" s="27" customFormat="1" ht="57.75" customHeight="1" thickBot="1" x14ac:dyDescent="0.3">
      <c r="A40" s="841">
        <v>4</v>
      </c>
      <c r="B40" s="842" t="s">
        <v>31</v>
      </c>
      <c r="C40" s="1171" t="s">
        <v>3</v>
      </c>
      <c r="D40" s="1171"/>
      <c r="E40" s="870" t="s">
        <v>8</v>
      </c>
      <c r="F40" s="101" t="e">
        <f>#REF!</f>
        <v>#REF!</v>
      </c>
      <c r="G40" s="843">
        <v>0.4</v>
      </c>
      <c r="H40" s="101" t="e">
        <f t="shared" si="2"/>
        <v>#REF!</v>
      </c>
      <c r="I40" s="101" t="e">
        <f>(H40*($I$7+#REF!))+H40</f>
        <v>#REF!</v>
      </c>
      <c r="J40" s="101" t="e">
        <f>ROUND(I40*#REF!*#REF!,0)</f>
        <v>#REF!</v>
      </c>
      <c r="K40" s="922" t="e">
        <f>ROUND(I40*#REF!*#REF!*#REF!,0)</f>
        <v>#REF!</v>
      </c>
      <c r="L40" s="887">
        <v>290</v>
      </c>
      <c r="M40" s="888">
        <v>187</v>
      </c>
      <c r="N40" s="881">
        <v>217.24911727371494</v>
      </c>
      <c r="O40" s="247">
        <v>171.4</v>
      </c>
      <c r="P40" s="993">
        <v>320</v>
      </c>
      <c r="Q40" s="888">
        <v>237.75</v>
      </c>
      <c r="R40" s="887">
        <v>288.24792540907578</v>
      </c>
      <c r="S40" s="888">
        <v>178.6</v>
      </c>
      <c r="T40" s="994">
        <v>507</v>
      </c>
      <c r="U40" s="995">
        <v>127</v>
      </c>
      <c r="V40" s="887">
        <v>179.33</v>
      </c>
      <c r="W40" s="888">
        <v>166.3</v>
      </c>
      <c r="X40" s="881">
        <v>194</v>
      </c>
      <c r="Y40" s="247">
        <v>125</v>
      </c>
      <c r="Z40" s="887">
        <v>385.34</v>
      </c>
      <c r="AA40" s="888">
        <v>161.85</v>
      </c>
      <c r="AB40" s="887">
        <v>532</v>
      </c>
      <c r="AC40" s="888">
        <v>170</v>
      </c>
      <c r="AD40" s="881">
        <v>328</v>
      </c>
      <c r="AE40" s="996">
        <v>197</v>
      </c>
      <c r="AF40" s="881">
        <v>236</v>
      </c>
      <c r="AG40" s="882">
        <v>246</v>
      </c>
      <c r="AH40" s="881">
        <v>184.1</v>
      </c>
      <c r="AI40" s="882">
        <v>206</v>
      </c>
      <c r="AJ40" s="881">
        <v>189.33</v>
      </c>
      <c r="AK40" s="882">
        <v>204</v>
      </c>
      <c r="AL40" s="881">
        <v>162.77000000000001</v>
      </c>
      <c r="AM40" s="882">
        <v>131</v>
      </c>
      <c r="AN40" s="881">
        <v>217.37</v>
      </c>
      <c r="AO40" s="247">
        <v>225.7</v>
      </c>
      <c r="AP40" s="881">
        <v>266.69151199999999</v>
      </c>
      <c r="AQ40" s="882">
        <v>256.85452999999995</v>
      </c>
      <c r="AR40" s="881">
        <v>262</v>
      </c>
      <c r="AS40" s="882">
        <v>282</v>
      </c>
      <c r="AT40" s="881">
        <v>232.14</v>
      </c>
      <c r="AU40" s="882">
        <v>249.81</v>
      </c>
      <c r="AV40" s="881">
        <v>260.8</v>
      </c>
      <c r="AW40" s="882">
        <v>176</v>
      </c>
      <c r="AX40" s="881">
        <v>182.34200000000001</v>
      </c>
      <c r="AY40" s="882">
        <v>166.53200000000001</v>
      </c>
      <c r="AZ40" s="886">
        <v>349.15254237288138</v>
      </c>
      <c r="BA40" s="882">
        <v>376</v>
      </c>
      <c r="BB40" s="887">
        <v>340</v>
      </c>
      <c r="BC40" s="888">
        <v>177.8207073954984</v>
      </c>
      <c r="BD40" s="881">
        <v>458</v>
      </c>
      <c r="BE40" s="882">
        <v>364</v>
      </c>
      <c r="BF40" s="881">
        <v>241</v>
      </c>
      <c r="BG40" s="882">
        <v>175</v>
      </c>
      <c r="BH40" s="881">
        <v>286</v>
      </c>
      <c r="BI40" s="882">
        <v>205.60176000000001</v>
      </c>
      <c r="BJ40" s="881">
        <v>182.2</v>
      </c>
      <c r="BK40" s="882">
        <v>151</v>
      </c>
      <c r="BL40" s="881">
        <v>148</v>
      </c>
      <c r="BM40" s="247">
        <v>167</v>
      </c>
      <c r="BN40" s="881">
        <v>260</v>
      </c>
      <c r="BO40" s="882">
        <v>259</v>
      </c>
      <c r="BP40" s="887">
        <v>388.3</v>
      </c>
      <c r="BQ40" s="888">
        <v>144.92198556000002</v>
      </c>
    </row>
    <row r="41" spans="1:69" s="27" customFormat="1" ht="47.25" customHeight="1" thickBot="1" x14ac:dyDescent="0.3">
      <c r="A41" s="16">
        <v>5</v>
      </c>
      <c r="B41" s="131" t="s">
        <v>32</v>
      </c>
      <c r="C41" s="1148" t="s">
        <v>3</v>
      </c>
      <c r="D41" s="1148"/>
      <c r="E41" s="871" t="s">
        <v>8</v>
      </c>
      <c r="F41" s="64" t="e">
        <f>#REF!</f>
        <v>#REF!</v>
      </c>
      <c r="G41" s="871">
        <v>0.3</v>
      </c>
      <c r="H41" s="64" t="e">
        <f t="shared" si="2"/>
        <v>#REF!</v>
      </c>
      <c r="I41" s="64" t="e">
        <f>(H41*($I$7+#REF!))+H41</f>
        <v>#REF!</v>
      </c>
      <c r="J41" s="64" t="e">
        <f>ROUND(I41*#REF!*#REF!,0)</f>
        <v>#REF!</v>
      </c>
      <c r="K41" s="919" t="e">
        <f>ROUND(I41*#REF!*#REF!*#REF!,0)</f>
        <v>#REF!</v>
      </c>
      <c r="L41" s="887">
        <v>174</v>
      </c>
      <c r="M41" s="888">
        <v>112</v>
      </c>
      <c r="N41" s="881">
        <v>130.34947036422895</v>
      </c>
      <c r="O41" s="247">
        <v>102.9</v>
      </c>
      <c r="P41" s="993">
        <v>192</v>
      </c>
      <c r="Q41" s="888">
        <v>142.5</v>
      </c>
      <c r="R41" s="887">
        <v>172.94875524544545</v>
      </c>
      <c r="S41" s="888">
        <v>107.1</v>
      </c>
      <c r="T41" s="994">
        <v>304</v>
      </c>
      <c r="U41" s="995">
        <v>81</v>
      </c>
      <c r="V41" s="887">
        <v>107.6</v>
      </c>
      <c r="W41" s="888">
        <v>99.76</v>
      </c>
      <c r="X41" s="881">
        <v>264</v>
      </c>
      <c r="Y41" s="247">
        <v>75</v>
      </c>
      <c r="Z41" s="887">
        <v>231.2</v>
      </c>
      <c r="AA41" s="888">
        <v>97.11</v>
      </c>
      <c r="AB41" s="887">
        <v>320</v>
      </c>
      <c r="AC41" s="888">
        <v>102</v>
      </c>
      <c r="AD41" s="881">
        <v>197</v>
      </c>
      <c r="AE41" s="996">
        <v>118</v>
      </c>
      <c r="AF41" s="881">
        <v>142</v>
      </c>
      <c r="AG41" s="882">
        <v>147</v>
      </c>
      <c r="AH41" s="881">
        <v>110.88</v>
      </c>
      <c r="AI41" s="882">
        <v>123</v>
      </c>
      <c r="AJ41" s="881">
        <v>114.01</v>
      </c>
      <c r="AK41" s="882">
        <v>80</v>
      </c>
      <c r="AL41" s="881">
        <v>97.67</v>
      </c>
      <c r="AM41" s="882">
        <v>79</v>
      </c>
      <c r="AN41" s="881">
        <v>130.41999999999999</v>
      </c>
      <c r="AO41" s="247">
        <v>135.4</v>
      </c>
      <c r="AP41" s="881">
        <v>142.08974000000001</v>
      </c>
      <c r="AQ41" s="882">
        <v>154.112718</v>
      </c>
      <c r="AR41" s="881">
        <v>157</v>
      </c>
      <c r="AS41" s="882">
        <v>169</v>
      </c>
      <c r="AT41" s="881">
        <v>139.28</v>
      </c>
      <c r="AU41" s="882">
        <v>149.88999999999999</v>
      </c>
      <c r="AV41" s="881">
        <v>156.80000000000001</v>
      </c>
      <c r="AW41" s="882">
        <v>105</v>
      </c>
      <c r="AX41" s="881">
        <v>109.53168000000001</v>
      </c>
      <c r="AY41" s="882">
        <v>100.13000000000001</v>
      </c>
      <c r="AZ41" s="886">
        <v>104.23728813559323</v>
      </c>
      <c r="BA41" s="882">
        <v>110</v>
      </c>
      <c r="BB41" s="887">
        <v>204</v>
      </c>
      <c r="BC41" s="888">
        <v>106.23828877005349</v>
      </c>
      <c r="BD41" s="881">
        <v>275</v>
      </c>
      <c r="BE41" s="882">
        <v>218</v>
      </c>
      <c r="BF41" s="881">
        <v>145</v>
      </c>
      <c r="BG41" s="882">
        <v>105</v>
      </c>
      <c r="BH41" s="881">
        <v>215</v>
      </c>
      <c r="BI41" s="882">
        <v>123.51168</v>
      </c>
      <c r="BJ41" s="881">
        <v>109.32</v>
      </c>
      <c r="BK41" s="882">
        <v>68</v>
      </c>
      <c r="BL41" s="881">
        <v>89</v>
      </c>
      <c r="BM41" s="247">
        <v>100</v>
      </c>
      <c r="BN41" s="881">
        <v>156</v>
      </c>
      <c r="BO41" s="882">
        <v>110</v>
      </c>
      <c r="BP41" s="887">
        <v>233.20000000000002</v>
      </c>
      <c r="BQ41" s="888">
        <v>86.955927520000003</v>
      </c>
    </row>
    <row r="42" spans="1:69" s="27" customFormat="1" ht="47.25" customHeight="1" thickBot="1" x14ac:dyDescent="0.3">
      <c r="A42" s="841">
        <v>6</v>
      </c>
      <c r="B42" s="865" t="s">
        <v>33</v>
      </c>
      <c r="C42" s="1171" t="s">
        <v>3</v>
      </c>
      <c r="D42" s="1171"/>
      <c r="E42" s="870" t="s">
        <v>8</v>
      </c>
      <c r="F42" s="101" t="e">
        <f>#REF!</f>
        <v>#REF!</v>
      </c>
      <c r="G42" s="870">
        <v>0.5</v>
      </c>
      <c r="H42" s="101" t="e">
        <f t="shared" si="2"/>
        <v>#REF!</v>
      </c>
      <c r="I42" s="101" t="e">
        <f>(H42*($I$7+#REF!))+H42</f>
        <v>#REF!</v>
      </c>
      <c r="J42" s="101" t="e">
        <f>ROUND(I42*#REF!*#REF!,0)</f>
        <v>#REF!</v>
      </c>
      <c r="K42" s="922" t="e">
        <f>ROUND(I42*#REF!*#REF!*#REF!,0)</f>
        <v>#REF!</v>
      </c>
      <c r="L42" s="887">
        <v>290</v>
      </c>
      <c r="M42" s="888">
        <v>187</v>
      </c>
      <c r="N42" s="881">
        <v>217.24911727371494</v>
      </c>
      <c r="O42" s="247">
        <v>171.4</v>
      </c>
      <c r="P42" s="993">
        <v>320</v>
      </c>
      <c r="Q42" s="888">
        <v>237.75</v>
      </c>
      <c r="R42" s="887">
        <v>288.24792540907578</v>
      </c>
      <c r="S42" s="888">
        <v>178.6</v>
      </c>
      <c r="T42" s="994">
        <v>589</v>
      </c>
      <c r="U42" s="995">
        <v>118</v>
      </c>
      <c r="V42" s="887">
        <v>235.34238533475263</v>
      </c>
      <c r="W42" s="888">
        <v>253.2660614018474</v>
      </c>
      <c r="X42" s="881">
        <v>864.40677966101703</v>
      </c>
      <c r="Y42" s="247">
        <v>125</v>
      </c>
      <c r="Z42" s="887">
        <v>385.34</v>
      </c>
      <c r="AA42" s="888">
        <v>161.85</v>
      </c>
      <c r="AB42" s="887">
        <v>532</v>
      </c>
      <c r="AC42" s="888">
        <v>170</v>
      </c>
      <c r="AD42" s="881">
        <v>328</v>
      </c>
      <c r="AE42" s="996">
        <v>197</v>
      </c>
      <c r="AF42" s="881">
        <v>236</v>
      </c>
      <c r="AG42" s="882">
        <v>246</v>
      </c>
      <c r="AH42" s="881">
        <v>184.1</v>
      </c>
      <c r="AI42" s="882">
        <v>155</v>
      </c>
      <c r="AJ42" s="881">
        <v>189.33</v>
      </c>
      <c r="AK42" s="882">
        <v>204</v>
      </c>
      <c r="AL42" s="881">
        <v>162.77000000000001</v>
      </c>
      <c r="AM42" s="882">
        <v>131</v>
      </c>
      <c r="AN42" s="881">
        <v>217.37</v>
      </c>
      <c r="AO42" s="247">
        <v>225.7</v>
      </c>
      <c r="AP42" s="881">
        <v>360.68933999999996</v>
      </c>
      <c r="AQ42" s="882">
        <v>256.85452999999995</v>
      </c>
      <c r="AR42" s="881">
        <v>262</v>
      </c>
      <c r="AS42" s="882">
        <v>282</v>
      </c>
      <c r="AT42" s="881">
        <v>232.14</v>
      </c>
      <c r="AU42" s="882">
        <v>249.81</v>
      </c>
      <c r="AV42" s="881">
        <v>260.8</v>
      </c>
      <c r="AW42" s="882">
        <v>176</v>
      </c>
      <c r="AX42" s="881">
        <v>182.34200000000001</v>
      </c>
      <c r="AY42" s="882">
        <v>166.53200000000001</v>
      </c>
      <c r="AZ42" s="886">
        <v>349.15254237288138</v>
      </c>
      <c r="BA42" s="882">
        <v>376</v>
      </c>
      <c r="BB42" s="887">
        <v>340</v>
      </c>
      <c r="BC42" s="888">
        <v>177.8207073954984</v>
      </c>
      <c r="BD42" s="881">
        <v>458</v>
      </c>
      <c r="BE42" s="882">
        <v>364</v>
      </c>
      <c r="BF42" s="881">
        <v>241</v>
      </c>
      <c r="BG42" s="882">
        <v>175</v>
      </c>
      <c r="BH42" s="881">
        <v>279.45</v>
      </c>
      <c r="BI42" s="882">
        <v>205.60176000000001</v>
      </c>
      <c r="BJ42" s="881">
        <v>182.2</v>
      </c>
      <c r="BK42" s="882">
        <v>151</v>
      </c>
      <c r="BL42" s="881">
        <v>148</v>
      </c>
      <c r="BM42" s="247">
        <v>167</v>
      </c>
      <c r="BN42" s="881">
        <v>260</v>
      </c>
      <c r="BO42" s="882">
        <v>259</v>
      </c>
      <c r="BP42" s="887">
        <v>388.3</v>
      </c>
      <c r="BQ42" s="888">
        <v>144.92198556000002</v>
      </c>
    </row>
    <row r="43" spans="1:69" s="27" customFormat="1" ht="47.25" customHeight="1" thickBot="1" x14ac:dyDescent="0.3">
      <c r="A43" s="16">
        <v>7</v>
      </c>
      <c r="B43" s="866" t="s">
        <v>34</v>
      </c>
      <c r="C43" s="1148" t="s">
        <v>3</v>
      </c>
      <c r="D43" s="1148"/>
      <c r="E43" s="871" t="s">
        <v>8</v>
      </c>
      <c r="F43" s="64" t="e">
        <f>#REF!</f>
        <v>#REF!</v>
      </c>
      <c r="G43" s="871">
        <v>0.25</v>
      </c>
      <c r="H43" s="64" t="e">
        <f t="shared" si="2"/>
        <v>#REF!</v>
      </c>
      <c r="I43" s="64" t="e">
        <f>(H43*($I$7+#REF!))+H43</f>
        <v>#REF!</v>
      </c>
      <c r="J43" s="64" t="e">
        <f>ROUND(I43*#REF!*#REF!,0)</f>
        <v>#REF!</v>
      </c>
      <c r="K43" s="919" t="e">
        <f>ROUND(I43*#REF!*#REF!*#REF!,0)</f>
        <v>#REF!</v>
      </c>
      <c r="L43" s="887">
        <v>145</v>
      </c>
      <c r="M43" s="888">
        <v>94</v>
      </c>
      <c r="N43" s="881">
        <v>108.62455863685747</v>
      </c>
      <c r="O43" s="247">
        <v>85.7</v>
      </c>
      <c r="P43" s="993">
        <v>160</v>
      </c>
      <c r="Q43" s="888">
        <v>118.5</v>
      </c>
      <c r="R43" s="887">
        <v>144.12396270453789</v>
      </c>
      <c r="S43" s="888">
        <v>89.3</v>
      </c>
      <c r="T43" s="994">
        <v>295</v>
      </c>
      <c r="U43" s="995">
        <v>59</v>
      </c>
      <c r="V43" s="887">
        <v>117.67119266737632</v>
      </c>
      <c r="W43" s="888">
        <v>126.6330307009237</v>
      </c>
      <c r="X43" s="881">
        <v>785.59322033898309</v>
      </c>
      <c r="Y43" s="247">
        <v>56</v>
      </c>
      <c r="Z43" s="887">
        <v>192.67</v>
      </c>
      <c r="AA43" s="888">
        <v>80.73</v>
      </c>
      <c r="AB43" s="887">
        <v>266</v>
      </c>
      <c r="AC43" s="888">
        <v>85</v>
      </c>
      <c r="AD43" s="881">
        <v>164</v>
      </c>
      <c r="AE43" s="996">
        <v>99</v>
      </c>
      <c r="AF43" s="881">
        <v>118</v>
      </c>
      <c r="AG43" s="882">
        <v>123</v>
      </c>
      <c r="AH43" s="881">
        <v>92.05</v>
      </c>
      <c r="AI43" s="882">
        <v>77</v>
      </c>
      <c r="AJ43" s="881">
        <v>94.14</v>
      </c>
      <c r="AK43" s="882">
        <v>101</v>
      </c>
      <c r="AL43" s="881">
        <v>81.38</v>
      </c>
      <c r="AM43" s="882">
        <v>66</v>
      </c>
      <c r="AN43" s="881">
        <v>108.69</v>
      </c>
      <c r="AO43" s="247">
        <v>112.9</v>
      </c>
      <c r="AP43" s="881">
        <v>157.39171200000001</v>
      </c>
      <c r="AQ43" s="882">
        <v>127.88076600000001</v>
      </c>
      <c r="AR43" s="881">
        <v>131</v>
      </c>
      <c r="AS43" s="882">
        <v>141</v>
      </c>
      <c r="AT43" s="881">
        <v>116.07</v>
      </c>
      <c r="AU43" s="882">
        <v>124.91</v>
      </c>
      <c r="AV43" s="881">
        <v>131.20000000000002</v>
      </c>
      <c r="AW43" s="882">
        <v>88</v>
      </c>
      <c r="AX43" s="881">
        <v>81.484740000000016</v>
      </c>
      <c r="AY43" s="882">
        <v>74.834000000000003</v>
      </c>
      <c r="AZ43" s="886">
        <v>174.57627118644069</v>
      </c>
      <c r="BA43" s="882">
        <v>188</v>
      </c>
      <c r="BB43" s="887">
        <v>170</v>
      </c>
      <c r="BC43" s="888">
        <v>88.354358974358973</v>
      </c>
      <c r="BD43" s="881">
        <v>229</v>
      </c>
      <c r="BE43" s="882">
        <v>182</v>
      </c>
      <c r="BF43" s="881">
        <v>108</v>
      </c>
      <c r="BG43" s="882">
        <v>78</v>
      </c>
      <c r="BH43" s="881">
        <v>139.14999999999998</v>
      </c>
      <c r="BI43" s="882">
        <v>102.42432000000001</v>
      </c>
      <c r="BJ43" s="881">
        <v>90.68</v>
      </c>
      <c r="BK43" s="882">
        <v>76</v>
      </c>
      <c r="BL43" s="881">
        <v>74</v>
      </c>
      <c r="BM43" s="247">
        <v>84</v>
      </c>
      <c r="BN43" s="881">
        <v>130</v>
      </c>
      <c r="BO43" s="882">
        <v>129</v>
      </c>
      <c r="BP43" s="887">
        <v>194.70000000000002</v>
      </c>
      <c r="BQ43" s="888">
        <v>64.464495040000003</v>
      </c>
    </row>
    <row r="44" spans="1:69" s="27" customFormat="1" ht="53.25" customHeight="1" thickBot="1" x14ac:dyDescent="0.3">
      <c r="A44" s="1062" t="s">
        <v>629</v>
      </c>
      <c r="B44" s="842" t="s">
        <v>592</v>
      </c>
      <c r="C44" s="1171" t="s">
        <v>3</v>
      </c>
      <c r="D44" s="1171"/>
      <c r="E44" s="870" t="s">
        <v>382</v>
      </c>
      <c r="F44" s="101" t="e">
        <f>#REF!</f>
        <v>#REF!</v>
      </c>
      <c r="G44" s="843">
        <v>0.5</v>
      </c>
      <c r="H44" s="101" t="e">
        <f t="shared" si="2"/>
        <v>#REF!</v>
      </c>
      <c r="I44" s="101" t="e">
        <f>(H44*($I$7+#REF!))+H44</f>
        <v>#REF!</v>
      </c>
      <c r="J44" s="101" t="e">
        <f>ROUND(I44*#REF!*#REF!,0)</f>
        <v>#REF!</v>
      </c>
      <c r="K44" s="922" t="e">
        <f>ROUND(I44*#REF!*#REF!*#REF!,0)</f>
        <v>#REF!</v>
      </c>
      <c r="L44" s="887">
        <v>240</v>
      </c>
      <c r="M44" s="888">
        <v>254</v>
      </c>
      <c r="N44" s="881">
        <v>240</v>
      </c>
      <c r="O44" s="1056">
        <v>254</v>
      </c>
      <c r="P44" s="1057">
        <v>240</v>
      </c>
      <c r="Q44" s="1056">
        <v>254</v>
      </c>
      <c r="R44" s="1057">
        <v>240</v>
      </c>
      <c r="S44" s="1056">
        <v>254</v>
      </c>
      <c r="T44" s="1057">
        <v>240</v>
      </c>
      <c r="U44" s="1056">
        <v>254</v>
      </c>
      <c r="V44" s="1057">
        <v>240</v>
      </c>
      <c r="W44" s="1056">
        <v>254</v>
      </c>
      <c r="X44" s="1057">
        <v>240</v>
      </c>
      <c r="Y44" s="1056">
        <v>254</v>
      </c>
      <c r="Z44" s="1057">
        <v>240</v>
      </c>
      <c r="AA44" s="1056">
        <v>254</v>
      </c>
      <c r="AB44" s="1066">
        <v>354</v>
      </c>
      <c r="AC44" s="1063">
        <v>243</v>
      </c>
      <c r="AD44" s="1057">
        <v>240</v>
      </c>
      <c r="AE44" s="1056">
        <v>254</v>
      </c>
      <c r="AF44" s="1057">
        <v>240</v>
      </c>
      <c r="AG44" s="1056">
        <v>254</v>
      </c>
      <c r="AH44" s="1057">
        <v>240</v>
      </c>
      <c r="AI44" s="1056">
        <v>254</v>
      </c>
      <c r="AJ44" s="1057">
        <v>240</v>
      </c>
      <c r="AK44" s="1056">
        <v>254</v>
      </c>
      <c r="AL44" s="1057">
        <v>240</v>
      </c>
      <c r="AM44" s="1056">
        <v>254</v>
      </c>
      <c r="AN44" s="1057">
        <v>240</v>
      </c>
      <c r="AO44" s="1056">
        <v>254</v>
      </c>
      <c r="AP44" s="1057">
        <v>240</v>
      </c>
      <c r="AQ44" s="1056">
        <v>254</v>
      </c>
      <c r="AR44" s="1057">
        <v>240</v>
      </c>
      <c r="AS44" s="1056">
        <v>254</v>
      </c>
      <c r="AT44" s="1057">
        <v>240</v>
      </c>
      <c r="AU44" s="1056">
        <v>254</v>
      </c>
      <c r="AV44" s="1057">
        <v>240</v>
      </c>
      <c r="AW44" s="1056">
        <v>254</v>
      </c>
      <c r="AX44" s="1057">
        <v>240</v>
      </c>
      <c r="AY44" s="1056">
        <v>254</v>
      </c>
      <c r="AZ44" s="1057">
        <v>240</v>
      </c>
      <c r="BA44" s="1056">
        <v>254</v>
      </c>
      <c r="BB44" s="1057">
        <v>240</v>
      </c>
      <c r="BC44" s="1056">
        <v>254</v>
      </c>
      <c r="BD44" s="1057">
        <v>240</v>
      </c>
      <c r="BE44" s="1056">
        <v>254</v>
      </c>
      <c r="BF44" s="1057">
        <v>240</v>
      </c>
      <c r="BG44" s="1056">
        <v>254</v>
      </c>
      <c r="BH44" s="1057">
        <v>240</v>
      </c>
      <c r="BI44" s="1056">
        <v>254</v>
      </c>
      <c r="BJ44" s="1057">
        <v>240</v>
      </c>
      <c r="BK44" s="1056">
        <v>254</v>
      </c>
      <c r="BL44" s="1057">
        <v>240</v>
      </c>
      <c r="BM44" s="1056">
        <v>254</v>
      </c>
      <c r="BN44" s="1057">
        <v>240</v>
      </c>
      <c r="BO44" s="1056">
        <v>254</v>
      </c>
      <c r="BP44" s="1066">
        <v>269</v>
      </c>
      <c r="BQ44" s="1056">
        <v>254</v>
      </c>
    </row>
    <row r="45" spans="1:69" s="27" customFormat="1" ht="29.25" customHeight="1" outlineLevel="1" thickBot="1" x14ac:dyDescent="0.3">
      <c r="A45" s="16">
        <v>9</v>
      </c>
      <c r="B45" s="131"/>
      <c r="C45" s="1148"/>
      <c r="D45" s="1148"/>
      <c r="E45" s="871"/>
      <c r="F45" s="64"/>
      <c r="G45" s="848"/>
      <c r="H45" s="64"/>
      <c r="I45" s="64"/>
      <c r="J45" s="64"/>
      <c r="K45" s="919"/>
      <c r="L45" s="887">
        <v>4632</v>
      </c>
      <c r="M45" s="888">
        <v>2992</v>
      </c>
      <c r="N45" s="881">
        <v>3475.9858763794391</v>
      </c>
      <c r="O45" s="247">
        <v>2743.2</v>
      </c>
      <c r="P45" s="993">
        <v>5117</v>
      </c>
      <c r="Q45" s="888">
        <v>2028.8</v>
      </c>
      <c r="R45" s="887">
        <v>4611.9668065452124</v>
      </c>
      <c r="S45" s="888">
        <v>2040.8</v>
      </c>
      <c r="T45" s="994">
        <v>7059</v>
      </c>
      <c r="U45" s="995">
        <v>1885</v>
      </c>
      <c r="V45" s="887">
        <v>3765.4781653560422</v>
      </c>
      <c r="W45" s="888">
        <v>4052.2569824295583</v>
      </c>
      <c r="X45" s="881">
        <v>2151.6949152542375</v>
      </c>
      <c r="Y45" s="247">
        <v>1167</v>
      </c>
      <c r="Z45" s="887">
        <v>6165.46</v>
      </c>
      <c r="AA45" s="888">
        <v>2587.65</v>
      </c>
      <c r="AB45" s="887">
        <v>4767</v>
      </c>
      <c r="AC45" s="888">
        <v>2717</v>
      </c>
      <c r="AD45" s="881">
        <v>5243</v>
      </c>
      <c r="AE45" s="996">
        <v>2533</v>
      </c>
      <c r="AF45" s="881">
        <v>3783</v>
      </c>
      <c r="AG45" s="882">
        <v>3929</v>
      </c>
      <c r="AH45" s="881">
        <v>2944.49</v>
      </c>
      <c r="AI45" s="882">
        <v>2476</v>
      </c>
      <c r="AJ45" s="881">
        <v>3027.12</v>
      </c>
      <c r="AK45" s="882">
        <v>2606</v>
      </c>
      <c r="AL45" s="881">
        <v>1171.97</v>
      </c>
      <c r="AM45" s="882">
        <v>950</v>
      </c>
      <c r="AN45" s="881">
        <v>3477.97</v>
      </c>
      <c r="AO45" s="247">
        <v>3611.5</v>
      </c>
      <c r="AP45" s="881">
        <v>4910.1949999999997</v>
      </c>
      <c r="AQ45" s="882">
        <v>5284.5519999999997</v>
      </c>
      <c r="AR45" s="881">
        <v>4193</v>
      </c>
      <c r="AS45" s="882">
        <v>4513</v>
      </c>
      <c r="AT45" s="881">
        <v>3714.16</v>
      </c>
      <c r="AU45" s="882">
        <v>3997.04</v>
      </c>
      <c r="AV45" s="881">
        <v>4176</v>
      </c>
      <c r="AW45" s="882">
        <v>2809</v>
      </c>
      <c r="AX45" s="881">
        <v>2871</v>
      </c>
      <c r="AY45" s="882">
        <v>3228.402</v>
      </c>
      <c r="AZ45" s="886">
        <v>5592.3728813559328</v>
      </c>
      <c r="BA45" s="882">
        <v>6018</v>
      </c>
      <c r="BB45" s="887">
        <v>5444</v>
      </c>
      <c r="BC45" s="888">
        <v>2846.9423151125407</v>
      </c>
      <c r="BD45" s="881">
        <v>7324</v>
      </c>
      <c r="BE45" s="882">
        <v>5823</v>
      </c>
      <c r="BF45" s="881">
        <v>4064</v>
      </c>
      <c r="BG45" s="882">
        <v>3319</v>
      </c>
      <c r="BH45" s="881">
        <v>2960.1</v>
      </c>
      <c r="BI45" s="882">
        <v>2675.6680000000001</v>
      </c>
      <c r="BJ45" s="881">
        <v>1019.49</v>
      </c>
      <c r="BK45" s="882">
        <v>1058</v>
      </c>
      <c r="BL45" s="881">
        <v>2366</v>
      </c>
      <c r="BM45" s="247">
        <v>2673</v>
      </c>
      <c r="BN45" s="881">
        <v>4156</v>
      </c>
      <c r="BO45" s="882">
        <v>4155</v>
      </c>
      <c r="BP45" s="887">
        <v>6218.3</v>
      </c>
      <c r="BQ45" s="888">
        <v>6692.4000000000005</v>
      </c>
    </row>
    <row r="46" spans="1:69" s="27" customFormat="1" ht="29.25" customHeight="1" outlineLevel="1" thickBot="1" x14ac:dyDescent="0.3">
      <c r="A46" s="841">
        <v>10</v>
      </c>
      <c r="B46" s="842"/>
      <c r="C46" s="1171"/>
      <c r="D46" s="1171"/>
      <c r="E46" s="870"/>
      <c r="F46" s="101"/>
      <c r="G46" s="843"/>
      <c r="H46" s="101"/>
      <c r="I46" s="101"/>
      <c r="J46" s="101"/>
      <c r="K46" s="922"/>
      <c r="L46" s="887">
        <v>5790</v>
      </c>
      <c r="M46" s="888">
        <v>3740</v>
      </c>
      <c r="N46" s="881">
        <v>4344.9823454742991</v>
      </c>
      <c r="O46" s="247">
        <v>3429</v>
      </c>
      <c r="P46" s="993">
        <v>6396</v>
      </c>
      <c r="Q46" s="888">
        <v>2536</v>
      </c>
      <c r="R46" s="887">
        <v>5764.9585081815158</v>
      </c>
      <c r="S46" s="888">
        <v>2551</v>
      </c>
      <c r="T46" s="994">
        <v>8823</v>
      </c>
      <c r="U46" s="995">
        <v>2356</v>
      </c>
      <c r="V46" s="887">
        <v>4706.8477066950536</v>
      </c>
      <c r="W46" s="888">
        <v>5065.3212280369471</v>
      </c>
      <c r="X46" s="881">
        <v>2151.6949152542375</v>
      </c>
      <c r="Y46" s="247">
        <v>1167</v>
      </c>
      <c r="Z46" s="887">
        <v>7706.83</v>
      </c>
      <c r="AA46" s="888">
        <v>3234.6600000000003</v>
      </c>
      <c r="AB46" s="887">
        <v>5959</v>
      </c>
      <c r="AC46" s="888">
        <v>3396</v>
      </c>
      <c r="AD46" s="881">
        <v>6553</v>
      </c>
      <c r="AE46" s="996">
        <v>3166</v>
      </c>
      <c r="AF46" s="881">
        <v>4729</v>
      </c>
      <c r="AG46" s="882">
        <v>4911</v>
      </c>
      <c r="AH46" s="881">
        <v>3680.87</v>
      </c>
      <c r="AI46" s="882">
        <v>4126</v>
      </c>
      <c r="AJ46" s="881">
        <v>3784.43</v>
      </c>
      <c r="AK46" s="882">
        <v>3258</v>
      </c>
      <c r="AL46" s="881">
        <v>1171.97</v>
      </c>
      <c r="AM46" s="882">
        <v>950</v>
      </c>
      <c r="AN46" s="881">
        <v>4347.47</v>
      </c>
      <c r="AO46" s="247">
        <v>4514.3999999999996</v>
      </c>
      <c r="AP46" s="881">
        <v>6138.0029999999997</v>
      </c>
      <c r="AQ46" s="882">
        <v>6605.69</v>
      </c>
      <c r="AR46" s="881">
        <v>5242</v>
      </c>
      <c r="AS46" s="882">
        <v>5641</v>
      </c>
      <c r="AT46" s="881">
        <v>4642.71</v>
      </c>
      <c r="AU46" s="882">
        <v>4996.29</v>
      </c>
      <c r="AV46" s="881">
        <v>5220.8</v>
      </c>
      <c r="AW46" s="882">
        <v>3511</v>
      </c>
      <c r="AX46" s="881">
        <v>3589</v>
      </c>
      <c r="AY46" s="882">
        <v>4035.7660000000001</v>
      </c>
      <c r="AZ46" s="886">
        <v>6989.8305084745771</v>
      </c>
      <c r="BA46" s="882">
        <v>7522</v>
      </c>
      <c r="BB46" s="887">
        <v>6805</v>
      </c>
      <c r="BC46" s="888">
        <v>3558.8139549839234</v>
      </c>
      <c r="BD46" s="881">
        <v>9155</v>
      </c>
      <c r="BE46" s="882">
        <v>7279</v>
      </c>
      <c r="BF46" s="881">
        <v>5080</v>
      </c>
      <c r="BG46" s="882">
        <v>4148</v>
      </c>
      <c r="BH46" s="881">
        <v>3699.5499999999997</v>
      </c>
      <c r="BI46" s="882">
        <v>3345.1080000000002</v>
      </c>
      <c r="BJ46" s="881">
        <v>1273.73</v>
      </c>
      <c r="BK46" s="882">
        <v>1323</v>
      </c>
      <c r="BL46" s="881">
        <v>2958</v>
      </c>
      <c r="BM46" s="247">
        <v>3342</v>
      </c>
      <c r="BN46" s="881">
        <v>5195</v>
      </c>
      <c r="BO46" s="882">
        <v>5194</v>
      </c>
      <c r="BP46" s="887">
        <v>7773.7000000000007</v>
      </c>
      <c r="BQ46" s="888">
        <v>8365.5</v>
      </c>
    </row>
    <row r="47" spans="1:69" s="27" customFormat="1" ht="29.25" customHeight="1" outlineLevel="1" thickBot="1" x14ac:dyDescent="0.3">
      <c r="A47" s="16">
        <v>11</v>
      </c>
      <c r="B47" s="131"/>
      <c r="C47" s="1148"/>
      <c r="D47" s="1148"/>
      <c r="E47" s="871"/>
      <c r="F47" s="64"/>
      <c r="G47" s="848"/>
      <c r="H47" s="64"/>
      <c r="I47" s="64"/>
      <c r="J47" s="64"/>
      <c r="K47" s="919"/>
      <c r="L47" s="887">
        <v>6948</v>
      </c>
      <c r="M47" s="888">
        <v>4488</v>
      </c>
      <c r="N47" s="881">
        <v>5213.9788145691591</v>
      </c>
      <c r="O47" s="247">
        <v>4114.8</v>
      </c>
      <c r="P47" s="993">
        <v>7675</v>
      </c>
      <c r="Q47" s="888">
        <v>3043.2</v>
      </c>
      <c r="R47" s="887">
        <v>6917.9502098178173</v>
      </c>
      <c r="S47" s="888">
        <v>3061.2</v>
      </c>
      <c r="T47" s="994">
        <v>10588</v>
      </c>
      <c r="U47" s="995">
        <v>2827</v>
      </c>
      <c r="V47" s="887">
        <v>5648.2172480340632</v>
      </c>
      <c r="W47" s="888">
        <v>6078.3854736443363</v>
      </c>
      <c r="X47" s="881">
        <v>2151.6949152542375</v>
      </c>
      <c r="Y47" s="247">
        <v>1167</v>
      </c>
      <c r="Z47" s="887">
        <v>9248.19</v>
      </c>
      <c r="AA47" s="888">
        <v>3881.67</v>
      </c>
      <c r="AB47" s="887">
        <v>7151</v>
      </c>
      <c r="AC47" s="888">
        <v>4076</v>
      </c>
      <c r="AD47" s="881">
        <v>7864</v>
      </c>
      <c r="AE47" s="996">
        <v>3799</v>
      </c>
      <c r="AF47" s="881">
        <v>5675</v>
      </c>
      <c r="AG47" s="882">
        <v>5893</v>
      </c>
      <c r="AH47" s="881">
        <v>4417.26</v>
      </c>
      <c r="AI47" s="882">
        <v>4952</v>
      </c>
      <c r="AJ47" s="881">
        <v>4540.6899999999996</v>
      </c>
      <c r="AK47" s="882">
        <v>3910</v>
      </c>
      <c r="AL47" s="881">
        <v>1171.97</v>
      </c>
      <c r="AM47" s="882">
        <v>950</v>
      </c>
      <c r="AN47" s="881">
        <v>5216.96</v>
      </c>
      <c r="AO47" s="247">
        <v>5417.3</v>
      </c>
      <c r="AP47" s="881">
        <v>7365.8109999999997</v>
      </c>
      <c r="AQ47" s="882">
        <v>7926.8279999999995</v>
      </c>
      <c r="AR47" s="881">
        <v>6290</v>
      </c>
      <c r="AS47" s="882">
        <v>6769</v>
      </c>
      <c r="AT47" s="881">
        <v>5571.25</v>
      </c>
      <c r="AU47" s="882">
        <v>5995.55</v>
      </c>
      <c r="AV47" s="881">
        <v>6264</v>
      </c>
      <c r="AW47" s="882">
        <v>4214</v>
      </c>
      <c r="AX47" s="881">
        <v>4307</v>
      </c>
      <c r="AY47" s="882">
        <v>4842.076</v>
      </c>
      <c r="AZ47" s="886">
        <v>8388.1355932203387</v>
      </c>
      <c r="BA47" s="882">
        <v>9027</v>
      </c>
      <c r="BB47" s="887">
        <v>8166</v>
      </c>
      <c r="BC47" s="888">
        <v>4270.6855948553057</v>
      </c>
      <c r="BD47" s="881">
        <v>10987</v>
      </c>
      <c r="BE47" s="882">
        <v>8734</v>
      </c>
      <c r="BF47" s="881">
        <v>6096</v>
      </c>
      <c r="BG47" s="882">
        <v>4978</v>
      </c>
      <c r="BH47" s="881">
        <v>6859</v>
      </c>
      <c r="BI47" s="882">
        <v>4932.1828800000003</v>
      </c>
      <c r="BJ47" s="881">
        <v>1528.81</v>
      </c>
      <c r="BK47" s="882">
        <v>1588</v>
      </c>
      <c r="BL47" s="881">
        <v>3549</v>
      </c>
      <c r="BM47" s="247">
        <v>4011</v>
      </c>
      <c r="BN47" s="881">
        <v>6234</v>
      </c>
      <c r="BO47" s="882">
        <v>6233</v>
      </c>
      <c r="BP47" s="887">
        <v>9328</v>
      </c>
      <c r="BQ47" s="888">
        <v>10038.6</v>
      </c>
    </row>
    <row r="48" spans="1:69" s="27" customFormat="1" ht="29.25" customHeight="1" outlineLevel="1" thickBot="1" x14ac:dyDescent="0.3">
      <c r="A48" s="841">
        <v>12</v>
      </c>
      <c r="B48" s="842"/>
      <c r="C48" s="1171"/>
      <c r="D48" s="1171"/>
      <c r="E48" s="870"/>
      <c r="F48" s="101"/>
      <c r="G48" s="843"/>
      <c r="H48" s="101"/>
      <c r="I48" s="101"/>
      <c r="J48" s="101"/>
      <c r="K48" s="922"/>
      <c r="L48" s="887">
        <v>8107</v>
      </c>
      <c r="M48" s="888">
        <v>5236</v>
      </c>
      <c r="N48" s="881">
        <v>6082.9752836640182</v>
      </c>
      <c r="O48" s="247">
        <v>4800.6000000000004</v>
      </c>
      <c r="P48" s="993">
        <v>8954</v>
      </c>
      <c r="Q48" s="888">
        <v>3550</v>
      </c>
      <c r="R48" s="887">
        <v>8070.9419114541233</v>
      </c>
      <c r="S48" s="888">
        <v>3571.4</v>
      </c>
      <c r="T48" s="994">
        <v>12353</v>
      </c>
      <c r="U48" s="995">
        <v>3299</v>
      </c>
      <c r="V48" s="887">
        <v>6589.5867893730738</v>
      </c>
      <c r="W48" s="888">
        <v>7091.4497192517274</v>
      </c>
      <c r="X48" s="881">
        <v>2151.6949152542375</v>
      </c>
      <c r="Y48" s="247">
        <v>1167</v>
      </c>
      <c r="Z48" s="887">
        <v>10789.56</v>
      </c>
      <c r="AA48" s="888">
        <v>4528.29</v>
      </c>
      <c r="AB48" s="887">
        <v>8343</v>
      </c>
      <c r="AC48" s="888">
        <v>4755</v>
      </c>
      <c r="AD48" s="881">
        <v>9174</v>
      </c>
      <c r="AE48" s="996">
        <v>4432</v>
      </c>
      <c r="AF48" s="881">
        <v>6621</v>
      </c>
      <c r="AG48" s="882">
        <v>6875</v>
      </c>
      <c r="AH48" s="881">
        <v>5152.6000000000004</v>
      </c>
      <c r="AI48" s="882">
        <v>5776</v>
      </c>
      <c r="AJ48" s="881">
        <v>5297.99</v>
      </c>
      <c r="AK48" s="882">
        <v>5701</v>
      </c>
      <c r="AL48" s="881">
        <v>1171.97</v>
      </c>
      <c r="AM48" s="882">
        <v>950</v>
      </c>
      <c r="AN48" s="881">
        <v>6086.45</v>
      </c>
      <c r="AO48" s="247">
        <v>6320.2</v>
      </c>
      <c r="AP48" s="881">
        <v>8593.6189999999988</v>
      </c>
      <c r="AQ48" s="882">
        <v>9247.9659999999985</v>
      </c>
      <c r="AR48" s="881">
        <v>7339</v>
      </c>
      <c r="AS48" s="882">
        <v>7897</v>
      </c>
      <c r="AT48" s="881">
        <v>6499.79</v>
      </c>
      <c r="AU48" s="882">
        <v>6994.81</v>
      </c>
      <c r="AV48" s="881">
        <v>7308.8</v>
      </c>
      <c r="AW48" s="882">
        <v>4916</v>
      </c>
      <c r="AX48" s="881">
        <v>5296.35</v>
      </c>
      <c r="AY48" s="882">
        <v>5649.4400000000005</v>
      </c>
      <c r="AZ48" s="886">
        <v>9786.4406779661022</v>
      </c>
      <c r="BA48" s="882">
        <v>10531</v>
      </c>
      <c r="BB48" s="887">
        <v>9527</v>
      </c>
      <c r="BC48" s="888">
        <v>4982.0129903536981</v>
      </c>
      <c r="BD48" s="881">
        <v>12818</v>
      </c>
      <c r="BE48" s="882">
        <v>10190</v>
      </c>
      <c r="BF48" s="881">
        <v>7112</v>
      </c>
      <c r="BG48" s="882">
        <v>5807</v>
      </c>
      <c r="BH48" s="881">
        <v>8002</v>
      </c>
      <c r="BI48" s="882">
        <v>5754.5899199999994</v>
      </c>
      <c r="BJ48" s="881">
        <v>1783.9</v>
      </c>
      <c r="BK48" s="882">
        <v>1852</v>
      </c>
      <c r="BL48" s="881">
        <v>4141</v>
      </c>
      <c r="BM48" s="247">
        <v>4679</v>
      </c>
      <c r="BN48" s="881">
        <v>7273</v>
      </c>
      <c r="BO48" s="882">
        <v>7271</v>
      </c>
      <c r="BP48" s="887">
        <v>10882.300000000001</v>
      </c>
      <c r="BQ48" s="888">
        <v>11711.7</v>
      </c>
    </row>
    <row r="49" spans="1:69" s="27" customFormat="1" ht="64.5" customHeight="1" thickBot="1" x14ac:dyDescent="0.3">
      <c r="A49" s="16">
        <v>13</v>
      </c>
      <c r="B49" s="131" t="s">
        <v>605</v>
      </c>
      <c r="C49" s="1148" t="s">
        <v>3</v>
      </c>
      <c r="D49" s="1148"/>
      <c r="E49" s="871" t="s">
        <v>8</v>
      </c>
      <c r="F49" s="64" t="e">
        <f>#REF!</f>
        <v>#REF!</v>
      </c>
      <c r="G49" s="848">
        <v>2.1</v>
      </c>
      <c r="H49" s="64" t="e">
        <f t="shared" si="2"/>
        <v>#REF!</v>
      </c>
      <c r="I49" s="64" t="e">
        <f>(H49*($I$7+#REF!))+H49</f>
        <v>#REF!</v>
      </c>
      <c r="J49" s="64" t="e">
        <f>ROUND(I49*#REF!*#REF!,0)</f>
        <v>#REF!</v>
      </c>
      <c r="K49" s="919" t="e">
        <f>ROUND(I49*#REF!*#REF!*#REF!,0)</f>
        <v>#REF!</v>
      </c>
      <c r="L49" s="887">
        <v>3474</v>
      </c>
      <c r="M49" s="888">
        <v>2244</v>
      </c>
      <c r="N49" s="881">
        <v>2606.9894072845796</v>
      </c>
      <c r="O49" s="247">
        <v>2184.1</v>
      </c>
      <c r="P49" s="993">
        <v>3838</v>
      </c>
      <c r="Q49" s="888">
        <v>1521.6</v>
      </c>
      <c r="R49" s="887">
        <v>3458.9751049089086</v>
      </c>
      <c r="S49" s="888">
        <v>1530.6</v>
      </c>
      <c r="T49" s="994">
        <v>5294</v>
      </c>
      <c r="U49" s="995">
        <v>1414</v>
      </c>
      <c r="V49" s="887">
        <v>2824.1086240170316</v>
      </c>
      <c r="W49" s="888">
        <v>3039.1927368221682</v>
      </c>
      <c r="X49" s="881">
        <v>2151.6949152542375</v>
      </c>
      <c r="Y49" s="247">
        <v>1167</v>
      </c>
      <c r="Z49" s="887">
        <v>4624.1000000000004</v>
      </c>
      <c r="AA49" s="888">
        <v>1940.64</v>
      </c>
      <c r="AB49" s="887">
        <v>3576</v>
      </c>
      <c r="AC49" s="888">
        <v>2038</v>
      </c>
      <c r="AD49" s="881">
        <v>3932</v>
      </c>
      <c r="AE49" s="996">
        <v>1899</v>
      </c>
      <c r="AF49" s="881">
        <v>2838</v>
      </c>
      <c r="AG49" s="882">
        <v>2947</v>
      </c>
      <c r="AH49" s="881">
        <v>2208.11</v>
      </c>
      <c r="AI49" s="882">
        <v>1857</v>
      </c>
      <c r="AJ49" s="881">
        <v>2270.87</v>
      </c>
      <c r="AK49" s="882">
        <v>1955</v>
      </c>
      <c r="AL49" s="881">
        <v>1171.97</v>
      </c>
      <c r="AM49" s="882">
        <v>950</v>
      </c>
      <c r="AN49" s="881">
        <v>2608.48</v>
      </c>
      <c r="AO49" s="247">
        <v>2708.6</v>
      </c>
      <c r="AP49" s="881">
        <v>3682.3869999999997</v>
      </c>
      <c r="AQ49" s="882">
        <v>3963.4139999999998</v>
      </c>
      <c r="AR49" s="881">
        <v>3145</v>
      </c>
      <c r="AS49" s="882">
        <v>3385</v>
      </c>
      <c r="AT49" s="881">
        <v>2785.62</v>
      </c>
      <c r="AU49" s="882">
        <v>2997.78</v>
      </c>
      <c r="AV49" s="881">
        <v>3132.8</v>
      </c>
      <c r="AW49" s="882">
        <v>2107</v>
      </c>
      <c r="AX49" s="881">
        <v>2270.3160000000003</v>
      </c>
      <c r="AY49" s="882">
        <v>2421.038</v>
      </c>
      <c r="AZ49" s="886">
        <v>4194.0677966101694</v>
      </c>
      <c r="BA49" s="882">
        <v>4513</v>
      </c>
      <c r="BB49" s="887">
        <v>4083</v>
      </c>
      <c r="BC49" s="888">
        <v>2135.0706752411579</v>
      </c>
      <c r="BD49" s="881">
        <v>5493</v>
      </c>
      <c r="BE49" s="882">
        <v>4367</v>
      </c>
      <c r="BF49" s="881">
        <v>3048</v>
      </c>
      <c r="BG49" s="882">
        <v>2489</v>
      </c>
      <c r="BH49" s="881">
        <v>2219.5</v>
      </c>
      <c r="BI49" s="882">
        <v>2007.623364</v>
      </c>
      <c r="BJ49" s="881">
        <v>764.41</v>
      </c>
      <c r="BK49" s="882">
        <v>794</v>
      </c>
      <c r="BL49" s="881">
        <v>1775</v>
      </c>
      <c r="BM49" s="247">
        <v>2006</v>
      </c>
      <c r="BN49" s="881">
        <v>3117</v>
      </c>
      <c r="BO49" s="882">
        <v>2180</v>
      </c>
      <c r="BP49" s="887">
        <v>4664</v>
      </c>
      <c r="BQ49" s="888">
        <v>1737.4768400000003</v>
      </c>
    </row>
    <row r="50" spans="1:69" s="27" customFormat="1" ht="54" customHeight="1" thickBot="1" x14ac:dyDescent="0.3">
      <c r="A50" s="841">
        <v>14</v>
      </c>
      <c r="B50" s="842" t="s">
        <v>606</v>
      </c>
      <c r="C50" s="1171" t="s">
        <v>3</v>
      </c>
      <c r="D50" s="1171"/>
      <c r="E50" s="870" t="s">
        <v>8</v>
      </c>
      <c r="F50" s="101" t="e">
        <f>#REF!</f>
        <v>#REF!</v>
      </c>
      <c r="G50" s="843">
        <v>2.1</v>
      </c>
      <c r="H50" s="101" t="e">
        <f t="shared" si="2"/>
        <v>#REF!</v>
      </c>
      <c r="I50" s="101" t="e">
        <f>(H50*($I$7+#REF!))+H50</f>
        <v>#REF!</v>
      </c>
      <c r="J50" s="101" t="e">
        <f>ROUND(I50*#REF!*#REF!,0)</f>
        <v>#REF!</v>
      </c>
      <c r="K50" s="922" t="e">
        <f>ROUND(I50*#REF!*#REF!*#REF!,0)</f>
        <v>#REF!</v>
      </c>
      <c r="L50" s="887">
        <v>4632</v>
      </c>
      <c r="M50" s="888">
        <v>2992</v>
      </c>
      <c r="N50" s="881">
        <v>3475.9858763794391</v>
      </c>
      <c r="O50" s="247">
        <v>2743.2</v>
      </c>
      <c r="P50" s="993">
        <v>5117</v>
      </c>
      <c r="Q50" s="888">
        <v>2028.8</v>
      </c>
      <c r="R50" s="887">
        <v>4611.9668065452124</v>
      </c>
      <c r="S50" s="888">
        <v>2040.8</v>
      </c>
      <c r="T50" s="994">
        <v>7059</v>
      </c>
      <c r="U50" s="995">
        <v>1885</v>
      </c>
      <c r="V50" s="887">
        <v>3765.4781653560422</v>
      </c>
      <c r="W50" s="888">
        <v>4052.2569824295583</v>
      </c>
      <c r="X50" s="881">
        <v>2151.6949152542375</v>
      </c>
      <c r="Y50" s="247">
        <v>1167</v>
      </c>
      <c r="Z50" s="887">
        <v>6165.46</v>
      </c>
      <c r="AA50" s="888">
        <v>2587.65</v>
      </c>
      <c r="AB50" s="887">
        <v>4767</v>
      </c>
      <c r="AC50" s="888">
        <v>2717</v>
      </c>
      <c r="AD50" s="881">
        <v>5243</v>
      </c>
      <c r="AE50" s="996">
        <v>2533</v>
      </c>
      <c r="AF50" s="881">
        <v>3783</v>
      </c>
      <c r="AG50" s="882">
        <v>3929</v>
      </c>
      <c r="AH50" s="881">
        <v>2944.49</v>
      </c>
      <c r="AI50" s="882">
        <v>2476</v>
      </c>
      <c r="AJ50" s="881">
        <v>3027.12</v>
      </c>
      <c r="AK50" s="882">
        <v>2606</v>
      </c>
      <c r="AL50" s="881">
        <v>1171.97</v>
      </c>
      <c r="AM50" s="882">
        <v>950</v>
      </c>
      <c r="AN50" s="881">
        <v>3477.97</v>
      </c>
      <c r="AO50" s="247">
        <v>3611.5</v>
      </c>
      <c r="AP50" s="881">
        <v>4910.1949999999997</v>
      </c>
      <c r="AQ50" s="882">
        <v>5284.5519999999997</v>
      </c>
      <c r="AR50" s="881">
        <v>4193</v>
      </c>
      <c r="AS50" s="882">
        <v>4513</v>
      </c>
      <c r="AT50" s="881">
        <v>3714.16</v>
      </c>
      <c r="AU50" s="882">
        <v>3997.04</v>
      </c>
      <c r="AV50" s="881">
        <v>4176</v>
      </c>
      <c r="AW50" s="882">
        <v>2809</v>
      </c>
      <c r="AX50" s="881">
        <v>3026.0340000000001</v>
      </c>
      <c r="AY50" s="882">
        <v>3228.402</v>
      </c>
      <c r="AZ50" s="886">
        <v>5592.3728813559328</v>
      </c>
      <c r="BA50" s="882">
        <v>6018</v>
      </c>
      <c r="BB50" s="887">
        <v>5444</v>
      </c>
      <c r="BC50" s="888">
        <v>2846.9423151125407</v>
      </c>
      <c r="BD50" s="881">
        <v>7324</v>
      </c>
      <c r="BE50" s="882">
        <v>5823</v>
      </c>
      <c r="BF50" s="881">
        <v>4064</v>
      </c>
      <c r="BG50" s="882">
        <v>3319</v>
      </c>
      <c r="BH50" s="881">
        <v>2960.1</v>
      </c>
      <c r="BI50" s="882">
        <v>2675.6680000000001</v>
      </c>
      <c r="BJ50" s="881">
        <v>1019.49</v>
      </c>
      <c r="BK50" s="882">
        <v>1058</v>
      </c>
      <c r="BL50" s="881">
        <v>2366</v>
      </c>
      <c r="BM50" s="247">
        <v>2673</v>
      </c>
      <c r="BN50" s="881">
        <v>4156</v>
      </c>
      <c r="BO50" s="882">
        <v>4155</v>
      </c>
      <c r="BP50" s="887">
        <v>6218.3</v>
      </c>
      <c r="BQ50" s="888">
        <v>6692.4000000000005</v>
      </c>
    </row>
    <row r="51" spans="1:69" s="27" customFormat="1" ht="66.75" customHeight="1" thickBot="1" x14ac:dyDescent="0.3">
      <c r="A51" s="16">
        <v>15</v>
      </c>
      <c r="B51" s="131" t="s">
        <v>607</v>
      </c>
      <c r="C51" s="1148" t="s">
        <v>3</v>
      </c>
      <c r="D51" s="1148"/>
      <c r="E51" s="871" t="s">
        <v>8</v>
      </c>
      <c r="F51" s="64" t="e">
        <f>#REF!</f>
        <v>#REF!</v>
      </c>
      <c r="G51" s="848">
        <v>5</v>
      </c>
      <c r="H51" s="64" t="e">
        <f t="shared" si="2"/>
        <v>#REF!</v>
      </c>
      <c r="I51" s="64" t="e">
        <f>(H51*($I$7+#REF!))+H51</f>
        <v>#REF!</v>
      </c>
      <c r="J51" s="64" t="e">
        <f>ROUND(I51*#REF!*#REF!,0)</f>
        <v>#REF!</v>
      </c>
      <c r="K51" s="919" t="e">
        <f>ROUND(I51*#REF!*#REF!*#REF!,0)</f>
        <v>#REF!</v>
      </c>
      <c r="L51" s="887">
        <v>5790</v>
      </c>
      <c r="M51" s="888">
        <v>3740</v>
      </c>
      <c r="N51" s="881">
        <v>4344.9823454742991</v>
      </c>
      <c r="O51" s="247">
        <v>3429</v>
      </c>
      <c r="P51" s="993">
        <v>6396</v>
      </c>
      <c r="Q51" s="888">
        <v>2536</v>
      </c>
      <c r="R51" s="887">
        <v>5764.9585081815158</v>
      </c>
      <c r="S51" s="888">
        <v>2551</v>
      </c>
      <c r="T51" s="994">
        <v>8823</v>
      </c>
      <c r="U51" s="995">
        <v>2356</v>
      </c>
      <c r="V51" s="887">
        <v>4706.8477066950536</v>
      </c>
      <c r="W51" s="888">
        <v>5065.3212280369471</v>
      </c>
      <c r="X51" s="881">
        <v>2151.6949152542375</v>
      </c>
      <c r="Y51" s="247">
        <v>1167</v>
      </c>
      <c r="Z51" s="887">
        <v>7706.83</v>
      </c>
      <c r="AA51" s="888">
        <v>3234.6600000000003</v>
      </c>
      <c r="AB51" s="887">
        <v>5959</v>
      </c>
      <c r="AC51" s="888">
        <v>3396</v>
      </c>
      <c r="AD51" s="881">
        <v>6553</v>
      </c>
      <c r="AE51" s="996">
        <v>3166</v>
      </c>
      <c r="AF51" s="881">
        <v>4729</v>
      </c>
      <c r="AG51" s="882">
        <v>4911</v>
      </c>
      <c r="AH51" s="881">
        <v>3680.87</v>
      </c>
      <c r="AI51" s="882">
        <v>4126</v>
      </c>
      <c r="AJ51" s="881">
        <v>3784.43</v>
      </c>
      <c r="AK51" s="882">
        <v>3258</v>
      </c>
      <c r="AL51" s="881">
        <v>1171.97</v>
      </c>
      <c r="AM51" s="882">
        <v>950</v>
      </c>
      <c r="AN51" s="881">
        <v>4347.47</v>
      </c>
      <c r="AO51" s="247">
        <v>4514.3999999999996</v>
      </c>
      <c r="AP51" s="881">
        <v>6138.0029999999997</v>
      </c>
      <c r="AQ51" s="882">
        <v>6605.69</v>
      </c>
      <c r="AR51" s="881">
        <v>5242</v>
      </c>
      <c r="AS51" s="882">
        <v>5641</v>
      </c>
      <c r="AT51" s="881">
        <v>4642.71</v>
      </c>
      <c r="AU51" s="882">
        <v>4996.29</v>
      </c>
      <c r="AV51" s="881">
        <v>5220.8</v>
      </c>
      <c r="AW51" s="882">
        <v>3511</v>
      </c>
      <c r="AX51" s="881">
        <v>3782.806</v>
      </c>
      <c r="AY51" s="882">
        <v>4035.7660000000001</v>
      </c>
      <c r="AZ51" s="886">
        <v>6989.8305084745771</v>
      </c>
      <c r="BA51" s="882">
        <v>7522</v>
      </c>
      <c r="BB51" s="887">
        <v>6805</v>
      </c>
      <c r="BC51" s="888">
        <v>3558.8139549839234</v>
      </c>
      <c r="BD51" s="881">
        <v>9155</v>
      </c>
      <c r="BE51" s="882">
        <v>7279</v>
      </c>
      <c r="BF51" s="881">
        <v>5080</v>
      </c>
      <c r="BG51" s="882">
        <v>4148</v>
      </c>
      <c r="BH51" s="881">
        <v>3699.5499999999997</v>
      </c>
      <c r="BI51" s="882">
        <v>3345.1080000000002</v>
      </c>
      <c r="BJ51" s="881">
        <v>1273.73</v>
      </c>
      <c r="BK51" s="882">
        <v>1323</v>
      </c>
      <c r="BL51" s="881">
        <v>2958</v>
      </c>
      <c r="BM51" s="247">
        <v>3342</v>
      </c>
      <c r="BN51" s="881">
        <v>5195</v>
      </c>
      <c r="BO51" s="882">
        <v>5194</v>
      </c>
      <c r="BP51" s="887">
        <v>7773.7000000000007</v>
      </c>
      <c r="BQ51" s="888">
        <v>8365.5</v>
      </c>
    </row>
    <row r="52" spans="1:69" s="27" customFormat="1" ht="55.5" customHeight="1" thickBot="1" x14ac:dyDescent="0.3">
      <c r="A52" s="841">
        <v>16</v>
      </c>
      <c r="B52" s="842" t="s">
        <v>608</v>
      </c>
      <c r="C52" s="1171" t="s">
        <v>3</v>
      </c>
      <c r="D52" s="1171"/>
      <c r="E52" s="870" t="s">
        <v>8</v>
      </c>
      <c r="F52" s="101" t="e">
        <f>#REF!</f>
        <v>#REF!</v>
      </c>
      <c r="G52" s="843">
        <v>5</v>
      </c>
      <c r="H52" s="101" t="e">
        <f t="shared" si="2"/>
        <v>#REF!</v>
      </c>
      <c r="I52" s="101" t="e">
        <f>(H52*($I$7+#REF!))+H52</f>
        <v>#REF!</v>
      </c>
      <c r="J52" s="101" t="e">
        <f>ROUND(I52*#REF!*#REF!,0)</f>
        <v>#REF!</v>
      </c>
      <c r="K52" s="922" t="e">
        <f>ROUND(I52*#REF!*#REF!*#REF!,0)</f>
        <v>#REF!</v>
      </c>
      <c r="L52" s="887">
        <v>6948</v>
      </c>
      <c r="M52" s="888">
        <v>4488</v>
      </c>
      <c r="N52" s="881">
        <v>5213.9788145691591</v>
      </c>
      <c r="O52" s="247">
        <v>4114.8</v>
      </c>
      <c r="P52" s="993">
        <v>7675</v>
      </c>
      <c r="Q52" s="888">
        <v>3043.2</v>
      </c>
      <c r="R52" s="887">
        <v>6917.9502098178173</v>
      </c>
      <c r="S52" s="888">
        <v>3061.2</v>
      </c>
      <c r="T52" s="994">
        <v>10588</v>
      </c>
      <c r="U52" s="995">
        <v>2827</v>
      </c>
      <c r="V52" s="887">
        <v>5648.2172480340632</v>
      </c>
      <c r="W52" s="888">
        <v>6078.3854736443363</v>
      </c>
      <c r="X52" s="881">
        <v>2151.6949152542375</v>
      </c>
      <c r="Y52" s="247">
        <v>1167</v>
      </c>
      <c r="Z52" s="887">
        <v>9248.19</v>
      </c>
      <c r="AA52" s="888">
        <v>3881.67</v>
      </c>
      <c r="AB52" s="887">
        <v>7151</v>
      </c>
      <c r="AC52" s="888">
        <v>4076</v>
      </c>
      <c r="AD52" s="881">
        <v>7864</v>
      </c>
      <c r="AE52" s="996">
        <v>3799</v>
      </c>
      <c r="AF52" s="881">
        <v>5675</v>
      </c>
      <c r="AG52" s="882">
        <v>5893</v>
      </c>
      <c r="AH52" s="881">
        <v>4417.26</v>
      </c>
      <c r="AI52" s="882">
        <v>4952</v>
      </c>
      <c r="AJ52" s="881">
        <v>4540.6899999999996</v>
      </c>
      <c r="AK52" s="882">
        <v>3910</v>
      </c>
      <c r="AL52" s="881">
        <v>1171.97</v>
      </c>
      <c r="AM52" s="882">
        <v>950</v>
      </c>
      <c r="AN52" s="881">
        <v>5216.96</v>
      </c>
      <c r="AO52" s="247">
        <v>5417.3</v>
      </c>
      <c r="AP52" s="881">
        <v>7365.8109999999997</v>
      </c>
      <c r="AQ52" s="882">
        <v>7926.8279999999995</v>
      </c>
      <c r="AR52" s="881">
        <v>6290</v>
      </c>
      <c r="AS52" s="882">
        <v>6769</v>
      </c>
      <c r="AT52" s="881">
        <v>5571.25</v>
      </c>
      <c r="AU52" s="882">
        <v>5995.55</v>
      </c>
      <c r="AV52" s="881">
        <v>6264</v>
      </c>
      <c r="AW52" s="882">
        <v>4214</v>
      </c>
      <c r="AX52" s="881">
        <v>4539.5780000000004</v>
      </c>
      <c r="AY52" s="882">
        <v>4842.076</v>
      </c>
      <c r="AZ52" s="886">
        <v>8388.1355932203387</v>
      </c>
      <c r="BA52" s="882">
        <v>9027</v>
      </c>
      <c r="BB52" s="887">
        <v>8166</v>
      </c>
      <c r="BC52" s="888">
        <v>4270.6855948553057</v>
      </c>
      <c r="BD52" s="881">
        <v>10987</v>
      </c>
      <c r="BE52" s="882">
        <v>8734</v>
      </c>
      <c r="BF52" s="881">
        <v>6096</v>
      </c>
      <c r="BG52" s="882">
        <v>4978</v>
      </c>
      <c r="BH52" s="881">
        <v>6859</v>
      </c>
      <c r="BI52" s="882">
        <v>4932.1828800000003</v>
      </c>
      <c r="BJ52" s="881">
        <v>1528.81</v>
      </c>
      <c r="BK52" s="882">
        <v>1588</v>
      </c>
      <c r="BL52" s="881">
        <v>3549</v>
      </c>
      <c r="BM52" s="247">
        <v>4011</v>
      </c>
      <c r="BN52" s="881">
        <v>6234</v>
      </c>
      <c r="BO52" s="882">
        <v>6233</v>
      </c>
      <c r="BP52" s="887">
        <v>9328</v>
      </c>
      <c r="BQ52" s="888">
        <v>10038.6</v>
      </c>
    </row>
    <row r="53" spans="1:69" s="27" customFormat="1" ht="55.5" customHeight="1" thickBot="1" x14ac:dyDescent="0.3">
      <c r="A53" s="16">
        <v>17</v>
      </c>
      <c r="B53" s="131" t="s">
        <v>609</v>
      </c>
      <c r="C53" s="1148" t="s">
        <v>3</v>
      </c>
      <c r="D53" s="1148"/>
      <c r="E53" s="871" t="s">
        <v>8</v>
      </c>
      <c r="F53" s="64" t="e">
        <f>#REF!</f>
        <v>#REF!</v>
      </c>
      <c r="G53" s="848">
        <v>5</v>
      </c>
      <c r="H53" s="64" t="e">
        <f t="shared" si="2"/>
        <v>#REF!</v>
      </c>
      <c r="I53" s="64" t="e">
        <f>(H53*($I$7+#REF!))+H53</f>
        <v>#REF!</v>
      </c>
      <c r="J53" s="64" t="e">
        <f>ROUND(I53*#REF!*#REF!,0)</f>
        <v>#REF!</v>
      </c>
      <c r="K53" s="919" t="e">
        <f>ROUND(I53*#REF!*#REF!*#REF!,0)</f>
        <v>#REF!</v>
      </c>
      <c r="L53" s="887">
        <v>8107</v>
      </c>
      <c r="M53" s="888">
        <v>5236</v>
      </c>
      <c r="N53" s="881">
        <v>6082.9752836640182</v>
      </c>
      <c r="O53" s="247">
        <v>4800.6000000000004</v>
      </c>
      <c r="P53" s="993">
        <v>8954</v>
      </c>
      <c r="Q53" s="888">
        <v>3550</v>
      </c>
      <c r="R53" s="887">
        <v>8070.9419114541233</v>
      </c>
      <c r="S53" s="888">
        <v>3571.4</v>
      </c>
      <c r="T53" s="994">
        <v>12353</v>
      </c>
      <c r="U53" s="995">
        <v>3299</v>
      </c>
      <c r="V53" s="887">
        <v>6589.5867893730738</v>
      </c>
      <c r="W53" s="888">
        <v>7091.4497192517274</v>
      </c>
      <c r="X53" s="881">
        <v>2151.6949152542375</v>
      </c>
      <c r="Y53" s="247">
        <v>1167</v>
      </c>
      <c r="Z53" s="887">
        <v>10789.56</v>
      </c>
      <c r="AA53" s="888">
        <v>4528.29</v>
      </c>
      <c r="AB53" s="887">
        <v>8343</v>
      </c>
      <c r="AC53" s="888">
        <v>4755</v>
      </c>
      <c r="AD53" s="881">
        <v>9174</v>
      </c>
      <c r="AE53" s="996">
        <v>4432</v>
      </c>
      <c r="AF53" s="881">
        <v>6621</v>
      </c>
      <c r="AG53" s="882">
        <v>6875</v>
      </c>
      <c r="AH53" s="881">
        <v>5152.6000000000004</v>
      </c>
      <c r="AI53" s="882">
        <v>5776</v>
      </c>
      <c r="AJ53" s="881">
        <v>5297.99</v>
      </c>
      <c r="AK53" s="882">
        <v>4561</v>
      </c>
      <c r="AL53" s="881">
        <v>1171.97</v>
      </c>
      <c r="AM53" s="882">
        <v>950</v>
      </c>
      <c r="AN53" s="881">
        <v>6086.45</v>
      </c>
      <c r="AO53" s="247">
        <v>6320.2</v>
      </c>
      <c r="AP53" s="881">
        <v>8593.6189999999988</v>
      </c>
      <c r="AQ53" s="882">
        <v>9247.9659999999985</v>
      </c>
      <c r="AR53" s="881">
        <v>7339</v>
      </c>
      <c r="AS53" s="882">
        <v>7897</v>
      </c>
      <c r="AT53" s="881">
        <v>6499.79</v>
      </c>
      <c r="AU53" s="882">
        <v>6994.81</v>
      </c>
      <c r="AV53" s="881">
        <v>7308.8</v>
      </c>
      <c r="AW53" s="882">
        <v>4916</v>
      </c>
      <c r="AX53" s="881">
        <v>5296.35</v>
      </c>
      <c r="AY53" s="882">
        <v>5649.4400000000005</v>
      </c>
      <c r="AZ53" s="886">
        <v>9786.4406779661022</v>
      </c>
      <c r="BA53" s="882">
        <v>10531</v>
      </c>
      <c r="BB53" s="887">
        <v>9527</v>
      </c>
      <c r="BC53" s="888">
        <v>4982.0129903536981</v>
      </c>
      <c r="BD53" s="881">
        <v>12818</v>
      </c>
      <c r="BE53" s="882">
        <v>10190</v>
      </c>
      <c r="BF53" s="881">
        <v>7112</v>
      </c>
      <c r="BG53" s="882">
        <v>5807</v>
      </c>
      <c r="BH53" s="881">
        <v>8002</v>
      </c>
      <c r="BI53" s="882">
        <v>5754.5899199999994</v>
      </c>
      <c r="BJ53" s="881">
        <v>1783.9</v>
      </c>
      <c r="BK53" s="882">
        <v>1852</v>
      </c>
      <c r="BL53" s="881">
        <v>4141</v>
      </c>
      <c r="BM53" s="247">
        <v>4679</v>
      </c>
      <c r="BN53" s="881">
        <v>7273</v>
      </c>
      <c r="BO53" s="882">
        <v>7271</v>
      </c>
      <c r="BP53" s="887">
        <v>10882.300000000001</v>
      </c>
      <c r="BQ53" s="888">
        <v>11711.7</v>
      </c>
    </row>
    <row r="54" spans="1:69" s="27" customFormat="1" ht="47.25" customHeight="1" thickBot="1" x14ac:dyDescent="0.3">
      <c r="A54" s="841">
        <v>18</v>
      </c>
      <c r="B54" s="842" t="s">
        <v>45</v>
      </c>
      <c r="C54" s="1171" t="s">
        <v>3</v>
      </c>
      <c r="D54" s="1171"/>
      <c r="E54" s="870" t="s">
        <v>384</v>
      </c>
      <c r="F54" s="101" t="e">
        <f>#REF!</f>
        <v>#REF!</v>
      </c>
      <c r="G54" s="870">
        <v>1.5</v>
      </c>
      <c r="H54" s="101" t="e">
        <f t="shared" si="2"/>
        <v>#REF!</v>
      </c>
      <c r="I54" s="101" t="e">
        <f>(H54*($I$7+#REF!))+H54</f>
        <v>#REF!</v>
      </c>
      <c r="J54" s="101" t="e">
        <f>ROUND(I54*#REF!*#REF!,0)</f>
        <v>#REF!</v>
      </c>
      <c r="K54" s="922" t="e">
        <f>ROUND(I54*#REF!*#REF!*#REF!,0)</f>
        <v>#REF!</v>
      </c>
      <c r="L54" s="887">
        <v>1072</v>
      </c>
      <c r="M54" s="888">
        <v>693</v>
      </c>
      <c r="N54" s="881">
        <v>654.02941405732997</v>
      </c>
      <c r="O54" s="247">
        <v>516.1</v>
      </c>
      <c r="P54" s="993">
        <v>1238</v>
      </c>
      <c r="Q54" s="888">
        <v>920.25</v>
      </c>
      <c r="R54" s="887">
        <v>1072.610610071484</v>
      </c>
      <c r="S54" s="888">
        <v>664.5</v>
      </c>
      <c r="T54" s="994">
        <v>1324</v>
      </c>
      <c r="U54" s="995">
        <v>662</v>
      </c>
      <c r="V54" s="887">
        <v>809.01402428145025</v>
      </c>
      <c r="W54" s="888">
        <v>870.62853237072534</v>
      </c>
      <c r="X54" s="881">
        <v>2151.6949152542375</v>
      </c>
      <c r="Y54" s="247">
        <v>1167</v>
      </c>
      <c r="Z54" s="887">
        <v>1627.37</v>
      </c>
      <c r="AA54" s="888">
        <v>682.89</v>
      </c>
      <c r="AB54" s="887">
        <v>1121</v>
      </c>
      <c r="AC54" s="888">
        <v>639</v>
      </c>
      <c r="AD54" s="881">
        <v>809</v>
      </c>
      <c r="AE54" s="996">
        <v>488</v>
      </c>
      <c r="AF54" s="881">
        <v>1108</v>
      </c>
      <c r="AG54" s="882">
        <v>1151</v>
      </c>
      <c r="AH54" s="881">
        <v>907.93</v>
      </c>
      <c r="AI54" s="882">
        <v>1018</v>
      </c>
      <c r="AJ54" s="881">
        <v>645.38</v>
      </c>
      <c r="AK54" s="882">
        <v>696</v>
      </c>
      <c r="AL54" s="881">
        <v>1171.97</v>
      </c>
      <c r="AM54" s="882">
        <v>950</v>
      </c>
      <c r="AN54" s="881">
        <v>834.46</v>
      </c>
      <c r="AO54" s="247">
        <v>866.5</v>
      </c>
      <c r="AP54" s="881">
        <v>1133.4409999999998</v>
      </c>
      <c r="AQ54" s="882">
        <v>1219.5119999999999</v>
      </c>
      <c r="AR54" s="881">
        <v>813</v>
      </c>
      <c r="AS54" s="882">
        <v>875</v>
      </c>
      <c r="AT54" s="881">
        <v>815.04</v>
      </c>
      <c r="AU54" s="882">
        <v>877.12</v>
      </c>
      <c r="AV54" s="881">
        <v>1004.8000000000001</v>
      </c>
      <c r="AW54" s="882">
        <v>675</v>
      </c>
      <c r="AX54" s="881">
        <v>893.79200000000003</v>
      </c>
      <c r="AY54" s="882">
        <v>953.87</v>
      </c>
      <c r="AZ54" s="886">
        <v>1233.0508474576272</v>
      </c>
      <c r="BA54" s="882">
        <v>1327</v>
      </c>
      <c r="BB54" s="887">
        <v>1337</v>
      </c>
      <c r="BC54" s="888">
        <v>698.44556464811785</v>
      </c>
      <c r="BD54" s="881">
        <v>1331</v>
      </c>
      <c r="BE54" s="882">
        <v>1134</v>
      </c>
      <c r="BF54" s="881">
        <v>752</v>
      </c>
      <c r="BG54" s="882">
        <v>0</v>
      </c>
      <c r="BH54" s="881">
        <v>1154</v>
      </c>
      <c r="BI54" s="882">
        <v>829.93823999999995</v>
      </c>
      <c r="BJ54" s="881">
        <v>233.05</v>
      </c>
      <c r="BK54" s="882">
        <v>242</v>
      </c>
      <c r="BL54" s="881">
        <v>457</v>
      </c>
      <c r="BM54" s="247">
        <v>516</v>
      </c>
      <c r="BN54" s="881">
        <v>1104</v>
      </c>
      <c r="BO54" s="882">
        <v>1103</v>
      </c>
      <c r="BP54" s="887">
        <v>1702.8000000000002</v>
      </c>
      <c r="BQ54" s="888">
        <v>1832.6000000000001</v>
      </c>
    </row>
    <row r="55" spans="1:69" s="27" customFormat="1" ht="55.5" customHeight="1" thickBot="1" x14ac:dyDescent="0.3">
      <c r="A55" s="16">
        <v>19</v>
      </c>
      <c r="B55" s="849" t="s">
        <v>597</v>
      </c>
      <c r="C55" s="1148" t="s">
        <v>3</v>
      </c>
      <c r="D55" s="1148"/>
      <c r="E55" s="871" t="s">
        <v>378</v>
      </c>
      <c r="F55" s="64" t="e">
        <f>#REF!</f>
        <v>#REF!</v>
      </c>
      <c r="G55" s="871">
        <v>1</v>
      </c>
      <c r="H55" s="64" t="e">
        <f>F55*G55</f>
        <v>#REF!</v>
      </c>
      <c r="I55" s="64" t="e">
        <f>(H55*($I$7+#REF!))+H55</f>
        <v>#REF!</v>
      </c>
      <c r="J55" s="64" t="e">
        <f>ROUND(I55*#REF!*#REF!,0)</f>
        <v>#REF!</v>
      </c>
      <c r="K55" s="919" t="e">
        <f>ROUND(I55*#REF!*#REF!*#REF!,0)</f>
        <v>#REF!</v>
      </c>
      <c r="L55" s="887">
        <v>659</v>
      </c>
      <c r="M55" s="888">
        <v>426</v>
      </c>
      <c r="N55" s="881">
        <v>495.29788516029413</v>
      </c>
      <c r="O55" s="247">
        <v>390.9</v>
      </c>
      <c r="P55" s="993">
        <v>738</v>
      </c>
      <c r="Q55" s="888">
        <v>548.25</v>
      </c>
      <c r="R55" s="887">
        <v>653.21653388944856</v>
      </c>
      <c r="S55" s="888">
        <v>404.7</v>
      </c>
      <c r="T55" s="994">
        <v>1147</v>
      </c>
      <c r="U55" s="995">
        <v>294</v>
      </c>
      <c r="V55" s="887">
        <v>466.28</v>
      </c>
      <c r="W55" s="888">
        <v>432.26</v>
      </c>
      <c r="X55" s="881">
        <v>1141.5254237288136</v>
      </c>
      <c r="Y55" s="247">
        <v>325</v>
      </c>
      <c r="Z55" s="887">
        <v>902.18</v>
      </c>
      <c r="AA55" s="888">
        <v>378.69</v>
      </c>
      <c r="AB55" s="887">
        <v>664</v>
      </c>
      <c r="AC55" s="888">
        <v>378</v>
      </c>
      <c r="AD55" s="881">
        <v>742</v>
      </c>
      <c r="AE55" s="996">
        <v>447</v>
      </c>
      <c r="AF55" s="881">
        <v>582</v>
      </c>
      <c r="AG55" s="882">
        <v>604</v>
      </c>
      <c r="AH55" s="881">
        <v>428.86</v>
      </c>
      <c r="AI55" s="882">
        <v>361</v>
      </c>
      <c r="AJ55" s="881">
        <v>435.14</v>
      </c>
      <c r="AK55" s="882">
        <v>375</v>
      </c>
      <c r="AL55" s="881">
        <v>423.2</v>
      </c>
      <c r="AM55" s="882">
        <v>343</v>
      </c>
      <c r="AN55" s="881">
        <v>565.16999999999996</v>
      </c>
      <c r="AO55" s="247">
        <v>586.9</v>
      </c>
      <c r="AP55" s="881">
        <v>618.05199999999991</v>
      </c>
      <c r="AQ55" s="882">
        <v>667.82799999999997</v>
      </c>
      <c r="AR55" s="881">
        <v>594</v>
      </c>
      <c r="AS55" s="882">
        <v>640</v>
      </c>
      <c r="AT55" s="881">
        <v>564.99</v>
      </c>
      <c r="AU55" s="882">
        <v>608.02</v>
      </c>
      <c r="AV55" s="881">
        <v>678.40000000000009</v>
      </c>
      <c r="AW55" s="882">
        <v>456</v>
      </c>
      <c r="AX55" s="881">
        <v>473.42518000000007</v>
      </c>
      <c r="AY55" s="882">
        <v>434.24800000000005</v>
      </c>
      <c r="AZ55" s="886">
        <v>669.49152542372883</v>
      </c>
      <c r="BA55" s="882">
        <v>415</v>
      </c>
      <c r="BB55" s="887">
        <v>797</v>
      </c>
      <c r="BC55" s="888">
        <v>416.60312757201649</v>
      </c>
      <c r="BD55" s="881">
        <v>1037</v>
      </c>
      <c r="BE55" s="882">
        <v>443</v>
      </c>
      <c r="BF55" s="881">
        <v>577</v>
      </c>
      <c r="BG55" s="882">
        <v>456</v>
      </c>
      <c r="BH55" s="881">
        <v>651</v>
      </c>
      <c r="BI55" s="882">
        <v>468.44063999999997</v>
      </c>
      <c r="BJ55" s="881">
        <v>412.71</v>
      </c>
      <c r="BK55" s="882">
        <v>429</v>
      </c>
      <c r="BL55" s="881">
        <v>385</v>
      </c>
      <c r="BM55" s="247">
        <v>435</v>
      </c>
      <c r="BN55" s="881">
        <v>630</v>
      </c>
      <c r="BO55" s="882">
        <v>482</v>
      </c>
      <c r="BP55" s="887">
        <v>918.50000000000011</v>
      </c>
      <c r="BQ55" s="888">
        <v>376.79989864000009</v>
      </c>
    </row>
    <row r="56" spans="1:69" s="27" customFormat="1" ht="55.5" customHeight="1" outlineLevel="1" thickBot="1" x14ac:dyDescent="0.3">
      <c r="A56" s="841">
        <v>20</v>
      </c>
      <c r="B56" s="842"/>
      <c r="C56" s="1171"/>
      <c r="D56" s="1171"/>
      <c r="E56" s="870"/>
      <c r="F56" s="101"/>
      <c r="G56" s="870"/>
      <c r="H56" s="101"/>
      <c r="I56" s="101"/>
      <c r="J56" s="101"/>
      <c r="K56" s="922"/>
      <c r="L56" s="887">
        <v>489</v>
      </c>
      <c r="M56" s="888">
        <v>316</v>
      </c>
      <c r="N56" s="881">
        <v>385.69158354347195</v>
      </c>
      <c r="O56" s="247">
        <v>304.39999999999998</v>
      </c>
      <c r="P56" s="993">
        <v>568</v>
      </c>
      <c r="Q56" s="888">
        <v>422.25</v>
      </c>
      <c r="R56" s="887">
        <v>482.69474039667767</v>
      </c>
      <c r="S56" s="888">
        <v>299</v>
      </c>
      <c r="T56" s="994">
        <v>953</v>
      </c>
      <c r="U56" s="995">
        <v>224</v>
      </c>
      <c r="V56" s="887">
        <v>393.55320179850247</v>
      </c>
      <c r="W56" s="888">
        <v>423.52621364747637</v>
      </c>
      <c r="X56" s="881">
        <v>849.15254237288138</v>
      </c>
      <c r="Y56" s="247">
        <v>240</v>
      </c>
      <c r="Z56" s="887">
        <v>665.94</v>
      </c>
      <c r="AA56" s="888">
        <v>279.63</v>
      </c>
      <c r="AB56" s="887">
        <v>871</v>
      </c>
      <c r="AC56" s="888">
        <v>378</v>
      </c>
      <c r="AD56" s="881">
        <v>549</v>
      </c>
      <c r="AE56" s="996">
        <v>330</v>
      </c>
      <c r="AF56" s="881">
        <v>465</v>
      </c>
      <c r="AG56" s="882">
        <v>483</v>
      </c>
      <c r="AH56" s="881">
        <v>322.17</v>
      </c>
      <c r="AI56" s="882">
        <v>271</v>
      </c>
      <c r="AJ56" s="881">
        <v>327.39999999999998</v>
      </c>
      <c r="AK56" s="882">
        <v>351</v>
      </c>
      <c r="AL56" s="881">
        <v>351.59</v>
      </c>
      <c r="AM56" s="882">
        <v>285</v>
      </c>
      <c r="AN56" s="881">
        <v>469.53</v>
      </c>
      <c r="AO56" s="247">
        <v>487.6</v>
      </c>
      <c r="AP56" s="881">
        <v>447.98399999999998</v>
      </c>
      <c r="AQ56" s="882">
        <v>553.75799999999992</v>
      </c>
      <c r="AR56" s="881">
        <v>440</v>
      </c>
      <c r="AS56" s="882">
        <v>473</v>
      </c>
      <c r="AT56" s="881">
        <v>437.35</v>
      </c>
      <c r="AU56" s="882">
        <v>470.66</v>
      </c>
      <c r="AV56" s="881">
        <v>563.20000000000005</v>
      </c>
      <c r="AW56" s="882">
        <v>379</v>
      </c>
      <c r="AX56" s="881">
        <v>349.95961999999997</v>
      </c>
      <c r="AY56" s="882">
        <v>321.47000000000003</v>
      </c>
      <c r="AZ56" s="886">
        <v>556.77966101694915</v>
      </c>
      <c r="BA56" s="882">
        <v>287</v>
      </c>
      <c r="BB56" s="887">
        <v>602</v>
      </c>
      <c r="BC56" s="888">
        <v>315.39709090909093</v>
      </c>
      <c r="BD56" s="881">
        <v>798</v>
      </c>
      <c r="BE56" s="882">
        <v>327</v>
      </c>
      <c r="BF56" s="881">
        <v>430</v>
      </c>
      <c r="BG56" s="882">
        <v>337</v>
      </c>
      <c r="BH56" s="881">
        <v>486</v>
      </c>
      <c r="BI56" s="882">
        <v>349.44767999999999</v>
      </c>
      <c r="BJ56" s="881">
        <v>307.63</v>
      </c>
      <c r="BK56" s="882">
        <v>320</v>
      </c>
      <c r="BL56" s="881">
        <v>319</v>
      </c>
      <c r="BM56" s="247">
        <v>361</v>
      </c>
      <c r="BN56" s="881">
        <v>489</v>
      </c>
      <c r="BO56" s="882">
        <v>399</v>
      </c>
      <c r="BP56" s="887">
        <v>718.30000000000007</v>
      </c>
      <c r="BQ56" s="888">
        <v>278.25623187999997</v>
      </c>
    </row>
    <row r="57" spans="1:69" s="27" customFormat="1" ht="47.25" customHeight="1" thickBot="1" x14ac:dyDescent="0.3">
      <c r="A57" s="16">
        <v>21</v>
      </c>
      <c r="B57" s="131" t="s">
        <v>598</v>
      </c>
      <c r="C57" s="1148" t="s">
        <v>3</v>
      </c>
      <c r="D57" s="1148"/>
      <c r="E57" s="871" t="s">
        <v>378</v>
      </c>
      <c r="F57" s="64" t="e">
        <f>#REF!</f>
        <v>#REF!</v>
      </c>
      <c r="G57" s="874">
        <v>1.24</v>
      </c>
      <c r="H57" s="64" t="e">
        <f>F57*G57</f>
        <v>#REF!</v>
      </c>
      <c r="I57" s="64" t="e">
        <f>(H57*($I$7+#REF!))+H57</f>
        <v>#REF!</v>
      </c>
      <c r="J57" s="64" t="e">
        <f>ROUND(I57*#REF!*#REF!,0)</f>
        <v>#REF!</v>
      </c>
      <c r="K57" s="919" t="e">
        <f>ROUND(I57*#REF!*#REF!*#REF!,0)</f>
        <v>#REF!</v>
      </c>
      <c r="L57" s="887">
        <v>629</v>
      </c>
      <c r="M57" s="888">
        <v>406</v>
      </c>
      <c r="N57" s="881">
        <v>472.43798276828045</v>
      </c>
      <c r="O57" s="247">
        <v>372.8</v>
      </c>
      <c r="P57" s="993">
        <v>704</v>
      </c>
      <c r="Q57" s="888">
        <v>523.5</v>
      </c>
      <c r="R57" s="887">
        <v>623.06807847916639</v>
      </c>
      <c r="S57" s="888">
        <v>386</v>
      </c>
      <c r="T57" s="994">
        <v>1094</v>
      </c>
      <c r="U57" s="995">
        <v>260</v>
      </c>
      <c r="V57" s="887">
        <v>508.3395523230655</v>
      </c>
      <c r="W57" s="888">
        <v>547.05469262799011</v>
      </c>
      <c r="X57" s="881">
        <v>1088.9830508474577</v>
      </c>
      <c r="Y57" s="247">
        <v>310</v>
      </c>
      <c r="Z57" s="887">
        <v>860.54</v>
      </c>
      <c r="AA57" s="888">
        <v>361.14</v>
      </c>
      <c r="AB57" s="887">
        <v>1130</v>
      </c>
      <c r="AC57" s="888">
        <v>405</v>
      </c>
      <c r="AD57" s="881">
        <v>708</v>
      </c>
      <c r="AE57" s="996">
        <v>426</v>
      </c>
      <c r="AF57" s="881">
        <v>555</v>
      </c>
      <c r="AG57" s="882">
        <v>577</v>
      </c>
      <c r="AH57" s="881">
        <v>408.99</v>
      </c>
      <c r="AI57" s="882">
        <v>344</v>
      </c>
      <c r="AJ57" s="881">
        <v>415.26</v>
      </c>
      <c r="AK57" s="882">
        <v>380</v>
      </c>
      <c r="AL57" s="881">
        <v>403.68</v>
      </c>
      <c r="AM57" s="882">
        <v>327</v>
      </c>
      <c r="AN57" s="881">
        <v>539.09</v>
      </c>
      <c r="AO57" s="247">
        <v>559.79999999999995</v>
      </c>
      <c r="AP57" s="881">
        <v>589.01599999999996</v>
      </c>
      <c r="AQ57" s="882">
        <v>635.68099999999993</v>
      </c>
      <c r="AR57" s="881">
        <v>567</v>
      </c>
      <c r="AS57" s="882">
        <v>610</v>
      </c>
      <c r="AT57" s="881">
        <v>538.91999999999996</v>
      </c>
      <c r="AU57" s="882">
        <v>579.96</v>
      </c>
      <c r="AV57" s="881">
        <v>648</v>
      </c>
      <c r="AW57" s="882">
        <v>435</v>
      </c>
      <c r="AX57" s="881">
        <v>504.90816000000007</v>
      </c>
      <c r="AY57" s="882">
        <v>463.76</v>
      </c>
      <c r="AZ57" s="886">
        <v>720.33898305084745</v>
      </c>
      <c r="BA57" s="882">
        <v>397</v>
      </c>
      <c r="BB57" s="887">
        <v>760</v>
      </c>
      <c r="BC57" s="888">
        <v>397.57985611510799</v>
      </c>
      <c r="BD57" s="881">
        <v>989</v>
      </c>
      <c r="BE57" s="882">
        <v>422</v>
      </c>
      <c r="BF57" s="881">
        <v>550</v>
      </c>
      <c r="BG57" s="882">
        <v>435</v>
      </c>
      <c r="BH57" s="881">
        <v>621</v>
      </c>
      <c r="BI57" s="882">
        <v>446.60016000000002</v>
      </c>
      <c r="BJ57" s="881">
        <v>393.22</v>
      </c>
      <c r="BK57" s="882">
        <v>409</v>
      </c>
      <c r="BL57" s="881">
        <v>367</v>
      </c>
      <c r="BM57" s="247">
        <v>415</v>
      </c>
      <c r="BN57" s="881">
        <v>601</v>
      </c>
      <c r="BO57" s="882">
        <v>460</v>
      </c>
      <c r="BP57" s="887">
        <v>876.7</v>
      </c>
      <c r="BQ57" s="888">
        <v>359.41144932000003</v>
      </c>
    </row>
    <row r="58" spans="1:69" s="27" customFormat="1" ht="47.25" customHeight="1" thickBot="1" x14ac:dyDescent="0.3">
      <c r="A58" s="841">
        <v>22</v>
      </c>
      <c r="B58" s="842" t="s">
        <v>599</v>
      </c>
      <c r="C58" s="1171" t="s">
        <v>3</v>
      </c>
      <c r="D58" s="1171"/>
      <c r="E58" s="870" t="s">
        <v>378</v>
      </c>
      <c r="F58" s="101" t="e">
        <f>#REF!</f>
        <v>#REF!</v>
      </c>
      <c r="G58" s="872">
        <v>1.39</v>
      </c>
      <c r="H58" s="101" t="e">
        <f t="shared" si="2"/>
        <v>#REF!</v>
      </c>
      <c r="I58" s="101" t="e">
        <f>(H58*($I$7+#REF!))+H58</f>
        <v>#REF!</v>
      </c>
      <c r="J58" s="101" t="e">
        <f>ROUND(I58*#REF!*#REF!,0)</f>
        <v>#REF!</v>
      </c>
      <c r="K58" s="922" t="e">
        <f>ROUND(I58*#REF!*#REF!*#REF!,0)</f>
        <v>#REF!</v>
      </c>
      <c r="L58" s="887">
        <v>705</v>
      </c>
      <c r="M58" s="888">
        <v>455</v>
      </c>
      <c r="N58" s="881">
        <v>529.58773874831434</v>
      </c>
      <c r="O58" s="247">
        <v>417.9</v>
      </c>
      <c r="P58" s="993">
        <v>789</v>
      </c>
      <c r="Q58" s="888">
        <v>586.5</v>
      </c>
      <c r="R58" s="887">
        <v>698.43921700487181</v>
      </c>
      <c r="S58" s="888">
        <v>432.7</v>
      </c>
      <c r="T58" s="994">
        <v>1226</v>
      </c>
      <c r="U58" s="995">
        <v>291</v>
      </c>
      <c r="V58" s="887">
        <v>498.56</v>
      </c>
      <c r="W58" s="888">
        <v>462.25</v>
      </c>
      <c r="X58" s="881">
        <v>1088.9830508474577</v>
      </c>
      <c r="Y58" s="247">
        <v>347</v>
      </c>
      <c r="Z58" s="887">
        <v>964.63</v>
      </c>
      <c r="AA58" s="888">
        <v>404.82</v>
      </c>
      <c r="AB58" s="887">
        <v>1267</v>
      </c>
      <c r="AC58" s="888">
        <v>405</v>
      </c>
      <c r="AD58" s="881">
        <v>793</v>
      </c>
      <c r="AE58" s="996">
        <v>478</v>
      </c>
      <c r="AF58" s="881">
        <v>622</v>
      </c>
      <c r="AG58" s="882">
        <v>646</v>
      </c>
      <c r="AH58" s="881">
        <v>459.19</v>
      </c>
      <c r="AI58" s="882">
        <v>386</v>
      </c>
      <c r="AJ58" s="881">
        <v>465.47</v>
      </c>
      <c r="AK58" s="882">
        <v>426</v>
      </c>
      <c r="AL58" s="881">
        <v>452.51</v>
      </c>
      <c r="AM58" s="882">
        <v>366</v>
      </c>
      <c r="AN58" s="881">
        <v>604.29999999999995</v>
      </c>
      <c r="AO58" s="247">
        <v>627.5</v>
      </c>
      <c r="AP58" s="881">
        <v>660.56899999999996</v>
      </c>
      <c r="AQ58" s="882">
        <v>713.4559999999999</v>
      </c>
      <c r="AR58" s="881">
        <v>636</v>
      </c>
      <c r="AS58" s="882">
        <v>684</v>
      </c>
      <c r="AT58" s="881">
        <v>604.11</v>
      </c>
      <c r="AU58" s="882">
        <v>650.12</v>
      </c>
      <c r="AV58" s="881">
        <v>726.40000000000009</v>
      </c>
      <c r="AW58" s="882">
        <v>488</v>
      </c>
      <c r="AX58" s="881">
        <v>504.90816000000007</v>
      </c>
      <c r="AY58" s="882">
        <v>463.76000000000005</v>
      </c>
      <c r="AZ58" s="886">
        <v>720.33898305084745</v>
      </c>
      <c r="BA58" s="882">
        <v>444</v>
      </c>
      <c r="BB58" s="887">
        <v>852</v>
      </c>
      <c r="BC58" s="888">
        <v>445.68739409499364</v>
      </c>
      <c r="BD58" s="881">
        <v>1108</v>
      </c>
      <c r="BE58" s="882">
        <v>473</v>
      </c>
      <c r="BF58" s="881">
        <v>617</v>
      </c>
      <c r="BG58" s="882">
        <v>487</v>
      </c>
      <c r="BH58" s="881">
        <v>697</v>
      </c>
      <c r="BI58" s="882">
        <v>500.82479999999998</v>
      </c>
      <c r="BJ58" s="881">
        <v>441.53</v>
      </c>
      <c r="BK58" s="882">
        <v>458</v>
      </c>
      <c r="BL58" s="881">
        <v>411</v>
      </c>
      <c r="BM58" s="247">
        <v>464</v>
      </c>
      <c r="BN58" s="881">
        <v>674</v>
      </c>
      <c r="BO58" s="882">
        <v>515</v>
      </c>
      <c r="BP58" s="887">
        <v>982.30000000000007</v>
      </c>
      <c r="BQ58" s="888">
        <v>402.31481444000002</v>
      </c>
    </row>
    <row r="59" spans="1:69" s="27" customFormat="1" ht="47.25" customHeight="1" outlineLevel="1" thickBot="1" x14ac:dyDescent="0.3">
      <c r="A59" s="16">
        <v>23</v>
      </c>
      <c r="B59" s="131"/>
      <c r="C59" s="1148"/>
      <c r="D59" s="1148"/>
      <c r="E59" s="871"/>
      <c r="F59" s="64"/>
      <c r="G59" s="871"/>
      <c r="H59" s="64"/>
      <c r="I59" s="64"/>
      <c r="J59" s="64"/>
      <c r="K59" s="919"/>
      <c r="L59" s="887">
        <v>883</v>
      </c>
      <c r="M59" s="888">
        <v>570</v>
      </c>
      <c r="N59" s="881">
        <v>662.93716936839371</v>
      </c>
      <c r="O59" s="247">
        <v>523.20000000000005</v>
      </c>
      <c r="P59" s="993">
        <v>987</v>
      </c>
      <c r="Q59" s="888">
        <v>734.25</v>
      </c>
      <c r="R59" s="887">
        <v>874.30520689818502</v>
      </c>
      <c r="S59" s="888">
        <v>541.6</v>
      </c>
      <c r="T59" s="994">
        <v>1535</v>
      </c>
      <c r="U59" s="995">
        <v>364</v>
      </c>
      <c r="V59" s="887">
        <v>624.11</v>
      </c>
      <c r="W59" s="888">
        <v>578.66999999999996</v>
      </c>
      <c r="X59" s="881">
        <v>1088.9830508474577</v>
      </c>
      <c r="Y59" s="247">
        <v>435</v>
      </c>
      <c r="Z59" s="887">
        <v>1207.53</v>
      </c>
      <c r="AA59" s="888">
        <v>506.61</v>
      </c>
      <c r="AB59" s="887">
        <v>1587</v>
      </c>
      <c r="AC59" s="888">
        <v>405</v>
      </c>
      <c r="AD59" s="881">
        <v>993</v>
      </c>
      <c r="AE59" s="996">
        <v>598</v>
      </c>
      <c r="AF59" s="881">
        <v>779</v>
      </c>
      <c r="AG59" s="882">
        <v>809</v>
      </c>
      <c r="AH59" s="881">
        <v>574.25</v>
      </c>
      <c r="AI59" s="882">
        <v>483</v>
      </c>
      <c r="AJ59" s="881">
        <v>582.62</v>
      </c>
      <c r="AK59" s="882">
        <v>533</v>
      </c>
      <c r="AL59" s="881">
        <v>566.45000000000005</v>
      </c>
      <c r="AM59" s="882">
        <v>459</v>
      </c>
      <c r="AN59" s="881">
        <v>756.46</v>
      </c>
      <c r="AO59" s="247">
        <v>785.5</v>
      </c>
      <c r="AP59" s="881">
        <v>826.48899999999992</v>
      </c>
      <c r="AQ59" s="882">
        <v>892.85699999999997</v>
      </c>
      <c r="AR59" s="881">
        <v>796</v>
      </c>
      <c r="AS59" s="882">
        <v>856</v>
      </c>
      <c r="AT59" s="881">
        <v>756.22</v>
      </c>
      <c r="AU59" s="882">
        <v>813.82</v>
      </c>
      <c r="AV59" s="881">
        <v>908.80000000000007</v>
      </c>
      <c r="AW59" s="882">
        <v>611</v>
      </c>
      <c r="AX59" s="881">
        <v>504.90816000000001</v>
      </c>
      <c r="AY59" s="882">
        <v>463.76</v>
      </c>
      <c r="AZ59" s="886">
        <v>720.33898305084756</v>
      </c>
      <c r="BA59" s="882">
        <v>523</v>
      </c>
      <c r="BB59" s="887">
        <v>1067</v>
      </c>
      <c r="BC59" s="888">
        <v>558.10461538461539</v>
      </c>
      <c r="BD59" s="881">
        <v>1388</v>
      </c>
      <c r="BE59" s="882">
        <v>592</v>
      </c>
      <c r="BF59" s="881">
        <v>772</v>
      </c>
      <c r="BG59" s="882">
        <v>610</v>
      </c>
      <c r="BH59" s="881">
        <v>872</v>
      </c>
      <c r="BI59" s="882">
        <v>627.34896000000003</v>
      </c>
      <c r="BJ59" s="881">
        <v>552.54</v>
      </c>
      <c r="BK59" s="882">
        <v>574</v>
      </c>
      <c r="BL59" s="881">
        <v>515</v>
      </c>
      <c r="BM59" s="247">
        <v>582</v>
      </c>
      <c r="BN59" s="881">
        <v>844</v>
      </c>
      <c r="BO59" s="882">
        <v>646</v>
      </c>
      <c r="BP59" s="887">
        <v>1229.8000000000002</v>
      </c>
      <c r="BQ59" s="888">
        <v>504.22398752000004</v>
      </c>
    </row>
    <row r="60" spans="1:69" s="27" customFormat="1" ht="47.25" customHeight="1" thickBot="1" x14ac:dyDescent="0.3">
      <c r="A60" s="841">
        <v>24</v>
      </c>
      <c r="B60" s="842" t="s">
        <v>610</v>
      </c>
      <c r="C60" s="1171" t="s">
        <v>3</v>
      </c>
      <c r="D60" s="1171"/>
      <c r="E60" s="870" t="s">
        <v>378</v>
      </c>
      <c r="F60" s="101" t="e">
        <f>#REF!</f>
        <v>#REF!</v>
      </c>
      <c r="G60" s="870">
        <v>1.5</v>
      </c>
      <c r="H60" s="101" t="e">
        <f t="shared" si="2"/>
        <v>#REF!</v>
      </c>
      <c r="I60" s="101" t="e">
        <f>(H60*($I$7+#REF!))+H60</f>
        <v>#REF!</v>
      </c>
      <c r="J60" s="101" t="e">
        <f>ROUND(I60*#REF!*#REF!,0)</f>
        <v>#REF!</v>
      </c>
      <c r="K60" s="922" t="e">
        <f>ROUND(I60*#REF!*#REF!*#REF!,0)</f>
        <v>#REF!</v>
      </c>
      <c r="L60" s="887">
        <v>1014</v>
      </c>
      <c r="M60" s="888">
        <v>655</v>
      </c>
      <c r="N60" s="881">
        <v>761.99674640045237</v>
      </c>
      <c r="O60" s="247">
        <v>601.4</v>
      </c>
      <c r="P60" s="993">
        <v>1135</v>
      </c>
      <c r="Q60" s="888">
        <v>843.75</v>
      </c>
      <c r="R60" s="887">
        <v>1004.9485136760745</v>
      </c>
      <c r="S60" s="888">
        <v>622.6</v>
      </c>
      <c r="T60" s="994">
        <v>1765</v>
      </c>
      <c r="U60" s="995">
        <v>419</v>
      </c>
      <c r="V60" s="887">
        <v>717.37</v>
      </c>
      <c r="W60" s="888">
        <v>665.1</v>
      </c>
      <c r="X60" s="881">
        <v>1088.9830508474577</v>
      </c>
      <c r="Y60" s="247">
        <v>500</v>
      </c>
      <c r="Z60" s="887">
        <v>1387.96</v>
      </c>
      <c r="AA60" s="888">
        <v>582.66</v>
      </c>
      <c r="AB60" s="887">
        <v>1824</v>
      </c>
      <c r="AC60" s="888">
        <v>405</v>
      </c>
      <c r="AD60" s="881">
        <v>1141</v>
      </c>
      <c r="AE60" s="996">
        <v>688</v>
      </c>
      <c r="AF60" s="881">
        <v>895</v>
      </c>
      <c r="AG60" s="882">
        <v>930</v>
      </c>
      <c r="AH60" s="881">
        <v>660.03</v>
      </c>
      <c r="AI60" s="882">
        <v>554</v>
      </c>
      <c r="AJ60" s="881">
        <v>669.44</v>
      </c>
      <c r="AK60" s="882">
        <v>613</v>
      </c>
      <c r="AL60" s="881">
        <v>651.08000000000004</v>
      </c>
      <c r="AM60" s="882">
        <v>528</v>
      </c>
      <c r="AN60" s="881">
        <v>869.49</v>
      </c>
      <c r="AO60" s="247">
        <v>902.9</v>
      </c>
      <c r="AP60" s="881">
        <v>949.89199999999994</v>
      </c>
      <c r="AQ60" s="882">
        <v>1026.6299999999999</v>
      </c>
      <c r="AR60" s="881">
        <v>915</v>
      </c>
      <c r="AS60" s="882">
        <v>984</v>
      </c>
      <c r="AT60" s="881">
        <v>869.22</v>
      </c>
      <c r="AU60" s="882">
        <v>935.42</v>
      </c>
      <c r="AV60" s="881">
        <v>1044.8</v>
      </c>
      <c r="AW60" s="882">
        <v>702</v>
      </c>
      <c r="AX60" s="881">
        <v>872.23770000000002</v>
      </c>
      <c r="AY60" s="882">
        <v>801.04000000000019</v>
      </c>
      <c r="AZ60" s="886">
        <v>720.33898305084756</v>
      </c>
      <c r="BA60" s="882">
        <v>590</v>
      </c>
      <c r="BB60" s="887">
        <v>1226</v>
      </c>
      <c r="BC60" s="888">
        <v>640.84881355932214</v>
      </c>
      <c r="BD60" s="881">
        <v>1595</v>
      </c>
      <c r="BE60" s="882">
        <v>681</v>
      </c>
      <c r="BF60" s="881">
        <v>887</v>
      </c>
      <c r="BG60" s="882">
        <v>701</v>
      </c>
      <c r="BH60" s="881">
        <v>1002</v>
      </c>
      <c r="BI60" s="882">
        <v>720.73583999999994</v>
      </c>
      <c r="BJ60" s="881">
        <v>634.75</v>
      </c>
      <c r="BK60" s="882">
        <v>659</v>
      </c>
      <c r="BL60" s="881">
        <v>592</v>
      </c>
      <c r="BM60" s="247">
        <v>669</v>
      </c>
      <c r="BN60" s="881">
        <v>970</v>
      </c>
      <c r="BO60" s="882">
        <v>777</v>
      </c>
      <c r="BP60" s="887">
        <v>1413.5000000000002</v>
      </c>
      <c r="BQ60" s="888">
        <v>579.57849487999999</v>
      </c>
    </row>
    <row r="61" spans="1:69" s="27" customFormat="1" ht="47.25" customHeight="1" thickBot="1" x14ac:dyDescent="0.3">
      <c r="A61" s="16">
        <v>25</v>
      </c>
      <c r="B61" s="131" t="s">
        <v>600</v>
      </c>
      <c r="C61" s="1148" t="s">
        <v>3</v>
      </c>
      <c r="D61" s="1148"/>
      <c r="E61" s="871" t="s">
        <v>378</v>
      </c>
      <c r="F61" s="64" t="e">
        <f>#REF!</f>
        <v>#REF!</v>
      </c>
      <c r="G61" s="850">
        <v>2</v>
      </c>
      <c r="H61" s="64" t="e">
        <f>F61*G61</f>
        <v>#REF!</v>
      </c>
      <c r="I61" s="64" t="e">
        <f>(H61*($I$7+#REF!))+H61</f>
        <v>#REF!</v>
      </c>
      <c r="J61" s="64" t="e">
        <f>ROUND(I61*#REF!*#REF!,0)</f>
        <v>#REF!</v>
      </c>
      <c r="K61" s="919" t="e">
        <f>ROUND(I61*#REF!*#REF!*#REF!,0)</f>
        <v>#REF!</v>
      </c>
      <c r="L61" s="887">
        <v>1217</v>
      </c>
      <c r="M61" s="888">
        <v>786</v>
      </c>
      <c r="N61" s="881">
        <v>914.396095680543</v>
      </c>
      <c r="O61" s="247">
        <v>721.6</v>
      </c>
      <c r="P61" s="993">
        <v>1362</v>
      </c>
      <c r="Q61" s="888">
        <v>1012.5</v>
      </c>
      <c r="R61" s="887">
        <v>1205.9382164112897</v>
      </c>
      <c r="S61" s="888">
        <v>747.1</v>
      </c>
      <c r="T61" s="994">
        <v>2118</v>
      </c>
      <c r="U61" s="995">
        <v>502</v>
      </c>
      <c r="V61" s="887">
        <v>860.86</v>
      </c>
      <c r="W61" s="888">
        <v>798.19</v>
      </c>
      <c r="X61" s="881">
        <v>1088.9830508474577</v>
      </c>
      <c r="Y61" s="247">
        <v>600</v>
      </c>
      <c r="Z61" s="887">
        <v>1665.56</v>
      </c>
      <c r="AA61" s="888">
        <v>698.88</v>
      </c>
      <c r="AB61" s="887">
        <v>2189</v>
      </c>
      <c r="AC61" s="888">
        <v>405</v>
      </c>
      <c r="AD61" s="881">
        <v>1369</v>
      </c>
      <c r="AE61" s="996">
        <v>825</v>
      </c>
      <c r="AF61" s="881">
        <v>1075</v>
      </c>
      <c r="AG61" s="882">
        <v>1116</v>
      </c>
      <c r="AH61" s="881">
        <v>791.82</v>
      </c>
      <c r="AI61" s="882">
        <v>666</v>
      </c>
      <c r="AJ61" s="881">
        <v>803.33</v>
      </c>
      <c r="AK61" s="882">
        <v>735</v>
      </c>
      <c r="AL61" s="881">
        <v>781.32</v>
      </c>
      <c r="AM61" s="882">
        <v>634</v>
      </c>
      <c r="AN61" s="881">
        <v>1043.3900000000001</v>
      </c>
      <c r="AO61" s="247">
        <v>1083.5</v>
      </c>
      <c r="AP61" s="881">
        <v>1139.663</v>
      </c>
      <c r="AQ61" s="882">
        <v>1231.9559999999999</v>
      </c>
      <c r="AR61" s="881">
        <v>1097</v>
      </c>
      <c r="AS61" s="882">
        <v>1181</v>
      </c>
      <c r="AT61" s="881">
        <v>1043.07</v>
      </c>
      <c r="AU61" s="882">
        <v>1122.51</v>
      </c>
      <c r="AV61" s="881">
        <v>1252.8000000000002</v>
      </c>
      <c r="AW61" s="882">
        <v>843</v>
      </c>
      <c r="AX61" s="881">
        <v>872.23770000000013</v>
      </c>
      <c r="AY61" s="882">
        <v>801.04000000000008</v>
      </c>
      <c r="AZ61" s="886">
        <v>720.33898305084745</v>
      </c>
      <c r="BA61" s="882">
        <v>590</v>
      </c>
      <c r="BB61" s="887">
        <v>1472</v>
      </c>
      <c r="BC61" s="888">
        <v>769.46831226765812</v>
      </c>
      <c r="BD61" s="881">
        <v>1914</v>
      </c>
      <c r="BE61" s="882">
        <v>816</v>
      </c>
      <c r="BF61" s="881">
        <v>1065</v>
      </c>
      <c r="BG61" s="882">
        <v>842</v>
      </c>
      <c r="BH61" s="881">
        <v>1203</v>
      </c>
      <c r="BI61" s="882">
        <v>864.58176000000003</v>
      </c>
      <c r="BJ61" s="881">
        <v>761.86</v>
      </c>
      <c r="BK61" s="882">
        <v>791</v>
      </c>
      <c r="BL61" s="881">
        <v>710</v>
      </c>
      <c r="BM61" s="247">
        <v>802</v>
      </c>
      <c r="BN61" s="881">
        <v>1164</v>
      </c>
      <c r="BO61" s="882">
        <v>890</v>
      </c>
      <c r="BP61" s="887">
        <v>1696.2</v>
      </c>
      <c r="BQ61" s="888">
        <v>695.52429187999996</v>
      </c>
    </row>
    <row r="62" spans="1:69" s="25" customFormat="1" ht="47.25" customHeight="1" thickBot="1" x14ac:dyDescent="0.3">
      <c r="A62" s="1064" t="s">
        <v>630</v>
      </c>
      <c r="B62" s="226" t="s">
        <v>591</v>
      </c>
      <c r="C62" s="1172" t="s">
        <v>3</v>
      </c>
      <c r="D62" s="1172"/>
      <c r="E62" s="870" t="s">
        <v>380</v>
      </c>
      <c r="F62" s="101" t="e">
        <f>#REF!</f>
        <v>#REF!</v>
      </c>
      <c r="G62" s="872">
        <v>1.1000000000000001</v>
      </c>
      <c r="H62" s="101" t="e">
        <f t="shared" ref="H62:H72" si="3">F62*G62</f>
        <v>#REF!</v>
      </c>
      <c r="I62" s="101" t="e">
        <f>(H62*($I$7+#REF!))+H62</f>
        <v>#REF!</v>
      </c>
      <c r="J62" s="101" t="e">
        <f>ROUND(I62*#REF!*#REF!,0)</f>
        <v>#REF!</v>
      </c>
      <c r="K62" s="922" t="e">
        <f>ROUND(I62*#REF!*#REF!*#REF!,0)</f>
        <v>#REF!</v>
      </c>
      <c r="L62" s="887">
        <v>617</v>
      </c>
      <c r="M62" s="888">
        <v>651</v>
      </c>
      <c r="N62" s="1058">
        <v>617</v>
      </c>
      <c r="O62" s="1056">
        <v>651</v>
      </c>
      <c r="P62" s="1058">
        <v>617</v>
      </c>
      <c r="Q62" s="1056">
        <v>651</v>
      </c>
      <c r="R62" s="1058">
        <v>617</v>
      </c>
      <c r="S62" s="1056">
        <v>651</v>
      </c>
      <c r="T62" s="1063">
        <v>304.61</v>
      </c>
      <c r="U62" s="1056">
        <v>651</v>
      </c>
      <c r="V62" s="1058">
        <v>617</v>
      </c>
      <c r="W62" s="1056">
        <v>651</v>
      </c>
      <c r="X62" s="1058">
        <v>617</v>
      </c>
      <c r="Y62" s="1056">
        <v>651</v>
      </c>
      <c r="Z62" s="1058">
        <v>617</v>
      </c>
      <c r="AA62" s="1056">
        <v>651</v>
      </c>
      <c r="AB62" s="1063">
        <v>1106</v>
      </c>
      <c r="AC62" s="1056">
        <v>651</v>
      </c>
      <c r="AD62" s="1058">
        <v>617</v>
      </c>
      <c r="AE62" s="1056">
        <v>651</v>
      </c>
      <c r="AF62" s="1058">
        <v>617</v>
      </c>
      <c r="AG62" s="1056">
        <v>651</v>
      </c>
      <c r="AH62" s="1058">
        <v>617</v>
      </c>
      <c r="AI62" s="1056">
        <v>651</v>
      </c>
      <c r="AJ62" s="1058">
        <v>617</v>
      </c>
      <c r="AK62" s="1056">
        <v>651</v>
      </c>
      <c r="AL62" s="1058">
        <v>617</v>
      </c>
      <c r="AM62" s="1056">
        <v>651</v>
      </c>
      <c r="AN62" s="1058">
        <v>617</v>
      </c>
      <c r="AO62" s="1056">
        <v>651</v>
      </c>
      <c r="AP62" s="1058">
        <v>617</v>
      </c>
      <c r="AQ62" s="1056">
        <v>651</v>
      </c>
      <c r="AR62" s="1058">
        <v>617</v>
      </c>
      <c r="AS62" s="1056">
        <v>651</v>
      </c>
      <c r="AT62" s="1058">
        <v>617</v>
      </c>
      <c r="AU62" s="1056">
        <v>651</v>
      </c>
      <c r="AV62" s="1058">
        <v>617</v>
      </c>
      <c r="AW62" s="1056">
        <v>651</v>
      </c>
      <c r="AX62" s="1058">
        <v>617</v>
      </c>
      <c r="AY62" s="1056">
        <v>651</v>
      </c>
      <c r="AZ62" s="1058">
        <v>617</v>
      </c>
      <c r="BA62" s="1056">
        <v>651</v>
      </c>
      <c r="BB62" s="1058">
        <v>617</v>
      </c>
      <c r="BC62" s="1056">
        <v>651</v>
      </c>
      <c r="BD62" s="1058">
        <v>617</v>
      </c>
      <c r="BE62" s="1056">
        <v>651</v>
      </c>
      <c r="BF62" s="1058">
        <v>617</v>
      </c>
      <c r="BG62" s="1056">
        <v>651</v>
      </c>
      <c r="BH62" s="1058">
        <v>617</v>
      </c>
      <c r="BI62" s="1056">
        <v>651</v>
      </c>
      <c r="BJ62" s="1058">
        <v>617</v>
      </c>
      <c r="BK62" s="1056">
        <v>651</v>
      </c>
      <c r="BL62" s="1058">
        <v>617</v>
      </c>
      <c r="BM62" s="1056">
        <v>651</v>
      </c>
      <c r="BN62" s="1058">
        <v>617</v>
      </c>
      <c r="BO62" s="1056">
        <v>651</v>
      </c>
      <c r="BP62" s="1063">
        <v>691</v>
      </c>
      <c r="BQ62" s="1063">
        <v>185.55</v>
      </c>
    </row>
    <row r="63" spans="1:69" s="25" customFormat="1" ht="47.25" customHeight="1" thickBot="1" x14ac:dyDescent="0.3">
      <c r="A63" s="1065" t="s">
        <v>631</v>
      </c>
      <c r="B63" s="207" t="s">
        <v>590</v>
      </c>
      <c r="C63" s="1156" t="s">
        <v>3</v>
      </c>
      <c r="D63" s="1156"/>
      <c r="E63" s="874" t="s">
        <v>8</v>
      </c>
      <c r="F63" s="64" t="e">
        <f>#REF!</f>
        <v>#REF!</v>
      </c>
      <c r="G63" s="874">
        <v>1</v>
      </c>
      <c r="H63" s="64" t="e">
        <f t="shared" si="3"/>
        <v>#REF!</v>
      </c>
      <c r="I63" s="64" t="e">
        <f>(H63*($I$7+#REF!))+H63</f>
        <v>#REF!</v>
      </c>
      <c r="J63" s="64" t="e">
        <f>ROUND(I63*#REF!*#REF!,0)</f>
        <v>#REF!</v>
      </c>
      <c r="K63" s="919" t="e">
        <f>ROUND(I63*#REF!*#REF!*#REF!,0)</f>
        <v>#REF!</v>
      </c>
      <c r="L63" s="887">
        <v>561</v>
      </c>
      <c r="M63" s="888">
        <v>592</v>
      </c>
      <c r="N63" s="1058">
        <v>561</v>
      </c>
      <c r="O63" s="1056">
        <v>592</v>
      </c>
      <c r="P63" s="1058">
        <v>561</v>
      </c>
      <c r="Q63" s="1056">
        <v>592</v>
      </c>
      <c r="R63" s="1058">
        <v>561</v>
      </c>
      <c r="S63" s="1056">
        <v>592</v>
      </c>
      <c r="T63" s="1063">
        <v>351.01</v>
      </c>
      <c r="U63" s="1056">
        <v>592</v>
      </c>
      <c r="V63" s="1058">
        <v>561</v>
      </c>
      <c r="W63" s="1056">
        <v>592</v>
      </c>
      <c r="X63" s="1058">
        <v>561</v>
      </c>
      <c r="Y63" s="1056">
        <v>592</v>
      </c>
      <c r="Z63" s="1058">
        <v>561</v>
      </c>
      <c r="AA63" s="1056">
        <v>592</v>
      </c>
      <c r="AB63" s="1063">
        <v>974</v>
      </c>
      <c r="AC63" s="1056">
        <v>592</v>
      </c>
      <c r="AD63" s="1058">
        <v>561</v>
      </c>
      <c r="AE63" s="1056">
        <v>592</v>
      </c>
      <c r="AF63" s="1058">
        <v>561</v>
      </c>
      <c r="AG63" s="1056">
        <v>592</v>
      </c>
      <c r="AH63" s="1058">
        <v>561</v>
      </c>
      <c r="AI63" s="1056">
        <v>592</v>
      </c>
      <c r="AJ63" s="1058">
        <v>561</v>
      </c>
      <c r="AK63" s="1056">
        <v>592</v>
      </c>
      <c r="AL63" s="1058">
        <v>561</v>
      </c>
      <c r="AM63" s="1056">
        <v>592</v>
      </c>
      <c r="AN63" s="1058">
        <v>561</v>
      </c>
      <c r="AO63" s="1056">
        <v>592</v>
      </c>
      <c r="AP63" s="1058">
        <v>561</v>
      </c>
      <c r="AQ63" s="1056">
        <v>592</v>
      </c>
      <c r="AR63" s="1058">
        <v>561</v>
      </c>
      <c r="AS63" s="1056">
        <v>592</v>
      </c>
      <c r="AT63" s="1058">
        <v>561</v>
      </c>
      <c r="AU63" s="1056">
        <v>592</v>
      </c>
      <c r="AV63" s="1058">
        <v>561</v>
      </c>
      <c r="AW63" s="1056">
        <v>592</v>
      </c>
      <c r="AX63" s="1058">
        <v>561</v>
      </c>
      <c r="AY63" s="1056">
        <v>592</v>
      </c>
      <c r="AZ63" s="1058">
        <v>561</v>
      </c>
      <c r="BA63" s="1056">
        <v>592</v>
      </c>
      <c r="BB63" s="1058">
        <v>561</v>
      </c>
      <c r="BC63" s="1056">
        <v>592</v>
      </c>
      <c r="BD63" s="1058">
        <v>561</v>
      </c>
      <c r="BE63" s="1056">
        <v>592</v>
      </c>
      <c r="BF63" s="1058">
        <v>561</v>
      </c>
      <c r="BG63" s="1056">
        <v>592</v>
      </c>
      <c r="BH63" s="1058">
        <v>561</v>
      </c>
      <c r="BI63" s="1056">
        <v>592</v>
      </c>
      <c r="BJ63" s="1058">
        <v>561</v>
      </c>
      <c r="BK63" s="1056">
        <v>592</v>
      </c>
      <c r="BL63" s="1058">
        <v>561</v>
      </c>
      <c r="BM63" s="1056">
        <v>592</v>
      </c>
      <c r="BN63" s="1058">
        <v>561</v>
      </c>
      <c r="BO63" s="1056">
        <v>592</v>
      </c>
      <c r="BP63" s="1063">
        <v>628</v>
      </c>
      <c r="BQ63" s="1063">
        <v>215.6</v>
      </c>
    </row>
    <row r="64" spans="1:69" s="25" customFormat="1" ht="47.25" customHeight="1" thickBot="1" x14ac:dyDescent="0.3">
      <c r="A64" s="104" t="s">
        <v>376</v>
      </c>
      <c r="B64" s="226" t="s">
        <v>601</v>
      </c>
      <c r="C64" s="1172" t="s">
        <v>3</v>
      </c>
      <c r="D64" s="1172"/>
      <c r="E64" s="872" t="s">
        <v>8</v>
      </c>
      <c r="F64" s="101" t="e">
        <f>#REF!</f>
        <v>#REF!</v>
      </c>
      <c r="G64" s="872">
        <v>0.75</v>
      </c>
      <c r="H64" s="101" t="e">
        <f t="shared" si="3"/>
        <v>#REF!</v>
      </c>
      <c r="I64" s="101" t="e">
        <f>(H64*($I$7+#REF!))+H64</f>
        <v>#REF!</v>
      </c>
      <c r="J64" s="101" t="e">
        <f>ROUND(I64*#REF!*#REF!,0)</f>
        <v>#REF!</v>
      </c>
      <c r="K64" s="922" t="e">
        <f>ROUND(I64*#REF!*#REF!*#REF!,0)</f>
        <v>#REF!</v>
      </c>
      <c r="L64" s="887">
        <v>567</v>
      </c>
      <c r="M64" s="888">
        <v>367</v>
      </c>
      <c r="N64" s="881">
        <v>425.80826985648133</v>
      </c>
      <c r="O64" s="247">
        <v>238.8</v>
      </c>
      <c r="P64" s="993">
        <v>627</v>
      </c>
      <c r="Q64" s="888">
        <v>341.55</v>
      </c>
      <c r="R64" s="887">
        <v>564.96593380178854</v>
      </c>
      <c r="S64" s="888">
        <v>350</v>
      </c>
      <c r="T64" s="994">
        <v>993</v>
      </c>
      <c r="U64" s="995">
        <v>171</v>
      </c>
      <c r="V64" s="887">
        <v>312.47000000000003</v>
      </c>
      <c r="W64" s="888">
        <v>289.70999999999998</v>
      </c>
      <c r="X64" s="881">
        <v>705.08474576271192</v>
      </c>
      <c r="Y64" s="247">
        <v>200</v>
      </c>
      <c r="Z64" s="887">
        <v>755.27</v>
      </c>
      <c r="AA64" s="888">
        <v>254.46899999999999</v>
      </c>
      <c r="AB64" s="887">
        <v>1043</v>
      </c>
      <c r="AC64" s="888">
        <v>333</v>
      </c>
      <c r="AD64" s="881">
        <v>642</v>
      </c>
      <c r="AE64" s="996">
        <v>387</v>
      </c>
      <c r="AF64" s="881">
        <v>463</v>
      </c>
      <c r="AG64" s="882">
        <v>481</v>
      </c>
      <c r="AH64" s="881">
        <v>360.87</v>
      </c>
      <c r="AI64" s="882">
        <v>214</v>
      </c>
      <c r="AJ64" s="881">
        <v>371.33</v>
      </c>
      <c r="AK64" s="882">
        <v>260</v>
      </c>
      <c r="AL64" s="881">
        <v>319.02</v>
      </c>
      <c r="AM64" s="882">
        <v>239</v>
      </c>
      <c r="AN64" s="881">
        <v>426.05</v>
      </c>
      <c r="AO64" s="247">
        <v>442.4</v>
      </c>
      <c r="AP64" s="881">
        <v>441.16440677966102</v>
      </c>
      <c r="AQ64" s="882">
        <v>520.57399999999996</v>
      </c>
      <c r="AR64" s="881">
        <v>514</v>
      </c>
      <c r="AS64" s="882">
        <v>553</v>
      </c>
      <c r="AT64" s="881">
        <v>454.99</v>
      </c>
      <c r="AU64" s="882">
        <v>489.64</v>
      </c>
      <c r="AV64" s="881">
        <v>512</v>
      </c>
      <c r="AW64" s="882">
        <v>344</v>
      </c>
      <c r="AX64" s="881">
        <v>288.52196000000004</v>
      </c>
      <c r="AY64" s="882">
        <v>264.55400000000003</v>
      </c>
      <c r="AZ64" s="886">
        <v>466.10169491525426</v>
      </c>
      <c r="BA64" s="882">
        <v>250</v>
      </c>
      <c r="BB64" s="887">
        <v>667</v>
      </c>
      <c r="BC64" s="888">
        <v>348.36773770491811</v>
      </c>
      <c r="BD64" s="881">
        <v>897</v>
      </c>
      <c r="BE64" s="882">
        <v>271</v>
      </c>
      <c r="BF64" s="881">
        <v>387</v>
      </c>
      <c r="BG64" s="882">
        <v>280</v>
      </c>
      <c r="BH64" s="881">
        <v>546.95150000000001</v>
      </c>
      <c r="BI64" s="882">
        <v>327.93146000000002</v>
      </c>
      <c r="BJ64" s="881">
        <v>356.78</v>
      </c>
      <c r="BK64" s="882">
        <v>259</v>
      </c>
      <c r="BL64" s="881">
        <v>238</v>
      </c>
      <c r="BM64" s="247">
        <v>269</v>
      </c>
      <c r="BN64" s="881">
        <v>509</v>
      </c>
      <c r="BO64" s="882">
        <v>363</v>
      </c>
      <c r="BP64" s="887">
        <v>762.30000000000007</v>
      </c>
      <c r="BQ64" s="888">
        <v>231.41276180000006</v>
      </c>
    </row>
    <row r="65" spans="1:69" s="27" customFormat="1" ht="47.25" customHeight="1" thickBot="1" x14ac:dyDescent="0.3">
      <c r="A65" s="16">
        <v>27</v>
      </c>
      <c r="B65" s="131" t="s">
        <v>52</v>
      </c>
      <c r="C65" s="1148" t="s">
        <v>3</v>
      </c>
      <c r="D65" s="1148"/>
      <c r="E65" s="871" t="s">
        <v>8</v>
      </c>
      <c r="F65" s="64" t="e">
        <f>#REF!</f>
        <v>#REF!</v>
      </c>
      <c r="G65" s="848">
        <v>0.5</v>
      </c>
      <c r="H65" s="64" t="e">
        <f t="shared" si="3"/>
        <v>#REF!</v>
      </c>
      <c r="I65" s="64" t="e">
        <f>(H65*($I$7+#REF!))+H65</f>
        <v>#REF!</v>
      </c>
      <c r="J65" s="64" t="e">
        <f>ROUND(I65*#REF!*#REF!,0)</f>
        <v>#REF!</v>
      </c>
      <c r="K65" s="919" t="e">
        <f>ROUND(I65*#REF!*#REF!*#REF!,0)</f>
        <v>#REF!</v>
      </c>
      <c r="L65" s="887">
        <v>428</v>
      </c>
      <c r="M65" s="888">
        <v>277</v>
      </c>
      <c r="N65" s="881">
        <v>321.52869356509814</v>
      </c>
      <c r="O65" s="247">
        <v>253.7</v>
      </c>
      <c r="P65" s="993">
        <v>473</v>
      </c>
      <c r="Q65" s="888">
        <v>351.75</v>
      </c>
      <c r="R65" s="887">
        <v>426.60692960543219</v>
      </c>
      <c r="S65" s="888">
        <v>264.3</v>
      </c>
      <c r="T65" s="994">
        <v>750</v>
      </c>
      <c r="U65" s="995">
        <v>129</v>
      </c>
      <c r="V65" s="887">
        <v>348.30673029543391</v>
      </c>
      <c r="W65" s="888">
        <v>374.83377087473411</v>
      </c>
      <c r="X65" s="881">
        <v>0</v>
      </c>
      <c r="Y65" s="247">
        <v>254</v>
      </c>
      <c r="Z65" s="887">
        <v>570.30999999999995</v>
      </c>
      <c r="AA65" s="888">
        <v>239.46</v>
      </c>
      <c r="AB65" s="887">
        <v>787</v>
      </c>
      <c r="AC65" s="888">
        <v>251</v>
      </c>
      <c r="AD65" s="881">
        <v>485</v>
      </c>
      <c r="AE65" s="996">
        <v>292</v>
      </c>
      <c r="AF65" s="881">
        <v>350</v>
      </c>
      <c r="AG65" s="882">
        <v>363</v>
      </c>
      <c r="AH65" s="881">
        <v>271.95999999999998</v>
      </c>
      <c r="AI65" s="882">
        <v>229</v>
      </c>
      <c r="AJ65" s="881">
        <v>280.33</v>
      </c>
      <c r="AK65" s="882">
        <v>301</v>
      </c>
      <c r="AL65" s="881">
        <v>240.91</v>
      </c>
      <c r="AM65" s="882">
        <v>181</v>
      </c>
      <c r="AN65" s="881">
        <v>321.70999999999998</v>
      </c>
      <c r="AO65" s="247">
        <v>334.1</v>
      </c>
      <c r="AP65" s="881">
        <v>454.20599999999996</v>
      </c>
      <c r="AQ65" s="882">
        <v>488.42699999999996</v>
      </c>
      <c r="AR65" s="881">
        <v>388</v>
      </c>
      <c r="AS65" s="882">
        <v>417</v>
      </c>
      <c r="AT65" s="881">
        <v>343.56</v>
      </c>
      <c r="AU65" s="882">
        <v>369.73</v>
      </c>
      <c r="AV65" s="881">
        <v>385.6</v>
      </c>
      <c r="AW65" s="882">
        <v>260</v>
      </c>
      <c r="AX65" s="881">
        <v>280.36400000000003</v>
      </c>
      <c r="AY65" s="882">
        <v>298.28200000000004</v>
      </c>
      <c r="AZ65" s="886">
        <v>351.69491525423729</v>
      </c>
      <c r="BA65" s="882">
        <v>188</v>
      </c>
      <c r="BB65" s="887">
        <v>504</v>
      </c>
      <c r="BC65" s="888">
        <v>263.38017391304351</v>
      </c>
      <c r="BD65" s="881">
        <v>678</v>
      </c>
      <c r="BE65" s="882">
        <v>539</v>
      </c>
      <c r="BF65" s="881">
        <v>376</v>
      </c>
      <c r="BG65" s="882">
        <v>405</v>
      </c>
      <c r="BH65" s="881">
        <v>423</v>
      </c>
      <c r="BI65" s="882">
        <v>304.26048000000003</v>
      </c>
      <c r="BJ65" s="881">
        <v>269.49</v>
      </c>
      <c r="BK65" s="882">
        <v>196</v>
      </c>
      <c r="BL65" s="881">
        <v>198</v>
      </c>
      <c r="BM65" s="247">
        <v>224</v>
      </c>
      <c r="BN65" s="881">
        <v>384</v>
      </c>
      <c r="BO65" s="882">
        <v>384</v>
      </c>
      <c r="BP65" s="887">
        <v>575.30000000000007</v>
      </c>
      <c r="BQ65" s="888">
        <v>619.30000000000007</v>
      </c>
    </row>
    <row r="66" spans="1:69" s="27" customFormat="1" ht="47.25" customHeight="1" thickBot="1" x14ac:dyDescent="0.3">
      <c r="A66" s="841">
        <v>28</v>
      </c>
      <c r="B66" s="842" t="s">
        <v>53</v>
      </c>
      <c r="C66" s="1171" t="s">
        <v>3</v>
      </c>
      <c r="D66" s="1171"/>
      <c r="E66" s="870" t="s">
        <v>8</v>
      </c>
      <c r="F66" s="101" t="e">
        <f>#REF!</f>
        <v>#REF!</v>
      </c>
      <c r="G66" s="843">
        <v>0.4</v>
      </c>
      <c r="H66" s="101" t="e">
        <f t="shared" si="3"/>
        <v>#REF!</v>
      </c>
      <c r="I66" s="101" t="e">
        <f>(H66*($I$7+#REF!))+H66</f>
        <v>#REF!</v>
      </c>
      <c r="J66" s="101" t="e">
        <f>ROUND(I66*#REF!*#REF!,0)</f>
        <v>#REF!</v>
      </c>
      <c r="K66" s="922" t="e">
        <f>ROUND(I66*#REF!*#REF!*#REF!,0)</f>
        <v>#REF!</v>
      </c>
      <c r="L66" s="887">
        <v>261</v>
      </c>
      <c r="M66" s="888">
        <v>168</v>
      </c>
      <c r="N66" s="881">
        <v>195.52420554634347</v>
      </c>
      <c r="O66" s="247">
        <v>154.30000000000001</v>
      </c>
      <c r="P66" s="993">
        <v>288</v>
      </c>
      <c r="Q66" s="888">
        <v>213.75</v>
      </c>
      <c r="R66" s="887">
        <v>259.42313286816818</v>
      </c>
      <c r="S66" s="888">
        <v>160.69999999999999</v>
      </c>
      <c r="T66" s="994">
        <v>456</v>
      </c>
      <c r="U66" s="995">
        <v>79</v>
      </c>
      <c r="V66" s="887">
        <v>211.80814680127736</v>
      </c>
      <c r="W66" s="888">
        <v>227.93945526166263</v>
      </c>
      <c r="X66" s="881">
        <v>0</v>
      </c>
      <c r="Y66" s="247">
        <v>154</v>
      </c>
      <c r="Z66" s="887">
        <v>346.81</v>
      </c>
      <c r="AA66" s="888">
        <v>145.47</v>
      </c>
      <c r="AB66" s="887">
        <v>479</v>
      </c>
      <c r="AC66" s="888">
        <v>153</v>
      </c>
      <c r="AD66" s="881">
        <v>295</v>
      </c>
      <c r="AE66" s="996">
        <v>178</v>
      </c>
      <c r="AF66" s="881">
        <v>213</v>
      </c>
      <c r="AG66" s="882">
        <v>221</v>
      </c>
      <c r="AH66" s="881">
        <v>165.27</v>
      </c>
      <c r="AI66" s="882">
        <v>120</v>
      </c>
      <c r="AJ66" s="881">
        <v>170.5</v>
      </c>
      <c r="AK66" s="882">
        <v>183</v>
      </c>
      <c r="AL66" s="881">
        <v>240.91</v>
      </c>
      <c r="AM66" s="882">
        <v>181</v>
      </c>
      <c r="AN66" s="881">
        <v>195.64</v>
      </c>
      <c r="AO66" s="247">
        <v>203.1</v>
      </c>
      <c r="AP66" s="881">
        <v>275.84199999999998</v>
      </c>
      <c r="AQ66" s="882">
        <v>297.61899999999997</v>
      </c>
      <c r="AR66" s="881">
        <v>236</v>
      </c>
      <c r="AS66" s="882">
        <v>254</v>
      </c>
      <c r="AT66" s="881">
        <v>208.92</v>
      </c>
      <c r="AU66" s="882">
        <v>224.83</v>
      </c>
      <c r="AV66" s="881">
        <v>235.20000000000002</v>
      </c>
      <c r="AW66" s="882">
        <v>158</v>
      </c>
      <c r="AX66" s="881">
        <v>170.74800000000002</v>
      </c>
      <c r="AY66" s="882">
        <v>181.28800000000001</v>
      </c>
      <c r="AZ66" s="886">
        <v>466.10169491525426</v>
      </c>
      <c r="BA66" s="882">
        <v>250</v>
      </c>
      <c r="BB66" s="887">
        <v>306</v>
      </c>
      <c r="BC66" s="888">
        <v>159.93600000000001</v>
      </c>
      <c r="BD66" s="881">
        <v>412</v>
      </c>
      <c r="BE66" s="882">
        <v>328</v>
      </c>
      <c r="BF66" s="881">
        <v>229</v>
      </c>
      <c r="BG66" s="882">
        <v>246</v>
      </c>
      <c r="BH66" s="881">
        <v>257</v>
      </c>
      <c r="BI66" s="882">
        <v>185.26752000000002</v>
      </c>
      <c r="BJ66" s="881">
        <v>163.56</v>
      </c>
      <c r="BK66" s="882">
        <v>119</v>
      </c>
      <c r="BL66" s="881">
        <v>121</v>
      </c>
      <c r="BM66" s="247">
        <v>137</v>
      </c>
      <c r="BN66" s="881">
        <v>234</v>
      </c>
      <c r="BO66" s="882">
        <v>234</v>
      </c>
      <c r="BP66" s="887">
        <v>349.8</v>
      </c>
      <c r="BQ66" s="888">
        <v>376.20000000000005</v>
      </c>
    </row>
    <row r="67" spans="1:69" s="27" customFormat="1" ht="47.25" customHeight="1" thickBot="1" x14ac:dyDescent="0.3">
      <c r="A67" s="16">
        <v>29</v>
      </c>
      <c r="B67" s="131" t="s">
        <v>54</v>
      </c>
      <c r="C67" s="1148" t="s">
        <v>3</v>
      </c>
      <c r="D67" s="1148"/>
      <c r="E67" s="871" t="s">
        <v>8</v>
      </c>
      <c r="F67" s="64" t="e">
        <f>#REF!</f>
        <v>#REF!</v>
      </c>
      <c r="G67" s="871">
        <v>0.5</v>
      </c>
      <c r="H67" s="64" t="e">
        <f t="shared" si="3"/>
        <v>#REF!</v>
      </c>
      <c r="I67" s="64" t="e">
        <f>(H67*($I$7+#REF!))+H67</f>
        <v>#REF!</v>
      </c>
      <c r="J67" s="64" t="e">
        <f>ROUND(I67*#REF!*#REF!,0)</f>
        <v>#REF!</v>
      </c>
      <c r="K67" s="919" t="e">
        <f>ROUND(I67*#REF!*#REF!*#REF!,0)</f>
        <v>#REF!</v>
      </c>
      <c r="L67" s="887">
        <v>290</v>
      </c>
      <c r="M67" s="888">
        <v>187</v>
      </c>
      <c r="N67" s="881">
        <v>217.24911727371494</v>
      </c>
      <c r="O67" s="247">
        <v>171.4</v>
      </c>
      <c r="P67" s="993">
        <v>320</v>
      </c>
      <c r="Q67" s="888">
        <v>237.75</v>
      </c>
      <c r="R67" s="887">
        <v>288.24792540907578</v>
      </c>
      <c r="S67" s="888">
        <v>178.6</v>
      </c>
      <c r="T67" s="994">
        <v>507</v>
      </c>
      <c r="U67" s="995">
        <v>136</v>
      </c>
      <c r="V67" s="887">
        <v>235.34238533475263</v>
      </c>
      <c r="W67" s="888">
        <v>253.2660614018474</v>
      </c>
      <c r="X67" s="881">
        <v>0</v>
      </c>
      <c r="Y67" s="247">
        <v>0</v>
      </c>
      <c r="Z67" s="887">
        <v>385.34</v>
      </c>
      <c r="AA67" s="888">
        <v>161.85</v>
      </c>
      <c r="AB67" s="887">
        <v>532</v>
      </c>
      <c r="AC67" s="888">
        <v>170</v>
      </c>
      <c r="AD67" s="881">
        <v>328</v>
      </c>
      <c r="AE67" s="996">
        <v>197</v>
      </c>
      <c r="AF67" s="881">
        <v>236</v>
      </c>
      <c r="AG67" s="882">
        <v>246</v>
      </c>
      <c r="AH67" s="881">
        <v>184.1</v>
      </c>
      <c r="AI67" s="882">
        <v>206</v>
      </c>
      <c r="AJ67" s="881">
        <v>189.33</v>
      </c>
      <c r="AK67" s="882">
        <v>204</v>
      </c>
      <c r="AL67" s="881">
        <v>237.65</v>
      </c>
      <c r="AM67" s="882">
        <v>192</v>
      </c>
      <c r="AN67" s="881">
        <v>217.37</v>
      </c>
      <c r="AO67" s="247">
        <v>225.7</v>
      </c>
      <c r="AP67" s="881">
        <v>306.952</v>
      </c>
      <c r="AQ67" s="882">
        <v>329.76599999999996</v>
      </c>
      <c r="AR67" s="881">
        <v>262</v>
      </c>
      <c r="AS67" s="882">
        <v>282</v>
      </c>
      <c r="AT67" s="881">
        <v>232.14</v>
      </c>
      <c r="AU67" s="882">
        <v>249.81</v>
      </c>
      <c r="AV67" s="881">
        <v>260.8</v>
      </c>
      <c r="AW67" s="882">
        <v>176</v>
      </c>
      <c r="AX67" s="881">
        <v>188.666</v>
      </c>
      <c r="AY67" s="882">
        <v>201.31400000000002</v>
      </c>
      <c r="AZ67" s="886">
        <v>359.32203389830511</v>
      </c>
      <c r="BA67" s="882">
        <v>376</v>
      </c>
      <c r="BB67" s="887">
        <v>340</v>
      </c>
      <c r="BC67" s="888">
        <v>177.8207073954984</v>
      </c>
      <c r="BD67" s="881">
        <v>458</v>
      </c>
      <c r="BE67" s="882">
        <v>364</v>
      </c>
      <c r="BF67" s="881">
        <v>254</v>
      </c>
      <c r="BG67" s="882">
        <v>273</v>
      </c>
      <c r="BH67" s="881">
        <v>286</v>
      </c>
      <c r="BI67" s="882">
        <v>205.60176000000001</v>
      </c>
      <c r="BJ67" s="881">
        <v>182.2</v>
      </c>
      <c r="BK67" s="882">
        <v>132</v>
      </c>
      <c r="BL67" s="881">
        <v>148</v>
      </c>
      <c r="BM67" s="247">
        <v>167</v>
      </c>
      <c r="BN67" s="881">
        <v>260</v>
      </c>
      <c r="BO67" s="882">
        <v>259</v>
      </c>
      <c r="BP67" s="887">
        <v>388.3</v>
      </c>
      <c r="BQ67" s="888">
        <v>418.00000000000006</v>
      </c>
    </row>
    <row r="68" spans="1:69" s="27" customFormat="1" ht="47.25" customHeight="1" thickBot="1" x14ac:dyDescent="0.3">
      <c r="A68" s="841">
        <v>30</v>
      </c>
      <c r="B68" s="842" t="s">
        <v>55</v>
      </c>
      <c r="C68" s="1171" t="s">
        <v>3</v>
      </c>
      <c r="D68" s="1171"/>
      <c r="E68" s="870" t="s">
        <v>8</v>
      </c>
      <c r="F68" s="101" t="e">
        <f>#REF!</f>
        <v>#REF!</v>
      </c>
      <c r="G68" s="870">
        <v>1.4</v>
      </c>
      <c r="H68" s="101" t="e">
        <f t="shared" si="3"/>
        <v>#REF!</v>
      </c>
      <c r="I68" s="101" t="e">
        <f>(H68*($I$7+#REF!))+H68</f>
        <v>#REF!</v>
      </c>
      <c r="J68" s="101" t="e">
        <f>ROUND(I68*#REF!*#REF!,0)</f>
        <v>#REF!</v>
      </c>
      <c r="K68" s="922" t="e">
        <f>ROUND(I68*#REF!*#REF!*#REF!,0)</f>
        <v>#REF!</v>
      </c>
      <c r="L68" s="887">
        <v>1245</v>
      </c>
      <c r="M68" s="888">
        <v>804</v>
      </c>
      <c r="N68" s="881">
        <v>934.17120427697432</v>
      </c>
      <c r="O68" s="247">
        <v>737.2</v>
      </c>
      <c r="P68" s="993">
        <v>1375</v>
      </c>
      <c r="Q68" s="888">
        <v>1022.25</v>
      </c>
      <c r="R68" s="887">
        <v>1239.4660792590259</v>
      </c>
      <c r="S68" s="888">
        <v>767.8</v>
      </c>
      <c r="T68" s="994">
        <v>2178</v>
      </c>
      <c r="U68" s="995">
        <v>584</v>
      </c>
      <c r="V68" s="887">
        <v>1011.9722569394362</v>
      </c>
      <c r="W68" s="888">
        <v>1089.0440640279435</v>
      </c>
      <c r="X68" s="881">
        <v>0</v>
      </c>
      <c r="Y68" s="247">
        <v>0</v>
      </c>
      <c r="Z68" s="887">
        <v>1656.97</v>
      </c>
      <c r="AA68" s="888">
        <v>695.37</v>
      </c>
      <c r="AB68" s="887">
        <v>2288</v>
      </c>
      <c r="AC68" s="888">
        <v>730</v>
      </c>
      <c r="AD68" s="881">
        <v>1409</v>
      </c>
      <c r="AE68" s="996">
        <v>849</v>
      </c>
      <c r="AF68" s="881">
        <v>1017</v>
      </c>
      <c r="AG68" s="882">
        <v>1056</v>
      </c>
      <c r="AH68" s="881">
        <v>791.82</v>
      </c>
      <c r="AI68" s="882">
        <v>887</v>
      </c>
      <c r="AJ68" s="881">
        <v>813.79</v>
      </c>
      <c r="AK68" s="882">
        <v>876</v>
      </c>
      <c r="AL68" s="173">
        <v>934</v>
      </c>
      <c r="AM68" s="174">
        <v>971</v>
      </c>
      <c r="AN68" s="881">
        <v>934.7</v>
      </c>
      <c r="AO68" s="247">
        <v>970.6</v>
      </c>
      <c r="AP68" s="881">
        <v>1320.1009999999999</v>
      </c>
      <c r="AQ68" s="882">
        <v>1420.6899999999998</v>
      </c>
      <c r="AR68" s="881">
        <v>1127</v>
      </c>
      <c r="AS68" s="882">
        <v>1213</v>
      </c>
      <c r="AT68" s="881">
        <v>998.18</v>
      </c>
      <c r="AU68" s="882">
        <v>1074.2</v>
      </c>
      <c r="AV68" s="881">
        <v>1123.2</v>
      </c>
      <c r="AW68" s="882">
        <v>755</v>
      </c>
      <c r="AX68" s="881">
        <v>813.68799999999999</v>
      </c>
      <c r="AY68" s="882">
        <v>867.44200000000001</v>
      </c>
      <c r="AZ68" s="886">
        <v>1547.457627118644</v>
      </c>
      <c r="BA68" s="882">
        <v>1617</v>
      </c>
      <c r="BB68" s="887">
        <v>1463</v>
      </c>
      <c r="BC68" s="888">
        <v>765.57068062827238</v>
      </c>
      <c r="BD68" s="881">
        <v>1968</v>
      </c>
      <c r="BE68" s="882">
        <v>1565</v>
      </c>
      <c r="BF68" s="881">
        <v>1092</v>
      </c>
      <c r="BG68" s="882">
        <v>1175</v>
      </c>
      <c r="BH68" s="881">
        <v>1229</v>
      </c>
      <c r="BI68" s="882">
        <v>883.40976000000001</v>
      </c>
      <c r="BJ68" s="881">
        <v>782.2</v>
      </c>
      <c r="BK68" s="882">
        <v>569</v>
      </c>
      <c r="BL68" s="881">
        <v>636</v>
      </c>
      <c r="BM68" s="247">
        <v>718</v>
      </c>
      <c r="BN68" s="881">
        <v>1117</v>
      </c>
      <c r="BO68" s="882">
        <v>1117</v>
      </c>
      <c r="BP68" s="887">
        <v>1670.9</v>
      </c>
      <c r="BQ68" s="888">
        <v>1798.5000000000002</v>
      </c>
    </row>
    <row r="69" spans="1:69" s="27" customFormat="1" ht="47.25" customHeight="1" thickBot="1" x14ac:dyDescent="0.3">
      <c r="A69" s="16">
        <v>31</v>
      </c>
      <c r="B69" s="131" t="s">
        <v>56</v>
      </c>
      <c r="C69" s="1148" t="s">
        <v>3</v>
      </c>
      <c r="D69" s="1148"/>
      <c r="E69" s="871" t="s">
        <v>8</v>
      </c>
      <c r="F69" s="64" t="e">
        <f>#REF!</f>
        <v>#REF!</v>
      </c>
      <c r="G69" s="871">
        <v>1.44</v>
      </c>
      <c r="H69" s="64" t="e">
        <f t="shared" si="3"/>
        <v>#REF!</v>
      </c>
      <c r="I69" s="64" t="e">
        <f>(H69*($I$7+#REF!))+H69</f>
        <v>#REF!</v>
      </c>
      <c r="J69" s="64" t="e">
        <f>ROUND(I69*#REF!*#REF!,0)</f>
        <v>#REF!</v>
      </c>
      <c r="K69" s="919" t="e">
        <f>ROUND(I69*#REF!*#REF!*#REF!,0)</f>
        <v>#REF!</v>
      </c>
      <c r="L69" s="887">
        <v>834</v>
      </c>
      <c r="M69" s="888">
        <v>539</v>
      </c>
      <c r="N69" s="881">
        <v>625.67745774829905</v>
      </c>
      <c r="O69" s="247">
        <v>493.8</v>
      </c>
      <c r="P69" s="993">
        <v>921</v>
      </c>
      <c r="Q69" s="888">
        <v>684.75</v>
      </c>
      <c r="R69" s="887">
        <v>830.15402517813834</v>
      </c>
      <c r="S69" s="888">
        <v>514.29999999999995</v>
      </c>
      <c r="T69" s="994">
        <v>1459</v>
      </c>
      <c r="U69" s="995">
        <v>341</v>
      </c>
      <c r="V69" s="887">
        <v>516.52</v>
      </c>
      <c r="W69" s="888">
        <v>478.91</v>
      </c>
      <c r="X69" s="881">
        <v>0</v>
      </c>
      <c r="Y69" s="247">
        <v>0</v>
      </c>
      <c r="Z69" s="887">
        <v>1109.78</v>
      </c>
      <c r="AA69" s="888">
        <v>465.66</v>
      </c>
      <c r="AB69" s="887">
        <v>1533</v>
      </c>
      <c r="AC69" s="888">
        <v>489</v>
      </c>
      <c r="AD69" s="881">
        <v>944</v>
      </c>
      <c r="AE69" s="996">
        <v>569</v>
      </c>
      <c r="AF69" s="881">
        <v>681</v>
      </c>
      <c r="AG69" s="882">
        <v>707</v>
      </c>
      <c r="AH69" s="881">
        <v>530.32000000000005</v>
      </c>
      <c r="AI69" s="882">
        <v>594</v>
      </c>
      <c r="AJ69" s="881">
        <v>544.97</v>
      </c>
      <c r="AK69" s="882">
        <v>587</v>
      </c>
      <c r="AL69" s="173">
        <v>468.79</v>
      </c>
      <c r="AM69" s="174">
        <v>381</v>
      </c>
      <c r="AN69" s="881">
        <v>626.03</v>
      </c>
      <c r="AO69" s="247">
        <v>650.1</v>
      </c>
      <c r="AP69" s="881">
        <v>684.42</v>
      </c>
      <c r="AQ69" s="882">
        <v>739.38099999999997</v>
      </c>
      <c r="AR69" s="881">
        <v>755</v>
      </c>
      <c r="AS69" s="882">
        <v>812</v>
      </c>
      <c r="AT69" s="881">
        <v>668.55</v>
      </c>
      <c r="AU69" s="882">
        <v>719.47</v>
      </c>
      <c r="AV69" s="881">
        <v>752</v>
      </c>
      <c r="AW69" s="882">
        <v>506</v>
      </c>
      <c r="AX69" s="881">
        <v>523.83799999999997</v>
      </c>
      <c r="AY69" s="882">
        <v>480.62400000000002</v>
      </c>
      <c r="AZ69" s="886">
        <v>516.94915254237299</v>
      </c>
      <c r="BA69" s="882">
        <v>523</v>
      </c>
      <c r="BB69" s="887">
        <v>980</v>
      </c>
      <c r="BC69" s="888">
        <v>512.8012500000001</v>
      </c>
      <c r="BD69" s="881">
        <v>1318</v>
      </c>
      <c r="BE69" s="882">
        <v>491</v>
      </c>
      <c r="BF69" s="881">
        <v>731</v>
      </c>
      <c r="BG69" s="882">
        <v>505</v>
      </c>
      <c r="BH69" s="881">
        <v>823</v>
      </c>
      <c r="BI69" s="882">
        <v>591.95231999999999</v>
      </c>
      <c r="BJ69" s="881">
        <v>524.58000000000004</v>
      </c>
      <c r="BK69" s="882">
        <v>435</v>
      </c>
      <c r="BL69" s="881">
        <v>426</v>
      </c>
      <c r="BM69" s="247">
        <v>481</v>
      </c>
      <c r="BN69" s="881">
        <v>748</v>
      </c>
      <c r="BO69" s="882">
        <v>748</v>
      </c>
      <c r="BP69" s="887">
        <v>1119.8000000000002</v>
      </c>
      <c r="BQ69" s="888">
        <v>417.37750735999998</v>
      </c>
    </row>
    <row r="70" spans="1:69" s="27" customFormat="1" ht="47.25" customHeight="1" thickBot="1" x14ac:dyDescent="0.3">
      <c r="A70" s="841">
        <v>32</v>
      </c>
      <c r="B70" s="842" t="s">
        <v>57</v>
      </c>
      <c r="C70" s="1171" t="s">
        <v>3</v>
      </c>
      <c r="D70" s="1171"/>
      <c r="E70" s="870" t="s">
        <v>385</v>
      </c>
      <c r="F70" s="101" t="e">
        <f>#REF!</f>
        <v>#REF!</v>
      </c>
      <c r="G70" s="870">
        <v>0.64</v>
      </c>
      <c r="H70" s="101" t="e">
        <f t="shared" si="3"/>
        <v>#REF!</v>
      </c>
      <c r="I70" s="101" t="e">
        <f>(H70*($I$7+#REF!))+H70</f>
        <v>#REF!</v>
      </c>
      <c r="J70" s="101" t="e">
        <f>ROUND(I70*#REF!*#REF!,0)</f>
        <v>#REF!</v>
      </c>
      <c r="K70" s="922" t="e">
        <f>ROUND(I70*#REF!*#REF!*#REF!,0)</f>
        <v>#REF!</v>
      </c>
      <c r="L70" s="887">
        <v>290</v>
      </c>
      <c r="M70" s="888">
        <v>187</v>
      </c>
      <c r="N70" s="881">
        <v>228.55797543316856</v>
      </c>
      <c r="O70" s="247">
        <v>180.4</v>
      </c>
      <c r="P70" s="993">
        <v>336</v>
      </c>
      <c r="Q70" s="888">
        <v>249.75</v>
      </c>
      <c r="R70" s="887">
        <v>286.04132764247561</v>
      </c>
      <c r="S70" s="888">
        <v>177.2</v>
      </c>
      <c r="T70" s="994">
        <v>648</v>
      </c>
      <c r="U70" s="995">
        <v>135</v>
      </c>
      <c r="V70" s="887">
        <v>233.21671217689035</v>
      </c>
      <c r="W70" s="888">
        <v>250.97849697628232</v>
      </c>
      <c r="X70" s="881">
        <v>0</v>
      </c>
      <c r="Y70" s="247">
        <v>0</v>
      </c>
      <c r="Z70" s="887">
        <v>394.63</v>
      </c>
      <c r="AA70" s="888">
        <v>165.75</v>
      </c>
      <c r="AB70" s="887">
        <v>516</v>
      </c>
      <c r="AC70" s="888">
        <v>165</v>
      </c>
      <c r="AD70" s="881">
        <v>325</v>
      </c>
      <c r="AE70" s="996">
        <v>196</v>
      </c>
      <c r="AF70" s="881">
        <v>276</v>
      </c>
      <c r="AG70" s="882">
        <v>286</v>
      </c>
      <c r="AH70" s="881">
        <v>191.42</v>
      </c>
      <c r="AI70" s="882">
        <v>161</v>
      </c>
      <c r="AJ70" s="881">
        <v>193.51</v>
      </c>
      <c r="AK70" s="882">
        <v>208</v>
      </c>
      <c r="AL70" s="173">
        <v>195.34</v>
      </c>
      <c r="AM70" s="174">
        <v>153</v>
      </c>
      <c r="AN70" s="881">
        <v>278.24</v>
      </c>
      <c r="AO70" s="247">
        <v>288.89999999999998</v>
      </c>
      <c r="AP70" s="881">
        <v>340.13599999999997</v>
      </c>
      <c r="AQ70" s="882">
        <v>365.024</v>
      </c>
      <c r="AR70" s="881">
        <v>261</v>
      </c>
      <c r="AS70" s="882">
        <v>280</v>
      </c>
      <c r="AT70" s="881">
        <v>259.17</v>
      </c>
      <c r="AU70" s="882">
        <v>278.91000000000003</v>
      </c>
      <c r="AV70" s="881">
        <v>259.2</v>
      </c>
      <c r="AW70" s="882">
        <v>174</v>
      </c>
      <c r="AX70" s="881">
        <v>193.93600000000001</v>
      </c>
      <c r="AY70" s="882">
        <v>178.12600000000003</v>
      </c>
      <c r="AZ70" s="886">
        <v>516.94915254237287</v>
      </c>
      <c r="BA70" s="882">
        <v>167</v>
      </c>
      <c r="BB70" s="887">
        <v>357</v>
      </c>
      <c r="BC70" s="888">
        <v>186.77717791411044</v>
      </c>
      <c r="BD70" s="881">
        <v>473</v>
      </c>
      <c r="BE70" s="882">
        <v>181</v>
      </c>
      <c r="BF70" s="881">
        <v>255</v>
      </c>
      <c r="BG70" s="882">
        <v>186</v>
      </c>
      <c r="BH70" s="881">
        <v>288</v>
      </c>
      <c r="BI70" s="882">
        <v>207.108</v>
      </c>
      <c r="BJ70" s="881">
        <v>182.2</v>
      </c>
      <c r="BK70" s="882">
        <v>151</v>
      </c>
      <c r="BL70" s="881">
        <v>189</v>
      </c>
      <c r="BM70" s="247">
        <v>214</v>
      </c>
      <c r="BN70" s="881">
        <v>290</v>
      </c>
      <c r="BO70" s="882">
        <v>223</v>
      </c>
      <c r="BP70" s="887">
        <v>425.70000000000005</v>
      </c>
      <c r="BQ70" s="888">
        <v>154.55335324000001</v>
      </c>
    </row>
    <row r="71" spans="1:69" s="27" customFormat="1" ht="47.25" customHeight="1" thickBot="1" x14ac:dyDescent="0.3">
      <c r="A71" s="16">
        <v>33</v>
      </c>
      <c r="B71" s="131" t="s">
        <v>58</v>
      </c>
      <c r="C71" s="1148" t="s">
        <v>3</v>
      </c>
      <c r="D71" s="1148"/>
      <c r="E71" s="871" t="s">
        <v>378</v>
      </c>
      <c r="F71" s="64" t="e">
        <f>#REF!</f>
        <v>#REF!</v>
      </c>
      <c r="G71" s="848">
        <v>0.5</v>
      </c>
      <c r="H71" s="64" t="e">
        <f t="shared" si="3"/>
        <v>#REF!</v>
      </c>
      <c r="I71" s="64" t="e">
        <f>(H71*($I$7+#REF!))+H71</f>
        <v>#REF!</v>
      </c>
      <c r="J71" s="64" t="e">
        <f>ROUND(I71*#REF!*#REF!,0)</f>
        <v>#REF!</v>
      </c>
      <c r="K71" s="919" t="e">
        <f>ROUND(I71*#REF!*#REF!*#REF!,0)</f>
        <v>#REF!</v>
      </c>
      <c r="L71" s="887">
        <v>446</v>
      </c>
      <c r="M71" s="888">
        <v>288</v>
      </c>
      <c r="N71" s="881">
        <v>335.27856841619905</v>
      </c>
      <c r="O71" s="247">
        <v>264.60000000000002</v>
      </c>
      <c r="P71" s="993">
        <v>499</v>
      </c>
      <c r="Q71" s="888">
        <v>371.25</v>
      </c>
      <c r="R71" s="887">
        <v>442.17734601747281</v>
      </c>
      <c r="S71" s="888">
        <v>273.89999999999998</v>
      </c>
      <c r="T71" s="994">
        <v>1535</v>
      </c>
      <c r="U71" s="995">
        <v>299</v>
      </c>
      <c r="V71" s="887">
        <v>232.75</v>
      </c>
      <c r="W71" s="888">
        <v>215.75</v>
      </c>
      <c r="X71" s="881">
        <v>0</v>
      </c>
      <c r="Y71" s="247">
        <v>162</v>
      </c>
      <c r="Z71" s="887">
        <v>610.70000000000005</v>
      </c>
      <c r="AA71" s="888">
        <v>256.23</v>
      </c>
      <c r="AB71" s="887">
        <v>802</v>
      </c>
      <c r="AC71" s="888">
        <v>256</v>
      </c>
      <c r="AD71" s="881">
        <v>502</v>
      </c>
      <c r="AE71" s="996">
        <v>303</v>
      </c>
      <c r="AF71" s="881">
        <v>394</v>
      </c>
      <c r="AG71" s="882">
        <v>409</v>
      </c>
      <c r="AH71" s="881">
        <v>290.79000000000002</v>
      </c>
      <c r="AI71" s="882">
        <v>244</v>
      </c>
      <c r="AJ71" s="881">
        <v>294.97000000000003</v>
      </c>
      <c r="AK71" s="882">
        <v>317</v>
      </c>
      <c r="AL71" s="173">
        <v>237.65</v>
      </c>
      <c r="AM71" s="174">
        <v>192</v>
      </c>
      <c r="AN71" s="881">
        <v>382.58</v>
      </c>
      <c r="AO71" s="247">
        <v>397.3</v>
      </c>
      <c r="AP71" s="881">
        <v>466.65</v>
      </c>
      <c r="AQ71" s="882">
        <v>502.94499999999994</v>
      </c>
      <c r="AR71" s="881">
        <v>402</v>
      </c>
      <c r="AS71" s="882">
        <v>433</v>
      </c>
      <c r="AT71" s="881">
        <v>382.46</v>
      </c>
      <c r="AU71" s="882">
        <v>411.59</v>
      </c>
      <c r="AV71" s="881">
        <v>400</v>
      </c>
      <c r="AW71" s="882">
        <v>269</v>
      </c>
      <c r="AX71" s="881">
        <v>236.42274</v>
      </c>
      <c r="AY71" s="882">
        <v>217.12400000000002</v>
      </c>
      <c r="AZ71" s="886">
        <v>516.94915254237287</v>
      </c>
      <c r="BA71" s="882">
        <v>209</v>
      </c>
      <c r="BB71" s="887">
        <v>540</v>
      </c>
      <c r="BC71" s="888">
        <v>281.84243407707913</v>
      </c>
      <c r="BD71" s="881">
        <v>702</v>
      </c>
      <c r="BE71" s="882">
        <v>224</v>
      </c>
      <c r="BF71" s="881">
        <v>313</v>
      </c>
      <c r="BG71" s="882">
        <v>227</v>
      </c>
      <c r="BH71" s="881">
        <v>441</v>
      </c>
      <c r="BI71" s="882">
        <v>258.05447600000002</v>
      </c>
      <c r="BJ71" s="881">
        <v>279.66000000000003</v>
      </c>
      <c r="BK71" s="882">
        <v>232</v>
      </c>
      <c r="BL71" s="881">
        <v>260</v>
      </c>
      <c r="BM71" s="247">
        <v>294</v>
      </c>
      <c r="BN71" s="881">
        <v>427</v>
      </c>
      <c r="BO71" s="882">
        <v>270</v>
      </c>
      <c r="BP71" s="887">
        <v>621.5</v>
      </c>
      <c r="BQ71" s="888">
        <v>188.05792632000004</v>
      </c>
    </row>
    <row r="72" spans="1:69" s="27" customFormat="1" ht="47.25" customHeight="1" thickBot="1" x14ac:dyDescent="0.3">
      <c r="A72" s="851">
        <v>34</v>
      </c>
      <c r="B72" s="852" t="s">
        <v>59</v>
      </c>
      <c r="C72" s="1163" t="s">
        <v>3</v>
      </c>
      <c r="D72" s="1163"/>
      <c r="E72" s="870" t="s">
        <v>380</v>
      </c>
      <c r="F72" s="101" t="e">
        <f>#REF!</f>
        <v>#REF!</v>
      </c>
      <c r="G72" s="870">
        <v>0.56000000000000005</v>
      </c>
      <c r="H72" s="101" t="e">
        <f t="shared" si="3"/>
        <v>#REF!</v>
      </c>
      <c r="I72" s="101" t="e">
        <f>(H72*($I$7+#REF!))+H72</f>
        <v>#REF!</v>
      </c>
      <c r="J72" s="101" t="e">
        <f>ROUND(I72*#REF!*#REF!,0)</f>
        <v>#REF!</v>
      </c>
      <c r="K72" s="922" t="e">
        <f>ROUND(I72*#REF!*#REF!*#REF!,0)</f>
        <v>#REF!</v>
      </c>
      <c r="L72" s="887">
        <v>324</v>
      </c>
      <c r="M72" s="888">
        <v>209</v>
      </c>
      <c r="N72" s="881">
        <v>243.31901134656079</v>
      </c>
      <c r="O72" s="247">
        <v>192</v>
      </c>
      <c r="P72" s="993">
        <v>358</v>
      </c>
      <c r="Q72" s="888">
        <v>266.25</v>
      </c>
      <c r="R72" s="887">
        <v>322.83767645816488</v>
      </c>
      <c r="S72" s="888">
        <v>200</v>
      </c>
      <c r="T72" s="994">
        <v>567</v>
      </c>
      <c r="U72" s="995">
        <v>133</v>
      </c>
      <c r="V72" s="887">
        <v>263.58347157492295</v>
      </c>
      <c r="W72" s="888">
        <v>283.6579887700691</v>
      </c>
      <c r="X72" s="881">
        <v>0</v>
      </c>
      <c r="Y72" s="247">
        <v>0</v>
      </c>
      <c r="Z72" s="887">
        <v>431.58</v>
      </c>
      <c r="AA72" s="888">
        <v>180.96</v>
      </c>
      <c r="AB72" s="887">
        <v>596</v>
      </c>
      <c r="AC72" s="888">
        <v>190</v>
      </c>
      <c r="AD72" s="881">
        <v>367</v>
      </c>
      <c r="AE72" s="996">
        <v>221</v>
      </c>
      <c r="AF72" s="881">
        <v>265</v>
      </c>
      <c r="AG72" s="882">
        <v>275</v>
      </c>
      <c r="AH72" s="881">
        <v>206.06</v>
      </c>
      <c r="AI72" s="882">
        <v>231</v>
      </c>
      <c r="AJ72" s="881">
        <v>212.34</v>
      </c>
      <c r="AK72" s="882">
        <v>228</v>
      </c>
      <c r="AL72" s="881">
        <v>182.3</v>
      </c>
      <c r="AM72" s="882">
        <v>147</v>
      </c>
      <c r="AN72" s="881">
        <v>243.46</v>
      </c>
      <c r="AO72" s="247">
        <v>252.8</v>
      </c>
      <c r="AP72" s="881">
        <v>298.65599999999995</v>
      </c>
      <c r="AQ72" s="882">
        <v>287.24899999999997</v>
      </c>
      <c r="AR72" s="881">
        <v>294</v>
      </c>
      <c r="AS72" s="882">
        <v>316</v>
      </c>
      <c r="AT72" s="881">
        <v>259.99</v>
      </c>
      <c r="AU72" s="882">
        <v>279.79000000000002</v>
      </c>
      <c r="AV72" s="881">
        <v>292.8</v>
      </c>
      <c r="AW72" s="882">
        <v>197</v>
      </c>
      <c r="AX72" s="881">
        <v>203.42200000000003</v>
      </c>
      <c r="AY72" s="882">
        <v>186.55800000000002</v>
      </c>
      <c r="AZ72" s="886">
        <v>370.3389830508475</v>
      </c>
      <c r="BA72" s="882">
        <v>421</v>
      </c>
      <c r="BB72" s="887">
        <v>381</v>
      </c>
      <c r="BC72" s="888">
        <v>199.65931034482762</v>
      </c>
      <c r="BD72" s="881">
        <v>513</v>
      </c>
      <c r="BE72" s="882">
        <v>190</v>
      </c>
      <c r="BF72" s="881">
        <v>271</v>
      </c>
      <c r="BG72" s="882">
        <v>263</v>
      </c>
      <c r="BH72" s="881">
        <v>320</v>
      </c>
      <c r="BI72" s="882">
        <v>230.45472000000001</v>
      </c>
      <c r="BJ72" s="881">
        <v>204.24</v>
      </c>
      <c r="BK72" s="882">
        <v>169</v>
      </c>
      <c r="BL72" s="881">
        <v>166</v>
      </c>
      <c r="BM72" s="247">
        <v>187</v>
      </c>
      <c r="BN72" s="881">
        <v>291</v>
      </c>
      <c r="BO72" s="882">
        <v>207</v>
      </c>
      <c r="BP72" s="887">
        <v>435.6</v>
      </c>
      <c r="BQ72" s="888">
        <v>162.31043488</v>
      </c>
    </row>
    <row r="73" spans="1:69" s="27" customFormat="1" ht="32.25" customHeight="1" thickBot="1" x14ac:dyDescent="0.3">
      <c r="A73" s="1191" t="s">
        <v>365</v>
      </c>
      <c r="B73" s="1192"/>
      <c r="C73" s="970"/>
      <c r="D73" s="970"/>
      <c r="E73" s="961"/>
      <c r="F73" s="961"/>
      <c r="G73" s="961"/>
      <c r="H73" s="961"/>
      <c r="I73" s="961"/>
      <c r="J73" s="961"/>
      <c r="K73" s="972"/>
      <c r="L73" s="887"/>
      <c r="M73" s="888"/>
      <c r="N73" s="881"/>
      <c r="O73" s="247"/>
      <c r="P73" s="993"/>
      <c r="Q73" s="888"/>
      <c r="R73" s="887"/>
      <c r="S73" s="888"/>
      <c r="T73" s="994"/>
      <c r="U73" s="995"/>
      <c r="V73" s="887"/>
      <c r="W73" s="888"/>
      <c r="X73" s="881"/>
      <c r="Y73" s="247"/>
      <c r="Z73" s="887"/>
      <c r="AA73" s="888"/>
      <c r="AB73" s="887"/>
      <c r="AC73" s="888"/>
      <c r="AD73" s="881"/>
      <c r="AE73" s="996"/>
      <c r="AF73" s="881"/>
      <c r="AG73" s="882"/>
      <c r="AH73" s="881"/>
      <c r="AI73" s="882"/>
      <c r="AJ73" s="881"/>
      <c r="AK73" s="882"/>
      <c r="AL73" s="881"/>
      <c r="AM73" s="882"/>
      <c r="AN73" s="881"/>
      <c r="AO73" s="247"/>
      <c r="AP73" s="881"/>
      <c r="AQ73" s="882"/>
      <c r="AR73" s="881"/>
      <c r="AS73" s="882"/>
      <c r="AT73" s="881"/>
      <c r="AU73" s="882"/>
      <c r="AV73" s="881"/>
      <c r="AW73" s="882"/>
      <c r="AX73" s="881"/>
      <c r="AY73" s="882"/>
      <c r="AZ73" s="886"/>
      <c r="BA73" s="882"/>
      <c r="BB73" s="887"/>
      <c r="BC73" s="888"/>
      <c r="BD73" s="881"/>
      <c r="BE73" s="882"/>
      <c r="BF73" s="881"/>
      <c r="BG73" s="882"/>
      <c r="BH73" s="881"/>
      <c r="BI73" s="882"/>
      <c r="BJ73" s="881"/>
      <c r="BK73" s="882"/>
      <c r="BL73" s="881"/>
      <c r="BM73" s="247"/>
      <c r="BN73" s="881"/>
      <c r="BO73" s="882"/>
      <c r="BP73" s="887"/>
      <c r="BQ73" s="888"/>
    </row>
    <row r="74" spans="1:69" s="27" customFormat="1" ht="58.5" customHeight="1" x14ac:dyDescent="0.25">
      <c r="A74" s="965">
        <v>1</v>
      </c>
      <c r="B74" s="929" t="s">
        <v>64</v>
      </c>
      <c r="C74" s="1158" t="s">
        <v>3</v>
      </c>
      <c r="D74" s="1158"/>
      <c r="E74" s="870" t="s">
        <v>380</v>
      </c>
      <c r="F74" s="101" t="e">
        <f>#REF!</f>
        <v>#REF!</v>
      </c>
      <c r="G74" s="870">
        <v>0.18</v>
      </c>
      <c r="H74" s="101" t="e">
        <f>F74*G74</f>
        <v>#REF!</v>
      </c>
      <c r="I74" s="101" t="e">
        <f>(H74*($I$9+#REF!))+H74</f>
        <v>#REF!</v>
      </c>
      <c r="J74" s="101" t="e">
        <f>ROUND(I74*#REF!*#REF!,0)</f>
        <v>#REF!</v>
      </c>
      <c r="K74" s="922" t="e">
        <f>ROUND(I74*#REF!*#REF!*#REF!,0)</f>
        <v>#REF!</v>
      </c>
      <c r="L74" s="1000">
        <v>104</v>
      </c>
      <c r="M74" s="888">
        <v>67</v>
      </c>
      <c r="N74" s="886">
        <v>78.209682218537381</v>
      </c>
      <c r="O74" s="247">
        <v>104</v>
      </c>
      <c r="P74" s="1001">
        <v>115</v>
      </c>
      <c r="Q74" s="888">
        <v>85.5</v>
      </c>
      <c r="R74" s="1000">
        <v>103.76925314726729</v>
      </c>
      <c r="S74" s="888">
        <v>91.8</v>
      </c>
      <c r="T74" s="1002">
        <v>182</v>
      </c>
      <c r="U74" s="995">
        <v>53</v>
      </c>
      <c r="V74" s="1000">
        <v>143.49</v>
      </c>
      <c r="W74" s="888">
        <v>133.09</v>
      </c>
      <c r="X74" s="886">
        <v>219.49152542372883</v>
      </c>
      <c r="Y74" s="247">
        <v>221</v>
      </c>
      <c r="Z74" s="1000">
        <v>138.72</v>
      </c>
      <c r="AA74" s="888">
        <v>149</v>
      </c>
      <c r="AB74" s="1000">
        <v>191</v>
      </c>
      <c r="AC74" s="888">
        <v>191</v>
      </c>
      <c r="AD74" s="881">
        <v>118</v>
      </c>
      <c r="AE74" s="996">
        <v>71</v>
      </c>
      <c r="AF74" s="881">
        <v>86</v>
      </c>
      <c r="AG74" s="882">
        <v>90</v>
      </c>
      <c r="AH74" s="881">
        <v>65.900000000000006</v>
      </c>
      <c r="AI74" s="882">
        <v>74</v>
      </c>
      <c r="AJ74" s="881">
        <v>67.989999999999995</v>
      </c>
      <c r="AK74" s="882">
        <v>73</v>
      </c>
      <c r="AL74" s="881">
        <v>120</v>
      </c>
      <c r="AM74" s="882">
        <v>110</v>
      </c>
      <c r="AN74" s="881">
        <v>100.99</v>
      </c>
      <c r="AO74" s="247">
        <v>104.9</v>
      </c>
      <c r="AP74" s="881">
        <v>165.92</v>
      </c>
      <c r="AQ74" s="882">
        <v>240.58399999999997</v>
      </c>
      <c r="AR74" s="881">
        <v>94</v>
      </c>
      <c r="AS74" s="882">
        <v>102</v>
      </c>
      <c r="AT74" s="881">
        <v>83.57</v>
      </c>
      <c r="AU74" s="882">
        <v>89.93</v>
      </c>
      <c r="AV74" s="881">
        <v>183</v>
      </c>
      <c r="AW74" s="882">
        <v>197</v>
      </c>
      <c r="AX74" s="881">
        <v>152.09</v>
      </c>
      <c r="AY74" s="882">
        <v>157.93</v>
      </c>
      <c r="AZ74" s="886">
        <v>190.67796610169492</v>
      </c>
      <c r="BA74" s="882">
        <v>198</v>
      </c>
      <c r="BB74" s="887">
        <v>122</v>
      </c>
      <c r="BC74" s="888">
        <v>64.31</v>
      </c>
      <c r="BD74" s="881">
        <v>165</v>
      </c>
      <c r="BE74" s="882">
        <v>102</v>
      </c>
      <c r="BF74" s="881">
        <v>91</v>
      </c>
      <c r="BG74" s="882">
        <v>98</v>
      </c>
      <c r="BH74" s="881">
        <v>178.87</v>
      </c>
      <c r="BI74" s="882">
        <v>186</v>
      </c>
      <c r="BJ74" s="881">
        <v>65.25</v>
      </c>
      <c r="BK74" s="882">
        <v>68</v>
      </c>
      <c r="BL74" s="881">
        <v>67</v>
      </c>
      <c r="BM74" s="247">
        <v>65</v>
      </c>
      <c r="BN74" s="881">
        <v>175</v>
      </c>
      <c r="BO74" s="882">
        <v>175</v>
      </c>
      <c r="BP74" s="887">
        <v>139.70000000000002</v>
      </c>
      <c r="BQ74" s="888">
        <v>150.70000000000002</v>
      </c>
    </row>
    <row r="75" spans="1:69" s="27" customFormat="1" ht="22.5" customHeight="1" x14ac:dyDescent="0.25">
      <c r="A75" s="1228" t="s">
        <v>65</v>
      </c>
      <c r="B75" s="1229"/>
      <c r="C75" s="1230"/>
      <c r="D75" s="1231"/>
      <c r="E75" s="968"/>
      <c r="F75" s="968"/>
      <c r="G75" s="968"/>
      <c r="H75" s="968"/>
      <c r="I75" s="968"/>
      <c r="J75" s="968"/>
      <c r="K75" s="974"/>
      <c r="L75" s="887"/>
      <c r="M75" s="888"/>
      <c r="N75" s="881"/>
      <c r="O75" s="247"/>
      <c r="P75" s="993"/>
      <c r="Q75" s="888"/>
      <c r="R75" s="887"/>
      <c r="S75" s="888"/>
      <c r="T75" s="994"/>
      <c r="U75" s="995"/>
      <c r="V75" s="887"/>
      <c r="W75" s="888"/>
      <c r="X75" s="881"/>
      <c r="Y75" s="247"/>
      <c r="Z75" s="887"/>
      <c r="AA75" s="888"/>
      <c r="AB75" s="887"/>
      <c r="AC75" s="888"/>
      <c r="AD75" s="881"/>
      <c r="AE75" s="996"/>
      <c r="AF75" s="881"/>
      <c r="AG75" s="882"/>
      <c r="AH75" s="881"/>
      <c r="AI75" s="882"/>
      <c r="AJ75" s="881"/>
      <c r="AK75" s="882"/>
      <c r="AL75" s="881"/>
      <c r="AM75" s="882"/>
      <c r="AN75" s="881"/>
      <c r="AO75" s="247"/>
      <c r="AP75" s="881"/>
      <c r="AQ75" s="882"/>
      <c r="AR75" s="881"/>
      <c r="AS75" s="882"/>
      <c r="AT75" s="881"/>
      <c r="AU75" s="882"/>
      <c r="AV75" s="881"/>
      <c r="AW75" s="882"/>
      <c r="AX75" s="881"/>
      <c r="AY75" s="882"/>
      <c r="AZ75" s="886"/>
      <c r="BA75" s="882"/>
      <c r="BB75" s="887"/>
      <c r="BC75" s="888"/>
      <c r="BD75" s="881"/>
      <c r="BE75" s="882"/>
      <c r="BF75" s="881"/>
      <c r="BG75" s="882"/>
      <c r="BH75" s="881"/>
      <c r="BI75" s="882"/>
      <c r="BJ75" s="881"/>
      <c r="BK75" s="882"/>
      <c r="BL75" s="881"/>
      <c r="BM75" s="247"/>
      <c r="BN75" s="881"/>
      <c r="BO75" s="882"/>
      <c r="BP75" s="887"/>
      <c r="BQ75" s="888"/>
    </row>
    <row r="76" spans="1:69" s="27" customFormat="1" ht="63" customHeight="1" thickBot="1" x14ac:dyDescent="0.3">
      <c r="A76" s="841">
        <v>2</v>
      </c>
      <c r="B76" s="842" t="s">
        <v>66</v>
      </c>
      <c r="C76" s="1171" t="s">
        <v>3</v>
      </c>
      <c r="D76" s="1171"/>
      <c r="E76" s="870" t="s">
        <v>8</v>
      </c>
      <c r="F76" s="101" t="e">
        <f>#REF!</f>
        <v>#REF!</v>
      </c>
      <c r="G76" s="870">
        <v>1</v>
      </c>
      <c r="H76" s="101" t="e">
        <f>F76*G76</f>
        <v>#REF!</v>
      </c>
      <c r="I76" s="101" t="e">
        <f>(H76*($I$9+#REF!))+H76</f>
        <v>#REF!</v>
      </c>
      <c r="J76" s="101" t="e">
        <f>ROUND(I76*#REF!*#REF!,0)</f>
        <v>#REF!</v>
      </c>
      <c r="K76" s="922" t="e">
        <f>ROUND(I76*#REF!*#REF!*#REF!,0)</f>
        <v>#REF!</v>
      </c>
      <c r="L76" s="887">
        <v>579</v>
      </c>
      <c r="M76" s="888">
        <v>374</v>
      </c>
      <c r="N76" s="881">
        <v>434.49823454742989</v>
      </c>
      <c r="O76" s="247">
        <v>342.9</v>
      </c>
      <c r="P76" s="993">
        <v>640</v>
      </c>
      <c r="Q76" s="888">
        <v>475.5</v>
      </c>
      <c r="R76" s="887">
        <v>576.49585081815155</v>
      </c>
      <c r="S76" s="888">
        <v>510.2</v>
      </c>
      <c r="T76" s="994">
        <v>1013</v>
      </c>
      <c r="U76" s="995">
        <v>292</v>
      </c>
      <c r="V76" s="887">
        <v>797.08</v>
      </c>
      <c r="W76" s="888">
        <v>738.96</v>
      </c>
      <c r="X76" s="881">
        <v>1124.5762711864406</v>
      </c>
      <c r="Y76" s="247">
        <v>1123</v>
      </c>
      <c r="Z76" s="887">
        <v>770.68</v>
      </c>
      <c r="AA76" s="888">
        <v>829</v>
      </c>
      <c r="AB76" s="887">
        <v>1064</v>
      </c>
      <c r="AC76" s="888">
        <v>631</v>
      </c>
      <c r="AD76" s="881">
        <v>655</v>
      </c>
      <c r="AE76" s="996">
        <v>395</v>
      </c>
      <c r="AF76" s="881">
        <v>479</v>
      </c>
      <c r="AG76" s="882">
        <v>498</v>
      </c>
      <c r="AH76" s="881">
        <v>368.19</v>
      </c>
      <c r="AI76" s="882">
        <v>412</v>
      </c>
      <c r="AJ76" s="881">
        <v>378.65</v>
      </c>
      <c r="AK76" s="882">
        <v>407</v>
      </c>
      <c r="AL76" s="881">
        <v>721</v>
      </c>
      <c r="AM76" s="882">
        <v>693</v>
      </c>
      <c r="AN76" s="881">
        <v>1402.62</v>
      </c>
      <c r="AO76" s="247">
        <v>1456.5</v>
      </c>
      <c r="AP76" s="881">
        <v>298.65599999999995</v>
      </c>
      <c r="AQ76" s="882">
        <v>432.42899999999997</v>
      </c>
      <c r="AR76" s="881">
        <v>524</v>
      </c>
      <c r="AS76" s="882">
        <v>564</v>
      </c>
      <c r="AT76" s="881">
        <v>464.27</v>
      </c>
      <c r="AU76" s="882">
        <v>499.63</v>
      </c>
      <c r="AV76" s="881">
        <v>521.6</v>
      </c>
      <c r="AW76" s="882">
        <v>351</v>
      </c>
      <c r="AX76" s="881">
        <v>359</v>
      </c>
      <c r="AY76" s="882">
        <v>383</v>
      </c>
      <c r="AZ76" s="886">
        <v>721.18644067796617</v>
      </c>
      <c r="BA76" s="882">
        <v>756.99999999999989</v>
      </c>
      <c r="BB76" s="887">
        <v>681</v>
      </c>
      <c r="BC76" s="888">
        <v>356.23022508038588</v>
      </c>
      <c r="BD76" s="881">
        <v>916</v>
      </c>
      <c r="BE76" s="882">
        <v>564.73201999999992</v>
      </c>
      <c r="BF76" s="881">
        <v>508</v>
      </c>
      <c r="BG76" s="882">
        <v>547</v>
      </c>
      <c r="BH76" s="881">
        <v>572</v>
      </c>
      <c r="BI76" s="882">
        <v>571</v>
      </c>
      <c r="BJ76" s="881">
        <v>364.41</v>
      </c>
      <c r="BK76" s="882">
        <v>378</v>
      </c>
      <c r="BL76" s="881">
        <v>332</v>
      </c>
      <c r="BM76" s="247">
        <v>327</v>
      </c>
      <c r="BN76" s="881">
        <v>519</v>
      </c>
      <c r="BO76" s="882">
        <v>559</v>
      </c>
      <c r="BP76" s="887">
        <v>777.7</v>
      </c>
      <c r="BQ76" s="888">
        <v>836.00000000000011</v>
      </c>
    </row>
    <row r="77" spans="1:69" s="27" customFormat="1" ht="57.75" customHeight="1" thickBot="1" x14ac:dyDescent="0.3">
      <c r="A77" s="16">
        <v>3</v>
      </c>
      <c r="B77" s="131" t="s">
        <v>67</v>
      </c>
      <c r="C77" s="1148" t="s">
        <v>3</v>
      </c>
      <c r="D77" s="1148"/>
      <c r="E77" s="871" t="s">
        <v>387</v>
      </c>
      <c r="F77" s="64" t="e">
        <f>#REF!+#REF!</f>
        <v>#REF!</v>
      </c>
      <c r="G77" s="871">
        <v>2</v>
      </c>
      <c r="H77" s="64" t="e">
        <f>F77*G77/2</f>
        <v>#REF!</v>
      </c>
      <c r="I77" s="64" t="e">
        <f>(H77*($I$9+#REF!))+H77</f>
        <v>#REF!</v>
      </c>
      <c r="J77" s="64" t="e">
        <f>ROUND(I77*#REF!*#REF!,0)</f>
        <v>#REF!</v>
      </c>
      <c r="K77" s="919" t="e">
        <f>ROUND(I77*#REF!*#REF!*#REF!,0)</f>
        <v>#REF!</v>
      </c>
      <c r="L77" s="887">
        <v>1151</v>
      </c>
      <c r="M77" s="888">
        <v>743</v>
      </c>
      <c r="N77" s="881">
        <v>861.33408486098915</v>
      </c>
      <c r="O77" s="247">
        <v>679.8</v>
      </c>
      <c r="P77" s="993">
        <v>1275</v>
      </c>
      <c r="Q77" s="888">
        <v>948</v>
      </c>
      <c r="R77" s="887">
        <v>1152.769858697302</v>
      </c>
      <c r="S77" s="888">
        <v>1020.2</v>
      </c>
      <c r="T77" s="994">
        <v>4501</v>
      </c>
      <c r="U77" s="995">
        <v>1298</v>
      </c>
      <c r="V77" s="887">
        <v>1306.31</v>
      </c>
      <c r="W77" s="888">
        <v>1267.75</v>
      </c>
      <c r="X77" s="881"/>
      <c r="Y77" s="247">
        <v>1327</v>
      </c>
      <c r="Z77" s="887">
        <v>1548.13</v>
      </c>
      <c r="AA77" s="888">
        <v>1666</v>
      </c>
      <c r="AB77" s="887">
        <v>1977</v>
      </c>
      <c r="AC77" s="888">
        <v>1171</v>
      </c>
      <c r="AD77" s="881">
        <v>1317</v>
      </c>
      <c r="AE77" s="996">
        <v>793</v>
      </c>
      <c r="AF77" s="881">
        <v>1081</v>
      </c>
      <c r="AG77" s="882">
        <v>1122</v>
      </c>
      <c r="AH77" s="881">
        <v>737.43</v>
      </c>
      <c r="AI77" s="882">
        <v>826</v>
      </c>
      <c r="AJ77" s="881">
        <v>788.68</v>
      </c>
      <c r="AK77" s="882">
        <v>849</v>
      </c>
      <c r="AL77" s="881">
        <v>721</v>
      </c>
      <c r="AM77" s="882">
        <v>693</v>
      </c>
      <c r="AN77" s="881">
        <v>1180.7</v>
      </c>
      <c r="AO77" s="247">
        <v>1226</v>
      </c>
      <c r="AP77" s="881">
        <v>441.91132799999997</v>
      </c>
      <c r="AQ77" s="882">
        <v>475.53501599999993</v>
      </c>
      <c r="AR77" s="881">
        <v>1037</v>
      </c>
      <c r="AS77" s="882">
        <v>1116</v>
      </c>
      <c r="AT77" s="881">
        <v>898.88</v>
      </c>
      <c r="AU77" s="882">
        <v>967.34</v>
      </c>
      <c r="AV77" s="881">
        <v>1040</v>
      </c>
      <c r="AW77" s="882">
        <v>699</v>
      </c>
      <c r="AX77" s="881">
        <v>764</v>
      </c>
      <c r="AY77" s="882">
        <v>815</v>
      </c>
      <c r="AZ77" s="886">
        <v>1472.0338983050847</v>
      </c>
      <c r="BA77" s="882">
        <v>1580.9999999999998</v>
      </c>
      <c r="BB77" s="887">
        <v>1310</v>
      </c>
      <c r="BC77" s="888">
        <v>685.03051752921533</v>
      </c>
      <c r="BD77" s="881">
        <v>1912</v>
      </c>
      <c r="BE77" s="882">
        <v>2058</v>
      </c>
      <c r="BF77" s="881">
        <v>1005</v>
      </c>
      <c r="BG77" s="882">
        <v>1082</v>
      </c>
      <c r="BH77" s="881">
        <v>1086</v>
      </c>
      <c r="BI77" s="882">
        <v>1084</v>
      </c>
      <c r="BJ77" s="881">
        <v>681.36</v>
      </c>
      <c r="BK77" s="882">
        <v>708</v>
      </c>
      <c r="BL77" s="881">
        <v>700</v>
      </c>
      <c r="BM77" s="247">
        <v>689</v>
      </c>
      <c r="BN77" s="881">
        <v>1062</v>
      </c>
      <c r="BO77" s="882">
        <v>1143</v>
      </c>
      <c r="BP77" s="887">
        <v>1652.2</v>
      </c>
      <c r="BQ77" s="888">
        <v>1778.7</v>
      </c>
    </row>
    <row r="78" spans="1:69" s="27" customFormat="1" ht="40.5" customHeight="1" thickBot="1" x14ac:dyDescent="0.3">
      <c r="A78" s="841">
        <v>4</v>
      </c>
      <c r="B78" s="842" t="s">
        <v>68</v>
      </c>
      <c r="C78" s="1171" t="s">
        <v>3</v>
      </c>
      <c r="D78" s="1171"/>
      <c r="E78" s="870" t="s">
        <v>383</v>
      </c>
      <c r="F78" s="101" t="e">
        <f>#REF!</f>
        <v>#REF!</v>
      </c>
      <c r="G78" s="870">
        <v>0.72</v>
      </c>
      <c r="H78" s="101" t="e">
        <f t="shared" ref="H78:H124" si="4">F78*G78</f>
        <v>#REF!</v>
      </c>
      <c r="I78" s="101" t="e">
        <f>(H78*($I$9+#REF!))+H78</f>
        <v>#REF!</v>
      </c>
      <c r="J78" s="101" t="e">
        <f>ROUND(I78*#REF!*#REF!,0)</f>
        <v>#REF!</v>
      </c>
      <c r="K78" s="922" t="e">
        <f>ROUND(I78*#REF!*#REF!*#REF!,0)</f>
        <v>#REF!</v>
      </c>
      <c r="L78" s="887">
        <v>417</v>
      </c>
      <c r="M78" s="888">
        <v>269</v>
      </c>
      <c r="N78" s="881">
        <v>312.83872887414952</v>
      </c>
      <c r="O78" s="247">
        <v>246.9</v>
      </c>
      <c r="P78" s="993">
        <v>461</v>
      </c>
      <c r="Q78" s="888">
        <v>342</v>
      </c>
      <c r="R78" s="887">
        <v>415.07701258906917</v>
      </c>
      <c r="S78" s="888">
        <v>367.3</v>
      </c>
      <c r="T78" s="994">
        <v>729</v>
      </c>
      <c r="U78" s="995">
        <v>210</v>
      </c>
      <c r="V78" s="887">
        <v>338.89303488204376</v>
      </c>
      <c r="W78" s="888">
        <v>364.70312841866019</v>
      </c>
      <c r="X78" s="881">
        <v>0</v>
      </c>
      <c r="Y78" s="247">
        <v>0</v>
      </c>
      <c r="Z78" s="887">
        <v>554.89</v>
      </c>
      <c r="AA78" s="888">
        <v>597</v>
      </c>
      <c r="AB78" s="887">
        <v>766</v>
      </c>
      <c r="AC78" s="888">
        <v>454</v>
      </c>
      <c r="AD78" s="881">
        <v>472</v>
      </c>
      <c r="AE78" s="996">
        <v>284</v>
      </c>
      <c r="AF78" s="881">
        <v>345</v>
      </c>
      <c r="AG78" s="882">
        <v>358</v>
      </c>
      <c r="AH78" s="881">
        <v>264.64</v>
      </c>
      <c r="AI78" s="882">
        <v>297</v>
      </c>
      <c r="AJ78" s="881">
        <v>271.95999999999998</v>
      </c>
      <c r="AK78" s="882">
        <v>293</v>
      </c>
      <c r="AL78" s="881">
        <v>208</v>
      </c>
      <c r="AM78" s="882">
        <v>200</v>
      </c>
      <c r="AN78" s="881">
        <v>403.96</v>
      </c>
      <c r="AO78" s="247">
        <v>419.5</v>
      </c>
      <c r="AP78" s="881">
        <v>622.19999999999993</v>
      </c>
      <c r="AQ78" s="882">
        <v>903.22699999999998</v>
      </c>
      <c r="AR78" s="881">
        <v>377</v>
      </c>
      <c r="AS78" s="882">
        <v>406</v>
      </c>
      <c r="AT78" s="881">
        <v>334.27</v>
      </c>
      <c r="AU78" s="882">
        <v>359.73</v>
      </c>
      <c r="AV78" s="881">
        <v>376</v>
      </c>
      <c r="AW78" s="882">
        <v>253</v>
      </c>
      <c r="AX78" s="881">
        <v>288.55357999999995</v>
      </c>
      <c r="AY78" s="882">
        <v>299.61003999999997</v>
      </c>
      <c r="AZ78" s="886">
        <v>416.94915254237293</v>
      </c>
      <c r="BA78" s="882">
        <v>428</v>
      </c>
      <c r="BB78" s="887">
        <v>490</v>
      </c>
      <c r="BC78" s="888">
        <v>256.10625000000005</v>
      </c>
      <c r="BD78" s="881">
        <v>659</v>
      </c>
      <c r="BE78" s="882">
        <v>709</v>
      </c>
      <c r="BF78" s="881">
        <v>366</v>
      </c>
      <c r="BG78" s="882">
        <v>394</v>
      </c>
      <c r="BH78" s="881">
        <v>412</v>
      </c>
      <c r="BI78" s="882">
        <v>411</v>
      </c>
      <c r="BJ78" s="881">
        <v>261.86</v>
      </c>
      <c r="BK78" s="882">
        <v>272</v>
      </c>
      <c r="BL78" s="881">
        <v>239</v>
      </c>
      <c r="BM78" s="247">
        <v>235</v>
      </c>
      <c r="BN78" s="881">
        <v>374</v>
      </c>
      <c r="BO78" s="882">
        <v>403</v>
      </c>
      <c r="BP78" s="887">
        <v>559.90000000000009</v>
      </c>
      <c r="BQ78" s="888">
        <v>402.98517952000003</v>
      </c>
    </row>
    <row r="79" spans="1:69" s="27" customFormat="1" ht="24.75" customHeight="1" thickBot="1" x14ac:dyDescent="0.3">
      <c r="A79" s="16">
        <v>5</v>
      </c>
      <c r="B79" s="131" t="s">
        <v>69</v>
      </c>
      <c r="C79" s="1148" t="s">
        <v>3</v>
      </c>
      <c r="D79" s="1148"/>
      <c r="E79" s="871" t="s">
        <v>8</v>
      </c>
      <c r="F79" s="64" t="e">
        <f>#REF!</f>
        <v>#REF!</v>
      </c>
      <c r="G79" s="871">
        <v>0.28999999999999998</v>
      </c>
      <c r="H79" s="64" t="e">
        <f t="shared" si="4"/>
        <v>#REF!</v>
      </c>
      <c r="I79" s="64" t="e">
        <f>(H79*($I$9+#REF!))+H79</f>
        <v>#REF!</v>
      </c>
      <c r="J79" s="64" t="e">
        <f>ROUND(I79*#REF!*#REF!,0)</f>
        <v>#REF!</v>
      </c>
      <c r="K79" s="919" t="e">
        <f>ROUND(I79*#REF!*#REF!*#REF!,0)</f>
        <v>#REF!</v>
      </c>
      <c r="L79" s="887">
        <v>168</v>
      </c>
      <c r="M79" s="888">
        <v>108</v>
      </c>
      <c r="N79" s="881">
        <v>126.00448801875467</v>
      </c>
      <c r="O79" s="247">
        <v>99.4</v>
      </c>
      <c r="P79" s="993">
        <v>185</v>
      </c>
      <c r="Q79" s="888">
        <v>138</v>
      </c>
      <c r="R79" s="887">
        <v>167.18379673726395</v>
      </c>
      <c r="S79" s="888">
        <v>148</v>
      </c>
      <c r="T79" s="994">
        <v>294</v>
      </c>
      <c r="U79" s="995">
        <v>85</v>
      </c>
      <c r="V79" s="887">
        <v>136.49858349415652</v>
      </c>
      <c r="W79" s="888">
        <v>146.89431561307146</v>
      </c>
      <c r="X79" s="881">
        <v>0</v>
      </c>
      <c r="Y79" s="247">
        <v>0</v>
      </c>
      <c r="Z79" s="887">
        <v>223.5</v>
      </c>
      <c r="AA79" s="888">
        <v>241</v>
      </c>
      <c r="AB79" s="887">
        <v>309</v>
      </c>
      <c r="AC79" s="888">
        <v>183</v>
      </c>
      <c r="AD79" s="881">
        <v>190</v>
      </c>
      <c r="AE79" s="996">
        <v>115</v>
      </c>
      <c r="AF79" s="881">
        <v>139</v>
      </c>
      <c r="AG79" s="882">
        <v>144</v>
      </c>
      <c r="AH79" s="881">
        <v>106.69</v>
      </c>
      <c r="AI79" s="882">
        <v>119</v>
      </c>
      <c r="AJ79" s="881">
        <v>109.83</v>
      </c>
      <c r="AK79" s="882">
        <v>118</v>
      </c>
      <c r="AL79" s="881">
        <v>84</v>
      </c>
      <c r="AM79" s="882">
        <v>81</v>
      </c>
      <c r="AN79" s="881">
        <v>162.69999999999999</v>
      </c>
      <c r="AO79" s="247">
        <v>169</v>
      </c>
      <c r="AP79" s="881">
        <v>120.29199999999999</v>
      </c>
      <c r="AQ79" s="882">
        <v>175.25299999999999</v>
      </c>
      <c r="AR79" s="881">
        <v>152</v>
      </c>
      <c r="AS79" s="882">
        <v>164</v>
      </c>
      <c r="AT79" s="881">
        <v>134.63999999999999</v>
      </c>
      <c r="AU79" s="882">
        <v>144.88999999999999</v>
      </c>
      <c r="AV79" s="881">
        <v>152</v>
      </c>
      <c r="AW79" s="882">
        <v>102</v>
      </c>
      <c r="AX79" s="881">
        <v>116.22458</v>
      </c>
      <c r="AY79" s="882">
        <v>120.68300000000001</v>
      </c>
      <c r="AZ79" s="886">
        <v>166.9491525423729</v>
      </c>
      <c r="BA79" s="882">
        <v>173</v>
      </c>
      <c r="BB79" s="887">
        <v>197</v>
      </c>
      <c r="BC79" s="888">
        <v>103.44444444444446</v>
      </c>
      <c r="BD79" s="881">
        <v>266</v>
      </c>
      <c r="BE79" s="882">
        <v>286</v>
      </c>
      <c r="BF79" s="881">
        <v>133</v>
      </c>
      <c r="BG79" s="882">
        <v>112</v>
      </c>
      <c r="BH79" s="881">
        <v>166</v>
      </c>
      <c r="BI79" s="882">
        <v>165</v>
      </c>
      <c r="BJ79" s="881">
        <v>105.93</v>
      </c>
      <c r="BK79" s="882">
        <v>110</v>
      </c>
      <c r="BL79" s="881">
        <v>97</v>
      </c>
      <c r="BM79" s="247">
        <v>95</v>
      </c>
      <c r="BN79" s="881">
        <v>151</v>
      </c>
      <c r="BO79" s="882">
        <v>162</v>
      </c>
      <c r="BP79" s="887">
        <v>225.50000000000003</v>
      </c>
      <c r="BQ79" s="888">
        <v>162.31043488</v>
      </c>
    </row>
    <row r="80" spans="1:69" s="27" customFormat="1" ht="24.75" customHeight="1" thickBot="1" x14ac:dyDescent="0.3">
      <c r="A80" s="16">
        <v>6</v>
      </c>
      <c r="B80" s="131" t="s">
        <v>70</v>
      </c>
      <c r="C80" s="1148" t="s">
        <v>3</v>
      </c>
      <c r="D80" s="1148"/>
      <c r="E80" s="871" t="s">
        <v>8</v>
      </c>
      <c r="F80" s="64" t="e">
        <f>#REF!</f>
        <v>#REF!</v>
      </c>
      <c r="G80" s="871">
        <v>1.5</v>
      </c>
      <c r="H80" s="64" t="e">
        <f t="shared" si="4"/>
        <v>#REF!</v>
      </c>
      <c r="I80" s="64" t="e">
        <f>(H80*($I$9+#REF!))+H80</f>
        <v>#REF!</v>
      </c>
      <c r="J80" s="64" t="e">
        <f>ROUND(I80*#REF!*#REF!,0)</f>
        <v>#REF!</v>
      </c>
      <c r="K80" s="919" t="e">
        <f>ROUND(I80*#REF!*#REF!*#REF!,0)</f>
        <v>#REF!</v>
      </c>
      <c r="L80" s="887">
        <v>869</v>
      </c>
      <c r="M80" s="888">
        <v>561</v>
      </c>
      <c r="N80" s="881">
        <v>651.74735182114489</v>
      </c>
      <c r="O80" s="247">
        <v>514.29999999999995</v>
      </c>
      <c r="P80" s="993">
        <v>959</v>
      </c>
      <c r="Q80" s="888">
        <v>713.25</v>
      </c>
      <c r="R80" s="887">
        <v>864.74377622722716</v>
      </c>
      <c r="S80" s="888">
        <v>765.3</v>
      </c>
      <c r="T80" s="994">
        <v>1520</v>
      </c>
      <c r="U80" s="995">
        <v>438</v>
      </c>
      <c r="V80" s="887">
        <v>706.0271560042579</v>
      </c>
      <c r="W80" s="888">
        <v>759.79818420554204</v>
      </c>
      <c r="X80" s="881">
        <v>0</v>
      </c>
      <c r="Y80" s="247">
        <v>0</v>
      </c>
      <c r="Z80" s="887">
        <v>1156.02</v>
      </c>
      <c r="AA80" s="888">
        <v>1244</v>
      </c>
      <c r="AB80" s="887">
        <v>1597</v>
      </c>
      <c r="AC80" s="888">
        <v>946</v>
      </c>
      <c r="AD80" s="881">
        <v>983</v>
      </c>
      <c r="AE80" s="996">
        <v>592</v>
      </c>
      <c r="AF80" s="881">
        <v>719</v>
      </c>
      <c r="AG80" s="882">
        <v>747</v>
      </c>
      <c r="AH80" s="881">
        <v>552.29</v>
      </c>
      <c r="AI80" s="882">
        <v>619</v>
      </c>
      <c r="AJ80" s="881">
        <v>567.98</v>
      </c>
      <c r="AK80" s="882">
        <v>611</v>
      </c>
      <c r="AL80" s="881">
        <v>432</v>
      </c>
      <c r="AM80" s="882">
        <v>428</v>
      </c>
      <c r="AN80" s="881">
        <v>841.57</v>
      </c>
      <c r="AO80" s="247">
        <v>873.9</v>
      </c>
      <c r="AP80" s="881">
        <v>149.32799999999997</v>
      </c>
      <c r="AQ80" s="882">
        <v>216.73299999999998</v>
      </c>
      <c r="AR80" s="881">
        <v>786</v>
      </c>
      <c r="AS80" s="882">
        <v>846</v>
      </c>
      <c r="AT80" s="881">
        <v>696.41</v>
      </c>
      <c r="AU80" s="882">
        <v>749.44</v>
      </c>
      <c r="AV80" s="881">
        <v>782.40000000000009</v>
      </c>
      <c r="AW80" s="882">
        <v>527</v>
      </c>
      <c r="AX80" s="881">
        <v>601.14890000000003</v>
      </c>
      <c r="AY80" s="882">
        <v>624.2315000000001</v>
      </c>
      <c r="AZ80" s="886">
        <v>868.64406779661022</v>
      </c>
      <c r="BA80" s="882">
        <v>902</v>
      </c>
      <c r="BB80" s="887">
        <v>1021</v>
      </c>
      <c r="BC80" s="888">
        <v>534.05093247588434</v>
      </c>
      <c r="BD80" s="881">
        <v>1373</v>
      </c>
      <c r="BE80" s="882">
        <v>1478</v>
      </c>
      <c r="BF80" s="881">
        <v>762</v>
      </c>
      <c r="BG80" s="882">
        <v>820</v>
      </c>
      <c r="BH80" s="881">
        <v>857</v>
      </c>
      <c r="BI80" s="882">
        <v>856</v>
      </c>
      <c r="BJ80" s="881">
        <v>545.76</v>
      </c>
      <c r="BK80" s="882">
        <v>567</v>
      </c>
      <c r="BL80" s="881">
        <v>498</v>
      </c>
      <c r="BM80" s="247">
        <v>489</v>
      </c>
      <c r="BN80" s="881">
        <v>779</v>
      </c>
      <c r="BO80" s="882">
        <v>839</v>
      </c>
      <c r="BP80" s="887">
        <v>1166</v>
      </c>
      <c r="BQ80" s="888">
        <v>839.55701764000003</v>
      </c>
    </row>
    <row r="81" spans="1:69" s="27" customFormat="1" ht="24.75" customHeight="1" thickBot="1" x14ac:dyDescent="0.3">
      <c r="A81" s="16">
        <v>7</v>
      </c>
      <c r="B81" s="131" t="s">
        <v>71</v>
      </c>
      <c r="C81" s="1148" t="s">
        <v>3</v>
      </c>
      <c r="D81" s="1148"/>
      <c r="E81" s="871" t="s">
        <v>8</v>
      </c>
      <c r="F81" s="64" t="e">
        <f>#REF!</f>
        <v>#REF!</v>
      </c>
      <c r="G81" s="871">
        <v>0.28999999999999998</v>
      </c>
      <c r="H81" s="64" t="e">
        <f t="shared" si="4"/>
        <v>#REF!</v>
      </c>
      <c r="I81" s="64" t="e">
        <f>(H81*($I$9+#REF!))+H81</f>
        <v>#REF!</v>
      </c>
      <c r="J81" s="64" t="e">
        <f>ROUND(I81*#REF!*#REF!,0)</f>
        <v>#REF!</v>
      </c>
      <c r="K81" s="919" t="e">
        <f>ROUND(I81*#REF!*#REF!*#REF!,0)</f>
        <v>#REF!</v>
      </c>
      <c r="L81" s="887">
        <v>168</v>
      </c>
      <c r="M81" s="888">
        <v>108</v>
      </c>
      <c r="N81" s="881">
        <v>126.00448801875467</v>
      </c>
      <c r="O81" s="247">
        <v>99.4</v>
      </c>
      <c r="P81" s="993">
        <v>185</v>
      </c>
      <c r="Q81" s="888">
        <v>138</v>
      </c>
      <c r="R81" s="887">
        <v>167.18379673726395</v>
      </c>
      <c r="S81" s="888">
        <v>148</v>
      </c>
      <c r="T81" s="994">
        <v>294</v>
      </c>
      <c r="U81" s="995">
        <v>85</v>
      </c>
      <c r="V81" s="887">
        <v>136.49858349415652</v>
      </c>
      <c r="W81" s="888">
        <v>146.89431561307146</v>
      </c>
      <c r="X81" s="881">
        <v>130.5084745762712</v>
      </c>
      <c r="Y81" s="247">
        <v>130</v>
      </c>
      <c r="Z81" s="887">
        <v>223.5</v>
      </c>
      <c r="AA81" s="888">
        <v>241</v>
      </c>
      <c r="AB81" s="887">
        <v>309</v>
      </c>
      <c r="AC81" s="888">
        <v>183</v>
      </c>
      <c r="AD81" s="881">
        <v>190</v>
      </c>
      <c r="AE81" s="996">
        <v>115</v>
      </c>
      <c r="AF81" s="881">
        <v>139</v>
      </c>
      <c r="AG81" s="882">
        <v>144</v>
      </c>
      <c r="AH81" s="881">
        <v>106.69</v>
      </c>
      <c r="AI81" s="882">
        <v>119</v>
      </c>
      <c r="AJ81" s="881">
        <v>109.83</v>
      </c>
      <c r="AK81" s="882">
        <v>118</v>
      </c>
      <c r="AL81" s="881">
        <v>84</v>
      </c>
      <c r="AM81" s="882">
        <v>81</v>
      </c>
      <c r="AN81" s="881">
        <v>162.69999999999999</v>
      </c>
      <c r="AO81" s="247">
        <v>169</v>
      </c>
      <c r="AP81" s="881">
        <v>62.22</v>
      </c>
      <c r="AQ81" s="882">
        <v>90.218999999999994</v>
      </c>
      <c r="AR81" s="881">
        <v>152</v>
      </c>
      <c r="AS81" s="882">
        <v>164</v>
      </c>
      <c r="AT81" s="881">
        <v>134.63999999999999</v>
      </c>
      <c r="AU81" s="882">
        <v>144.88999999999999</v>
      </c>
      <c r="AV81" s="881">
        <v>152</v>
      </c>
      <c r="AW81" s="882">
        <v>102</v>
      </c>
      <c r="AX81" s="881">
        <v>116.22458</v>
      </c>
      <c r="AY81" s="882">
        <v>120.68300000000001</v>
      </c>
      <c r="AZ81" s="886">
        <v>166.9491525423729</v>
      </c>
      <c r="BA81" s="882">
        <v>173</v>
      </c>
      <c r="BB81" s="887">
        <v>197</v>
      </c>
      <c r="BC81" s="888">
        <v>103.44444444444446</v>
      </c>
      <c r="BD81" s="881">
        <v>266</v>
      </c>
      <c r="BE81" s="882">
        <v>286</v>
      </c>
      <c r="BF81" s="881">
        <v>133</v>
      </c>
      <c r="BG81" s="882">
        <v>112</v>
      </c>
      <c r="BH81" s="881">
        <v>166</v>
      </c>
      <c r="BI81" s="882">
        <v>165</v>
      </c>
      <c r="BJ81" s="881">
        <v>105.93</v>
      </c>
      <c r="BK81" s="882">
        <v>110</v>
      </c>
      <c r="BL81" s="881">
        <v>97</v>
      </c>
      <c r="BM81" s="247">
        <v>95</v>
      </c>
      <c r="BN81" s="881">
        <v>151</v>
      </c>
      <c r="BO81" s="882">
        <v>162</v>
      </c>
      <c r="BP81" s="887">
        <v>225.50000000000003</v>
      </c>
      <c r="BQ81" s="888">
        <v>162.31043488</v>
      </c>
    </row>
    <row r="82" spans="1:69" s="27" customFormat="1" ht="24.75" customHeight="1" thickBot="1" x14ac:dyDescent="0.3">
      <c r="A82" s="16">
        <v>8</v>
      </c>
      <c r="B82" s="131" t="s">
        <v>72</v>
      </c>
      <c r="C82" s="1148" t="s">
        <v>3</v>
      </c>
      <c r="D82" s="1148"/>
      <c r="E82" s="871" t="s">
        <v>8</v>
      </c>
      <c r="F82" s="64" t="e">
        <f>#REF!</f>
        <v>#REF!</v>
      </c>
      <c r="G82" s="871">
        <v>0.36</v>
      </c>
      <c r="H82" s="64" t="e">
        <f t="shared" si="4"/>
        <v>#REF!</v>
      </c>
      <c r="I82" s="64" t="e">
        <f>(H82*($I$9+#REF!))+H82</f>
        <v>#REF!</v>
      </c>
      <c r="J82" s="64" t="e">
        <f>ROUND(I82*#REF!*#REF!,0)</f>
        <v>#REF!</v>
      </c>
      <c r="K82" s="919" t="e">
        <f>ROUND(I82*#REF!*#REF!*#REF!,0)</f>
        <v>#REF!</v>
      </c>
      <c r="L82" s="887">
        <v>208</v>
      </c>
      <c r="M82" s="888">
        <v>135</v>
      </c>
      <c r="N82" s="881">
        <v>156.41936443707476</v>
      </c>
      <c r="O82" s="247">
        <v>123.4</v>
      </c>
      <c r="P82" s="993">
        <v>230</v>
      </c>
      <c r="Q82" s="888">
        <v>171</v>
      </c>
      <c r="R82" s="887">
        <v>207.53850629453459</v>
      </c>
      <c r="S82" s="888">
        <v>183.7</v>
      </c>
      <c r="T82" s="994">
        <v>365</v>
      </c>
      <c r="U82" s="995">
        <v>105</v>
      </c>
      <c r="V82" s="887">
        <v>169.44651744102188</v>
      </c>
      <c r="W82" s="888">
        <v>182.35156420933009</v>
      </c>
      <c r="X82" s="881">
        <v>161.86440677966104</v>
      </c>
      <c r="Y82" s="247">
        <v>162</v>
      </c>
      <c r="Z82" s="887">
        <v>277.45</v>
      </c>
      <c r="AA82" s="888">
        <v>299</v>
      </c>
      <c r="AB82" s="887">
        <v>384</v>
      </c>
      <c r="AC82" s="888">
        <v>227</v>
      </c>
      <c r="AD82" s="881">
        <v>236</v>
      </c>
      <c r="AE82" s="996">
        <v>142</v>
      </c>
      <c r="AF82" s="881">
        <v>173</v>
      </c>
      <c r="AG82" s="882">
        <v>179</v>
      </c>
      <c r="AH82" s="881">
        <v>132.84</v>
      </c>
      <c r="AI82" s="882">
        <v>149</v>
      </c>
      <c r="AJ82" s="881">
        <v>135.97999999999999</v>
      </c>
      <c r="AK82" s="882">
        <v>146</v>
      </c>
      <c r="AL82" s="881">
        <v>104</v>
      </c>
      <c r="AM82" s="882">
        <v>100</v>
      </c>
      <c r="AN82" s="881">
        <v>201.98</v>
      </c>
      <c r="AO82" s="247">
        <v>209.7</v>
      </c>
      <c r="AP82" s="881">
        <v>82.96</v>
      </c>
      <c r="AQ82" s="882">
        <v>120.29199999999999</v>
      </c>
      <c r="AR82" s="881">
        <v>189</v>
      </c>
      <c r="AS82" s="882">
        <v>203</v>
      </c>
      <c r="AT82" s="881">
        <v>167.14</v>
      </c>
      <c r="AU82" s="882">
        <v>179.87</v>
      </c>
      <c r="AV82" s="881">
        <v>187.20000000000002</v>
      </c>
      <c r="AW82" s="882">
        <v>126</v>
      </c>
      <c r="AX82" s="881">
        <v>144.27151999999998</v>
      </c>
      <c r="AY82" s="882">
        <v>149.81555999999998</v>
      </c>
      <c r="AZ82" s="886">
        <v>207.62711864406782</v>
      </c>
      <c r="BA82" s="882">
        <v>215</v>
      </c>
      <c r="BB82" s="887">
        <v>245</v>
      </c>
      <c r="BC82" s="888">
        <v>128.07500000000002</v>
      </c>
      <c r="BD82" s="881">
        <v>330</v>
      </c>
      <c r="BE82" s="882">
        <v>355</v>
      </c>
      <c r="BF82" s="881">
        <v>165</v>
      </c>
      <c r="BG82" s="882">
        <v>140</v>
      </c>
      <c r="BH82" s="881">
        <v>206</v>
      </c>
      <c r="BI82" s="882">
        <v>205</v>
      </c>
      <c r="BJ82" s="881">
        <v>131.36000000000001</v>
      </c>
      <c r="BK82" s="882">
        <v>136</v>
      </c>
      <c r="BL82" s="881">
        <v>120</v>
      </c>
      <c r="BM82" s="247">
        <v>118</v>
      </c>
      <c r="BN82" s="881">
        <v>187</v>
      </c>
      <c r="BO82" s="882">
        <v>201</v>
      </c>
      <c r="BP82" s="887">
        <v>279.40000000000003</v>
      </c>
      <c r="BQ82" s="888">
        <v>201.49258976000002</v>
      </c>
    </row>
    <row r="83" spans="1:69" s="27" customFormat="1" ht="24.75" customHeight="1" thickBot="1" x14ac:dyDescent="0.3">
      <c r="A83" s="16">
        <v>9</v>
      </c>
      <c r="B83" s="131" t="s">
        <v>73</v>
      </c>
      <c r="C83" s="1148" t="s">
        <v>3</v>
      </c>
      <c r="D83" s="1148"/>
      <c r="E83" s="871" t="s">
        <v>8</v>
      </c>
      <c r="F83" s="64" t="e">
        <f>#REF!</f>
        <v>#REF!</v>
      </c>
      <c r="G83" s="871">
        <v>0.15</v>
      </c>
      <c r="H83" s="64" t="e">
        <f t="shared" si="4"/>
        <v>#REF!</v>
      </c>
      <c r="I83" s="64" t="e">
        <f>(H83*($I$9+#REF!))+H83</f>
        <v>#REF!</v>
      </c>
      <c r="J83" s="64" t="e">
        <f>ROUND(I83*#REF!*#REF!,0)</f>
        <v>#REF!</v>
      </c>
      <c r="K83" s="919" t="e">
        <f>ROUND(I83*#REF!*#REF!*#REF!,0)</f>
        <v>#REF!</v>
      </c>
      <c r="L83" s="887">
        <v>87</v>
      </c>
      <c r="M83" s="888">
        <v>56</v>
      </c>
      <c r="N83" s="881">
        <v>65.174735182114475</v>
      </c>
      <c r="O83" s="247">
        <v>51.4</v>
      </c>
      <c r="P83" s="993">
        <v>96</v>
      </c>
      <c r="Q83" s="888">
        <v>71.25</v>
      </c>
      <c r="R83" s="887">
        <v>86.474377622722727</v>
      </c>
      <c r="S83" s="888">
        <v>76.5</v>
      </c>
      <c r="T83" s="994">
        <v>152</v>
      </c>
      <c r="U83" s="995">
        <v>44</v>
      </c>
      <c r="V83" s="887">
        <v>70.602715600425782</v>
      </c>
      <c r="W83" s="888">
        <v>75.979818420554196</v>
      </c>
      <c r="X83" s="881">
        <v>67.79661016949153</v>
      </c>
      <c r="Y83" s="247">
        <v>67</v>
      </c>
      <c r="Z83" s="887">
        <v>115.6</v>
      </c>
      <c r="AA83" s="888">
        <v>124</v>
      </c>
      <c r="AB83" s="887">
        <v>159</v>
      </c>
      <c r="AC83" s="888">
        <v>95</v>
      </c>
      <c r="AD83" s="881">
        <v>98</v>
      </c>
      <c r="AE83" s="996">
        <v>59</v>
      </c>
      <c r="AF83" s="881">
        <v>72</v>
      </c>
      <c r="AG83" s="882">
        <v>75</v>
      </c>
      <c r="AH83" s="881">
        <v>55.44</v>
      </c>
      <c r="AI83" s="882">
        <v>62</v>
      </c>
      <c r="AJ83" s="881">
        <v>56.48</v>
      </c>
      <c r="AK83" s="882">
        <v>61</v>
      </c>
      <c r="AL83" s="881">
        <v>43</v>
      </c>
      <c r="AM83" s="882">
        <v>41</v>
      </c>
      <c r="AN83" s="881">
        <v>84.16</v>
      </c>
      <c r="AO83" s="247">
        <v>87.4</v>
      </c>
      <c r="AP83" s="881">
        <v>103.69999999999999</v>
      </c>
      <c r="AQ83" s="882">
        <v>150.36499999999998</v>
      </c>
      <c r="AR83" s="881">
        <v>79</v>
      </c>
      <c r="AS83" s="882">
        <v>85</v>
      </c>
      <c r="AT83" s="881">
        <v>69.64</v>
      </c>
      <c r="AU83" s="882">
        <v>74.94</v>
      </c>
      <c r="AV83" s="881">
        <v>78.400000000000006</v>
      </c>
      <c r="AW83" s="882">
        <v>53</v>
      </c>
      <c r="AX83" s="881">
        <v>60.10962</v>
      </c>
      <c r="AY83" s="882">
        <v>62.428420000000003</v>
      </c>
      <c r="AZ83" s="886">
        <v>105.93220338983052</v>
      </c>
      <c r="BA83" s="882">
        <v>110</v>
      </c>
      <c r="BB83" s="887">
        <v>102</v>
      </c>
      <c r="BC83" s="888">
        <v>53.699784946236569</v>
      </c>
      <c r="BD83" s="881">
        <v>137</v>
      </c>
      <c r="BE83" s="882">
        <v>148</v>
      </c>
      <c r="BF83" s="881">
        <v>69</v>
      </c>
      <c r="BG83" s="882">
        <v>58</v>
      </c>
      <c r="BH83" s="881">
        <v>86</v>
      </c>
      <c r="BI83" s="882">
        <v>86</v>
      </c>
      <c r="BJ83" s="881">
        <v>54.24</v>
      </c>
      <c r="BK83" s="882">
        <v>57</v>
      </c>
      <c r="BL83" s="881">
        <v>49</v>
      </c>
      <c r="BM83" s="247">
        <v>49</v>
      </c>
      <c r="BN83" s="881">
        <v>78</v>
      </c>
      <c r="BO83" s="882">
        <v>84</v>
      </c>
      <c r="BP83" s="887">
        <v>116.60000000000001</v>
      </c>
      <c r="BQ83" s="888">
        <v>83.959806039999989</v>
      </c>
    </row>
    <row r="84" spans="1:69" s="27" customFormat="1" ht="24.75" customHeight="1" thickBot="1" x14ac:dyDescent="0.3">
      <c r="A84" s="16">
        <v>10</v>
      </c>
      <c r="B84" s="131" t="s">
        <v>74</v>
      </c>
      <c r="C84" s="1148" t="s">
        <v>3</v>
      </c>
      <c r="D84" s="1148"/>
      <c r="E84" s="871" t="s">
        <v>8</v>
      </c>
      <c r="F84" s="64" t="e">
        <f>#REF!</f>
        <v>#REF!</v>
      </c>
      <c r="G84" s="871">
        <v>0.2</v>
      </c>
      <c r="H84" s="64" t="e">
        <f t="shared" si="4"/>
        <v>#REF!</v>
      </c>
      <c r="I84" s="64" t="e">
        <f>(H84*($I$9+#REF!))+H84</f>
        <v>#REF!</v>
      </c>
      <c r="J84" s="64" t="e">
        <f>ROUND(I84*#REF!*#REF!,0)</f>
        <v>#REF!</v>
      </c>
      <c r="K84" s="919" t="e">
        <f>ROUND(I84*#REF!*#REF!*#REF!,0)</f>
        <v>#REF!</v>
      </c>
      <c r="L84" s="887">
        <v>116</v>
      </c>
      <c r="M84" s="888">
        <v>75</v>
      </c>
      <c r="N84" s="881">
        <v>86.899646909485995</v>
      </c>
      <c r="O84" s="247">
        <v>68.599999999999994</v>
      </c>
      <c r="P84" s="993">
        <v>128</v>
      </c>
      <c r="Q84" s="888">
        <v>95.25</v>
      </c>
      <c r="R84" s="887">
        <v>115.29917016363034</v>
      </c>
      <c r="S84" s="888">
        <v>102</v>
      </c>
      <c r="T84" s="994">
        <v>203</v>
      </c>
      <c r="U84" s="995">
        <v>58</v>
      </c>
      <c r="V84" s="887">
        <v>94.136954133901057</v>
      </c>
      <c r="W84" s="888">
        <v>101.30642456073895</v>
      </c>
      <c r="X84" s="881">
        <v>89.830508474576277</v>
      </c>
      <c r="Y84" s="247">
        <v>90</v>
      </c>
      <c r="Z84" s="887">
        <v>154.13999999999999</v>
      </c>
      <c r="AA84" s="888">
        <v>166</v>
      </c>
      <c r="AB84" s="887">
        <v>212</v>
      </c>
      <c r="AC84" s="888">
        <v>126</v>
      </c>
      <c r="AD84" s="881">
        <v>131</v>
      </c>
      <c r="AE84" s="996">
        <v>79</v>
      </c>
      <c r="AF84" s="881">
        <v>96</v>
      </c>
      <c r="AG84" s="882">
        <v>100</v>
      </c>
      <c r="AH84" s="881">
        <v>73.22</v>
      </c>
      <c r="AI84" s="882">
        <v>83</v>
      </c>
      <c r="AJ84" s="881">
        <v>75.31</v>
      </c>
      <c r="AK84" s="882">
        <v>82</v>
      </c>
      <c r="AL84" s="881">
        <v>58</v>
      </c>
      <c r="AM84" s="882">
        <v>55</v>
      </c>
      <c r="AN84" s="881">
        <v>112.21</v>
      </c>
      <c r="AO84" s="247">
        <v>116.5</v>
      </c>
      <c r="AP84" s="881">
        <v>62.22</v>
      </c>
      <c r="AQ84" s="882">
        <v>90.218999999999994</v>
      </c>
      <c r="AR84" s="881">
        <v>105</v>
      </c>
      <c r="AS84" s="882">
        <v>113</v>
      </c>
      <c r="AT84" s="881">
        <v>92.85</v>
      </c>
      <c r="AU84" s="882">
        <v>99.93</v>
      </c>
      <c r="AV84" s="881">
        <v>104</v>
      </c>
      <c r="AW84" s="882">
        <v>70</v>
      </c>
      <c r="AX84" s="881">
        <v>80.156700000000001</v>
      </c>
      <c r="AY84" s="882">
        <v>83.234380000000002</v>
      </c>
      <c r="AZ84" s="886">
        <v>115.2542372881356</v>
      </c>
      <c r="BA84" s="882">
        <v>120</v>
      </c>
      <c r="BB84" s="887">
        <v>136</v>
      </c>
      <c r="BC84" s="888">
        <v>71.585161290322588</v>
      </c>
      <c r="BD84" s="881">
        <v>183</v>
      </c>
      <c r="BE84" s="882">
        <v>197</v>
      </c>
      <c r="BF84" s="881">
        <v>92</v>
      </c>
      <c r="BG84" s="882">
        <v>78</v>
      </c>
      <c r="BH84" s="881">
        <v>114</v>
      </c>
      <c r="BI84" s="882">
        <v>114</v>
      </c>
      <c r="BJ84" s="881">
        <v>72.88</v>
      </c>
      <c r="BK84" s="882">
        <v>76</v>
      </c>
      <c r="BL84" s="881">
        <v>67</v>
      </c>
      <c r="BM84" s="247">
        <v>65</v>
      </c>
      <c r="BN84" s="881">
        <v>104</v>
      </c>
      <c r="BO84" s="882">
        <v>112</v>
      </c>
      <c r="BP84" s="887">
        <v>155.10000000000002</v>
      </c>
      <c r="BQ84" s="888">
        <v>111.93728743999999</v>
      </c>
    </row>
    <row r="85" spans="1:69" s="27" customFormat="1" ht="24.75" customHeight="1" thickBot="1" x14ac:dyDescent="0.3">
      <c r="A85" s="16">
        <v>11</v>
      </c>
      <c r="B85" s="131" t="s">
        <v>75</v>
      </c>
      <c r="C85" s="1148" t="s">
        <v>3</v>
      </c>
      <c r="D85" s="1148"/>
      <c r="E85" s="871" t="s">
        <v>8</v>
      </c>
      <c r="F85" s="64" t="e">
        <f>#REF!</f>
        <v>#REF!</v>
      </c>
      <c r="G85" s="871">
        <v>0.25</v>
      </c>
      <c r="H85" s="64" t="e">
        <f t="shared" si="4"/>
        <v>#REF!</v>
      </c>
      <c r="I85" s="64" t="e">
        <f>(H85*($I$9+#REF!))+H85</f>
        <v>#REF!</v>
      </c>
      <c r="J85" s="64" t="e">
        <f>ROUND(I85*#REF!*#REF!,0)</f>
        <v>#REF!</v>
      </c>
      <c r="K85" s="919" t="e">
        <f>ROUND(I85*#REF!*#REF!*#REF!,0)</f>
        <v>#REF!</v>
      </c>
      <c r="L85" s="887">
        <v>145</v>
      </c>
      <c r="M85" s="888">
        <v>94</v>
      </c>
      <c r="N85" s="881">
        <v>108.62455863685747</v>
      </c>
      <c r="O85" s="247">
        <v>85.7</v>
      </c>
      <c r="P85" s="993">
        <v>160</v>
      </c>
      <c r="Q85" s="888">
        <v>118.5</v>
      </c>
      <c r="R85" s="887">
        <v>144.12396270453789</v>
      </c>
      <c r="S85" s="888">
        <v>127.5</v>
      </c>
      <c r="T85" s="994">
        <v>253</v>
      </c>
      <c r="U85" s="995">
        <v>73</v>
      </c>
      <c r="V85" s="887">
        <v>117.67119266737632</v>
      </c>
      <c r="W85" s="888">
        <v>126.6330307009237</v>
      </c>
      <c r="X85" s="881">
        <v>112.71186440677967</v>
      </c>
      <c r="Y85" s="247">
        <v>112</v>
      </c>
      <c r="Z85" s="887">
        <v>192.67</v>
      </c>
      <c r="AA85" s="888">
        <v>207</v>
      </c>
      <c r="AB85" s="887">
        <v>266</v>
      </c>
      <c r="AC85" s="888">
        <v>158</v>
      </c>
      <c r="AD85" s="881">
        <v>164</v>
      </c>
      <c r="AE85" s="996">
        <v>99</v>
      </c>
      <c r="AF85" s="881">
        <v>120</v>
      </c>
      <c r="AG85" s="882">
        <v>124</v>
      </c>
      <c r="AH85" s="881">
        <v>92.05</v>
      </c>
      <c r="AI85" s="882">
        <v>104</v>
      </c>
      <c r="AJ85" s="881">
        <v>94.14</v>
      </c>
      <c r="AK85" s="882">
        <v>101</v>
      </c>
      <c r="AL85" s="881">
        <v>72</v>
      </c>
      <c r="AM85" s="882">
        <v>69</v>
      </c>
      <c r="AN85" s="881">
        <v>140.26</v>
      </c>
      <c r="AO85" s="247">
        <v>145.6</v>
      </c>
      <c r="AP85" s="881">
        <v>82.96</v>
      </c>
      <c r="AQ85" s="882">
        <v>120.29199999999999</v>
      </c>
      <c r="AR85" s="881">
        <v>131</v>
      </c>
      <c r="AS85" s="882">
        <v>141</v>
      </c>
      <c r="AT85" s="881">
        <v>116.07</v>
      </c>
      <c r="AU85" s="882">
        <v>124.91</v>
      </c>
      <c r="AV85" s="881">
        <v>131.20000000000002</v>
      </c>
      <c r="AW85" s="882">
        <v>88</v>
      </c>
      <c r="AX85" s="881">
        <v>100.19324</v>
      </c>
      <c r="AY85" s="882">
        <v>104.04033999999999</v>
      </c>
      <c r="AZ85" s="886">
        <v>157.62711864406779</v>
      </c>
      <c r="BA85" s="882">
        <v>165</v>
      </c>
      <c r="BB85" s="887">
        <v>170</v>
      </c>
      <c r="BC85" s="888">
        <v>88.354358974358973</v>
      </c>
      <c r="BD85" s="881">
        <v>229</v>
      </c>
      <c r="BE85" s="882">
        <v>246</v>
      </c>
      <c r="BF85" s="881">
        <v>114</v>
      </c>
      <c r="BG85" s="882">
        <v>97</v>
      </c>
      <c r="BH85" s="881">
        <v>143</v>
      </c>
      <c r="BI85" s="882">
        <v>143</v>
      </c>
      <c r="BJ85" s="881">
        <v>90.68</v>
      </c>
      <c r="BK85" s="882">
        <v>94</v>
      </c>
      <c r="BL85" s="881">
        <v>83</v>
      </c>
      <c r="BM85" s="247">
        <v>82</v>
      </c>
      <c r="BN85" s="881">
        <v>130</v>
      </c>
      <c r="BO85" s="882">
        <v>140</v>
      </c>
      <c r="BP85" s="887">
        <v>194.70000000000002</v>
      </c>
      <c r="BQ85" s="888">
        <v>139.92844976000001</v>
      </c>
    </row>
    <row r="86" spans="1:69" s="27" customFormat="1" ht="24.75" customHeight="1" thickBot="1" x14ac:dyDescent="0.3">
      <c r="A86" s="16">
        <v>12</v>
      </c>
      <c r="B86" s="131" t="s">
        <v>76</v>
      </c>
      <c r="C86" s="1148" t="s">
        <v>3</v>
      </c>
      <c r="D86" s="1148"/>
      <c r="E86" s="871" t="s">
        <v>8</v>
      </c>
      <c r="F86" s="64" t="e">
        <f>#REF!</f>
        <v>#REF!</v>
      </c>
      <c r="G86" s="871">
        <v>0.15</v>
      </c>
      <c r="H86" s="64" t="e">
        <f t="shared" si="4"/>
        <v>#REF!</v>
      </c>
      <c r="I86" s="64" t="e">
        <f>(H86*($I$9+#REF!))+H86</f>
        <v>#REF!</v>
      </c>
      <c r="J86" s="64" t="e">
        <f>ROUND(I86*#REF!*#REF!,0)</f>
        <v>#REF!</v>
      </c>
      <c r="K86" s="919" t="e">
        <f>ROUND(I86*#REF!*#REF!*#REF!,0)</f>
        <v>#REF!</v>
      </c>
      <c r="L86" s="887">
        <v>87</v>
      </c>
      <c r="M86" s="888">
        <v>56</v>
      </c>
      <c r="N86" s="881">
        <v>65.174735182114475</v>
      </c>
      <c r="O86" s="247">
        <v>51.4</v>
      </c>
      <c r="P86" s="993">
        <v>96</v>
      </c>
      <c r="Q86" s="888">
        <v>71.25</v>
      </c>
      <c r="R86" s="887">
        <v>86.474377622722727</v>
      </c>
      <c r="S86" s="888">
        <v>76.5</v>
      </c>
      <c r="T86" s="994">
        <v>152</v>
      </c>
      <c r="U86" s="995">
        <v>44</v>
      </c>
      <c r="V86" s="887">
        <v>70.602715600425782</v>
      </c>
      <c r="W86" s="888">
        <v>75.979818420554196</v>
      </c>
      <c r="X86" s="881">
        <v>67.79661016949153</v>
      </c>
      <c r="Y86" s="247">
        <v>67</v>
      </c>
      <c r="Z86" s="887">
        <v>115.6</v>
      </c>
      <c r="AA86" s="888">
        <v>124</v>
      </c>
      <c r="AB86" s="887">
        <v>159</v>
      </c>
      <c r="AC86" s="888">
        <v>95</v>
      </c>
      <c r="AD86" s="881">
        <v>98</v>
      </c>
      <c r="AE86" s="996">
        <v>59</v>
      </c>
      <c r="AF86" s="881">
        <v>72</v>
      </c>
      <c r="AG86" s="882">
        <v>75</v>
      </c>
      <c r="AH86" s="881">
        <v>55.44</v>
      </c>
      <c r="AI86" s="882">
        <v>62</v>
      </c>
      <c r="AJ86" s="881">
        <v>56.48</v>
      </c>
      <c r="AK86" s="882">
        <v>61</v>
      </c>
      <c r="AL86" s="881">
        <v>43</v>
      </c>
      <c r="AM86" s="882">
        <v>41</v>
      </c>
      <c r="AN86" s="881">
        <v>84.16</v>
      </c>
      <c r="AO86" s="247">
        <v>87.4</v>
      </c>
      <c r="AP86" s="881">
        <v>513.31499999999994</v>
      </c>
      <c r="AQ86" s="882">
        <v>527.83299999999997</v>
      </c>
      <c r="AR86" s="881">
        <v>79</v>
      </c>
      <c r="AS86" s="882">
        <v>85</v>
      </c>
      <c r="AT86" s="881">
        <v>69.64</v>
      </c>
      <c r="AU86" s="882">
        <v>74.94</v>
      </c>
      <c r="AV86" s="881">
        <v>78.400000000000006</v>
      </c>
      <c r="AW86" s="882">
        <v>53</v>
      </c>
      <c r="AX86" s="881">
        <v>60.10962</v>
      </c>
      <c r="AY86" s="882">
        <v>62.428420000000003</v>
      </c>
      <c r="AZ86" s="886">
        <v>87.288135593220346</v>
      </c>
      <c r="BA86" s="882">
        <v>91</v>
      </c>
      <c r="BB86" s="887">
        <v>102</v>
      </c>
      <c r="BC86" s="888">
        <v>53.699784946236569</v>
      </c>
      <c r="BD86" s="881">
        <v>137</v>
      </c>
      <c r="BE86" s="882">
        <v>148</v>
      </c>
      <c r="BF86" s="881">
        <v>69</v>
      </c>
      <c r="BG86" s="882">
        <v>58</v>
      </c>
      <c r="BH86" s="881">
        <v>86</v>
      </c>
      <c r="BI86" s="882">
        <v>86</v>
      </c>
      <c r="BJ86" s="881">
        <v>54.24</v>
      </c>
      <c r="BK86" s="882">
        <v>57</v>
      </c>
      <c r="BL86" s="881">
        <v>49</v>
      </c>
      <c r="BM86" s="247">
        <v>49</v>
      </c>
      <c r="BN86" s="881">
        <v>78</v>
      </c>
      <c r="BO86" s="882">
        <v>84</v>
      </c>
      <c r="BP86" s="887">
        <v>116.60000000000001</v>
      </c>
      <c r="BQ86" s="888">
        <v>83.959806039999989</v>
      </c>
    </row>
    <row r="87" spans="1:69" s="27" customFormat="1" ht="24.75" customHeight="1" thickBot="1" x14ac:dyDescent="0.3">
      <c r="A87" s="16">
        <v>13</v>
      </c>
      <c r="B87" s="131" t="s">
        <v>77</v>
      </c>
      <c r="C87" s="1148" t="s">
        <v>3</v>
      </c>
      <c r="D87" s="1148"/>
      <c r="E87" s="871" t="s">
        <v>8</v>
      </c>
      <c r="F87" s="64" t="e">
        <f>#REF!</f>
        <v>#REF!</v>
      </c>
      <c r="G87" s="871">
        <v>0.2</v>
      </c>
      <c r="H87" s="64" t="e">
        <f t="shared" si="4"/>
        <v>#REF!</v>
      </c>
      <c r="I87" s="64" t="e">
        <f>(H87*($I$9+#REF!))+H87</f>
        <v>#REF!</v>
      </c>
      <c r="J87" s="64" t="e">
        <f>ROUND(I87*#REF!*#REF!,0)</f>
        <v>#REF!</v>
      </c>
      <c r="K87" s="919" t="e">
        <f>ROUND(I87*#REF!*#REF!*#REF!,0)</f>
        <v>#REF!</v>
      </c>
      <c r="L87" s="887">
        <v>116</v>
      </c>
      <c r="M87" s="888">
        <v>75</v>
      </c>
      <c r="N87" s="881">
        <v>86.899646909485995</v>
      </c>
      <c r="O87" s="247">
        <v>68.599999999999994</v>
      </c>
      <c r="P87" s="993">
        <v>128</v>
      </c>
      <c r="Q87" s="888">
        <v>95.25</v>
      </c>
      <c r="R87" s="887">
        <v>115.29917016363034</v>
      </c>
      <c r="S87" s="888">
        <v>102</v>
      </c>
      <c r="T87" s="994">
        <v>203</v>
      </c>
      <c r="U87" s="995">
        <v>58</v>
      </c>
      <c r="V87" s="887">
        <v>94.136954133901057</v>
      </c>
      <c r="W87" s="888">
        <v>101.30642456073895</v>
      </c>
      <c r="X87" s="881">
        <v>89.830508474576277</v>
      </c>
      <c r="Y87" s="247">
        <v>90</v>
      </c>
      <c r="Z87" s="887">
        <v>154.13999999999999</v>
      </c>
      <c r="AA87" s="888">
        <v>166</v>
      </c>
      <c r="AB87" s="887">
        <v>212</v>
      </c>
      <c r="AC87" s="888">
        <v>126</v>
      </c>
      <c r="AD87" s="881">
        <v>131</v>
      </c>
      <c r="AE87" s="996">
        <v>79</v>
      </c>
      <c r="AF87" s="881">
        <v>96</v>
      </c>
      <c r="AG87" s="882">
        <v>100</v>
      </c>
      <c r="AH87" s="881">
        <v>73.22</v>
      </c>
      <c r="AI87" s="882">
        <v>83</v>
      </c>
      <c r="AJ87" s="881">
        <v>75.31</v>
      </c>
      <c r="AK87" s="882">
        <v>82</v>
      </c>
      <c r="AL87" s="881">
        <v>58</v>
      </c>
      <c r="AM87" s="882">
        <v>55</v>
      </c>
      <c r="AN87" s="881">
        <v>112.21</v>
      </c>
      <c r="AO87" s="247">
        <v>116.5</v>
      </c>
      <c r="AP87" s="881">
        <v>335.988</v>
      </c>
      <c r="AQ87" s="882">
        <v>487.39</v>
      </c>
      <c r="AR87" s="881">
        <v>105</v>
      </c>
      <c r="AS87" s="882">
        <v>113</v>
      </c>
      <c r="AT87" s="881">
        <v>92.85</v>
      </c>
      <c r="AU87" s="882">
        <v>99.93</v>
      </c>
      <c r="AV87" s="881">
        <v>104</v>
      </c>
      <c r="AW87" s="882">
        <v>70</v>
      </c>
      <c r="AX87" s="881">
        <v>80.156700000000001</v>
      </c>
      <c r="AY87" s="882">
        <v>83.234380000000002</v>
      </c>
      <c r="AZ87" s="886">
        <v>114.40677966101696</v>
      </c>
      <c r="BA87" s="882">
        <v>120</v>
      </c>
      <c r="BB87" s="887">
        <v>136</v>
      </c>
      <c r="BC87" s="888">
        <v>71.585161290322588</v>
      </c>
      <c r="BD87" s="881">
        <v>183</v>
      </c>
      <c r="BE87" s="882">
        <v>197</v>
      </c>
      <c r="BF87" s="881">
        <v>92</v>
      </c>
      <c r="BG87" s="882">
        <v>78</v>
      </c>
      <c r="BH87" s="881">
        <v>114</v>
      </c>
      <c r="BI87" s="882">
        <v>114</v>
      </c>
      <c r="BJ87" s="881">
        <v>72.88</v>
      </c>
      <c r="BK87" s="882">
        <v>76</v>
      </c>
      <c r="BL87" s="881">
        <v>67</v>
      </c>
      <c r="BM87" s="247">
        <v>65</v>
      </c>
      <c r="BN87" s="881">
        <v>104</v>
      </c>
      <c r="BO87" s="882">
        <v>112</v>
      </c>
      <c r="BP87" s="887">
        <v>155.10000000000002</v>
      </c>
      <c r="BQ87" s="888">
        <v>111.93728743999999</v>
      </c>
    </row>
    <row r="88" spans="1:69" s="27" customFormat="1" ht="24.75" customHeight="1" thickBot="1" x14ac:dyDescent="0.3">
      <c r="A88" s="16">
        <v>14</v>
      </c>
      <c r="B88" s="131" t="s">
        <v>78</v>
      </c>
      <c r="C88" s="1148" t="s">
        <v>3</v>
      </c>
      <c r="D88" s="1148"/>
      <c r="E88" s="871" t="s">
        <v>8</v>
      </c>
      <c r="F88" s="64" t="e">
        <f>#REF!</f>
        <v>#REF!</v>
      </c>
      <c r="G88" s="871">
        <v>1.24</v>
      </c>
      <c r="H88" s="64" t="e">
        <f t="shared" si="4"/>
        <v>#REF!</v>
      </c>
      <c r="I88" s="64" t="e">
        <f>(H88*($I$9+#REF!))+H88</f>
        <v>#REF!</v>
      </c>
      <c r="J88" s="64" t="e">
        <f>ROUND(I88*#REF!*#REF!,0)</f>
        <v>#REF!</v>
      </c>
      <c r="K88" s="919" t="e">
        <f>ROUND(I88*#REF!*#REF!*#REF!,0)</f>
        <v>#REF!</v>
      </c>
      <c r="L88" s="887">
        <v>718</v>
      </c>
      <c r="M88" s="888">
        <v>464</v>
      </c>
      <c r="N88" s="881">
        <v>538.77781083881302</v>
      </c>
      <c r="O88" s="247">
        <v>425.2</v>
      </c>
      <c r="P88" s="993">
        <v>793</v>
      </c>
      <c r="Q88" s="888">
        <v>589.5</v>
      </c>
      <c r="R88" s="887">
        <v>714.85485501450796</v>
      </c>
      <c r="S88" s="888">
        <v>632.6</v>
      </c>
      <c r="T88" s="994">
        <v>1256</v>
      </c>
      <c r="U88" s="995">
        <v>362</v>
      </c>
      <c r="V88" s="887">
        <v>583.64911563018643</v>
      </c>
      <c r="W88" s="888">
        <v>628.09983227658131</v>
      </c>
      <c r="X88" s="881">
        <v>557.62711864406788</v>
      </c>
      <c r="Y88" s="247">
        <v>557</v>
      </c>
      <c r="Z88" s="887">
        <v>955.65</v>
      </c>
      <c r="AA88" s="888">
        <v>1028</v>
      </c>
      <c r="AB88" s="887">
        <v>1319</v>
      </c>
      <c r="AC88" s="888">
        <v>782</v>
      </c>
      <c r="AD88" s="881">
        <v>813</v>
      </c>
      <c r="AE88" s="996">
        <v>490</v>
      </c>
      <c r="AF88" s="881">
        <v>594</v>
      </c>
      <c r="AG88" s="882">
        <v>617</v>
      </c>
      <c r="AH88" s="881">
        <v>456.06</v>
      </c>
      <c r="AI88" s="882">
        <v>511</v>
      </c>
      <c r="AJ88" s="881">
        <v>469.65</v>
      </c>
      <c r="AK88" s="882">
        <v>505</v>
      </c>
      <c r="AL88" s="881">
        <v>357</v>
      </c>
      <c r="AM88" s="882">
        <v>344</v>
      </c>
      <c r="AN88" s="881">
        <v>695.7</v>
      </c>
      <c r="AO88" s="247">
        <v>722.4</v>
      </c>
      <c r="AP88" s="881">
        <v>286.21199999999999</v>
      </c>
      <c r="AQ88" s="882">
        <v>415.83699999999999</v>
      </c>
      <c r="AR88" s="881">
        <v>650</v>
      </c>
      <c r="AS88" s="882">
        <v>699</v>
      </c>
      <c r="AT88" s="881">
        <v>575.70000000000005</v>
      </c>
      <c r="AU88" s="882">
        <v>619.54</v>
      </c>
      <c r="AV88" s="881">
        <v>648</v>
      </c>
      <c r="AW88" s="882">
        <v>435</v>
      </c>
      <c r="AX88" s="881">
        <v>496.95046000000002</v>
      </c>
      <c r="AY88" s="882">
        <v>516.02785999999992</v>
      </c>
      <c r="AZ88" s="886">
        <v>717.7966101694916</v>
      </c>
      <c r="BA88" s="882">
        <v>745</v>
      </c>
      <c r="BB88" s="887">
        <v>844</v>
      </c>
      <c r="BC88" s="888">
        <v>441.78988326848253</v>
      </c>
      <c r="BD88" s="881">
        <v>1135</v>
      </c>
      <c r="BE88" s="882">
        <v>1222</v>
      </c>
      <c r="BF88" s="881">
        <v>566</v>
      </c>
      <c r="BG88" s="882">
        <v>481</v>
      </c>
      <c r="BH88" s="881">
        <v>709</v>
      </c>
      <c r="BI88" s="882">
        <v>708</v>
      </c>
      <c r="BJ88" s="881">
        <v>451.69</v>
      </c>
      <c r="BK88" s="882">
        <v>469</v>
      </c>
      <c r="BL88" s="881">
        <v>412</v>
      </c>
      <c r="BM88" s="247">
        <v>404</v>
      </c>
      <c r="BN88" s="881">
        <v>644</v>
      </c>
      <c r="BO88" s="882">
        <v>693</v>
      </c>
      <c r="BP88" s="887">
        <v>963.6</v>
      </c>
      <c r="BQ88" s="888">
        <v>694.03307160000008</v>
      </c>
    </row>
    <row r="89" spans="1:69" s="27" customFormat="1" ht="24.75" customHeight="1" thickBot="1" x14ac:dyDescent="0.3">
      <c r="A89" s="16">
        <v>15</v>
      </c>
      <c r="B89" s="131" t="s">
        <v>79</v>
      </c>
      <c r="C89" s="1148" t="s">
        <v>3</v>
      </c>
      <c r="D89" s="1148"/>
      <c r="E89" s="871" t="s">
        <v>8</v>
      </c>
      <c r="F89" s="64" t="e">
        <f>#REF!</f>
        <v>#REF!</v>
      </c>
      <c r="G89" s="871">
        <v>0.81</v>
      </c>
      <c r="H89" s="64" t="e">
        <f t="shared" si="4"/>
        <v>#REF!</v>
      </c>
      <c r="I89" s="64" t="e">
        <f>(H89*($I$9+#REF!))+H89</f>
        <v>#REF!</v>
      </c>
      <c r="J89" s="64" t="e">
        <f>ROUND(I89*#REF!*#REF!,0)</f>
        <v>#REF!</v>
      </c>
      <c r="K89" s="919" t="e">
        <f>ROUND(I89*#REF!*#REF!*#REF!,0)</f>
        <v>#REF!</v>
      </c>
      <c r="L89" s="887">
        <v>469</v>
      </c>
      <c r="M89" s="888">
        <v>303</v>
      </c>
      <c r="N89" s="881">
        <v>351.94356998341829</v>
      </c>
      <c r="O89" s="247">
        <v>277.7</v>
      </c>
      <c r="P89" s="993">
        <v>518</v>
      </c>
      <c r="Q89" s="888">
        <v>385.5</v>
      </c>
      <c r="R89" s="887">
        <v>466.96163916270285</v>
      </c>
      <c r="S89" s="888">
        <v>413.3</v>
      </c>
      <c r="T89" s="994">
        <v>821</v>
      </c>
      <c r="U89" s="995">
        <v>237</v>
      </c>
      <c r="V89" s="887">
        <v>381.25466424229927</v>
      </c>
      <c r="W89" s="888">
        <v>410.29101947099275</v>
      </c>
      <c r="X89" s="881">
        <v>364.40677966101697</v>
      </c>
      <c r="Y89" s="247">
        <v>364</v>
      </c>
      <c r="Z89" s="887">
        <v>624.25</v>
      </c>
      <c r="AA89" s="888">
        <v>672</v>
      </c>
      <c r="AB89" s="887">
        <v>861</v>
      </c>
      <c r="AC89" s="888">
        <v>511</v>
      </c>
      <c r="AD89" s="881">
        <v>531</v>
      </c>
      <c r="AE89" s="996">
        <v>320</v>
      </c>
      <c r="AF89" s="881">
        <v>388</v>
      </c>
      <c r="AG89" s="882">
        <v>403</v>
      </c>
      <c r="AH89" s="881">
        <v>298.11</v>
      </c>
      <c r="AI89" s="882">
        <v>335</v>
      </c>
      <c r="AJ89" s="881">
        <v>306.48</v>
      </c>
      <c r="AK89" s="882">
        <v>329</v>
      </c>
      <c r="AL89" s="881">
        <v>233</v>
      </c>
      <c r="AM89" s="882">
        <v>224</v>
      </c>
      <c r="AN89" s="881">
        <v>454.45</v>
      </c>
      <c r="AO89" s="247">
        <v>471.9</v>
      </c>
      <c r="AP89" s="881">
        <v>178.36399999999998</v>
      </c>
      <c r="AQ89" s="882">
        <v>259.25</v>
      </c>
      <c r="AR89" s="881">
        <v>425</v>
      </c>
      <c r="AS89" s="882">
        <v>457</v>
      </c>
      <c r="AT89" s="881">
        <v>376.06</v>
      </c>
      <c r="AU89" s="882">
        <v>404.7</v>
      </c>
      <c r="AV89" s="881">
        <v>422.40000000000003</v>
      </c>
      <c r="AW89" s="882">
        <v>284</v>
      </c>
      <c r="AX89" s="881">
        <v>324.62146000000007</v>
      </c>
      <c r="AY89" s="882">
        <v>337.09028000000001</v>
      </c>
      <c r="AZ89" s="886">
        <v>468.64406779661022</v>
      </c>
      <c r="BA89" s="882">
        <v>486</v>
      </c>
      <c r="BB89" s="887">
        <v>551</v>
      </c>
      <c r="BC89" s="888">
        <v>288.5555555555556</v>
      </c>
      <c r="BD89" s="881">
        <v>742</v>
      </c>
      <c r="BE89" s="882">
        <v>798</v>
      </c>
      <c r="BF89" s="881">
        <v>369</v>
      </c>
      <c r="BG89" s="882">
        <v>314</v>
      </c>
      <c r="BH89" s="881">
        <v>463</v>
      </c>
      <c r="BI89" s="882">
        <v>462</v>
      </c>
      <c r="BJ89" s="881">
        <v>294.92</v>
      </c>
      <c r="BK89" s="882">
        <v>306</v>
      </c>
      <c r="BL89" s="881">
        <v>269</v>
      </c>
      <c r="BM89" s="247">
        <v>265</v>
      </c>
      <c r="BN89" s="881">
        <v>421</v>
      </c>
      <c r="BO89" s="882">
        <v>453</v>
      </c>
      <c r="BP89" s="887">
        <v>629.20000000000005</v>
      </c>
      <c r="BQ89" s="888">
        <v>453.35832696</v>
      </c>
    </row>
    <row r="90" spans="1:69" s="27" customFormat="1" ht="24.75" customHeight="1" thickBot="1" x14ac:dyDescent="0.3">
      <c r="A90" s="16">
        <v>16</v>
      </c>
      <c r="B90" s="131" t="s">
        <v>80</v>
      </c>
      <c r="C90" s="1148" t="s">
        <v>3</v>
      </c>
      <c r="D90" s="1148"/>
      <c r="E90" s="871" t="s">
        <v>8</v>
      </c>
      <c r="F90" s="64" t="e">
        <f>#REF!</f>
        <v>#REF!</v>
      </c>
      <c r="G90" s="871">
        <v>0.69</v>
      </c>
      <c r="H90" s="64" t="e">
        <f t="shared" si="4"/>
        <v>#REF!</v>
      </c>
      <c r="I90" s="64" t="e">
        <f>(H90*($I$9+#REF!))+H90</f>
        <v>#REF!</v>
      </c>
      <c r="J90" s="64" t="e">
        <f>ROUND(I90*#REF!*#REF!,0)</f>
        <v>#REF!</v>
      </c>
      <c r="K90" s="919" t="e">
        <f>ROUND(I90*#REF!*#REF!*#REF!,0)</f>
        <v>#REF!</v>
      </c>
      <c r="L90" s="887">
        <v>400</v>
      </c>
      <c r="M90" s="888">
        <v>258</v>
      </c>
      <c r="N90" s="881">
        <v>299.8037818377266</v>
      </c>
      <c r="O90" s="247">
        <v>236.6</v>
      </c>
      <c r="P90" s="993">
        <v>441</v>
      </c>
      <c r="Q90" s="888">
        <v>327.75</v>
      </c>
      <c r="R90" s="887">
        <v>397.78213706452453</v>
      </c>
      <c r="S90" s="888">
        <v>352</v>
      </c>
      <c r="T90" s="994">
        <v>699</v>
      </c>
      <c r="U90" s="995">
        <v>202</v>
      </c>
      <c r="V90" s="887">
        <v>324.77249176195863</v>
      </c>
      <c r="W90" s="888">
        <v>349.50716473454929</v>
      </c>
      <c r="X90" s="881">
        <v>310.16949152542372</v>
      </c>
      <c r="Y90" s="247">
        <v>310</v>
      </c>
      <c r="Z90" s="887">
        <v>531.77</v>
      </c>
      <c r="AA90" s="888">
        <v>572</v>
      </c>
      <c r="AB90" s="887">
        <v>734</v>
      </c>
      <c r="AC90" s="888">
        <v>436</v>
      </c>
      <c r="AD90" s="881">
        <v>452</v>
      </c>
      <c r="AE90" s="996">
        <v>272</v>
      </c>
      <c r="AF90" s="881">
        <v>331</v>
      </c>
      <c r="AG90" s="882">
        <v>343</v>
      </c>
      <c r="AH90" s="881">
        <v>254.18</v>
      </c>
      <c r="AI90" s="882">
        <v>285</v>
      </c>
      <c r="AJ90" s="881">
        <v>261.5</v>
      </c>
      <c r="AK90" s="882">
        <v>281</v>
      </c>
      <c r="AL90" s="881">
        <v>199</v>
      </c>
      <c r="AM90" s="882">
        <v>192</v>
      </c>
      <c r="AN90" s="881">
        <v>387.12</v>
      </c>
      <c r="AO90" s="247">
        <v>402</v>
      </c>
      <c r="AP90" s="881">
        <v>207.39999999999998</v>
      </c>
      <c r="AQ90" s="882">
        <v>300.72999999999996</v>
      </c>
      <c r="AR90" s="881">
        <v>362</v>
      </c>
      <c r="AS90" s="882">
        <v>389</v>
      </c>
      <c r="AT90" s="881">
        <v>320.35000000000002</v>
      </c>
      <c r="AU90" s="882">
        <v>344.74</v>
      </c>
      <c r="AV90" s="881">
        <v>360</v>
      </c>
      <c r="AW90" s="882">
        <v>242</v>
      </c>
      <c r="AX90" s="881">
        <v>276.52744000000001</v>
      </c>
      <c r="AY90" s="882">
        <v>287.15176000000002</v>
      </c>
      <c r="AZ90" s="886">
        <v>398.30508474576271</v>
      </c>
      <c r="BA90" s="882">
        <v>413</v>
      </c>
      <c r="BB90" s="887">
        <v>470</v>
      </c>
      <c r="BC90" s="888">
        <v>245.49538461538464</v>
      </c>
      <c r="BD90" s="881">
        <v>632</v>
      </c>
      <c r="BE90" s="882">
        <v>680</v>
      </c>
      <c r="BF90" s="881">
        <v>315</v>
      </c>
      <c r="BG90" s="882">
        <v>267</v>
      </c>
      <c r="BH90" s="881">
        <v>394</v>
      </c>
      <c r="BI90" s="882">
        <v>394</v>
      </c>
      <c r="BJ90" s="881">
        <v>250.85</v>
      </c>
      <c r="BK90" s="882">
        <v>261</v>
      </c>
      <c r="BL90" s="881">
        <v>229</v>
      </c>
      <c r="BM90" s="247">
        <v>225</v>
      </c>
      <c r="BN90" s="881">
        <v>358</v>
      </c>
      <c r="BO90" s="882">
        <v>386</v>
      </c>
      <c r="BP90" s="887">
        <v>536.80000000000007</v>
      </c>
      <c r="BQ90" s="888">
        <v>386.19869067999997</v>
      </c>
    </row>
    <row r="91" spans="1:69" s="27" customFormat="1" ht="24.75" customHeight="1" thickBot="1" x14ac:dyDescent="0.3">
      <c r="A91" s="16">
        <v>17</v>
      </c>
      <c r="B91" s="131" t="s">
        <v>81</v>
      </c>
      <c r="C91" s="1148" t="s">
        <v>3</v>
      </c>
      <c r="D91" s="1148"/>
      <c r="E91" s="871" t="s">
        <v>8</v>
      </c>
      <c r="F91" s="64" t="e">
        <f>#REF!</f>
        <v>#REF!</v>
      </c>
      <c r="G91" s="871">
        <v>0.43</v>
      </c>
      <c r="H91" s="64" t="e">
        <f t="shared" si="4"/>
        <v>#REF!</v>
      </c>
      <c r="I91" s="64" t="e">
        <f>(H91*($I$9+#REF!))+H91</f>
        <v>#REF!</v>
      </c>
      <c r="J91" s="64" t="e">
        <f>ROUND(I91*#REF!*#REF!,0)</f>
        <v>#REF!</v>
      </c>
      <c r="K91" s="919" t="e">
        <f>ROUND(I91*#REF!*#REF!*#REF!,0)</f>
        <v>#REF!</v>
      </c>
      <c r="L91" s="887">
        <v>249</v>
      </c>
      <c r="M91" s="888">
        <v>161</v>
      </c>
      <c r="N91" s="881">
        <v>186.83424085539482</v>
      </c>
      <c r="O91" s="247">
        <v>147.4</v>
      </c>
      <c r="P91" s="993">
        <v>275</v>
      </c>
      <c r="Q91" s="888">
        <v>204.75</v>
      </c>
      <c r="R91" s="887">
        <v>247.89321585180519</v>
      </c>
      <c r="S91" s="888">
        <v>219.4</v>
      </c>
      <c r="T91" s="994">
        <v>436</v>
      </c>
      <c r="U91" s="995">
        <v>126</v>
      </c>
      <c r="V91" s="887">
        <v>202.39445138788727</v>
      </c>
      <c r="W91" s="888">
        <v>217.80881280558876</v>
      </c>
      <c r="X91" s="881">
        <v>193.22033898305085</v>
      </c>
      <c r="Y91" s="247">
        <v>193</v>
      </c>
      <c r="Z91" s="887">
        <v>331.39</v>
      </c>
      <c r="AA91" s="888">
        <v>357</v>
      </c>
      <c r="AB91" s="887">
        <v>458</v>
      </c>
      <c r="AC91" s="888">
        <v>271</v>
      </c>
      <c r="AD91" s="881">
        <v>282</v>
      </c>
      <c r="AE91" s="996">
        <v>170</v>
      </c>
      <c r="AF91" s="881">
        <v>206</v>
      </c>
      <c r="AG91" s="882">
        <v>214</v>
      </c>
      <c r="AH91" s="881">
        <v>157.94999999999999</v>
      </c>
      <c r="AI91" s="882">
        <v>178</v>
      </c>
      <c r="AJ91" s="881">
        <v>163.18</v>
      </c>
      <c r="AK91" s="882">
        <v>175</v>
      </c>
      <c r="AL91" s="881">
        <v>124</v>
      </c>
      <c r="AM91" s="882">
        <v>120</v>
      </c>
      <c r="AN91" s="881">
        <v>241.25</v>
      </c>
      <c r="AO91" s="247">
        <v>250.5</v>
      </c>
      <c r="AP91" s="881">
        <v>124.44</v>
      </c>
      <c r="AQ91" s="882">
        <v>180.43799999999999</v>
      </c>
      <c r="AR91" s="881">
        <v>225</v>
      </c>
      <c r="AS91" s="882">
        <v>243</v>
      </c>
      <c r="AT91" s="881">
        <v>199.64</v>
      </c>
      <c r="AU91" s="882">
        <v>214.84</v>
      </c>
      <c r="AV91" s="881">
        <v>224</v>
      </c>
      <c r="AW91" s="882">
        <v>151</v>
      </c>
      <c r="AX91" s="881">
        <v>172.32900000000001</v>
      </c>
      <c r="AY91" s="882">
        <v>178.94812000000002</v>
      </c>
      <c r="AZ91" s="886">
        <v>229.66101694915255</v>
      </c>
      <c r="BA91" s="882">
        <v>237</v>
      </c>
      <c r="BB91" s="887">
        <v>293</v>
      </c>
      <c r="BC91" s="888">
        <v>153.23445692883897</v>
      </c>
      <c r="BD91" s="881">
        <v>394</v>
      </c>
      <c r="BE91" s="882">
        <v>424</v>
      </c>
      <c r="BF91" s="881">
        <v>196</v>
      </c>
      <c r="BG91" s="882">
        <v>166</v>
      </c>
      <c r="BH91" s="881">
        <v>246</v>
      </c>
      <c r="BI91" s="882">
        <v>245</v>
      </c>
      <c r="BJ91" s="881">
        <v>156.78</v>
      </c>
      <c r="BK91" s="882">
        <v>163</v>
      </c>
      <c r="BL91" s="881">
        <v>143</v>
      </c>
      <c r="BM91" s="247">
        <v>141</v>
      </c>
      <c r="BN91" s="881">
        <v>223</v>
      </c>
      <c r="BO91" s="882">
        <v>240</v>
      </c>
      <c r="BP91" s="887">
        <v>334.40000000000003</v>
      </c>
      <c r="BQ91" s="888">
        <v>240.67474464</v>
      </c>
    </row>
    <row r="92" spans="1:69" s="27" customFormat="1" ht="24.75" customHeight="1" thickBot="1" x14ac:dyDescent="0.3">
      <c r="A92" s="16">
        <v>18</v>
      </c>
      <c r="B92" s="131" t="s">
        <v>82</v>
      </c>
      <c r="C92" s="1148" t="s">
        <v>3</v>
      </c>
      <c r="D92" s="1148"/>
      <c r="E92" s="871" t="s">
        <v>8</v>
      </c>
      <c r="F92" s="64" t="e">
        <f>#REF!</f>
        <v>#REF!</v>
      </c>
      <c r="G92" s="871">
        <v>0.5</v>
      </c>
      <c r="H92" s="64" t="e">
        <f t="shared" si="4"/>
        <v>#REF!</v>
      </c>
      <c r="I92" s="64" t="e">
        <f>(H92*($I$9+#REF!))+H92</f>
        <v>#REF!</v>
      </c>
      <c r="J92" s="64" t="e">
        <f>ROUND(I92*#REF!*#REF!,0)</f>
        <v>#REF!</v>
      </c>
      <c r="K92" s="919" t="e">
        <f>ROUND(I92*#REF!*#REF!*#REF!,0)</f>
        <v>#REF!</v>
      </c>
      <c r="L92" s="887">
        <v>290</v>
      </c>
      <c r="M92" s="888">
        <v>187</v>
      </c>
      <c r="N92" s="881">
        <v>217.24911727371494</v>
      </c>
      <c r="O92" s="247">
        <v>171.4</v>
      </c>
      <c r="P92" s="993">
        <v>320</v>
      </c>
      <c r="Q92" s="888">
        <v>237.75</v>
      </c>
      <c r="R92" s="887">
        <v>288.24792540907578</v>
      </c>
      <c r="S92" s="888">
        <v>255.1</v>
      </c>
      <c r="T92" s="994">
        <v>507</v>
      </c>
      <c r="U92" s="995">
        <v>146</v>
      </c>
      <c r="V92" s="887">
        <v>235.34238533475263</v>
      </c>
      <c r="W92" s="888">
        <v>253.2660614018474</v>
      </c>
      <c r="X92" s="881">
        <v>224.57627118644069</v>
      </c>
      <c r="Y92" s="247">
        <v>225</v>
      </c>
      <c r="Z92" s="887">
        <v>385.34</v>
      </c>
      <c r="AA92" s="888">
        <v>415</v>
      </c>
      <c r="AB92" s="887">
        <v>532</v>
      </c>
      <c r="AC92" s="888">
        <v>315</v>
      </c>
      <c r="AD92" s="881">
        <v>328</v>
      </c>
      <c r="AE92" s="996">
        <v>197</v>
      </c>
      <c r="AF92" s="881">
        <v>240</v>
      </c>
      <c r="AG92" s="882">
        <v>249</v>
      </c>
      <c r="AH92" s="881">
        <v>184.1</v>
      </c>
      <c r="AI92" s="882">
        <v>206</v>
      </c>
      <c r="AJ92" s="881">
        <v>189.33</v>
      </c>
      <c r="AK92" s="882">
        <v>204</v>
      </c>
      <c r="AL92" s="881">
        <v>144</v>
      </c>
      <c r="AM92" s="882">
        <v>139</v>
      </c>
      <c r="AN92" s="881">
        <v>280.52</v>
      </c>
      <c r="AO92" s="247">
        <v>291.3</v>
      </c>
      <c r="AP92" s="881">
        <v>165.92</v>
      </c>
      <c r="AQ92" s="882">
        <v>240.58399999999997</v>
      </c>
      <c r="AR92" s="881">
        <v>262</v>
      </c>
      <c r="AS92" s="882">
        <v>282</v>
      </c>
      <c r="AT92" s="881">
        <v>232.14</v>
      </c>
      <c r="AU92" s="882">
        <v>249.81</v>
      </c>
      <c r="AV92" s="881">
        <v>260.8</v>
      </c>
      <c r="AW92" s="882">
        <v>176</v>
      </c>
      <c r="AX92" s="881">
        <v>200.38648000000001</v>
      </c>
      <c r="AY92" s="882">
        <v>208.08068</v>
      </c>
      <c r="AZ92" s="886">
        <v>269.49152542372883</v>
      </c>
      <c r="BA92" s="882">
        <v>280</v>
      </c>
      <c r="BB92" s="887">
        <v>340</v>
      </c>
      <c r="BC92" s="888">
        <v>177.8207073954984</v>
      </c>
      <c r="BD92" s="881">
        <v>458</v>
      </c>
      <c r="BE92" s="882">
        <v>493</v>
      </c>
      <c r="BF92" s="881">
        <v>228</v>
      </c>
      <c r="BG92" s="882">
        <v>194</v>
      </c>
      <c r="BH92" s="881">
        <v>286</v>
      </c>
      <c r="BI92" s="882">
        <v>285</v>
      </c>
      <c r="BJ92" s="881">
        <v>182.2</v>
      </c>
      <c r="BK92" s="882">
        <v>189</v>
      </c>
      <c r="BL92" s="881">
        <v>166</v>
      </c>
      <c r="BM92" s="247">
        <v>163</v>
      </c>
      <c r="BN92" s="881">
        <v>260</v>
      </c>
      <c r="BO92" s="882">
        <v>280</v>
      </c>
      <c r="BP92" s="887">
        <v>388.3</v>
      </c>
      <c r="BQ92" s="888">
        <v>279.85689952000001</v>
      </c>
    </row>
    <row r="93" spans="1:69" s="27" customFormat="1" ht="24.75" customHeight="1" thickBot="1" x14ac:dyDescent="0.3">
      <c r="A93" s="16">
        <v>19</v>
      </c>
      <c r="B93" s="131" t="s">
        <v>83</v>
      </c>
      <c r="C93" s="1148" t="s">
        <v>3</v>
      </c>
      <c r="D93" s="1148"/>
      <c r="E93" s="871" t="s">
        <v>8</v>
      </c>
      <c r="F93" s="64" t="e">
        <f>#REF!</f>
        <v>#REF!</v>
      </c>
      <c r="G93" s="871">
        <v>0.3</v>
      </c>
      <c r="H93" s="64" t="e">
        <f t="shared" si="4"/>
        <v>#REF!</v>
      </c>
      <c r="I93" s="64" t="e">
        <f>(H93*($I$9+#REF!))+H93</f>
        <v>#REF!</v>
      </c>
      <c r="J93" s="64" t="e">
        <f>ROUND(I93*#REF!*#REF!,0)</f>
        <v>#REF!</v>
      </c>
      <c r="K93" s="919" t="e">
        <f>ROUND(I93*#REF!*#REF!*#REF!,0)</f>
        <v>#REF!</v>
      </c>
      <c r="L93" s="887">
        <v>174</v>
      </c>
      <c r="M93" s="888">
        <v>112</v>
      </c>
      <c r="N93" s="881">
        <v>130.34947036422895</v>
      </c>
      <c r="O93" s="247">
        <v>102.9</v>
      </c>
      <c r="P93" s="993">
        <v>192</v>
      </c>
      <c r="Q93" s="888">
        <v>142.5</v>
      </c>
      <c r="R93" s="887">
        <v>172.94875524544545</v>
      </c>
      <c r="S93" s="888">
        <v>153.1</v>
      </c>
      <c r="T93" s="994">
        <v>304</v>
      </c>
      <c r="U93" s="995">
        <v>88</v>
      </c>
      <c r="V93" s="887">
        <v>141.20543120085156</v>
      </c>
      <c r="W93" s="888">
        <v>151.95963684110839</v>
      </c>
      <c r="X93" s="881">
        <v>134.74576271186442</v>
      </c>
      <c r="Y93" s="247">
        <v>135</v>
      </c>
      <c r="Z93" s="887">
        <v>231.2</v>
      </c>
      <c r="AA93" s="888">
        <v>249</v>
      </c>
      <c r="AB93" s="887">
        <v>320</v>
      </c>
      <c r="AC93" s="888">
        <v>189</v>
      </c>
      <c r="AD93" s="881">
        <v>197</v>
      </c>
      <c r="AE93" s="996">
        <v>118</v>
      </c>
      <c r="AF93" s="881">
        <v>144</v>
      </c>
      <c r="AG93" s="882">
        <v>149</v>
      </c>
      <c r="AH93" s="881">
        <v>110.88</v>
      </c>
      <c r="AI93" s="882">
        <v>123</v>
      </c>
      <c r="AJ93" s="881">
        <v>114.01</v>
      </c>
      <c r="AK93" s="882">
        <v>122</v>
      </c>
      <c r="AL93" s="881">
        <v>86</v>
      </c>
      <c r="AM93" s="882">
        <v>83</v>
      </c>
      <c r="AN93" s="881">
        <v>168.31</v>
      </c>
      <c r="AO93" s="247">
        <v>174.8</v>
      </c>
      <c r="AP93" s="881">
        <v>248.88</v>
      </c>
      <c r="AQ93" s="882">
        <v>360.87599999999998</v>
      </c>
      <c r="AR93" s="881">
        <v>157</v>
      </c>
      <c r="AS93" s="882">
        <v>169</v>
      </c>
      <c r="AT93" s="881">
        <v>139.28</v>
      </c>
      <c r="AU93" s="882">
        <v>149.88999999999999</v>
      </c>
      <c r="AV93" s="881">
        <v>156.80000000000001</v>
      </c>
      <c r="AW93" s="882">
        <v>105</v>
      </c>
      <c r="AX93" s="881">
        <v>120.22978000000001</v>
      </c>
      <c r="AY93" s="882">
        <v>124.8463</v>
      </c>
      <c r="AZ93" s="886">
        <v>173.72881355932205</v>
      </c>
      <c r="BA93" s="882">
        <v>181</v>
      </c>
      <c r="BB93" s="887">
        <v>204</v>
      </c>
      <c r="BC93" s="888">
        <v>106.23828877005349</v>
      </c>
      <c r="BD93" s="881">
        <v>275</v>
      </c>
      <c r="BE93" s="882">
        <v>296</v>
      </c>
      <c r="BF93" s="881">
        <v>152</v>
      </c>
      <c r="BG93" s="882">
        <v>164</v>
      </c>
      <c r="BH93" s="881">
        <v>171</v>
      </c>
      <c r="BI93" s="882">
        <v>171</v>
      </c>
      <c r="BJ93" s="881">
        <v>109.32</v>
      </c>
      <c r="BK93" s="882">
        <v>113</v>
      </c>
      <c r="BL93" s="881">
        <v>100</v>
      </c>
      <c r="BM93" s="247">
        <v>98</v>
      </c>
      <c r="BN93" s="881">
        <v>156</v>
      </c>
      <c r="BO93" s="882">
        <v>168</v>
      </c>
      <c r="BP93" s="887">
        <v>233.20000000000002</v>
      </c>
      <c r="BQ93" s="888">
        <v>167.90593116000002</v>
      </c>
    </row>
    <row r="94" spans="1:69" s="27" customFormat="1" ht="24.75" customHeight="1" thickBot="1" x14ac:dyDescent="0.3">
      <c r="A94" s="16">
        <v>20</v>
      </c>
      <c r="B94" s="131" t="s">
        <v>84</v>
      </c>
      <c r="C94" s="1148" t="s">
        <v>3</v>
      </c>
      <c r="D94" s="1148"/>
      <c r="E94" s="871" t="s">
        <v>8</v>
      </c>
      <c r="F94" s="64" t="e">
        <f>#REF!</f>
        <v>#REF!</v>
      </c>
      <c r="G94" s="871">
        <v>0.4</v>
      </c>
      <c r="H94" s="64" t="e">
        <f t="shared" si="4"/>
        <v>#REF!</v>
      </c>
      <c r="I94" s="64" t="e">
        <f>(H94*($I$9+#REF!))+H94</f>
        <v>#REF!</v>
      </c>
      <c r="J94" s="64" t="e">
        <f>ROUND(I94*#REF!*#REF!,0)</f>
        <v>#REF!</v>
      </c>
      <c r="K94" s="919" t="e">
        <f>ROUND(I94*#REF!*#REF!*#REF!,0)</f>
        <v>#REF!</v>
      </c>
      <c r="L94" s="887">
        <v>232</v>
      </c>
      <c r="M94" s="888">
        <v>150</v>
      </c>
      <c r="N94" s="881">
        <v>173.79929381897199</v>
      </c>
      <c r="O94" s="247">
        <v>137.19999999999999</v>
      </c>
      <c r="P94" s="993">
        <v>256</v>
      </c>
      <c r="Q94" s="888">
        <v>190.5</v>
      </c>
      <c r="R94" s="887">
        <v>230.59834032726067</v>
      </c>
      <c r="S94" s="888">
        <v>204.1</v>
      </c>
      <c r="T94" s="994">
        <v>405</v>
      </c>
      <c r="U94" s="995">
        <v>117</v>
      </c>
      <c r="V94" s="887">
        <v>188.27390826780211</v>
      </c>
      <c r="W94" s="888">
        <v>202.61284912147789</v>
      </c>
      <c r="X94" s="881">
        <v>179.66101694915255</v>
      </c>
      <c r="Y94" s="247">
        <v>180</v>
      </c>
      <c r="Z94" s="887">
        <v>308.27</v>
      </c>
      <c r="AA94" s="888">
        <v>332</v>
      </c>
      <c r="AB94" s="887">
        <v>426</v>
      </c>
      <c r="AC94" s="888">
        <v>252</v>
      </c>
      <c r="AD94" s="881">
        <v>262</v>
      </c>
      <c r="AE94" s="996">
        <v>158</v>
      </c>
      <c r="AF94" s="881">
        <v>192</v>
      </c>
      <c r="AG94" s="882">
        <v>199</v>
      </c>
      <c r="AH94" s="881">
        <v>147.49</v>
      </c>
      <c r="AI94" s="882">
        <v>165</v>
      </c>
      <c r="AJ94" s="881">
        <v>151.66999999999999</v>
      </c>
      <c r="AK94" s="882">
        <v>163</v>
      </c>
      <c r="AL94" s="881">
        <v>115</v>
      </c>
      <c r="AM94" s="882">
        <v>112</v>
      </c>
      <c r="AN94" s="881">
        <v>224.42</v>
      </c>
      <c r="AO94" s="247">
        <v>233</v>
      </c>
      <c r="AP94" s="881">
        <v>372.28299999999996</v>
      </c>
      <c r="AQ94" s="882">
        <v>542.351</v>
      </c>
      <c r="AR94" s="881">
        <v>210</v>
      </c>
      <c r="AS94" s="882">
        <v>226</v>
      </c>
      <c r="AT94" s="881">
        <v>185.71</v>
      </c>
      <c r="AU94" s="882">
        <v>199.85</v>
      </c>
      <c r="AV94" s="881">
        <v>209.60000000000002</v>
      </c>
      <c r="AW94" s="882">
        <v>140</v>
      </c>
      <c r="AX94" s="881">
        <v>160.30286000000001</v>
      </c>
      <c r="AY94" s="882">
        <v>166.45822000000001</v>
      </c>
      <c r="AZ94" s="886">
        <v>231.35593220338984</v>
      </c>
      <c r="BA94" s="882">
        <v>240</v>
      </c>
      <c r="BB94" s="887">
        <v>272</v>
      </c>
      <c r="BC94" s="888">
        <v>142.59534136546185</v>
      </c>
      <c r="BD94" s="881">
        <v>366</v>
      </c>
      <c r="BE94" s="882">
        <v>394</v>
      </c>
      <c r="BF94" s="881">
        <v>203</v>
      </c>
      <c r="BG94" s="882">
        <v>219</v>
      </c>
      <c r="BH94" s="881">
        <v>229</v>
      </c>
      <c r="BI94" s="882">
        <v>228</v>
      </c>
      <c r="BJ94" s="881">
        <v>145.76</v>
      </c>
      <c r="BK94" s="882">
        <v>151</v>
      </c>
      <c r="BL94" s="881">
        <v>132</v>
      </c>
      <c r="BM94" s="247">
        <v>130</v>
      </c>
      <c r="BN94" s="881">
        <v>208</v>
      </c>
      <c r="BO94" s="882">
        <v>224</v>
      </c>
      <c r="BP94" s="887">
        <v>311.3</v>
      </c>
      <c r="BQ94" s="888">
        <v>223.8882558</v>
      </c>
    </row>
    <row r="95" spans="1:69" s="27" customFormat="1" ht="24.75" customHeight="1" thickBot="1" x14ac:dyDescent="0.3">
      <c r="A95" s="16">
        <v>21</v>
      </c>
      <c r="B95" s="131" t="s">
        <v>85</v>
      </c>
      <c r="C95" s="1148" t="s">
        <v>3</v>
      </c>
      <c r="D95" s="1148"/>
      <c r="E95" s="871" t="s">
        <v>8</v>
      </c>
      <c r="F95" s="64" t="e">
        <f>#REF!</f>
        <v>#REF!</v>
      </c>
      <c r="G95" s="871">
        <v>0.6</v>
      </c>
      <c r="H95" s="64" t="e">
        <f t="shared" si="4"/>
        <v>#REF!</v>
      </c>
      <c r="I95" s="64" t="e">
        <f>(H95*($I$9+#REF!))+H95</f>
        <v>#REF!</v>
      </c>
      <c r="J95" s="64" t="e">
        <f>ROUND(I95*#REF!*#REF!,0)</f>
        <v>#REF!</v>
      </c>
      <c r="K95" s="919" t="e">
        <f>ROUND(I95*#REF!*#REF!*#REF!,0)</f>
        <v>#REF!</v>
      </c>
      <c r="L95" s="887">
        <v>347</v>
      </c>
      <c r="M95" s="888">
        <v>224</v>
      </c>
      <c r="N95" s="881">
        <v>260.6989407284579</v>
      </c>
      <c r="O95" s="247">
        <v>205.7</v>
      </c>
      <c r="P95" s="993">
        <v>384</v>
      </c>
      <c r="Q95" s="888">
        <v>285</v>
      </c>
      <c r="R95" s="887">
        <v>345.89751049089091</v>
      </c>
      <c r="S95" s="888">
        <v>306.10000000000002</v>
      </c>
      <c r="T95" s="994">
        <v>608</v>
      </c>
      <c r="U95" s="995">
        <v>175</v>
      </c>
      <c r="V95" s="887">
        <v>282.41086240170313</v>
      </c>
      <c r="W95" s="888">
        <v>303.91927368221678</v>
      </c>
      <c r="X95" s="881">
        <v>270.33898305084745</v>
      </c>
      <c r="Y95" s="247">
        <v>270</v>
      </c>
      <c r="Z95" s="887">
        <v>462.41</v>
      </c>
      <c r="AA95" s="888">
        <v>498</v>
      </c>
      <c r="AB95" s="887">
        <v>638</v>
      </c>
      <c r="AC95" s="888">
        <v>378</v>
      </c>
      <c r="AD95" s="881">
        <v>393</v>
      </c>
      <c r="AE95" s="996">
        <v>237</v>
      </c>
      <c r="AF95" s="881">
        <v>288</v>
      </c>
      <c r="AG95" s="882">
        <v>299</v>
      </c>
      <c r="AH95" s="881">
        <v>220.71</v>
      </c>
      <c r="AI95" s="882">
        <v>248</v>
      </c>
      <c r="AJ95" s="881">
        <v>226.98</v>
      </c>
      <c r="AK95" s="882">
        <v>245</v>
      </c>
      <c r="AL95" s="881">
        <v>173</v>
      </c>
      <c r="AM95" s="882">
        <v>167</v>
      </c>
      <c r="AN95" s="881">
        <v>336.63</v>
      </c>
      <c r="AO95" s="247">
        <v>349.6</v>
      </c>
      <c r="AP95" s="881">
        <v>340.13599999999997</v>
      </c>
      <c r="AQ95" s="882">
        <v>493.61199999999997</v>
      </c>
      <c r="AR95" s="881">
        <v>315</v>
      </c>
      <c r="AS95" s="882">
        <v>338</v>
      </c>
      <c r="AT95" s="881">
        <v>278.56</v>
      </c>
      <c r="AU95" s="882">
        <v>299.77999999999997</v>
      </c>
      <c r="AV95" s="881">
        <v>313.60000000000002</v>
      </c>
      <c r="AW95" s="882">
        <v>211</v>
      </c>
      <c r="AX95" s="881">
        <v>240.45956000000001</v>
      </c>
      <c r="AY95" s="882">
        <v>249.6926</v>
      </c>
      <c r="AZ95" s="886">
        <v>349.15254237288138</v>
      </c>
      <c r="BA95" s="882">
        <v>360</v>
      </c>
      <c r="BB95" s="887">
        <v>408</v>
      </c>
      <c r="BC95" s="888">
        <v>213.63474530831104</v>
      </c>
      <c r="BD95" s="881">
        <v>549</v>
      </c>
      <c r="BE95" s="882">
        <v>591</v>
      </c>
      <c r="BF95" s="881">
        <v>305</v>
      </c>
      <c r="BG95" s="882">
        <v>328</v>
      </c>
      <c r="BH95" s="881">
        <v>343</v>
      </c>
      <c r="BI95" s="882">
        <v>342</v>
      </c>
      <c r="BJ95" s="881">
        <v>218.64</v>
      </c>
      <c r="BK95" s="882">
        <v>227</v>
      </c>
      <c r="BL95" s="881">
        <v>199</v>
      </c>
      <c r="BM95" s="247">
        <v>195</v>
      </c>
      <c r="BN95" s="881">
        <v>312</v>
      </c>
      <c r="BO95" s="882">
        <v>335</v>
      </c>
      <c r="BP95" s="887">
        <v>466.40000000000003</v>
      </c>
      <c r="BQ95" s="888">
        <v>335.82554324</v>
      </c>
    </row>
    <row r="96" spans="1:69" s="27" customFormat="1" ht="40.5" customHeight="1" thickBot="1" x14ac:dyDescent="0.3">
      <c r="A96" s="16">
        <v>22</v>
      </c>
      <c r="B96" s="131" t="s">
        <v>86</v>
      </c>
      <c r="C96" s="1148" t="s">
        <v>3</v>
      </c>
      <c r="D96" s="1148"/>
      <c r="E96" s="871" t="s">
        <v>8</v>
      </c>
      <c r="F96" s="64" t="e">
        <f>#REF!</f>
        <v>#REF!</v>
      </c>
      <c r="G96" s="871">
        <v>0.9</v>
      </c>
      <c r="H96" s="64" t="e">
        <f t="shared" si="4"/>
        <v>#REF!</v>
      </c>
      <c r="I96" s="64" t="e">
        <f>(H96*($I$9+#REF!))+H96</f>
        <v>#REF!</v>
      </c>
      <c r="J96" s="64" t="e">
        <f>ROUND(I96*#REF!*#REF!,0)</f>
        <v>#REF!</v>
      </c>
      <c r="K96" s="919" t="e">
        <f>ROUND(I96*#REF!*#REF!*#REF!,0)</f>
        <v>#REF!</v>
      </c>
      <c r="L96" s="887">
        <v>521</v>
      </c>
      <c r="M96" s="888">
        <v>337</v>
      </c>
      <c r="N96" s="881">
        <v>391.04841109268693</v>
      </c>
      <c r="O96" s="247">
        <v>308.60000000000002</v>
      </c>
      <c r="P96" s="993">
        <v>576</v>
      </c>
      <c r="Q96" s="888">
        <v>428.25</v>
      </c>
      <c r="R96" s="887">
        <v>518.84626573633636</v>
      </c>
      <c r="S96" s="888">
        <v>459.2</v>
      </c>
      <c r="T96" s="994">
        <v>912</v>
      </c>
      <c r="U96" s="995">
        <v>263</v>
      </c>
      <c r="V96" s="887">
        <v>423.61629360255472</v>
      </c>
      <c r="W96" s="888">
        <v>455.87891052332526</v>
      </c>
      <c r="X96" s="881">
        <v>405.08474576271186</v>
      </c>
      <c r="Y96" s="247">
        <v>404</v>
      </c>
      <c r="Z96" s="887">
        <v>693.61</v>
      </c>
      <c r="AA96" s="888">
        <v>746</v>
      </c>
      <c r="AB96" s="887">
        <v>958</v>
      </c>
      <c r="AC96" s="888">
        <v>567</v>
      </c>
      <c r="AD96" s="881">
        <v>590</v>
      </c>
      <c r="AE96" s="996">
        <v>355</v>
      </c>
      <c r="AF96" s="881">
        <v>431</v>
      </c>
      <c r="AG96" s="882">
        <v>448</v>
      </c>
      <c r="AH96" s="881">
        <v>331.58</v>
      </c>
      <c r="AI96" s="882">
        <v>371</v>
      </c>
      <c r="AJ96" s="881">
        <v>341</v>
      </c>
      <c r="AK96" s="882">
        <v>366</v>
      </c>
      <c r="AL96" s="881">
        <v>259</v>
      </c>
      <c r="AM96" s="882">
        <v>250</v>
      </c>
      <c r="AN96" s="881">
        <v>504.94</v>
      </c>
      <c r="AO96" s="247">
        <v>524.29999999999995</v>
      </c>
      <c r="AP96" s="881">
        <v>552.721</v>
      </c>
      <c r="AQ96" s="882">
        <v>594.20099999999991</v>
      </c>
      <c r="AR96" s="881">
        <v>472</v>
      </c>
      <c r="AS96" s="882">
        <v>508</v>
      </c>
      <c r="AT96" s="881">
        <v>417.84</v>
      </c>
      <c r="AU96" s="882">
        <v>449.67</v>
      </c>
      <c r="AV96" s="881">
        <v>470.40000000000003</v>
      </c>
      <c r="AW96" s="882">
        <v>316</v>
      </c>
      <c r="AX96" s="881">
        <v>360.68934000000002</v>
      </c>
      <c r="AY96" s="882">
        <v>374.53890000000007</v>
      </c>
      <c r="AZ96" s="886">
        <v>522.03389830508479</v>
      </c>
      <c r="BA96" s="882">
        <v>542</v>
      </c>
      <c r="BB96" s="887">
        <v>612</v>
      </c>
      <c r="BC96" s="888">
        <v>319.87200000000001</v>
      </c>
      <c r="BD96" s="881">
        <v>824</v>
      </c>
      <c r="BE96" s="882">
        <v>887</v>
      </c>
      <c r="BF96" s="881">
        <v>457</v>
      </c>
      <c r="BG96" s="882">
        <v>492</v>
      </c>
      <c r="BH96" s="881">
        <v>514</v>
      </c>
      <c r="BI96" s="882">
        <v>514</v>
      </c>
      <c r="BJ96" s="881">
        <v>327.97</v>
      </c>
      <c r="BK96" s="882">
        <v>340</v>
      </c>
      <c r="BL96" s="881">
        <v>299</v>
      </c>
      <c r="BM96" s="247">
        <v>294</v>
      </c>
      <c r="BN96" s="881">
        <v>468</v>
      </c>
      <c r="BO96" s="882">
        <v>503</v>
      </c>
      <c r="BP96" s="887">
        <v>699.6</v>
      </c>
      <c r="BQ96" s="888">
        <v>503.73147439999997</v>
      </c>
    </row>
    <row r="97" spans="1:69" s="27" customFormat="1" ht="22.5" customHeight="1" thickBot="1" x14ac:dyDescent="0.3">
      <c r="A97" s="16">
        <v>23</v>
      </c>
      <c r="B97" s="131" t="s">
        <v>87</v>
      </c>
      <c r="C97" s="1148" t="s">
        <v>3</v>
      </c>
      <c r="D97" s="1148"/>
      <c r="E97" s="871" t="s">
        <v>8</v>
      </c>
      <c r="F97" s="64" t="e">
        <f>#REF!</f>
        <v>#REF!</v>
      </c>
      <c r="G97" s="871">
        <v>0.82</v>
      </c>
      <c r="H97" s="64" t="e">
        <f t="shared" si="4"/>
        <v>#REF!</v>
      </c>
      <c r="I97" s="64" t="e">
        <f>(H97*($I$9+#REF!))+H97</f>
        <v>#REF!</v>
      </c>
      <c r="J97" s="64" t="e">
        <f>ROUND(I97*#REF!*#REF!,0)</f>
        <v>#REF!</v>
      </c>
      <c r="K97" s="919" t="e">
        <f>ROUND(I97*#REF!*#REF!*#REF!,0)</f>
        <v>#REF!</v>
      </c>
      <c r="L97" s="887">
        <v>475</v>
      </c>
      <c r="M97" s="888">
        <v>307</v>
      </c>
      <c r="N97" s="881">
        <v>356.28855232889248</v>
      </c>
      <c r="O97" s="247">
        <v>281.2</v>
      </c>
      <c r="P97" s="993">
        <v>524</v>
      </c>
      <c r="Q97" s="888">
        <v>390</v>
      </c>
      <c r="R97" s="887">
        <v>472.72659767088436</v>
      </c>
      <c r="S97" s="888">
        <v>418.4</v>
      </c>
      <c r="T97" s="994">
        <v>831</v>
      </c>
      <c r="U97" s="995">
        <v>240</v>
      </c>
      <c r="V97" s="887">
        <v>385.96151194899431</v>
      </c>
      <c r="W97" s="888">
        <v>415.35634069902972</v>
      </c>
      <c r="X97" s="881">
        <v>368.64406779661022</v>
      </c>
      <c r="Y97" s="247">
        <v>368</v>
      </c>
      <c r="Z97" s="887">
        <v>631.96</v>
      </c>
      <c r="AA97" s="888">
        <v>680</v>
      </c>
      <c r="AB97" s="887">
        <v>872</v>
      </c>
      <c r="AC97" s="888">
        <v>517</v>
      </c>
      <c r="AD97" s="881">
        <v>537</v>
      </c>
      <c r="AE97" s="996">
        <v>324</v>
      </c>
      <c r="AF97" s="881">
        <v>393</v>
      </c>
      <c r="AG97" s="882">
        <v>408</v>
      </c>
      <c r="AH97" s="881">
        <v>302.29000000000002</v>
      </c>
      <c r="AI97" s="882">
        <v>338</v>
      </c>
      <c r="AJ97" s="881">
        <v>310.66000000000003</v>
      </c>
      <c r="AK97" s="882">
        <v>334</v>
      </c>
      <c r="AL97" s="881">
        <v>236</v>
      </c>
      <c r="AM97" s="882">
        <v>228</v>
      </c>
      <c r="AN97" s="881">
        <v>460.06</v>
      </c>
      <c r="AO97" s="247">
        <v>477.7</v>
      </c>
      <c r="AP97" s="881">
        <v>502.94499999999994</v>
      </c>
      <c r="AQ97" s="882">
        <v>541.31399999999996</v>
      </c>
      <c r="AR97" s="881">
        <v>430</v>
      </c>
      <c r="AS97" s="882">
        <v>463</v>
      </c>
      <c r="AT97" s="881">
        <v>380.7</v>
      </c>
      <c r="AU97" s="882">
        <v>409.7</v>
      </c>
      <c r="AV97" s="881">
        <v>428.8</v>
      </c>
      <c r="AW97" s="882">
        <v>288</v>
      </c>
      <c r="AX97" s="881">
        <v>328.62666000000002</v>
      </c>
      <c r="AY97" s="882">
        <v>341.24304000000006</v>
      </c>
      <c r="AZ97" s="886">
        <v>440.67796610169495</v>
      </c>
      <c r="BA97" s="882">
        <v>456.99999999999994</v>
      </c>
      <c r="BB97" s="887">
        <v>558</v>
      </c>
      <c r="BC97" s="888">
        <v>291.92031372549025</v>
      </c>
      <c r="BD97" s="881">
        <v>751</v>
      </c>
      <c r="BE97" s="882">
        <v>808</v>
      </c>
      <c r="BF97" s="881">
        <v>374</v>
      </c>
      <c r="BG97" s="882">
        <v>318</v>
      </c>
      <c r="BH97" s="881">
        <v>469</v>
      </c>
      <c r="BI97" s="882">
        <v>468</v>
      </c>
      <c r="BJ97" s="881">
        <v>298.31</v>
      </c>
      <c r="BK97" s="882">
        <v>310</v>
      </c>
      <c r="BL97" s="881">
        <v>273</v>
      </c>
      <c r="BM97" s="247">
        <v>268</v>
      </c>
      <c r="BN97" s="881">
        <v>426</v>
      </c>
      <c r="BO97" s="882">
        <v>458</v>
      </c>
      <c r="BP97" s="887">
        <v>636.90000000000009</v>
      </c>
      <c r="BQ97" s="888">
        <v>458.96750416000003</v>
      </c>
    </row>
    <row r="98" spans="1:69" s="27" customFormat="1" ht="22.5" customHeight="1" thickBot="1" x14ac:dyDescent="0.3">
      <c r="A98" s="16">
        <v>24</v>
      </c>
      <c r="B98" s="131" t="s">
        <v>88</v>
      </c>
      <c r="C98" s="1148" t="s">
        <v>3</v>
      </c>
      <c r="D98" s="1148"/>
      <c r="E98" s="871" t="s">
        <v>8</v>
      </c>
      <c r="F98" s="64" t="e">
        <f>#REF!</f>
        <v>#REF!</v>
      </c>
      <c r="G98" s="871">
        <v>0.25</v>
      </c>
      <c r="H98" s="64" t="e">
        <f t="shared" si="4"/>
        <v>#REF!</v>
      </c>
      <c r="I98" s="64" t="e">
        <f>(H98*($I$9+#REF!))+H98</f>
        <v>#REF!</v>
      </c>
      <c r="J98" s="64" t="e">
        <f>ROUND(I98*#REF!*#REF!,0)</f>
        <v>#REF!</v>
      </c>
      <c r="K98" s="919" t="e">
        <f>ROUND(I98*#REF!*#REF!*#REF!,0)</f>
        <v>#REF!</v>
      </c>
      <c r="L98" s="887">
        <v>145</v>
      </c>
      <c r="M98" s="888">
        <v>94</v>
      </c>
      <c r="N98" s="881">
        <v>108.62455863685747</v>
      </c>
      <c r="O98" s="247">
        <v>85.7</v>
      </c>
      <c r="P98" s="993">
        <v>160</v>
      </c>
      <c r="Q98" s="888">
        <v>118.5</v>
      </c>
      <c r="R98" s="887">
        <v>144.12396270453789</v>
      </c>
      <c r="S98" s="888">
        <v>127.5</v>
      </c>
      <c r="T98" s="994">
        <v>253</v>
      </c>
      <c r="U98" s="995">
        <v>73</v>
      </c>
      <c r="V98" s="887">
        <v>117.67119266737632</v>
      </c>
      <c r="W98" s="888">
        <v>126.6330307009237</v>
      </c>
      <c r="X98" s="881">
        <v>112.71186440677967</v>
      </c>
      <c r="Y98" s="247">
        <v>112</v>
      </c>
      <c r="Z98" s="887">
        <v>192.67</v>
      </c>
      <c r="AA98" s="888">
        <v>207</v>
      </c>
      <c r="AB98" s="887">
        <v>266</v>
      </c>
      <c r="AC98" s="888">
        <v>158</v>
      </c>
      <c r="AD98" s="881">
        <v>164</v>
      </c>
      <c r="AE98" s="996">
        <v>99</v>
      </c>
      <c r="AF98" s="881">
        <v>120</v>
      </c>
      <c r="AG98" s="882">
        <v>124</v>
      </c>
      <c r="AH98" s="881">
        <v>92.05</v>
      </c>
      <c r="AI98" s="882">
        <v>104</v>
      </c>
      <c r="AJ98" s="881">
        <v>94.14</v>
      </c>
      <c r="AK98" s="882">
        <v>101</v>
      </c>
      <c r="AL98" s="881">
        <v>72</v>
      </c>
      <c r="AM98" s="882">
        <v>69</v>
      </c>
      <c r="AN98" s="881">
        <v>140.26</v>
      </c>
      <c r="AO98" s="247">
        <v>145.6</v>
      </c>
      <c r="AP98" s="881">
        <v>207.39999999999998</v>
      </c>
      <c r="AQ98" s="882">
        <v>300.72999999999996</v>
      </c>
      <c r="AR98" s="881">
        <v>131</v>
      </c>
      <c r="AS98" s="882">
        <v>141</v>
      </c>
      <c r="AT98" s="881">
        <v>116.07</v>
      </c>
      <c r="AU98" s="882">
        <v>124.91</v>
      </c>
      <c r="AV98" s="881">
        <v>131.20000000000002</v>
      </c>
      <c r="AW98" s="882">
        <v>88</v>
      </c>
      <c r="AX98" s="881">
        <v>100.19324</v>
      </c>
      <c r="AY98" s="882">
        <v>104.04033999999999</v>
      </c>
      <c r="AZ98" s="886">
        <v>134.74576271186442</v>
      </c>
      <c r="BA98" s="882">
        <v>140</v>
      </c>
      <c r="BB98" s="887">
        <v>170</v>
      </c>
      <c r="BC98" s="888">
        <v>88.354358974358973</v>
      </c>
      <c r="BD98" s="881">
        <v>229</v>
      </c>
      <c r="BE98" s="882">
        <v>246</v>
      </c>
      <c r="BF98" s="881">
        <v>114</v>
      </c>
      <c r="BG98" s="882">
        <v>97</v>
      </c>
      <c r="BH98" s="881">
        <v>143</v>
      </c>
      <c r="BI98" s="882">
        <v>143</v>
      </c>
      <c r="BJ98" s="881">
        <v>90.68</v>
      </c>
      <c r="BK98" s="882">
        <v>94</v>
      </c>
      <c r="BL98" s="881">
        <v>83</v>
      </c>
      <c r="BM98" s="247">
        <v>82</v>
      </c>
      <c r="BN98" s="881">
        <v>130</v>
      </c>
      <c r="BO98" s="882">
        <v>140</v>
      </c>
      <c r="BP98" s="887">
        <v>194.70000000000002</v>
      </c>
      <c r="BQ98" s="888">
        <v>139.92844976000001</v>
      </c>
    </row>
    <row r="99" spans="1:69" s="27" customFormat="1" ht="22.5" customHeight="1" thickBot="1" x14ac:dyDescent="0.3">
      <c r="A99" s="16">
        <v>25</v>
      </c>
      <c r="B99" s="131" t="s">
        <v>89</v>
      </c>
      <c r="C99" s="1148" t="s">
        <v>3</v>
      </c>
      <c r="D99" s="1148"/>
      <c r="E99" s="871" t="s">
        <v>8</v>
      </c>
      <c r="F99" s="64" t="e">
        <f>#REF!</f>
        <v>#REF!</v>
      </c>
      <c r="G99" s="871">
        <v>0.17</v>
      </c>
      <c r="H99" s="64" t="e">
        <f t="shared" si="4"/>
        <v>#REF!</v>
      </c>
      <c r="I99" s="64" t="e">
        <f>(H99*($I$9+#REF!))+H99</f>
        <v>#REF!</v>
      </c>
      <c r="J99" s="64" t="e">
        <f>ROUND(I99*#REF!*#REF!,0)</f>
        <v>#REF!</v>
      </c>
      <c r="K99" s="919" t="e">
        <f>ROUND(I99*#REF!*#REF!*#REF!,0)</f>
        <v>#REF!</v>
      </c>
      <c r="L99" s="887">
        <v>98</v>
      </c>
      <c r="M99" s="888">
        <v>64</v>
      </c>
      <c r="N99" s="881">
        <v>73.864699873063088</v>
      </c>
      <c r="O99" s="247">
        <v>58.3</v>
      </c>
      <c r="P99" s="993">
        <v>109</v>
      </c>
      <c r="Q99" s="888">
        <v>81</v>
      </c>
      <c r="R99" s="887">
        <v>98.004294639085785</v>
      </c>
      <c r="S99" s="888">
        <v>86.7</v>
      </c>
      <c r="T99" s="994">
        <v>172</v>
      </c>
      <c r="U99" s="995">
        <v>50</v>
      </c>
      <c r="V99" s="887">
        <v>80.016411013815897</v>
      </c>
      <c r="W99" s="888">
        <v>86.110460876628096</v>
      </c>
      <c r="X99" s="881">
        <v>76.271186440677965</v>
      </c>
      <c r="Y99" s="247">
        <v>76</v>
      </c>
      <c r="Z99" s="887">
        <v>131.02000000000001</v>
      </c>
      <c r="AA99" s="888">
        <v>141</v>
      </c>
      <c r="AB99" s="887">
        <v>181</v>
      </c>
      <c r="AC99" s="888">
        <v>107</v>
      </c>
      <c r="AD99" s="881">
        <v>111</v>
      </c>
      <c r="AE99" s="996">
        <v>67</v>
      </c>
      <c r="AF99" s="881">
        <v>81</v>
      </c>
      <c r="AG99" s="882">
        <v>85</v>
      </c>
      <c r="AH99" s="881">
        <v>62.76</v>
      </c>
      <c r="AI99" s="882">
        <v>70</v>
      </c>
      <c r="AJ99" s="881">
        <v>63.81</v>
      </c>
      <c r="AK99" s="882">
        <v>69</v>
      </c>
      <c r="AL99" s="881">
        <v>49</v>
      </c>
      <c r="AM99" s="882">
        <v>47</v>
      </c>
      <c r="AN99" s="881">
        <v>95.38</v>
      </c>
      <c r="AO99" s="247">
        <v>99</v>
      </c>
      <c r="AP99" s="881">
        <v>103.69999999999999</v>
      </c>
      <c r="AQ99" s="882">
        <v>150.36499999999998</v>
      </c>
      <c r="AR99" s="881">
        <v>89</v>
      </c>
      <c r="AS99" s="882">
        <v>96</v>
      </c>
      <c r="AT99" s="881">
        <v>78.930000000000007</v>
      </c>
      <c r="AU99" s="882">
        <v>84.94</v>
      </c>
      <c r="AV99" s="881">
        <v>88</v>
      </c>
      <c r="AW99" s="882">
        <v>60</v>
      </c>
      <c r="AX99" s="881">
        <v>68.130560000000003</v>
      </c>
      <c r="AY99" s="882">
        <v>70.74448000000001</v>
      </c>
      <c r="AZ99" s="886">
        <v>99.152542372881356</v>
      </c>
      <c r="BA99" s="882">
        <v>102</v>
      </c>
      <c r="BB99" s="887">
        <v>116</v>
      </c>
      <c r="BC99" s="888">
        <v>60.40075471698114</v>
      </c>
      <c r="BD99" s="881">
        <v>156</v>
      </c>
      <c r="BE99" s="882">
        <v>167</v>
      </c>
      <c r="BF99" s="881">
        <v>78</v>
      </c>
      <c r="BG99" s="882">
        <v>65</v>
      </c>
      <c r="BH99" s="881">
        <v>97</v>
      </c>
      <c r="BI99" s="882">
        <v>97</v>
      </c>
      <c r="BJ99" s="881">
        <v>61.86</v>
      </c>
      <c r="BK99" s="882">
        <v>64</v>
      </c>
      <c r="BL99" s="881">
        <v>56</v>
      </c>
      <c r="BM99" s="247">
        <v>56</v>
      </c>
      <c r="BN99" s="881">
        <v>88</v>
      </c>
      <c r="BO99" s="882">
        <v>95</v>
      </c>
      <c r="BP99" s="887">
        <v>132</v>
      </c>
      <c r="BQ99" s="888">
        <v>95.150798599999987</v>
      </c>
    </row>
    <row r="100" spans="1:69" s="27" customFormat="1" ht="40.5" customHeight="1" thickBot="1" x14ac:dyDescent="0.3">
      <c r="A100" s="16">
        <v>26</v>
      </c>
      <c r="B100" s="131" t="s">
        <v>90</v>
      </c>
      <c r="C100" s="1148" t="s">
        <v>3</v>
      </c>
      <c r="D100" s="1148"/>
      <c r="E100" s="871" t="s">
        <v>8</v>
      </c>
      <c r="F100" s="64" t="e">
        <f>#REF!</f>
        <v>#REF!</v>
      </c>
      <c r="G100" s="871">
        <v>0.5</v>
      </c>
      <c r="H100" s="64" t="e">
        <f t="shared" si="4"/>
        <v>#REF!</v>
      </c>
      <c r="I100" s="64" t="e">
        <f>(H100*($I$9+#REF!))+H100</f>
        <v>#REF!</v>
      </c>
      <c r="J100" s="64" t="e">
        <f>ROUND(I100*#REF!*#REF!,0)</f>
        <v>#REF!</v>
      </c>
      <c r="K100" s="919" t="e">
        <f>ROUND(I100*#REF!*#REF!*#REF!,0)</f>
        <v>#REF!</v>
      </c>
      <c r="L100" s="887">
        <v>290</v>
      </c>
      <c r="M100" s="888">
        <v>187</v>
      </c>
      <c r="N100" s="881">
        <v>217.24911727371494</v>
      </c>
      <c r="O100" s="247">
        <v>171.4</v>
      </c>
      <c r="P100" s="993">
        <v>320</v>
      </c>
      <c r="Q100" s="888">
        <v>237.75</v>
      </c>
      <c r="R100" s="887">
        <v>288.24792540907578</v>
      </c>
      <c r="S100" s="888">
        <v>255.1</v>
      </c>
      <c r="T100" s="994">
        <v>507</v>
      </c>
      <c r="U100" s="995">
        <v>146</v>
      </c>
      <c r="V100" s="887">
        <v>235.34238533475263</v>
      </c>
      <c r="W100" s="888">
        <v>253.2660614018474</v>
      </c>
      <c r="X100" s="881">
        <v>224.57627118644069</v>
      </c>
      <c r="Y100" s="247">
        <v>225</v>
      </c>
      <c r="Z100" s="887">
        <v>385.34</v>
      </c>
      <c r="AA100" s="888">
        <v>415</v>
      </c>
      <c r="AB100" s="887">
        <v>532</v>
      </c>
      <c r="AC100" s="888">
        <v>315</v>
      </c>
      <c r="AD100" s="881">
        <v>328</v>
      </c>
      <c r="AE100" s="996">
        <v>197</v>
      </c>
      <c r="AF100" s="881">
        <v>240</v>
      </c>
      <c r="AG100" s="882">
        <v>249</v>
      </c>
      <c r="AH100" s="881">
        <v>184.1</v>
      </c>
      <c r="AI100" s="882">
        <v>206</v>
      </c>
      <c r="AJ100" s="881">
        <v>189.33</v>
      </c>
      <c r="AK100" s="882">
        <v>204</v>
      </c>
      <c r="AL100" s="881">
        <v>144</v>
      </c>
      <c r="AM100" s="882">
        <v>139</v>
      </c>
      <c r="AN100" s="881">
        <v>280.52</v>
      </c>
      <c r="AO100" s="247">
        <v>291.3</v>
      </c>
      <c r="AP100" s="881">
        <v>414.79999999999995</v>
      </c>
      <c r="AQ100" s="882">
        <v>602.49699999999996</v>
      </c>
      <c r="AR100" s="881">
        <v>262</v>
      </c>
      <c r="AS100" s="882">
        <v>282</v>
      </c>
      <c r="AT100" s="881">
        <v>232.14</v>
      </c>
      <c r="AU100" s="882">
        <v>249.81</v>
      </c>
      <c r="AV100" s="881">
        <v>260.8</v>
      </c>
      <c r="AW100" s="882">
        <v>176</v>
      </c>
      <c r="AX100" s="881">
        <v>200.38648000000001</v>
      </c>
      <c r="AY100" s="882">
        <v>208.08068</v>
      </c>
      <c r="AZ100" s="886">
        <v>269.49152542372883</v>
      </c>
      <c r="BA100" s="882">
        <v>280</v>
      </c>
      <c r="BB100" s="887">
        <v>340</v>
      </c>
      <c r="BC100" s="888">
        <v>177.8207073954984</v>
      </c>
      <c r="BD100" s="881">
        <v>458</v>
      </c>
      <c r="BE100" s="882">
        <v>493</v>
      </c>
      <c r="BF100" s="881">
        <v>228</v>
      </c>
      <c r="BG100" s="882">
        <v>194</v>
      </c>
      <c r="BH100" s="881">
        <v>286</v>
      </c>
      <c r="BI100" s="882">
        <v>285</v>
      </c>
      <c r="BJ100" s="881">
        <v>182.2</v>
      </c>
      <c r="BK100" s="882">
        <v>189</v>
      </c>
      <c r="BL100" s="881">
        <v>166</v>
      </c>
      <c r="BM100" s="247">
        <v>163</v>
      </c>
      <c r="BN100" s="881">
        <v>260</v>
      </c>
      <c r="BO100" s="882">
        <v>280</v>
      </c>
      <c r="BP100" s="887">
        <v>388.3</v>
      </c>
      <c r="BQ100" s="888">
        <v>279.85689952000001</v>
      </c>
    </row>
    <row r="101" spans="1:69" s="27" customFormat="1" ht="40.5" customHeight="1" thickBot="1" x14ac:dyDescent="0.3">
      <c r="A101" s="16">
        <v>27</v>
      </c>
      <c r="B101" s="131" t="s">
        <v>91</v>
      </c>
      <c r="C101" s="1148" t="s">
        <v>3</v>
      </c>
      <c r="D101" s="1148"/>
      <c r="E101" s="871" t="s">
        <v>8</v>
      </c>
      <c r="F101" s="64" t="e">
        <f>#REF!</f>
        <v>#REF!</v>
      </c>
      <c r="G101" s="871">
        <v>0.25</v>
      </c>
      <c r="H101" s="64" t="e">
        <f t="shared" si="4"/>
        <v>#REF!</v>
      </c>
      <c r="I101" s="64" t="e">
        <f>(H101*($I$9+#REF!))+H101</f>
        <v>#REF!</v>
      </c>
      <c r="J101" s="64" t="e">
        <f>ROUND(I101*#REF!*#REF!,0)</f>
        <v>#REF!</v>
      </c>
      <c r="K101" s="919" t="e">
        <f>ROUND(I101*#REF!*#REF!*#REF!,0)</f>
        <v>#REF!</v>
      </c>
      <c r="L101" s="887">
        <v>145</v>
      </c>
      <c r="M101" s="888">
        <v>94</v>
      </c>
      <c r="N101" s="881">
        <v>108.62455863685747</v>
      </c>
      <c r="O101" s="247">
        <v>85.7</v>
      </c>
      <c r="P101" s="993">
        <v>160</v>
      </c>
      <c r="Q101" s="888">
        <v>118.5</v>
      </c>
      <c r="R101" s="887">
        <v>144.12396270453789</v>
      </c>
      <c r="S101" s="888">
        <v>127.5</v>
      </c>
      <c r="T101" s="994">
        <v>253</v>
      </c>
      <c r="U101" s="995">
        <v>73</v>
      </c>
      <c r="V101" s="887">
        <v>117.67119266737632</v>
      </c>
      <c r="W101" s="888">
        <v>126.6330307009237</v>
      </c>
      <c r="X101" s="881">
        <v>143.22033898305085</v>
      </c>
      <c r="Y101" s="247">
        <v>143</v>
      </c>
      <c r="Z101" s="887">
        <v>192.67</v>
      </c>
      <c r="AA101" s="888">
        <v>207</v>
      </c>
      <c r="AB101" s="887">
        <v>266</v>
      </c>
      <c r="AC101" s="888">
        <v>158</v>
      </c>
      <c r="AD101" s="881">
        <v>164</v>
      </c>
      <c r="AE101" s="996">
        <v>99</v>
      </c>
      <c r="AF101" s="881">
        <v>120</v>
      </c>
      <c r="AG101" s="882">
        <v>124</v>
      </c>
      <c r="AH101" s="881">
        <v>92.05</v>
      </c>
      <c r="AI101" s="882">
        <v>104</v>
      </c>
      <c r="AJ101" s="881">
        <v>94.14</v>
      </c>
      <c r="AK101" s="882">
        <v>101</v>
      </c>
      <c r="AL101" s="881">
        <v>72</v>
      </c>
      <c r="AM101" s="882">
        <v>69</v>
      </c>
      <c r="AN101" s="881">
        <v>140.26</v>
      </c>
      <c r="AO101" s="247">
        <v>145.6</v>
      </c>
      <c r="AP101" s="881">
        <v>207.39999999999998</v>
      </c>
      <c r="AQ101" s="882">
        <v>300.72999999999996</v>
      </c>
      <c r="AR101" s="881">
        <v>131</v>
      </c>
      <c r="AS101" s="882">
        <v>141</v>
      </c>
      <c r="AT101" s="881">
        <v>116.07</v>
      </c>
      <c r="AU101" s="882">
        <v>124.91</v>
      </c>
      <c r="AV101" s="881">
        <v>131.20000000000002</v>
      </c>
      <c r="AW101" s="882">
        <v>88</v>
      </c>
      <c r="AX101" s="881">
        <v>100.19324</v>
      </c>
      <c r="AY101" s="882">
        <v>104.04033999999999</v>
      </c>
      <c r="AZ101" s="886">
        <v>144.06779661016949</v>
      </c>
      <c r="BA101" s="882">
        <v>150</v>
      </c>
      <c r="BB101" s="887">
        <v>170</v>
      </c>
      <c r="BC101" s="888">
        <v>88.354358974358973</v>
      </c>
      <c r="BD101" s="881">
        <v>229</v>
      </c>
      <c r="BE101" s="882">
        <v>246</v>
      </c>
      <c r="BF101" s="881">
        <v>127</v>
      </c>
      <c r="BG101" s="882">
        <v>137</v>
      </c>
      <c r="BH101" s="881">
        <v>143</v>
      </c>
      <c r="BI101" s="882">
        <v>143</v>
      </c>
      <c r="BJ101" s="881">
        <v>90.68</v>
      </c>
      <c r="BK101" s="882">
        <v>94</v>
      </c>
      <c r="BL101" s="881">
        <v>83</v>
      </c>
      <c r="BM101" s="247">
        <v>82</v>
      </c>
      <c r="BN101" s="881">
        <v>130</v>
      </c>
      <c r="BO101" s="882">
        <v>140</v>
      </c>
      <c r="BP101" s="887">
        <v>194.70000000000002</v>
      </c>
      <c r="BQ101" s="888">
        <v>139.92844976000001</v>
      </c>
    </row>
    <row r="102" spans="1:69" s="27" customFormat="1" ht="40.5" customHeight="1" thickBot="1" x14ac:dyDescent="0.3">
      <c r="A102" s="16">
        <v>28</v>
      </c>
      <c r="B102" s="131" t="s">
        <v>92</v>
      </c>
      <c r="C102" s="1148" t="s">
        <v>3</v>
      </c>
      <c r="D102" s="1148"/>
      <c r="E102" s="871" t="s">
        <v>8</v>
      </c>
      <c r="F102" s="64" t="e">
        <f>#REF!</f>
        <v>#REF!</v>
      </c>
      <c r="G102" s="871">
        <v>0.25</v>
      </c>
      <c r="H102" s="64" t="e">
        <f t="shared" si="4"/>
        <v>#REF!</v>
      </c>
      <c r="I102" s="64" t="e">
        <f>(H102*($I$9+#REF!))+H102</f>
        <v>#REF!</v>
      </c>
      <c r="J102" s="64" t="e">
        <f>ROUND(I102*#REF!*#REF!,0)</f>
        <v>#REF!</v>
      </c>
      <c r="K102" s="919" t="e">
        <f>ROUND(I102*#REF!*#REF!*#REF!,0)</f>
        <v>#REF!</v>
      </c>
      <c r="L102" s="887">
        <v>145</v>
      </c>
      <c r="M102" s="888">
        <v>94</v>
      </c>
      <c r="N102" s="881">
        <v>108.62455863685747</v>
      </c>
      <c r="O102" s="247">
        <v>85.7</v>
      </c>
      <c r="P102" s="993">
        <v>160</v>
      </c>
      <c r="Q102" s="888">
        <v>118.5</v>
      </c>
      <c r="R102" s="887">
        <v>144.12396270453789</v>
      </c>
      <c r="S102" s="888">
        <v>127.5</v>
      </c>
      <c r="T102" s="994">
        <v>253</v>
      </c>
      <c r="U102" s="995">
        <v>73</v>
      </c>
      <c r="V102" s="887">
        <v>117.67119266737632</v>
      </c>
      <c r="W102" s="888">
        <v>126.6330307009237</v>
      </c>
      <c r="X102" s="881">
        <v>143.22033898305085</v>
      </c>
      <c r="Y102" s="247">
        <v>143</v>
      </c>
      <c r="Z102" s="887">
        <v>192.67</v>
      </c>
      <c r="AA102" s="888">
        <v>207</v>
      </c>
      <c r="AB102" s="887">
        <v>266</v>
      </c>
      <c r="AC102" s="888">
        <v>158</v>
      </c>
      <c r="AD102" s="881">
        <v>164</v>
      </c>
      <c r="AE102" s="996">
        <v>99</v>
      </c>
      <c r="AF102" s="881">
        <v>120</v>
      </c>
      <c r="AG102" s="882">
        <v>124</v>
      </c>
      <c r="AH102" s="881">
        <v>92.05</v>
      </c>
      <c r="AI102" s="882">
        <v>104</v>
      </c>
      <c r="AJ102" s="881">
        <v>94.14</v>
      </c>
      <c r="AK102" s="882">
        <v>101</v>
      </c>
      <c r="AL102" s="881">
        <v>72</v>
      </c>
      <c r="AM102" s="882">
        <v>69</v>
      </c>
      <c r="AN102" s="881">
        <v>140.26</v>
      </c>
      <c r="AO102" s="247">
        <v>145.6</v>
      </c>
      <c r="AP102" s="881">
        <v>207.39999999999998</v>
      </c>
      <c r="AQ102" s="882">
        <v>300.72999999999996</v>
      </c>
      <c r="AR102" s="881">
        <v>131</v>
      </c>
      <c r="AS102" s="882">
        <v>141</v>
      </c>
      <c r="AT102" s="881">
        <v>116.07</v>
      </c>
      <c r="AU102" s="882">
        <v>124.91</v>
      </c>
      <c r="AV102" s="881">
        <v>131.20000000000002</v>
      </c>
      <c r="AW102" s="882">
        <v>88</v>
      </c>
      <c r="AX102" s="881">
        <v>100.19324</v>
      </c>
      <c r="AY102" s="882">
        <v>104.04033999999999</v>
      </c>
      <c r="AZ102" s="886">
        <v>144.06779661016949</v>
      </c>
      <c r="BA102" s="882">
        <v>150</v>
      </c>
      <c r="BB102" s="887">
        <v>170</v>
      </c>
      <c r="BC102" s="888">
        <v>88.354358974358973</v>
      </c>
      <c r="BD102" s="881">
        <v>229</v>
      </c>
      <c r="BE102" s="882">
        <v>246</v>
      </c>
      <c r="BF102" s="881">
        <v>127</v>
      </c>
      <c r="BG102" s="882">
        <v>137</v>
      </c>
      <c r="BH102" s="881">
        <v>143</v>
      </c>
      <c r="BI102" s="882">
        <v>143</v>
      </c>
      <c r="BJ102" s="881">
        <v>90.68</v>
      </c>
      <c r="BK102" s="882">
        <v>94</v>
      </c>
      <c r="BL102" s="881">
        <v>83</v>
      </c>
      <c r="BM102" s="247">
        <v>82</v>
      </c>
      <c r="BN102" s="881">
        <v>130</v>
      </c>
      <c r="BO102" s="882">
        <v>140</v>
      </c>
      <c r="BP102" s="887">
        <v>194.70000000000002</v>
      </c>
      <c r="BQ102" s="888">
        <v>139.92844976000001</v>
      </c>
    </row>
    <row r="103" spans="1:69" s="27" customFormat="1" ht="40.5" customHeight="1" thickBot="1" x14ac:dyDescent="0.3">
      <c r="A103" s="16">
        <v>29</v>
      </c>
      <c r="B103" s="131" t="s">
        <v>93</v>
      </c>
      <c r="C103" s="1148" t="s">
        <v>3</v>
      </c>
      <c r="D103" s="1148"/>
      <c r="E103" s="871" t="s">
        <v>8</v>
      </c>
      <c r="F103" s="64" t="e">
        <f>#REF!</f>
        <v>#REF!</v>
      </c>
      <c r="G103" s="871">
        <v>1</v>
      </c>
      <c r="H103" s="64" t="e">
        <f t="shared" si="4"/>
        <v>#REF!</v>
      </c>
      <c r="I103" s="64" t="e">
        <f>(H103*($I$9+#REF!))+H103</f>
        <v>#REF!</v>
      </c>
      <c r="J103" s="64" t="e">
        <f>ROUND(I103*#REF!*#REF!,0)</f>
        <v>#REF!</v>
      </c>
      <c r="K103" s="919" t="e">
        <f>ROUND(I103*#REF!*#REF!*#REF!,0)</f>
        <v>#REF!</v>
      </c>
      <c r="L103" s="887">
        <v>579</v>
      </c>
      <c r="M103" s="888">
        <v>374</v>
      </c>
      <c r="N103" s="881">
        <v>434.49823454742989</v>
      </c>
      <c r="O103" s="247">
        <v>342.9</v>
      </c>
      <c r="P103" s="993">
        <v>640</v>
      </c>
      <c r="Q103" s="888">
        <v>475.5</v>
      </c>
      <c r="R103" s="887">
        <v>576.49585081815155</v>
      </c>
      <c r="S103" s="888">
        <v>510.2</v>
      </c>
      <c r="T103" s="994">
        <v>1013</v>
      </c>
      <c r="U103" s="995">
        <v>292</v>
      </c>
      <c r="V103" s="887">
        <v>470.68477066950527</v>
      </c>
      <c r="W103" s="888">
        <v>506.53212280369479</v>
      </c>
      <c r="X103" s="881">
        <v>572.88135593220341</v>
      </c>
      <c r="Y103" s="247">
        <v>572</v>
      </c>
      <c r="Z103" s="887">
        <v>770.68</v>
      </c>
      <c r="AA103" s="888">
        <v>829</v>
      </c>
      <c r="AB103" s="887">
        <v>1064</v>
      </c>
      <c r="AC103" s="888">
        <v>631</v>
      </c>
      <c r="AD103" s="881">
        <v>655</v>
      </c>
      <c r="AE103" s="996">
        <v>395</v>
      </c>
      <c r="AF103" s="881">
        <v>479</v>
      </c>
      <c r="AG103" s="882">
        <v>498</v>
      </c>
      <c r="AH103" s="881">
        <v>368.19</v>
      </c>
      <c r="AI103" s="882">
        <v>412</v>
      </c>
      <c r="AJ103" s="881">
        <v>378.65</v>
      </c>
      <c r="AK103" s="882">
        <v>407</v>
      </c>
      <c r="AL103" s="881">
        <v>288</v>
      </c>
      <c r="AM103" s="882">
        <v>277</v>
      </c>
      <c r="AN103" s="881">
        <v>561.04999999999995</v>
      </c>
      <c r="AO103" s="247">
        <v>582.6</v>
      </c>
      <c r="AP103" s="881">
        <v>613.904</v>
      </c>
      <c r="AQ103" s="882">
        <v>660.56899999999996</v>
      </c>
      <c r="AR103" s="881">
        <v>524</v>
      </c>
      <c r="AS103" s="882">
        <v>564</v>
      </c>
      <c r="AT103" s="881">
        <v>464.27</v>
      </c>
      <c r="AU103" s="882">
        <v>499.63</v>
      </c>
      <c r="AV103" s="881">
        <v>521.6</v>
      </c>
      <c r="AW103" s="882">
        <v>351</v>
      </c>
      <c r="AX103" s="881">
        <v>400.76242000000002</v>
      </c>
      <c r="AY103" s="882">
        <v>416.15082000000001</v>
      </c>
      <c r="AZ103" s="886">
        <v>622.03389830508479</v>
      </c>
      <c r="BA103" s="882">
        <v>646</v>
      </c>
      <c r="BB103" s="887">
        <v>681</v>
      </c>
      <c r="BC103" s="888">
        <v>356.23022508038588</v>
      </c>
      <c r="BD103" s="881">
        <v>916</v>
      </c>
      <c r="BE103" s="882">
        <v>985</v>
      </c>
      <c r="BF103" s="881">
        <v>458</v>
      </c>
      <c r="BG103" s="882">
        <v>387</v>
      </c>
      <c r="BH103" s="881">
        <v>572</v>
      </c>
      <c r="BI103" s="882">
        <v>571</v>
      </c>
      <c r="BJ103" s="881">
        <v>364.41</v>
      </c>
      <c r="BK103" s="882">
        <v>378</v>
      </c>
      <c r="BL103" s="881">
        <v>332</v>
      </c>
      <c r="BM103" s="247">
        <v>327</v>
      </c>
      <c r="BN103" s="881">
        <v>519</v>
      </c>
      <c r="BO103" s="882">
        <v>559</v>
      </c>
      <c r="BP103" s="887">
        <v>777.7</v>
      </c>
      <c r="BQ103" s="888">
        <v>559.71379904000003</v>
      </c>
    </row>
    <row r="104" spans="1:69" s="27" customFormat="1" ht="40.5" customHeight="1" thickBot="1" x14ac:dyDescent="0.3">
      <c r="A104" s="16">
        <v>30</v>
      </c>
      <c r="B104" s="131" t="s">
        <v>94</v>
      </c>
      <c r="C104" s="1148" t="s">
        <v>3</v>
      </c>
      <c r="D104" s="1148"/>
      <c r="E104" s="871" t="s">
        <v>8</v>
      </c>
      <c r="F104" s="64" t="e">
        <f>#REF!</f>
        <v>#REF!</v>
      </c>
      <c r="G104" s="871">
        <v>0.5</v>
      </c>
      <c r="H104" s="64" t="e">
        <f t="shared" si="4"/>
        <v>#REF!</v>
      </c>
      <c r="I104" s="64" t="e">
        <f>(H104*($I$9+#REF!))+H104</f>
        <v>#REF!</v>
      </c>
      <c r="J104" s="64" t="e">
        <f>ROUND(I104*#REF!*#REF!,0)</f>
        <v>#REF!</v>
      </c>
      <c r="K104" s="919" t="e">
        <f>ROUND(I104*#REF!*#REF!*#REF!,0)</f>
        <v>#REF!</v>
      </c>
      <c r="L104" s="887">
        <v>290</v>
      </c>
      <c r="M104" s="888">
        <v>187</v>
      </c>
      <c r="N104" s="881">
        <v>217.24911727371494</v>
      </c>
      <c r="O104" s="247">
        <v>171.4</v>
      </c>
      <c r="P104" s="993">
        <v>320</v>
      </c>
      <c r="Q104" s="888">
        <v>237.75</v>
      </c>
      <c r="R104" s="887">
        <v>288.24792540907578</v>
      </c>
      <c r="S104" s="888">
        <v>255.1</v>
      </c>
      <c r="T104" s="994">
        <v>507</v>
      </c>
      <c r="U104" s="995">
        <v>146</v>
      </c>
      <c r="V104" s="887">
        <v>235.34238533475263</v>
      </c>
      <c r="W104" s="888">
        <v>253.2660614018474</v>
      </c>
      <c r="X104" s="881">
        <v>286.4406779661017</v>
      </c>
      <c r="Y104" s="247">
        <v>286</v>
      </c>
      <c r="Z104" s="887">
        <v>385.34</v>
      </c>
      <c r="AA104" s="888">
        <v>415</v>
      </c>
      <c r="AB104" s="887">
        <v>532</v>
      </c>
      <c r="AC104" s="888">
        <v>315</v>
      </c>
      <c r="AD104" s="881">
        <v>328</v>
      </c>
      <c r="AE104" s="996">
        <v>197</v>
      </c>
      <c r="AF104" s="881">
        <v>240</v>
      </c>
      <c r="AG104" s="882">
        <v>249</v>
      </c>
      <c r="AH104" s="881">
        <v>184.1</v>
      </c>
      <c r="AI104" s="882">
        <v>206</v>
      </c>
      <c r="AJ104" s="881">
        <v>189.33</v>
      </c>
      <c r="AK104" s="882">
        <v>204</v>
      </c>
      <c r="AL104" s="881">
        <v>144</v>
      </c>
      <c r="AM104" s="882">
        <v>139</v>
      </c>
      <c r="AN104" s="881">
        <v>280.52</v>
      </c>
      <c r="AO104" s="247">
        <v>291.3</v>
      </c>
      <c r="AP104" s="881">
        <v>306.952</v>
      </c>
      <c r="AQ104" s="882">
        <v>329.76599999999996</v>
      </c>
      <c r="AR104" s="881">
        <v>262</v>
      </c>
      <c r="AS104" s="882">
        <v>282</v>
      </c>
      <c r="AT104" s="881">
        <v>232.14</v>
      </c>
      <c r="AU104" s="882">
        <v>249.81</v>
      </c>
      <c r="AV104" s="881">
        <v>260.8</v>
      </c>
      <c r="AW104" s="882">
        <v>176</v>
      </c>
      <c r="AX104" s="881">
        <v>200.38648000000001</v>
      </c>
      <c r="AY104" s="882">
        <v>208.08068</v>
      </c>
      <c r="AZ104" s="886">
        <v>311.0169491525424</v>
      </c>
      <c r="BA104" s="882">
        <v>323</v>
      </c>
      <c r="BB104" s="887">
        <v>340</v>
      </c>
      <c r="BC104" s="888">
        <v>177.8207073954984</v>
      </c>
      <c r="BD104" s="881">
        <v>458</v>
      </c>
      <c r="BE104" s="882">
        <v>493</v>
      </c>
      <c r="BF104" s="881">
        <v>254</v>
      </c>
      <c r="BG104" s="882">
        <v>273</v>
      </c>
      <c r="BH104" s="881">
        <v>286</v>
      </c>
      <c r="BI104" s="882">
        <v>285</v>
      </c>
      <c r="BJ104" s="881">
        <v>182.2</v>
      </c>
      <c r="BK104" s="882">
        <v>189</v>
      </c>
      <c r="BL104" s="881">
        <v>166</v>
      </c>
      <c r="BM104" s="247">
        <v>163</v>
      </c>
      <c r="BN104" s="881">
        <v>260</v>
      </c>
      <c r="BO104" s="882">
        <v>280</v>
      </c>
      <c r="BP104" s="887">
        <v>388.3</v>
      </c>
      <c r="BQ104" s="888">
        <v>279.85689952000001</v>
      </c>
    </row>
    <row r="105" spans="1:69" s="27" customFormat="1" ht="40.5" customHeight="1" thickBot="1" x14ac:dyDescent="0.3">
      <c r="A105" s="16">
        <v>31</v>
      </c>
      <c r="B105" s="131" t="s">
        <v>95</v>
      </c>
      <c r="C105" s="1148" t="s">
        <v>3</v>
      </c>
      <c r="D105" s="1148"/>
      <c r="E105" s="871" t="s">
        <v>8</v>
      </c>
      <c r="F105" s="64" t="e">
        <f>#REF!</f>
        <v>#REF!</v>
      </c>
      <c r="G105" s="871">
        <v>0.5</v>
      </c>
      <c r="H105" s="64" t="e">
        <f t="shared" si="4"/>
        <v>#REF!</v>
      </c>
      <c r="I105" s="64" t="e">
        <f>(H105*($I$9+#REF!))+H105</f>
        <v>#REF!</v>
      </c>
      <c r="J105" s="64" t="e">
        <f>ROUND(I105*#REF!*#REF!,0)</f>
        <v>#REF!</v>
      </c>
      <c r="K105" s="919" t="e">
        <f>ROUND(I105*#REF!*#REF!*#REF!,0)</f>
        <v>#REF!</v>
      </c>
      <c r="L105" s="887">
        <v>290</v>
      </c>
      <c r="M105" s="888">
        <v>187</v>
      </c>
      <c r="N105" s="881">
        <v>217.24911727371494</v>
      </c>
      <c r="O105" s="247">
        <v>171.4</v>
      </c>
      <c r="P105" s="993">
        <v>320</v>
      </c>
      <c r="Q105" s="888">
        <v>237.75</v>
      </c>
      <c r="R105" s="887">
        <v>288.24792540907578</v>
      </c>
      <c r="S105" s="888">
        <v>255.1</v>
      </c>
      <c r="T105" s="994">
        <v>507</v>
      </c>
      <c r="U105" s="995">
        <v>146</v>
      </c>
      <c r="V105" s="887">
        <v>235.34238533475263</v>
      </c>
      <c r="W105" s="888">
        <v>253.2660614018474</v>
      </c>
      <c r="X105" s="881">
        <v>286.4406779661017</v>
      </c>
      <c r="Y105" s="247">
        <v>286</v>
      </c>
      <c r="Z105" s="887">
        <v>385.34</v>
      </c>
      <c r="AA105" s="888">
        <v>415</v>
      </c>
      <c r="AB105" s="887">
        <v>532</v>
      </c>
      <c r="AC105" s="888">
        <v>315</v>
      </c>
      <c r="AD105" s="881">
        <v>328</v>
      </c>
      <c r="AE105" s="996">
        <v>197</v>
      </c>
      <c r="AF105" s="881">
        <v>240</v>
      </c>
      <c r="AG105" s="882">
        <v>249</v>
      </c>
      <c r="AH105" s="881">
        <v>184.1</v>
      </c>
      <c r="AI105" s="882">
        <v>206</v>
      </c>
      <c r="AJ105" s="881">
        <v>189.33</v>
      </c>
      <c r="AK105" s="882">
        <v>204</v>
      </c>
      <c r="AL105" s="881">
        <v>144</v>
      </c>
      <c r="AM105" s="882">
        <v>139</v>
      </c>
      <c r="AN105" s="881">
        <v>280.52</v>
      </c>
      <c r="AO105" s="247">
        <v>291.3</v>
      </c>
      <c r="AP105" s="881">
        <v>306.952</v>
      </c>
      <c r="AQ105" s="882">
        <v>329.76599999999996</v>
      </c>
      <c r="AR105" s="881">
        <v>262</v>
      </c>
      <c r="AS105" s="882">
        <v>282</v>
      </c>
      <c r="AT105" s="881">
        <v>232.14</v>
      </c>
      <c r="AU105" s="882">
        <v>249.81</v>
      </c>
      <c r="AV105" s="881">
        <v>260.8</v>
      </c>
      <c r="AW105" s="882">
        <v>176</v>
      </c>
      <c r="AX105" s="881">
        <v>200.38648000000001</v>
      </c>
      <c r="AY105" s="882">
        <v>208.08068</v>
      </c>
      <c r="AZ105" s="886">
        <v>269.49152542372883</v>
      </c>
      <c r="BA105" s="882">
        <v>280</v>
      </c>
      <c r="BB105" s="887">
        <v>340</v>
      </c>
      <c r="BC105" s="888">
        <v>177.8207073954984</v>
      </c>
      <c r="BD105" s="881">
        <v>458</v>
      </c>
      <c r="BE105" s="882">
        <v>493</v>
      </c>
      <c r="BF105" s="881">
        <v>254</v>
      </c>
      <c r="BG105" s="882">
        <v>273</v>
      </c>
      <c r="BH105" s="881">
        <v>286</v>
      </c>
      <c r="BI105" s="882">
        <v>285</v>
      </c>
      <c r="BJ105" s="881">
        <v>182.2</v>
      </c>
      <c r="BK105" s="882">
        <v>189</v>
      </c>
      <c r="BL105" s="881">
        <v>166</v>
      </c>
      <c r="BM105" s="247">
        <v>163</v>
      </c>
      <c r="BN105" s="881">
        <v>260</v>
      </c>
      <c r="BO105" s="882">
        <v>280</v>
      </c>
      <c r="BP105" s="887">
        <v>388.3</v>
      </c>
      <c r="BQ105" s="888">
        <v>279.85689952000001</v>
      </c>
    </row>
    <row r="106" spans="1:69" s="27" customFormat="1" ht="21.75" customHeight="1" thickBot="1" x14ac:dyDescent="0.3">
      <c r="A106" s="16">
        <v>32</v>
      </c>
      <c r="B106" s="131" t="s">
        <v>96</v>
      </c>
      <c r="C106" s="1148" t="s">
        <v>3</v>
      </c>
      <c r="D106" s="1148"/>
      <c r="E106" s="871" t="s">
        <v>8</v>
      </c>
      <c r="F106" s="64" t="e">
        <f>#REF!</f>
        <v>#REF!</v>
      </c>
      <c r="G106" s="871">
        <v>0.1</v>
      </c>
      <c r="H106" s="64" t="e">
        <f t="shared" si="4"/>
        <v>#REF!</v>
      </c>
      <c r="I106" s="64" t="e">
        <f>(H106*($I$9+#REF!))+H106</f>
        <v>#REF!</v>
      </c>
      <c r="J106" s="64" t="e">
        <f>ROUND(I106*#REF!*#REF!,0)</f>
        <v>#REF!</v>
      </c>
      <c r="K106" s="919" t="e">
        <f>ROUND(I106*#REF!*#REF!*#REF!,0)</f>
        <v>#REF!</v>
      </c>
      <c r="L106" s="887">
        <v>58</v>
      </c>
      <c r="M106" s="888">
        <v>37</v>
      </c>
      <c r="N106" s="881">
        <v>43.449823454742997</v>
      </c>
      <c r="O106" s="247">
        <v>34.299999999999997</v>
      </c>
      <c r="P106" s="993">
        <v>64</v>
      </c>
      <c r="Q106" s="888">
        <v>47.25</v>
      </c>
      <c r="R106" s="887">
        <v>57.649585081815168</v>
      </c>
      <c r="S106" s="888">
        <v>51</v>
      </c>
      <c r="T106" s="994">
        <v>101</v>
      </c>
      <c r="U106" s="995">
        <v>29</v>
      </c>
      <c r="V106" s="887">
        <v>47.068477066950528</v>
      </c>
      <c r="W106" s="888">
        <v>50.653212280369473</v>
      </c>
      <c r="X106" s="881">
        <v>57.627118644067799</v>
      </c>
      <c r="Y106" s="247">
        <v>57</v>
      </c>
      <c r="Z106" s="887">
        <v>77.069999999999993</v>
      </c>
      <c r="AA106" s="888">
        <v>83</v>
      </c>
      <c r="AB106" s="887">
        <v>106</v>
      </c>
      <c r="AC106" s="888">
        <v>63</v>
      </c>
      <c r="AD106" s="881">
        <v>66</v>
      </c>
      <c r="AE106" s="996">
        <v>39</v>
      </c>
      <c r="AF106" s="881">
        <v>48</v>
      </c>
      <c r="AG106" s="882">
        <v>50</v>
      </c>
      <c r="AH106" s="881">
        <v>36.61</v>
      </c>
      <c r="AI106" s="882">
        <v>41</v>
      </c>
      <c r="AJ106" s="881">
        <v>37.659999999999997</v>
      </c>
      <c r="AK106" s="882">
        <v>41</v>
      </c>
      <c r="AL106" s="881">
        <v>29</v>
      </c>
      <c r="AM106" s="882">
        <v>28</v>
      </c>
      <c r="AN106" s="881">
        <v>56.1</v>
      </c>
      <c r="AO106" s="247">
        <v>58.3</v>
      </c>
      <c r="AP106" s="881">
        <v>207.39999999999998</v>
      </c>
      <c r="AQ106" s="882">
        <v>300.72999999999996</v>
      </c>
      <c r="AR106" s="881">
        <v>52</v>
      </c>
      <c r="AS106" s="882">
        <v>56</v>
      </c>
      <c r="AT106" s="881">
        <v>46.43</v>
      </c>
      <c r="AU106" s="882">
        <v>49.96</v>
      </c>
      <c r="AV106" s="881">
        <v>52.800000000000004</v>
      </c>
      <c r="AW106" s="882">
        <v>35</v>
      </c>
      <c r="AX106" s="881">
        <v>40.073080000000012</v>
      </c>
      <c r="AY106" s="882">
        <v>41.611919999999998</v>
      </c>
      <c r="AZ106" s="886">
        <v>56.779661016949156</v>
      </c>
      <c r="BA106" s="882">
        <v>60</v>
      </c>
      <c r="BB106" s="887">
        <v>68</v>
      </c>
      <c r="BC106" s="888">
        <v>35.225806451612904</v>
      </c>
      <c r="BD106" s="881">
        <v>92</v>
      </c>
      <c r="BE106" s="882">
        <v>99</v>
      </c>
      <c r="BF106" s="881">
        <v>45</v>
      </c>
      <c r="BG106" s="882">
        <v>39</v>
      </c>
      <c r="BH106" s="881">
        <v>57</v>
      </c>
      <c r="BI106" s="882">
        <v>57</v>
      </c>
      <c r="BJ106" s="881">
        <v>36.44</v>
      </c>
      <c r="BK106" s="882">
        <v>38</v>
      </c>
      <c r="BL106" s="881">
        <v>33</v>
      </c>
      <c r="BM106" s="247">
        <v>33</v>
      </c>
      <c r="BN106" s="881">
        <v>52</v>
      </c>
      <c r="BO106" s="882">
        <v>56</v>
      </c>
      <c r="BP106" s="887">
        <v>78.100000000000009</v>
      </c>
      <c r="BQ106" s="888">
        <v>55.968643719999996</v>
      </c>
    </row>
    <row r="107" spans="1:69" s="27" customFormat="1" ht="40.5" customHeight="1" thickBot="1" x14ac:dyDescent="0.3">
      <c r="A107" s="16">
        <v>33</v>
      </c>
      <c r="B107" s="131" t="s">
        <v>97</v>
      </c>
      <c r="C107" s="1148" t="s">
        <v>3</v>
      </c>
      <c r="D107" s="1148"/>
      <c r="E107" s="871" t="s">
        <v>8</v>
      </c>
      <c r="F107" s="64" t="e">
        <f>#REF!</f>
        <v>#REF!</v>
      </c>
      <c r="G107" s="871">
        <v>0.7</v>
      </c>
      <c r="H107" s="64" t="e">
        <f t="shared" si="4"/>
        <v>#REF!</v>
      </c>
      <c r="I107" s="64" t="e">
        <f>(H107*($I$9+#REF!))+H107</f>
        <v>#REF!</v>
      </c>
      <c r="J107" s="64" t="e">
        <f>ROUND(I107*#REF!*#REF!,0)</f>
        <v>#REF!</v>
      </c>
      <c r="K107" s="919" t="e">
        <f>ROUND(I107*#REF!*#REF!*#REF!,0)</f>
        <v>#REF!</v>
      </c>
      <c r="L107" s="887">
        <v>405</v>
      </c>
      <c r="M107" s="888">
        <v>262</v>
      </c>
      <c r="N107" s="881">
        <v>304.14876418320097</v>
      </c>
      <c r="O107" s="247">
        <v>240</v>
      </c>
      <c r="P107" s="993">
        <v>448</v>
      </c>
      <c r="Q107" s="888">
        <v>333</v>
      </c>
      <c r="R107" s="887">
        <v>403.54709557270604</v>
      </c>
      <c r="S107" s="888">
        <v>357.1</v>
      </c>
      <c r="T107" s="994">
        <v>709</v>
      </c>
      <c r="U107" s="995">
        <v>205</v>
      </c>
      <c r="V107" s="887">
        <v>329.47933946865368</v>
      </c>
      <c r="W107" s="888">
        <v>354.57248596258626</v>
      </c>
      <c r="X107" s="881">
        <v>400.84745762711867</v>
      </c>
      <c r="Y107" s="247">
        <v>400</v>
      </c>
      <c r="Z107" s="887">
        <v>539.48</v>
      </c>
      <c r="AA107" s="888">
        <v>581</v>
      </c>
      <c r="AB107" s="887">
        <v>745</v>
      </c>
      <c r="AC107" s="888">
        <v>441</v>
      </c>
      <c r="AD107" s="881">
        <v>459</v>
      </c>
      <c r="AE107" s="996">
        <v>276</v>
      </c>
      <c r="AF107" s="881">
        <v>336</v>
      </c>
      <c r="AG107" s="882">
        <v>348</v>
      </c>
      <c r="AH107" s="881">
        <v>257.32</v>
      </c>
      <c r="AI107" s="882">
        <v>289</v>
      </c>
      <c r="AJ107" s="881">
        <v>264.64</v>
      </c>
      <c r="AK107" s="882">
        <v>286</v>
      </c>
      <c r="AL107" s="881">
        <v>202</v>
      </c>
      <c r="AM107" s="882">
        <v>194</v>
      </c>
      <c r="AN107" s="881">
        <v>392.73</v>
      </c>
      <c r="AO107" s="247">
        <v>407.8</v>
      </c>
      <c r="AP107" s="881">
        <v>429.31799999999998</v>
      </c>
      <c r="AQ107" s="882">
        <v>462.50199999999995</v>
      </c>
      <c r="AR107" s="881">
        <v>367</v>
      </c>
      <c r="AS107" s="882">
        <v>395</v>
      </c>
      <c r="AT107" s="881">
        <v>324.99</v>
      </c>
      <c r="AU107" s="882">
        <v>349.74</v>
      </c>
      <c r="AV107" s="881">
        <v>364.8</v>
      </c>
      <c r="AW107" s="882">
        <v>246</v>
      </c>
      <c r="AX107" s="881">
        <v>280.53264000000001</v>
      </c>
      <c r="AY107" s="882">
        <v>291.30452000000002</v>
      </c>
      <c r="AZ107" s="886">
        <v>405.08474576271186</v>
      </c>
      <c r="BA107" s="882">
        <v>420</v>
      </c>
      <c r="BB107" s="887">
        <v>476</v>
      </c>
      <c r="BC107" s="888">
        <v>249.40468965517243</v>
      </c>
      <c r="BD107" s="881">
        <v>641</v>
      </c>
      <c r="BE107" s="882">
        <v>690</v>
      </c>
      <c r="BF107" s="881">
        <v>319</v>
      </c>
      <c r="BG107" s="882">
        <v>272</v>
      </c>
      <c r="BH107" s="881">
        <v>400</v>
      </c>
      <c r="BI107" s="882">
        <v>399</v>
      </c>
      <c r="BJ107" s="881">
        <v>255.08</v>
      </c>
      <c r="BK107" s="882">
        <v>265</v>
      </c>
      <c r="BL107" s="881">
        <v>232</v>
      </c>
      <c r="BM107" s="247">
        <v>229</v>
      </c>
      <c r="BN107" s="881">
        <v>364</v>
      </c>
      <c r="BO107" s="882">
        <v>391</v>
      </c>
      <c r="BP107" s="887">
        <v>544.5</v>
      </c>
      <c r="BQ107" s="888">
        <v>391.79418695999999</v>
      </c>
    </row>
    <row r="108" spans="1:69" s="27" customFormat="1" ht="22.5" customHeight="1" thickBot="1" x14ac:dyDescent="0.3">
      <c r="A108" s="16">
        <v>34</v>
      </c>
      <c r="B108" s="131" t="s">
        <v>98</v>
      </c>
      <c r="C108" s="1148" t="s">
        <v>3</v>
      </c>
      <c r="D108" s="1148"/>
      <c r="E108" s="871" t="s">
        <v>8</v>
      </c>
      <c r="F108" s="64" t="e">
        <f>#REF!</f>
        <v>#REF!</v>
      </c>
      <c r="G108" s="871">
        <v>0.5</v>
      </c>
      <c r="H108" s="64" t="e">
        <f t="shared" si="4"/>
        <v>#REF!</v>
      </c>
      <c r="I108" s="64" t="e">
        <f>(H108*($I$9+#REF!))+H108</f>
        <v>#REF!</v>
      </c>
      <c r="J108" s="64" t="e">
        <f>ROUND(I108*#REF!*#REF!,0)</f>
        <v>#REF!</v>
      </c>
      <c r="K108" s="919" t="e">
        <f>ROUND(I108*#REF!*#REF!*#REF!,0)</f>
        <v>#REF!</v>
      </c>
      <c r="L108" s="887">
        <v>290</v>
      </c>
      <c r="M108" s="888">
        <v>187</v>
      </c>
      <c r="N108" s="881">
        <v>217.24911727371494</v>
      </c>
      <c r="O108" s="247">
        <v>171.4</v>
      </c>
      <c r="P108" s="993">
        <v>320</v>
      </c>
      <c r="Q108" s="888">
        <v>237.75</v>
      </c>
      <c r="R108" s="887">
        <v>288.24792540907578</v>
      </c>
      <c r="S108" s="888">
        <v>255.1</v>
      </c>
      <c r="T108" s="994">
        <v>507</v>
      </c>
      <c r="U108" s="995">
        <v>146</v>
      </c>
      <c r="V108" s="887">
        <v>235.34238533475263</v>
      </c>
      <c r="W108" s="888">
        <v>253.2660614018474</v>
      </c>
      <c r="X108" s="881">
        <v>224.57627118644069</v>
      </c>
      <c r="Y108" s="247">
        <v>225</v>
      </c>
      <c r="Z108" s="887">
        <v>385.34</v>
      </c>
      <c r="AA108" s="888">
        <v>415</v>
      </c>
      <c r="AB108" s="887">
        <v>532</v>
      </c>
      <c r="AC108" s="888">
        <v>315</v>
      </c>
      <c r="AD108" s="881">
        <v>328</v>
      </c>
      <c r="AE108" s="996">
        <v>197</v>
      </c>
      <c r="AF108" s="881">
        <v>240</v>
      </c>
      <c r="AG108" s="882">
        <v>249</v>
      </c>
      <c r="AH108" s="881">
        <v>184.1</v>
      </c>
      <c r="AI108" s="882">
        <v>206</v>
      </c>
      <c r="AJ108" s="881">
        <v>189.33</v>
      </c>
      <c r="AK108" s="882">
        <v>204</v>
      </c>
      <c r="AL108" s="881">
        <v>144</v>
      </c>
      <c r="AM108" s="882">
        <v>139</v>
      </c>
      <c r="AN108" s="881">
        <v>280.52</v>
      </c>
      <c r="AO108" s="247">
        <v>291.3</v>
      </c>
      <c r="AP108" s="881">
        <v>207.39999999999998</v>
      </c>
      <c r="AQ108" s="882">
        <v>300.72999999999996</v>
      </c>
      <c r="AR108" s="881">
        <v>262</v>
      </c>
      <c r="AS108" s="882">
        <v>282</v>
      </c>
      <c r="AT108" s="881">
        <v>232.14</v>
      </c>
      <c r="AU108" s="882">
        <v>249.81</v>
      </c>
      <c r="AV108" s="881">
        <v>260.8</v>
      </c>
      <c r="AW108" s="882">
        <v>176</v>
      </c>
      <c r="AX108" s="881">
        <v>200.38648000000001</v>
      </c>
      <c r="AY108" s="882">
        <v>208.08068</v>
      </c>
      <c r="AZ108" s="886">
        <v>288.13559322033899</v>
      </c>
      <c r="BA108" s="882">
        <v>299</v>
      </c>
      <c r="BB108" s="887">
        <v>340</v>
      </c>
      <c r="BC108" s="888">
        <v>177.8207073954984</v>
      </c>
      <c r="BD108" s="881">
        <v>458</v>
      </c>
      <c r="BE108" s="882">
        <v>493</v>
      </c>
      <c r="BF108" s="881">
        <v>254</v>
      </c>
      <c r="BG108" s="882">
        <v>273</v>
      </c>
      <c r="BH108" s="881">
        <v>286</v>
      </c>
      <c r="BI108" s="882">
        <v>285</v>
      </c>
      <c r="BJ108" s="881">
        <v>182.2</v>
      </c>
      <c r="BK108" s="882">
        <v>189</v>
      </c>
      <c r="BL108" s="881">
        <v>166</v>
      </c>
      <c r="BM108" s="247">
        <v>163</v>
      </c>
      <c r="BN108" s="881">
        <v>260</v>
      </c>
      <c r="BO108" s="882">
        <v>280</v>
      </c>
      <c r="BP108" s="887">
        <v>388.3</v>
      </c>
      <c r="BQ108" s="888">
        <v>279.85689952000001</v>
      </c>
    </row>
    <row r="109" spans="1:69" s="27" customFormat="1" ht="40.5" customHeight="1" thickBot="1" x14ac:dyDescent="0.3">
      <c r="A109" s="16">
        <v>35</v>
      </c>
      <c r="B109" s="131" t="s">
        <v>99</v>
      </c>
      <c r="C109" s="1148" t="s">
        <v>3</v>
      </c>
      <c r="D109" s="1148"/>
      <c r="E109" s="871" t="s">
        <v>8</v>
      </c>
      <c r="F109" s="64" t="e">
        <f>#REF!</f>
        <v>#REF!</v>
      </c>
      <c r="G109" s="871">
        <v>0.25</v>
      </c>
      <c r="H109" s="64" t="e">
        <f t="shared" si="4"/>
        <v>#REF!</v>
      </c>
      <c r="I109" s="64" t="e">
        <f>(H109*($I$9+#REF!))+H109</f>
        <v>#REF!</v>
      </c>
      <c r="J109" s="64" t="e">
        <f>ROUND(I109*#REF!*#REF!,0)</f>
        <v>#REF!</v>
      </c>
      <c r="K109" s="919" t="e">
        <f>ROUND(I109*#REF!*#REF!*#REF!,0)</f>
        <v>#REF!</v>
      </c>
      <c r="L109" s="887">
        <v>145</v>
      </c>
      <c r="M109" s="888">
        <v>94</v>
      </c>
      <c r="N109" s="881">
        <v>108.62455863685747</v>
      </c>
      <c r="O109" s="247">
        <v>85.7</v>
      </c>
      <c r="P109" s="993">
        <v>160</v>
      </c>
      <c r="Q109" s="888">
        <v>118.5</v>
      </c>
      <c r="R109" s="887">
        <v>144.12396270453789</v>
      </c>
      <c r="S109" s="888">
        <v>127.5</v>
      </c>
      <c r="T109" s="994">
        <v>253</v>
      </c>
      <c r="U109" s="995">
        <v>73</v>
      </c>
      <c r="V109" s="887">
        <v>117.67119266737632</v>
      </c>
      <c r="W109" s="888">
        <v>126.6330307009237</v>
      </c>
      <c r="X109" s="881">
        <v>112.71186440677967</v>
      </c>
      <c r="Y109" s="247">
        <v>112</v>
      </c>
      <c r="Z109" s="887">
        <v>192.67</v>
      </c>
      <c r="AA109" s="888">
        <v>207</v>
      </c>
      <c r="AB109" s="887">
        <v>266</v>
      </c>
      <c r="AC109" s="888">
        <v>158</v>
      </c>
      <c r="AD109" s="881">
        <v>164</v>
      </c>
      <c r="AE109" s="996">
        <v>99</v>
      </c>
      <c r="AF109" s="881">
        <v>120</v>
      </c>
      <c r="AG109" s="882">
        <v>124</v>
      </c>
      <c r="AH109" s="881">
        <v>92.05</v>
      </c>
      <c r="AI109" s="882">
        <v>104</v>
      </c>
      <c r="AJ109" s="881">
        <v>94.14</v>
      </c>
      <c r="AK109" s="882">
        <v>101</v>
      </c>
      <c r="AL109" s="881">
        <v>72</v>
      </c>
      <c r="AM109" s="882">
        <v>69</v>
      </c>
      <c r="AN109" s="881">
        <v>140.26</v>
      </c>
      <c r="AO109" s="247">
        <v>145.6</v>
      </c>
      <c r="AP109" s="881">
        <v>124.44</v>
      </c>
      <c r="AQ109" s="882">
        <v>180.43799999999999</v>
      </c>
      <c r="AR109" s="881">
        <v>131</v>
      </c>
      <c r="AS109" s="882">
        <v>141</v>
      </c>
      <c r="AT109" s="881">
        <v>116.07</v>
      </c>
      <c r="AU109" s="882">
        <v>124.91</v>
      </c>
      <c r="AV109" s="881">
        <v>131.20000000000002</v>
      </c>
      <c r="AW109" s="882">
        <v>88</v>
      </c>
      <c r="AX109" s="881">
        <v>100.19324</v>
      </c>
      <c r="AY109" s="882">
        <v>104.04033999999999</v>
      </c>
      <c r="AZ109" s="886">
        <v>147.45762711864407</v>
      </c>
      <c r="BA109" s="882">
        <v>153</v>
      </c>
      <c r="BB109" s="887">
        <v>170</v>
      </c>
      <c r="BC109" s="888">
        <v>88.354358974358973</v>
      </c>
      <c r="BD109" s="881">
        <v>229</v>
      </c>
      <c r="BE109" s="882">
        <v>246</v>
      </c>
      <c r="BF109" s="881">
        <v>114</v>
      </c>
      <c r="BG109" s="882">
        <v>97</v>
      </c>
      <c r="BH109" s="881">
        <v>143</v>
      </c>
      <c r="BI109" s="882">
        <v>143</v>
      </c>
      <c r="BJ109" s="881">
        <v>90.68</v>
      </c>
      <c r="BK109" s="882">
        <v>94</v>
      </c>
      <c r="BL109" s="881">
        <v>83</v>
      </c>
      <c r="BM109" s="247">
        <v>82</v>
      </c>
      <c r="BN109" s="881">
        <v>130</v>
      </c>
      <c r="BO109" s="882">
        <v>140</v>
      </c>
      <c r="BP109" s="887">
        <v>194.70000000000002</v>
      </c>
      <c r="BQ109" s="888">
        <v>139.92844976000001</v>
      </c>
    </row>
    <row r="110" spans="1:69" s="27" customFormat="1" ht="21.75" customHeight="1" thickBot="1" x14ac:dyDescent="0.3">
      <c r="A110" s="16">
        <v>36</v>
      </c>
      <c r="B110" s="131" t="s">
        <v>100</v>
      </c>
      <c r="C110" s="1148" t="s">
        <v>3</v>
      </c>
      <c r="D110" s="1148"/>
      <c r="E110" s="871" t="s">
        <v>8</v>
      </c>
      <c r="F110" s="64" t="e">
        <f>#REF!</f>
        <v>#REF!</v>
      </c>
      <c r="G110" s="871">
        <v>0.5</v>
      </c>
      <c r="H110" s="64" t="e">
        <f t="shared" si="4"/>
        <v>#REF!</v>
      </c>
      <c r="I110" s="64" t="e">
        <f>(H110*($I$9+#REF!))+H110</f>
        <v>#REF!</v>
      </c>
      <c r="J110" s="64" t="e">
        <f>ROUND(I110*#REF!*#REF!,0)</f>
        <v>#REF!</v>
      </c>
      <c r="K110" s="919" t="e">
        <f>ROUND(I110*#REF!*#REF!*#REF!,0)</f>
        <v>#REF!</v>
      </c>
      <c r="L110" s="887">
        <v>290</v>
      </c>
      <c r="M110" s="888">
        <v>187</v>
      </c>
      <c r="N110" s="881">
        <v>217.24911727371494</v>
      </c>
      <c r="O110" s="247">
        <v>171.4</v>
      </c>
      <c r="P110" s="993">
        <v>320</v>
      </c>
      <c r="Q110" s="888">
        <v>237.75</v>
      </c>
      <c r="R110" s="887">
        <v>288.24792540907578</v>
      </c>
      <c r="S110" s="888">
        <v>255.1</v>
      </c>
      <c r="T110" s="994">
        <v>507</v>
      </c>
      <c r="U110" s="995">
        <v>146</v>
      </c>
      <c r="V110" s="887">
        <v>235.34238533475263</v>
      </c>
      <c r="W110" s="888">
        <v>253.2660614018474</v>
      </c>
      <c r="X110" s="881">
        <v>224.57627118644069</v>
      </c>
      <c r="Y110" s="247">
        <v>225</v>
      </c>
      <c r="Z110" s="887">
        <v>385.34</v>
      </c>
      <c r="AA110" s="888">
        <v>415</v>
      </c>
      <c r="AB110" s="887">
        <v>532</v>
      </c>
      <c r="AC110" s="888">
        <v>315</v>
      </c>
      <c r="AD110" s="881">
        <v>328</v>
      </c>
      <c r="AE110" s="996">
        <v>197</v>
      </c>
      <c r="AF110" s="881">
        <v>240</v>
      </c>
      <c r="AG110" s="882">
        <v>249</v>
      </c>
      <c r="AH110" s="881">
        <v>184.1</v>
      </c>
      <c r="AI110" s="882">
        <v>206</v>
      </c>
      <c r="AJ110" s="881">
        <v>189.33</v>
      </c>
      <c r="AK110" s="882">
        <v>204</v>
      </c>
      <c r="AL110" s="881">
        <v>144</v>
      </c>
      <c r="AM110" s="882">
        <v>139</v>
      </c>
      <c r="AN110" s="881">
        <v>280.52</v>
      </c>
      <c r="AO110" s="247">
        <v>291.3</v>
      </c>
      <c r="AP110" s="881">
        <v>136.88399999999999</v>
      </c>
      <c r="AQ110" s="882">
        <v>199.10399999999998</v>
      </c>
      <c r="AR110" s="881">
        <v>262</v>
      </c>
      <c r="AS110" s="882">
        <v>282</v>
      </c>
      <c r="AT110" s="881">
        <v>232.14</v>
      </c>
      <c r="AU110" s="882">
        <v>249.81</v>
      </c>
      <c r="AV110" s="881">
        <v>260.8</v>
      </c>
      <c r="AW110" s="882">
        <v>176</v>
      </c>
      <c r="AX110" s="881">
        <v>200.38648000000001</v>
      </c>
      <c r="AY110" s="882">
        <v>208.08068</v>
      </c>
      <c r="AZ110" s="886">
        <v>274.57627118644069</v>
      </c>
      <c r="BA110" s="882">
        <v>287</v>
      </c>
      <c r="BB110" s="887">
        <v>340</v>
      </c>
      <c r="BC110" s="888">
        <v>177.8207073954984</v>
      </c>
      <c r="BD110" s="881">
        <v>458</v>
      </c>
      <c r="BE110" s="882">
        <v>493</v>
      </c>
      <c r="BF110" s="881">
        <v>228</v>
      </c>
      <c r="BG110" s="882">
        <v>194</v>
      </c>
      <c r="BH110" s="881">
        <v>286</v>
      </c>
      <c r="BI110" s="882">
        <v>285</v>
      </c>
      <c r="BJ110" s="881">
        <v>182.2</v>
      </c>
      <c r="BK110" s="882">
        <v>189</v>
      </c>
      <c r="BL110" s="881">
        <v>166</v>
      </c>
      <c r="BM110" s="247">
        <v>163</v>
      </c>
      <c r="BN110" s="881">
        <v>260</v>
      </c>
      <c r="BO110" s="882">
        <v>280</v>
      </c>
      <c r="BP110" s="887">
        <v>388.3</v>
      </c>
      <c r="BQ110" s="888">
        <v>279.85689952000001</v>
      </c>
    </row>
    <row r="111" spans="1:69" s="27" customFormat="1" ht="23.25" customHeight="1" thickBot="1" x14ac:dyDescent="0.3">
      <c r="A111" s="16">
        <v>37</v>
      </c>
      <c r="B111" s="131" t="s">
        <v>101</v>
      </c>
      <c r="C111" s="1148" t="s">
        <v>3</v>
      </c>
      <c r="D111" s="1148"/>
      <c r="E111" s="871" t="s">
        <v>8</v>
      </c>
      <c r="F111" s="64" t="e">
        <f>#REF!</f>
        <v>#REF!</v>
      </c>
      <c r="G111" s="871">
        <v>0.3</v>
      </c>
      <c r="H111" s="64" t="e">
        <f t="shared" si="4"/>
        <v>#REF!</v>
      </c>
      <c r="I111" s="64" t="e">
        <f>(H111*($I$9+#REF!))+H111</f>
        <v>#REF!</v>
      </c>
      <c r="J111" s="64" t="e">
        <f>ROUND(I111*#REF!*#REF!,0)</f>
        <v>#REF!</v>
      </c>
      <c r="K111" s="919" t="e">
        <f>ROUND(I111*#REF!*#REF!*#REF!,0)</f>
        <v>#REF!</v>
      </c>
      <c r="L111" s="887">
        <v>174</v>
      </c>
      <c r="M111" s="888">
        <v>112</v>
      </c>
      <c r="N111" s="881">
        <v>130.34947036422895</v>
      </c>
      <c r="O111" s="247">
        <v>102.9</v>
      </c>
      <c r="P111" s="993">
        <v>192</v>
      </c>
      <c r="Q111" s="888">
        <v>142.5</v>
      </c>
      <c r="R111" s="887">
        <v>172.94875524544545</v>
      </c>
      <c r="S111" s="888">
        <v>153.1</v>
      </c>
      <c r="T111" s="994">
        <v>304</v>
      </c>
      <c r="U111" s="995">
        <v>88</v>
      </c>
      <c r="V111" s="887">
        <v>141.20543120085156</v>
      </c>
      <c r="W111" s="888">
        <v>151.95963684110839</v>
      </c>
      <c r="X111" s="881">
        <v>134.74576271186442</v>
      </c>
      <c r="Y111" s="247">
        <v>135</v>
      </c>
      <c r="Z111" s="887">
        <v>231.2</v>
      </c>
      <c r="AA111" s="888">
        <v>249</v>
      </c>
      <c r="AB111" s="887">
        <v>320</v>
      </c>
      <c r="AC111" s="888">
        <v>189</v>
      </c>
      <c r="AD111" s="881">
        <v>197</v>
      </c>
      <c r="AE111" s="996">
        <v>118</v>
      </c>
      <c r="AF111" s="881">
        <v>144</v>
      </c>
      <c r="AG111" s="882">
        <v>149</v>
      </c>
      <c r="AH111" s="881">
        <v>110.88</v>
      </c>
      <c r="AI111" s="882">
        <v>123</v>
      </c>
      <c r="AJ111" s="881">
        <v>114.01</v>
      </c>
      <c r="AK111" s="882">
        <v>122</v>
      </c>
      <c r="AL111" s="881">
        <v>86</v>
      </c>
      <c r="AM111" s="882">
        <v>83</v>
      </c>
      <c r="AN111" s="881">
        <v>168.31</v>
      </c>
      <c r="AO111" s="247">
        <v>174.8</v>
      </c>
      <c r="AP111" s="881">
        <v>277.916</v>
      </c>
      <c r="AQ111" s="882">
        <v>403.39299999999997</v>
      </c>
      <c r="AR111" s="881">
        <v>157</v>
      </c>
      <c r="AS111" s="882">
        <v>169</v>
      </c>
      <c r="AT111" s="881">
        <v>139.28</v>
      </c>
      <c r="AU111" s="882">
        <v>149.88999999999999</v>
      </c>
      <c r="AV111" s="881">
        <v>156.80000000000001</v>
      </c>
      <c r="AW111" s="882">
        <v>105</v>
      </c>
      <c r="AX111" s="881">
        <v>120.22978000000001</v>
      </c>
      <c r="AY111" s="882">
        <v>124.8463</v>
      </c>
      <c r="AZ111" s="886">
        <v>163.55932203389833</v>
      </c>
      <c r="BA111" s="882">
        <v>170</v>
      </c>
      <c r="BB111" s="887">
        <v>204</v>
      </c>
      <c r="BC111" s="888">
        <v>106.23828877005349</v>
      </c>
      <c r="BD111" s="881">
        <v>275</v>
      </c>
      <c r="BE111" s="882">
        <v>296</v>
      </c>
      <c r="BF111" s="881">
        <v>137</v>
      </c>
      <c r="BG111" s="882">
        <v>117</v>
      </c>
      <c r="BH111" s="881">
        <v>171</v>
      </c>
      <c r="BI111" s="882">
        <v>171</v>
      </c>
      <c r="BJ111" s="881">
        <v>109.32</v>
      </c>
      <c r="BK111" s="882">
        <v>113</v>
      </c>
      <c r="BL111" s="881">
        <v>100</v>
      </c>
      <c r="BM111" s="247">
        <v>98</v>
      </c>
      <c r="BN111" s="881">
        <v>156</v>
      </c>
      <c r="BO111" s="882">
        <v>168</v>
      </c>
      <c r="BP111" s="887">
        <v>233.20000000000002</v>
      </c>
      <c r="BQ111" s="888">
        <v>167.90593116000002</v>
      </c>
    </row>
    <row r="112" spans="1:69" s="27" customFormat="1" ht="40.5" customHeight="1" thickBot="1" x14ac:dyDescent="0.3">
      <c r="A112" s="16">
        <v>38</v>
      </c>
      <c r="B112" s="131" t="s">
        <v>102</v>
      </c>
      <c r="C112" s="1148" t="s">
        <v>3</v>
      </c>
      <c r="D112" s="1148"/>
      <c r="E112" s="871" t="s">
        <v>8</v>
      </c>
      <c r="F112" s="64" t="e">
        <f>#REF!</f>
        <v>#REF!</v>
      </c>
      <c r="G112" s="871">
        <v>0.33</v>
      </c>
      <c r="H112" s="64" t="e">
        <f t="shared" si="4"/>
        <v>#REF!</v>
      </c>
      <c r="I112" s="64" t="e">
        <f>(H112*($I$9+#REF!))+H112</f>
        <v>#REF!</v>
      </c>
      <c r="J112" s="64" t="e">
        <f>ROUND(I112*#REF!*#REF!,0)</f>
        <v>#REF!</v>
      </c>
      <c r="K112" s="919" t="e">
        <f>ROUND(I112*#REF!*#REF!*#REF!,0)</f>
        <v>#REF!</v>
      </c>
      <c r="L112" s="887">
        <v>191</v>
      </c>
      <c r="M112" s="888">
        <v>123</v>
      </c>
      <c r="N112" s="881">
        <v>143.38441740065187</v>
      </c>
      <c r="O112" s="247">
        <v>113.2</v>
      </c>
      <c r="P112" s="993">
        <v>211</v>
      </c>
      <c r="Q112" s="888">
        <v>156.75</v>
      </c>
      <c r="R112" s="887">
        <v>190.24363076999001</v>
      </c>
      <c r="S112" s="888">
        <v>168.4</v>
      </c>
      <c r="T112" s="994">
        <v>334</v>
      </c>
      <c r="U112" s="995">
        <v>96</v>
      </c>
      <c r="V112" s="887">
        <v>155.32597432093678</v>
      </c>
      <c r="W112" s="888">
        <v>167.15560052521928</v>
      </c>
      <c r="X112" s="881">
        <v>0</v>
      </c>
      <c r="Y112" s="247">
        <v>0</v>
      </c>
      <c r="Z112" s="887">
        <v>254.33</v>
      </c>
      <c r="AA112" s="888">
        <v>274</v>
      </c>
      <c r="AB112" s="887">
        <v>352</v>
      </c>
      <c r="AC112" s="888">
        <v>208</v>
      </c>
      <c r="AD112" s="881">
        <v>216</v>
      </c>
      <c r="AE112" s="996">
        <v>130</v>
      </c>
      <c r="AF112" s="881">
        <v>158</v>
      </c>
      <c r="AG112" s="882">
        <v>164</v>
      </c>
      <c r="AH112" s="881">
        <v>121.34</v>
      </c>
      <c r="AI112" s="882">
        <v>136</v>
      </c>
      <c r="AJ112" s="881">
        <v>124.47</v>
      </c>
      <c r="AK112" s="882">
        <v>134</v>
      </c>
      <c r="AL112" s="881">
        <v>95</v>
      </c>
      <c r="AM112" s="882">
        <v>92</v>
      </c>
      <c r="AN112" s="881">
        <v>185.15</v>
      </c>
      <c r="AO112" s="247">
        <v>192.3</v>
      </c>
      <c r="AP112" s="881">
        <v>69.478999999999999</v>
      </c>
      <c r="AQ112" s="882">
        <v>102.663</v>
      </c>
      <c r="AR112" s="881">
        <v>173</v>
      </c>
      <c r="AS112" s="882">
        <v>186</v>
      </c>
      <c r="AT112" s="881">
        <v>153.21</v>
      </c>
      <c r="AU112" s="882">
        <v>164.88</v>
      </c>
      <c r="AV112" s="881">
        <v>172.8</v>
      </c>
      <c r="AW112" s="882">
        <v>116</v>
      </c>
      <c r="AX112" s="881">
        <v>132.25592</v>
      </c>
      <c r="AY112" s="882">
        <v>137.33620000000002</v>
      </c>
      <c r="AZ112" s="886">
        <v>181.35593220338984</v>
      </c>
      <c r="BA112" s="882">
        <v>188</v>
      </c>
      <c r="BB112" s="887">
        <v>225</v>
      </c>
      <c r="BC112" s="888">
        <v>117.41970731707318</v>
      </c>
      <c r="BD112" s="881">
        <v>302</v>
      </c>
      <c r="BE112" s="882">
        <v>325</v>
      </c>
      <c r="BF112" s="881">
        <v>150</v>
      </c>
      <c r="BG112" s="882">
        <v>128</v>
      </c>
      <c r="BH112" s="881">
        <v>189</v>
      </c>
      <c r="BI112" s="882">
        <v>188</v>
      </c>
      <c r="BJ112" s="881">
        <v>120.34</v>
      </c>
      <c r="BK112" s="882">
        <v>125</v>
      </c>
      <c r="BL112" s="881">
        <v>109</v>
      </c>
      <c r="BM112" s="247">
        <v>108</v>
      </c>
      <c r="BN112" s="881">
        <v>171</v>
      </c>
      <c r="BO112" s="882">
        <v>184</v>
      </c>
      <c r="BP112" s="887">
        <v>256.3</v>
      </c>
      <c r="BQ112" s="888">
        <v>184.70610092000001</v>
      </c>
    </row>
    <row r="113" spans="1:69" s="27" customFormat="1" ht="23.25" customHeight="1" thickBot="1" x14ac:dyDescent="0.3">
      <c r="A113" s="16">
        <v>39</v>
      </c>
      <c r="B113" s="131" t="s">
        <v>103</v>
      </c>
      <c r="C113" s="1148" t="s">
        <v>3</v>
      </c>
      <c r="D113" s="1148"/>
      <c r="E113" s="871" t="s">
        <v>8</v>
      </c>
      <c r="F113" s="64" t="e">
        <f>#REF!</f>
        <v>#REF!</v>
      </c>
      <c r="G113" s="871">
        <v>0.67</v>
      </c>
      <c r="H113" s="64" t="e">
        <f t="shared" si="4"/>
        <v>#REF!</v>
      </c>
      <c r="I113" s="64" t="e">
        <f>(H113*($I$9+#REF!))+H113</f>
        <v>#REF!</v>
      </c>
      <c r="J113" s="64" t="e">
        <f>ROUND(I113*#REF!*#REF!,0)</f>
        <v>#REF!</v>
      </c>
      <c r="K113" s="919" t="e">
        <f>ROUND(I113*#REF!*#REF!*#REF!,0)</f>
        <v>#REF!</v>
      </c>
      <c r="L113" s="887">
        <v>388</v>
      </c>
      <c r="M113" s="888">
        <v>251</v>
      </c>
      <c r="N113" s="881">
        <v>291.11381714677799</v>
      </c>
      <c r="O113" s="247">
        <v>229.7</v>
      </c>
      <c r="P113" s="993">
        <v>429</v>
      </c>
      <c r="Q113" s="888">
        <v>318.75</v>
      </c>
      <c r="R113" s="887">
        <v>386.25222004816152</v>
      </c>
      <c r="S113" s="888">
        <v>341.8</v>
      </c>
      <c r="T113" s="994">
        <v>679</v>
      </c>
      <c r="U113" s="995">
        <v>196</v>
      </c>
      <c r="V113" s="887">
        <v>315.35879634856855</v>
      </c>
      <c r="W113" s="888">
        <v>339.37652227847548</v>
      </c>
      <c r="X113" s="881">
        <v>301.69491525423729</v>
      </c>
      <c r="Y113" s="247">
        <v>301</v>
      </c>
      <c r="Z113" s="887">
        <v>516.36</v>
      </c>
      <c r="AA113" s="888">
        <v>556</v>
      </c>
      <c r="AB113" s="887">
        <v>713</v>
      </c>
      <c r="AC113" s="888">
        <v>423</v>
      </c>
      <c r="AD113" s="881">
        <v>439</v>
      </c>
      <c r="AE113" s="996">
        <v>265</v>
      </c>
      <c r="AF113" s="881">
        <v>321</v>
      </c>
      <c r="AG113" s="882">
        <v>333</v>
      </c>
      <c r="AH113" s="881">
        <v>246.86</v>
      </c>
      <c r="AI113" s="882">
        <v>276</v>
      </c>
      <c r="AJ113" s="881">
        <v>253.13</v>
      </c>
      <c r="AK113" s="882">
        <v>273</v>
      </c>
      <c r="AL113" s="881">
        <v>193</v>
      </c>
      <c r="AM113" s="882">
        <v>186</v>
      </c>
      <c r="AN113" s="881">
        <v>375.9</v>
      </c>
      <c r="AO113" s="247">
        <v>390.3</v>
      </c>
      <c r="AP113" s="881">
        <v>207.39999999999998</v>
      </c>
      <c r="AQ113" s="882">
        <v>300.72999999999996</v>
      </c>
      <c r="AR113" s="881">
        <v>351</v>
      </c>
      <c r="AS113" s="882">
        <v>378</v>
      </c>
      <c r="AT113" s="881">
        <v>311.06</v>
      </c>
      <c r="AU113" s="882">
        <v>334.75</v>
      </c>
      <c r="AV113" s="881">
        <v>350.40000000000003</v>
      </c>
      <c r="AW113" s="882">
        <v>235</v>
      </c>
      <c r="AX113" s="881">
        <v>268.51704000000001</v>
      </c>
      <c r="AY113" s="882">
        <v>278.82516000000004</v>
      </c>
      <c r="AZ113" s="886">
        <v>368.64406779661022</v>
      </c>
      <c r="BA113" s="882">
        <v>384</v>
      </c>
      <c r="BB113" s="887">
        <v>456</v>
      </c>
      <c r="BC113" s="888">
        <v>238.22158273381297</v>
      </c>
      <c r="BD113" s="881">
        <v>613</v>
      </c>
      <c r="BE113" s="882">
        <v>660</v>
      </c>
      <c r="BF113" s="881">
        <v>305</v>
      </c>
      <c r="BG113" s="882">
        <v>260</v>
      </c>
      <c r="BH113" s="881">
        <v>383</v>
      </c>
      <c r="BI113" s="882">
        <v>382</v>
      </c>
      <c r="BJ113" s="881">
        <v>244.07</v>
      </c>
      <c r="BK113" s="882">
        <v>253</v>
      </c>
      <c r="BL113" s="881">
        <v>222</v>
      </c>
      <c r="BM113" s="247">
        <v>218</v>
      </c>
      <c r="BN113" s="881">
        <v>348</v>
      </c>
      <c r="BO113" s="882">
        <v>375</v>
      </c>
      <c r="BP113" s="887">
        <v>520.30000000000007</v>
      </c>
      <c r="BQ113" s="888">
        <v>375.00769812000004</v>
      </c>
    </row>
    <row r="114" spans="1:69" s="27" customFormat="1" ht="23.25" customHeight="1" thickBot="1" x14ac:dyDescent="0.3">
      <c r="A114" s="16">
        <v>40</v>
      </c>
      <c r="B114" s="131" t="s">
        <v>104</v>
      </c>
      <c r="C114" s="1148" t="s">
        <v>3</v>
      </c>
      <c r="D114" s="1148"/>
      <c r="E114" s="871" t="s">
        <v>8</v>
      </c>
      <c r="F114" s="64" t="e">
        <f>#REF!</f>
        <v>#REF!</v>
      </c>
      <c r="G114" s="871">
        <v>0.17</v>
      </c>
      <c r="H114" s="64" t="e">
        <f t="shared" si="4"/>
        <v>#REF!</v>
      </c>
      <c r="I114" s="64" t="e">
        <f>(H114*($I$9+#REF!))+H114</f>
        <v>#REF!</v>
      </c>
      <c r="J114" s="64" t="e">
        <f>ROUND(I114*#REF!*#REF!,0)</f>
        <v>#REF!</v>
      </c>
      <c r="K114" s="919" t="e">
        <f>ROUND(I114*#REF!*#REF!*#REF!,0)</f>
        <v>#REF!</v>
      </c>
      <c r="L114" s="887">
        <v>98</v>
      </c>
      <c r="M114" s="888">
        <v>64</v>
      </c>
      <c r="N114" s="881">
        <v>73.864699873063088</v>
      </c>
      <c r="O114" s="247">
        <v>58.3</v>
      </c>
      <c r="P114" s="993">
        <v>109</v>
      </c>
      <c r="Q114" s="888">
        <v>81</v>
      </c>
      <c r="R114" s="887">
        <v>98.004294639085785</v>
      </c>
      <c r="S114" s="888">
        <v>86.7</v>
      </c>
      <c r="T114" s="994">
        <v>172</v>
      </c>
      <c r="U114" s="995">
        <v>50</v>
      </c>
      <c r="V114" s="887">
        <v>80.016411013815897</v>
      </c>
      <c r="W114" s="888">
        <v>86.110460876628096</v>
      </c>
      <c r="X114" s="881">
        <v>76.271186440677965</v>
      </c>
      <c r="Y114" s="247">
        <v>76</v>
      </c>
      <c r="Z114" s="887">
        <v>131.02000000000001</v>
      </c>
      <c r="AA114" s="888">
        <v>141</v>
      </c>
      <c r="AB114" s="887">
        <v>181</v>
      </c>
      <c r="AC114" s="888">
        <v>107</v>
      </c>
      <c r="AD114" s="881">
        <v>111</v>
      </c>
      <c r="AE114" s="996">
        <v>67</v>
      </c>
      <c r="AF114" s="881">
        <v>81</v>
      </c>
      <c r="AG114" s="882">
        <v>85</v>
      </c>
      <c r="AH114" s="881">
        <v>62.76</v>
      </c>
      <c r="AI114" s="882">
        <v>70</v>
      </c>
      <c r="AJ114" s="881">
        <v>63.81</v>
      </c>
      <c r="AK114" s="882">
        <v>69</v>
      </c>
      <c r="AL114" s="881">
        <v>49</v>
      </c>
      <c r="AM114" s="882">
        <v>47</v>
      </c>
      <c r="AN114" s="881">
        <v>95.38</v>
      </c>
      <c r="AO114" s="247">
        <v>99</v>
      </c>
      <c r="AP114" s="881">
        <v>104.73699999999999</v>
      </c>
      <c r="AQ114" s="882">
        <v>111.996</v>
      </c>
      <c r="AR114" s="881">
        <v>89</v>
      </c>
      <c r="AS114" s="882">
        <v>96</v>
      </c>
      <c r="AT114" s="881">
        <v>78.930000000000007</v>
      </c>
      <c r="AU114" s="882">
        <v>84.94</v>
      </c>
      <c r="AV114" s="881">
        <v>88</v>
      </c>
      <c r="AW114" s="882">
        <v>60</v>
      </c>
      <c r="AX114" s="881">
        <v>68.130560000000003</v>
      </c>
      <c r="AY114" s="882">
        <v>70.74448000000001</v>
      </c>
      <c r="AZ114" s="886">
        <v>116.94915254237289</v>
      </c>
      <c r="BA114" s="882">
        <v>121</v>
      </c>
      <c r="BB114" s="887">
        <v>116</v>
      </c>
      <c r="BC114" s="888">
        <v>60.40075471698114</v>
      </c>
      <c r="BD114" s="881">
        <v>156</v>
      </c>
      <c r="BE114" s="882">
        <v>167</v>
      </c>
      <c r="BF114" s="881">
        <v>78</v>
      </c>
      <c r="BG114" s="882">
        <v>65</v>
      </c>
      <c r="BH114" s="881">
        <v>97</v>
      </c>
      <c r="BI114" s="882">
        <v>97</v>
      </c>
      <c r="BJ114" s="881">
        <v>61.86</v>
      </c>
      <c r="BK114" s="882">
        <v>64</v>
      </c>
      <c r="BL114" s="881">
        <v>56</v>
      </c>
      <c r="BM114" s="247">
        <v>56</v>
      </c>
      <c r="BN114" s="881">
        <v>88</v>
      </c>
      <c r="BO114" s="882">
        <v>95</v>
      </c>
      <c r="BP114" s="887">
        <v>132</v>
      </c>
      <c r="BQ114" s="888">
        <v>95.150798599999987</v>
      </c>
    </row>
    <row r="115" spans="1:69" s="27" customFormat="1" ht="23.25" customHeight="1" thickBot="1" x14ac:dyDescent="0.3">
      <c r="A115" s="16">
        <v>41</v>
      </c>
      <c r="B115" s="131" t="s">
        <v>105</v>
      </c>
      <c r="C115" s="1148" t="s">
        <v>3</v>
      </c>
      <c r="D115" s="1148"/>
      <c r="E115" s="871" t="s">
        <v>8</v>
      </c>
      <c r="F115" s="64" t="e">
        <f>#REF!</f>
        <v>#REF!</v>
      </c>
      <c r="G115" s="871">
        <v>0.5</v>
      </c>
      <c r="H115" s="64" t="e">
        <f t="shared" si="4"/>
        <v>#REF!</v>
      </c>
      <c r="I115" s="64" t="e">
        <f>(H115*($I$9+#REF!))+H115</f>
        <v>#REF!</v>
      </c>
      <c r="J115" s="64" t="e">
        <f>ROUND(I115*#REF!*#REF!,0)</f>
        <v>#REF!</v>
      </c>
      <c r="K115" s="919" t="e">
        <f>ROUND(I115*#REF!*#REF!*#REF!,0)</f>
        <v>#REF!</v>
      </c>
      <c r="L115" s="887">
        <v>290</v>
      </c>
      <c r="M115" s="888">
        <v>187</v>
      </c>
      <c r="N115" s="881">
        <v>217.24911727371494</v>
      </c>
      <c r="O115" s="247">
        <v>171.4</v>
      </c>
      <c r="P115" s="993">
        <v>320</v>
      </c>
      <c r="Q115" s="888">
        <v>237.75</v>
      </c>
      <c r="R115" s="887">
        <v>288.24792540907578</v>
      </c>
      <c r="S115" s="888">
        <v>255.1</v>
      </c>
      <c r="T115" s="994">
        <v>507</v>
      </c>
      <c r="U115" s="995">
        <v>146</v>
      </c>
      <c r="V115" s="887">
        <v>235.34238533475263</v>
      </c>
      <c r="W115" s="888">
        <v>253.2660614018474</v>
      </c>
      <c r="X115" s="881">
        <v>224.57627118644069</v>
      </c>
      <c r="Y115" s="247">
        <v>225</v>
      </c>
      <c r="Z115" s="887">
        <v>385.34</v>
      </c>
      <c r="AA115" s="888">
        <v>415</v>
      </c>
      <c r="AB115" s="887">
        <v>532</v>
      </c>
      <c r="AC115" s="888">
        <v>315</v>
      </c>
      <c r="AD115" s="881">
        <v>328</v>
      </c>
      <c r="AE115" s="996">
        <v>197</v>
      </c>
      <c r="AF115" s="881">
        <v>240</v>
      </c>
      <c r="AG115" s="882">
        <v>249</v>
      </c>
      <c r="AH115" s="881">
        <v>184.1</v>
      </c>
      <c r="AI115" s="882">
        <v>206</v>
      </c>
      <c r="AJ115" s="881">
        <v>189.33</v>
      </c>
      <c r="AK115" s="882">
        <v>204</v>
      </c>
      <c r="AL115" s="881">
        <v>144</v>
      </c>
      <c r="AM115" s="882">
        <v>139</v>
      </c>
      <c r="AN115" s="881">
        <v>280.52</v>
      </c>
      <c r="AO115" s="247">
        <v>291.3</v>
      </c>
      <c r="AP115" s="881">
        <v>306.952</v>
      </c>
      <c r="AQ115" s="882">
        <v>329.76599999999996</v>
      </c>
      <c r="AR115" s="881">
        <v>262</v>
      </c>
      <c r="AS115" s="882">
        <v>282</v>
      </c>
      <c r="AT115" s="881">
        <v>232.14</v>
      </c>
      <c r="AU115" s="882">
        <v>249.81</v>
      </c>
      <c r="AV115" s="881">
        <v>260.8</v>
      </c>
      <c r="AW115" s="882">
        <v>176</v>
      </c>
      <c r="AX115" s="881">
        <v>200.38648000000001</v>
      </c>
      <c r="AY115" s="882">
        <v>208.08068</v>
      </c>
      <c r="AZ115" s="886">
        <v>288.13559322033899</v>
      </c>
      <c r="BA115" s="882">
        <v>299</v>
      </c>
      <c r="BB115" s="887">
        <v>340</v>
      </c>
      <c r="BC115" s="888">
        <v>177.8207073954984</v>
      </c>
      <c r="BD115" s="881">
        <v>458</v>
      </c>
      <c r="BE115" s="882">
        <v>493</v>
      </c>
      <c r="BF115" s="881">
        <v>228</v>
      </c>
      <c r="BG115" s="882">
        <v>194</v>
      </c>
      <c r="BH115" s="881">
        <v>286</v>
      </c>
      <c r="BI115" s="882">
        <v>285</v>
      </c>
      <c r="BJ115" s="881">
        <v>182.2</v>
      </c>
      <c r="BK115" s="882">
        <v>189</v>
      </c>
      <c r="BL115" s="881">
        <v>166</v>
      </c>
      <c r="BM115" s="247">
        <v>163</v>
      </c>
      <c r="BN115" s="881">
        <v>260</v>
      </c>
      <c r="BO115" s="882">
        <v>280</v>
      </c>
      <c r="BP115" s="887">
        <v>388.3</v>
      </c>
      <c r="BQ115" s="888">
        <v>279.85689952000001</v>
      </c>
    </row>
    <row r="116" spans="1:69" s="27" customFormat="1" ht="23.25" customHeight="1" thickBot="1" x14ac:dyDescent="0.3">
      <c r="A116" s="16">
        <v>42</v>
      </c>
      <c r="B116" s="131" t="s">
        <v>106</v>
      </c>
      <c r="C116" s="1148" t="s">
        <v>3</v>
      </c>
      <c r="D116" s="1148"/>
      <c r="E116" s="871" t="s">
        <v>8</v>
      </c>
      <c r="F116" s="64" t="e">
        <f>#REF!</f>
        <v>#REF!</v>
      </c>
      <c r="G116" s="871">
        <v>0.67</v>
      </c>
      <c r="H116" s="64" t="e">
        <f t="shared" si="4"/>
        <v>#REF!</v>
      </c>
      <c r="I116" s="64" t="e">
        <f>(H116*($I$9+#REF!))+H116</f>
        <v>#REF!</v>
      </c>
      <c r="J116" s="64" t="e">
        <f>ROUND(I116*#REF!*#REF!,0)</f>
        <v>#REF!</v>
      </c>
      <c r="K116" s="919" t="e">
        <f>ROUND(I116*#REF!*#REF!*#REF!,0)</f>
        <v>#REF!</v>
      </c>
      <c r="L116" s="887">
        <v>388</v>
      </c>
      <c r="M116" s="888">
        <v>251</v>
      </c>
      <c r="N116" s="881">
        <v>291.11381714677799</v>
      </c>
      <c r="O116" s="247">
        <v>229.7</v>
      </c>
      <c r="P116" s="993">
        <v>429</v>
      </c>
      <c r="Q116" s="888">
        <v>318.75</v>
      </c>
      <c r="R116" s="887">
        <v>386.25222004816152</v>
      </c>
      <c r="S116" s="888">
        <v>341.8</v>
      </c>
      <c r="T116" s="994">
        <v>679</v>
      </c>
      <c r="U116" s="995">
        <v>196</v>
      </c>
      <c r="V116" s="887">
        <v>315.35879634856855</v>
      </c>
      <c r="W116" s="888">
        <v>339.37652227847548</v>
      </c>
      <c r="X116" s="881">
        <v>301.69491525423729</v>
      </c>
      <c r="Y116" s="247">
        <v>301</v>
      </c>
      <c r="Z116" s="887">
        <v>516.36</v>
      </c>
      <c r="AA116" s="888">
        <v>556</v>
      </c>
      <c r="AB116" s="887">
        <v>713</v>
      </c>
      <c r="AC116" s="888">
        <v>423</v>
      </c>
      <c r="AD116" s="881">
        <v>439</v>
      </c>
      <c r="AE116" s="996">
        <v>265</v>
      </c>
      <c r="AF116" s="881">
        <v>321</v>
      </c>
      <c r="AG116" s="882">
        <v>333</v>
      </c>
      <c r="AH116" s="881">
        <v>246.86</v>
      </c>
      <c r="AI116" s="882">
        <v>276</v>
      </c>
      <c r="AJ116" s="881">
        <v>253.13</v>
      </c>
      <c r="AK116" s="882">
        <v>273</v>
      </c>
      <c r="AL116" s="881">
        <v>193</v>
      </c>
      <c r="AM116" s="882">
        <v>186</v>
      </c>
      <c r="AN116" s="881">
        <v>375.9</v>
      </c>
      <c r="AO116" s="247">
        <v>390.3</v>
      </c>
      <c r="AP116" s="881">
        <v>207.39999999999998</v>
      </c>
      <c r="AQ116" s="882">
        <v>300.72999999999996</v>
      </c>
      <c r="AR116" s="881">
        <v>351</v>
      </c>
      <c r="AS116" s="882">
        <v>378</v>
      </c>
      <c r="AT116" s="881">
        <v>311.06</v>
      </c>
      <c r="AU116" s="882">
        <v>334.75</v>
      </c>
      <c r="AV116" s="881">
        <v>350.40000000000003</v>
      </c>
      <c r="AW116" s="882">
        <v>235</v>
      </c>
      <c r="AX116" s="881">
        <v>268.51704000000001</v>
      </c>
      <c r="AY116" s="882">
        <v>278.82516000000004</v>
      </c>
      <c r="AZ116" s="886">
        <v>368.64406779661022</v>
      </c>
      <c r="BA116" s="882">
        <v>384</v>
      </c>
      <c r="BB116" s="887">
        <v>456</v>
      </c>
      <c r="BC116" s="888">
        <v>238.22158273381297</v>
      </c>
      <c r="BD116" s="881">
        <v>613</v>
      </c>
      <c r="BE116" s="882">
        <v>660</v>
      </c>
      <c r="BF116" s="881">
        <v>305</v>
      </c>
      <c r="BG116" s="882">
        <v>260</v>
      </c>
      <c r="BH116" s="881">
        <v>383</v>
      </c>
      <c r="BI116" s="882">
        <v>382</v>
      </c>
      <c r="BJ116" s="881">
        <v>244.07</v>
      </c>
      <c r="BK116" s="882">
        <v>253</v>
      </c>
      <c r="BL116" s="881">
        <v>222</v>
      </c>
      <c r="BM116" s="247">
        <v>218</v>
      </c>
      <c r="BN116" s="881">
        <v>348</v>
      </c>
      <c r="BO116" s="882">
        <v>375</v>
      </c>
      <c r="BP116" s="887">
        <v>520.30000000000007</v>
      </c>
      <c r="BQ116" s="888">
        <v>375.00769812000004</v>
      </c>
    </row>
    <row r="117" spans="1:69" s="27" customFormat="1" ht="23.25" customHeight="1" thickBot="1" x14ac:dyDescent="0.3">
      <c r="A117" s="16">
        <v>43</v>
      </c>
      <c r="B117" s="131" t="s">
        <v>107</v>
      </c>
      <c r="C117" s="1148" t="s">
        <v>3</v>
      </c>
      <c r="D117" s="1148"/>
      <c r="E117" s="871" t="s">
        <v>8</v>
      </c>
      <c r="F117" s="64" t="e">
        <f>#REF!</f>
        <v>#REF!</v>
      </c>
      <c r="G117" s="871">
        <v>0.3</v>
      </c>
      <c r="H117" s="64" t="e">
        <f t="shared" si="4"/>
        <v>#REF!</v>
      </c>
      <c r="I117" s="64" t="e">
        <f>(H117*($I$9+#REF!))+H117</f>
        <v>#REF!</v>
      </c>
      <c r="J117" s="64" t="e">
        <f>ROUND(I117*#REF!*#REF!,0)</f>
        <v>#REF!</v>
      </c>
      <c r="K117" s="919" t="e">
        <f>ROUND(I117*#REF!*#REF!*#REF!,0)</f>
        <v>#REF!</v>
      </c>
      <c r="L117" s="887">
        <v>174</v>
      </c>
      <c r="M117" s="888">
        <v>112</v>
      </c>
      <c r="N117" s="881">
        <v>130.34947036422895</v>
      </c>
      <c r="O117" s="247">
        <v>102.9</v>
      </c>
      <c r="P117" s="993">
        <v>192</v>
      </c>
      <c r="Q117" s="888">
        <v>142.5</v>
      </c>
      <c r="R117" s="887">
        <v>172.94875524544545</v>
      </c>
      <c r="S117" s="888">
        <v>153.1</v>
      </c>
      <c r="T117" s="994">
        <v>304</v>
      </c>
      <c r="U117" s="995">
        <v>88</v>
      </c>
      <c r="V117" s="887">
        <v>141.20543120085156</v>
      </c>
      <c r="W117" s="888">
        <v>151.95963684110839</v>
      </c>
      <c r="X117" s="881">
        <v>134.74576271186442</v>
      </c>
      <c r="Y117" s="247">
        <v>135</v>
      </c>
      <c r="Z117" s="887">
        <v>231.2</v>
      </c>
      <c r="AA117" s="888">
        <v>249</v>
      </c>
      <c r="AB117" s="887">
        <v>320</v>
      </c>
      <c r="AC117" s="888">
        <v>189</v>
      </c>
      <c r="AD117" s="881">
        <v>197</v>
      </c>
      <c r="AE117" s="996">
        <v>118</v>
      </c>
      <c r="AF117" s="881">
        <v>144</v>
      </c>
      <c r="AG117" s="882">
        <v>149</v>
      </c>
      <c r="AH117" s="881">
        <v>110.88</v>
      </c>
      <c r="AI117" s="882">
        <v>123</v>
      </c>
      <c r="AJ117" s="881">
        <v>114.01</v>
      </c>
      <c r="AK117" s="882">
        <v>122</v>
      </c>
      <c r="AL117" s="881">
        <v>86</v>
      </c>
      <c r="AM117" s="882">
        <v>83</v>
      </c>
      <c r="AN117" s="881">
        <v>168.31</v>
      </c>
      <c r="AO117" s="247">
        <v>174.8</v>
      </c>
      <c r="AP117" s="881">
        <v>136.88399999999999</v>
      </c>
      <c r="AQ117" s="882">
        <v>199.10399999999998</v>
      </c>
      <c r="AR117" s="881">
        <v>157</v>
      </c>
      <c r="AS117" s="882">
        <v>169</v>
      </c>
      <c r="AT117" s="881">
        <v>139.28</v>
      </c>
      <c r="AU117" s="882">
        <v>149.88999999999999</v>
      </c>
      <c r="AV117" s="881">
        <v>156.80000000000001</v>
      </c>
      <c r="AW117" s="882">
        <v>105</v>
      </c>
      <c r="AX117" s="881">
        <v>120.22978000000001</v>
      </c>
      <c r="AY117" s="882">
        <v>124.8463</v>
      </c>
      <c r="AZ117" s="886">
        <v>163.55932203389833</v>
      </c>
      <c r="BA117" s="882">
        <v>170</v>
      </c>
      <c r="BB117" s="887">
        <v>204</v>
      </c>
      <c r="BC117" s="888">
        <v>106.23828877005349</v>
      </c>
      <c r="BD117" s="881">
        <v>275</v>
      </c>
      <c r="BE117" s="882">
        <v>296</v>
      </c>
      <c r="BF117" s="881">
        <v>137</v>
      </c>
      <c r="BG117" s="882">
        <v>117</v>
      </c>
      <c r="BH117" s="881">
        <v>171</v>
      </c>
      <c r="BI117" s="882">
        <v>171</v>
      </c>
      <c r="BJ117" s="881">
        <v>109.32</v>
      </c>
      <c r="BK117" s="882">
        <v>113</v>
      </c>
      <c r="BL117" s="881">
        <v>100</v>
      </c>
      <c r="BM117" s="247">
        <v>98</v>
      </c>
      <c r="BN117" s="881">
        <v>156</v>
      </c>
      <c r="BO117" s="882">
        <v>168</v>
      </c>
      <c r="BP117" s="887">
        <v>233.20000000000002</v>
      </c>
      <c r="BQ117" s="888">
        <v>167.90593116000002</v>
      </c>
    </row>
    <row r="118" spans="1:69" s="27" customFormat="1" ht="40.5" customHeight="1" thickBot="1" x14ac:dyDescent="0.3">
      <c r="A118" s="16">
        <v>44</v>
      </c>
      <c r="B118" s="131" t="s">
        <v>108</v>
      </c>
      <c r="C118" s="1148" t="s">
        <v>3</v>
      </c>
      <c r="D118" s="1148"/>
      <c r="E118" s="871" t="s">
        <v>8</v>
      </c>
      <c r="F118" s="64" t="e">
        <f>#REF!</f>
        <v>#REF!</v>
      </c>
      <c r="G118" s="871">
        <v>0.5</v>
      </c>
      <c r="H118" s="64" t="e">
        <f t="shared" si="4"/>
        <v>#REF!</v>
      </c>
      <c r="I118" s="64" t="e">
        <f>(H118*($I$9+#REF!))+H118</f>
        <v>#REF!</v>
      </c>
      <c r="J118" s="64" t="e">
        <f>ROUND(I118*#REF!*#REF!,0)</f>
        <v>#REF!</v>
      </c>
      <c r="K118" s="919" t="e">
        <f>ROUND(I118*#REF!*#REF!*#REF!,0)</f>
        <v>#REF!</v>
      </c>
      <c r="L118" s="887">
        <v>290</v>
      </c>
      <c r="M118" s="888">
        <v>187</v>
      </c>
      <c r="N118" s="881">
        <v>217.24911727371494</v>
      </c>
      <c r="O118" s="247">
        <v>171.4</v>
      </c>
      <c r="P118" s="993">
        <v>320</v>
      </c>
      <c r="Q118" s="888">
        <v>237.75</v>
      </c>
      <c r="R118" s="887">
        <v>288.24792540907578</v>
      </c>
      <c r="S118" s="888">
        <v>255.1</v>
      </c>
      <c r="T118" s="994">
        <v>507</v>
      </c>
      <c r="U118" s="995">
        <v>146</v>
      </c>
      <c r="V118" s="887">
        <v>235.34238533475263</v>
      </c>
      <c r="W118" s="888">
        <v>253.2660614018474</v>
      </c>
      <c r="X118" s="881">
        <v>224.57627118644069</v>
      </c>
      <c r="Y118" s="247">
        <v>225</v>
      </c>
      <c r="Z118" s="887">
        <v>385.34</v>
      </c>
      <c r="AA118" s="888">
        <v>415</v>
      </c>
      <c r="AB118" s="887">
        <v>532</v>
      </c>
      <c r="AC118" s="888">
        <v>315</v>
      </c>
      <c r="AD118" s="881">
        <v>328</v>
      </c>
      <c r="AE118" s="996">
        <v>197</v>
      </c>
      <c r="AF118" s="881">
        <v>240</v>
      </c>
      <c r="AG118" s="882">
        <v>249</v>
      </c>
      <c r="AH118" s="881">
        <v>184.1</v>
      </c>
      <c r="AI118" s="882">
        <v>206</v>
      </c>
      <c r="AJ118" s="881">
        <v>189.33</v>
      </c>
      <c r="AK118" s="882">
        <v>204</v>
      </c>
      <c r="AL118" s="881">
        <v>144</v>
      </c>
      <c r="AM118" s="882">
        <v>139</v>
      </c>
      <c r="AN118" s="881">
        <v>280.52</v>
      </c>
      <c r="AO118" s="247">
        <v>291.3</v>
      </c>
      <c r="AP118" s="881">
        <v>277.916</v>
      </c>
      <c r="AQ118" s="882">
        <v>403.39299999999997</v>
      </c>
      <c r="AR118" s="881">
        <v>262</v>
      </c>
      <c r="AS118" s="882">
        <v>282</v>
      </c>
      <c r="AT118" s="881">
        <v>232.14</v>
      </c>
      <c r="AU118" s="882">
        <v>249.81</v>
      </c>
      <c r="AV118" s="881">
        <v>260.8</v>
      </c>
      <c r="AW118" s="882">
        <v>176</v>
      </c>
      <c r="AX118" s="881">
        <v>200.38648000000001</v>
      </c>
      <c r="AY118" s="882">
        <v>208.08068</v>
      </c>
      <c r="AZ118" s="886">
        <v>288.13559322033899</v>
      </c>
      <c r="BA118" s="882">
        <v>299</v>
      </c>
      <c r="BB118" s="887">
        <v>340</v>
      </c>
      <c r="BC118" s="888">
        <v>177.8207073954984</v>
      </c>
      <c r="BD118" s="881">
        <v>458</v>
      </c>
      <c r="BE118" s="882">
        <v>493</v>
      </c>
      <c r="BF118" s="881">
        <v>228</v>
      </c>
      <c r="BG118" s="882">
        <v>194</v>
      </c>
      <c r="BH118" s="881">
        <v>286</v>
      </c>
      <c r="BI118" s="882">
        <v>285</v>
      </c>
      <c r="BJ118" s="881">
        <v>182.2</v>
      </c>
      <c r="BK118" s="882">
        <v>189</v>
      </c>
      <c r="BL118" s="881">
        <v>166</v>
      </c>
      <c r="BM118" s="247">
        <v>163</v>
      </c>
      <c r="BN118" s="881">
        <v>260</v>
      </c>
      <c r="BO118" s="882">
        <v>280</v>
      </c>
      <c r="BP118" s="887">
        <v>388.3</v>
      </c>
      <c r="BQ118" s="888">
        <v>279.85689952000001</v>
      </c>
    </row>
    <row r="119" spans="1:69" s="27" customFormat="1" ht="25.5" customHeight="1" thickBot="1" x14ac:dyDescent="0.3">
      <c r="A119" s="16">
        <v>45</v>
      </c>
      <c r="B119" s="131" t="s">
        <v>109</v>
      </c>
      <c r="C119" s="1148" t="s">
        <v>3</v>
      </c>
      <c r="D119" s="1148"/>
      <c r="E119" s="871" t="s">
        <v>8</v>
      </c>
      <c r="F119" s="64" t="e">
        <f>#REF!</f>
        <v>#REF!</v>
      </c>
      <c r="G119" s="871">
        <v>0.33</v>
      </c>
      <c r="H119" s="64" t="e">
        <f t="shared" si="4"/>
        <v>#REF!</v>
      </c>
      <c r="I119" s="64" t="e">
        <f>(H119*($I$9+#REF!))+H119</f>
        <v>#REF!</v>
      </c>
      <c r="J119" s="64" t="e">
        <f>ROUND(I119*#REF!*#REF!,0)</f>
        <v>#REF!</v>
      </c>
      <c r="K119" s="919" t="e">
        <f>ROUND(I119*#REF!*#REF!*#REF!,0)</f>
        <v>#REF!</v>
      </c>
      <c r="L119" s="887">
        <v>191</v>
      </c>
      <c r="M119" s="888">
        <v>123</v>
      </c>
      <c r="N119" s="881">
        <v>143.38441740065187</v>
      </c>
      <c r="O119" s="247">
        <v>113.2</v>
      </c>
      <c r="P119" s="993">
        <v>211</v>
      </c>
      <c r="Q119" s="888">
        <v>156.75</v>
      </c>
      <c r="R119" s="887">
        <v>190.24363076999001</v>
      </c>
      <c r="S119" s="888">
        <v>168.4</v>
      </c>
      <c r="T119" s="994">
        <v>334</v>
      </c>
      <c r="U119" s="995">
        <v>96</v>
      </c>
      <c r="V119" s="887">
        <v>155.32597432093678</v>
      </c>
      <c r="W119" s="888">
        <v>167.15560052521928</v>
      </c>
      <c r="X119" s="881">
        <v>0</v>
      </c>
      <c r="Y119" s="247">
        <v>0</v>
      </c>
      <c r="Z119" s="887">
        <v>254.33</v>
      </c>
      <c r="AA119" s="888">
        <v>274</v>
      </c>
      <c r="AB119" s="887">
        <v>352</v>
      </c>
      <c r="AC119" s="888">
        <v>208</v>
      </c>
      <c r="AD119" s="881">
        <v>216</v>
      </c>
      <c r="AE119" s="996">
        <v>130</v>
      </c>
      <c r="AF119" s="881">
        <v>158</v>
      </c>
      <c r="AG119" s="882">
        <v>164</v>
      </c>
      <c r="AH119" s="881">
        <v>121.34</v>
      </c>
      <c r="AI119" s="882">
        <v>136</v>
      </c>
      <c r="AJ119" s="881">
        <v>124.47</v>
      </c>
      <c r="AK119" s="882">
        <v>134</v>
      </c>
      <c r="AL119" s="881">
        <v>95</v>
      </c>
      <c r="AM119" s="882">
        <v>92</v>
      </c>
      <c r="AN119" s="881">
        <v>185.15</v>
      </c>
      <c r="AO119" s="247">
        <v>192.3</v>
      </c>
      <c r="AP119" s="881">
        <v>207.39999999999998</v>
      </c>
      <c r="AQ119" s="882">
        <v>259.25</v>
      </c>
      <c r="AR119" s="881">
        <v>173</v>
      </c>
      <c r="AS119" s="882">
        <v>186</v>
      </c>
      <c r="AT119" s="881">
        <v>153.21</v>
      </c>
      <c r="AU119" s="882">
        <v>164.88</v>
      </c>
      <c r="AV119" s="881">
        <v>172.8</v>
      </c>
      <c r="AW119" s="882">
        <v>116</v>
      </c>
      <c r="AX119" s="881">
        <v>132.25592</v>
      </c>
      <c r="AY119" s="882">
        <v>137.33620000000002</v>
      </c>
      <c r="AZ119" s="886">
        <v>191.52542372881356</v>
      </c>
      <c r="BA119" s="882">
        <v>198</v>
      </c>
      <c r="BB119" s="887">
        <v>225</v>
      </c>
      <c r="BC119" s="888">
        <v>117.41970731707318</v>
      </c>
      <c r="BD119" s="881">
        <v>302</v>
      </c>
      <c r="BE119" s="882">
        <v>325</v>
      </c>
      <c r="BF119" s="881">
        <v>150</v>
      </c>
      <c r="BG119" s="882">
        <v>128</v>
      </c>
      <c r="BH119" s="881">
        <v>189</v>
      </c>
      <c r="BI119" s="882">
        <v>188</v>
      </c>
      <c r="BJ119" s="881">
        <v>120.34</v>
      </c>
      <c r="BK119" s="882">
        <v>125</v>
      </c>
      <c r="BL119" s="881">
        <v>109</v>
      </c>
      <c r="BM119" s="247">
        <v>108</v>
      </c>
      <c r="BN119" s="881">
        <v>171</v>
      </c>
      <c r="BO119" s="882">
        <v>184</v>
      </c>
      <c r="BP119" s="887">
        <v>256.3</v>
      </c>
      <c r="BQ119" s="888">
        <v>184.70610092000001</v>
      </c>
    </row>
    <row r="120" spans="1:69" s="27" customFormat="1" ht="40.5" customHeight="1" thickBot="1" x14ac:dyDescent="0.3">
      <c r="A120" s="16">
        <v>46</v>
      </c>
      <c r="B120" s="131" t="s">
        <v>110</v>
      </c>
      <c r="C120" s="1148" t="s">
        <v>3</v>
      </c>
      <c r="D120" s="1148"/>
      <c r="E120" s="871" t="s">
        <v>8</v>
      </c>
      <c r="F120" s="64" t="e">
        <f>#REF!</f>
        <v>#REF!</v>
      </c>
      <c r="G120" s="871">
        <v>0.67</v>
      </c>
      <c r="H120" s="64" t="e">
        <f t="shared" si="4"/>
        <v>#REF!</v>
      </c>
      <c r="I120" s="64" t="e">
        <f>(H120*($I$9+#REF!))+H120</f>
        <v>#REF!</v>
      </c>
      <c r="J120" s="64" t="e">
        <f>ROUND(I120*#REF!*#REF!,0)</f>
        <v>#REF!</v>
      </c>
      <c r="K120" s="919" t="e">
        <f>ROUND(I120*#REF!*#REF!*#REF!,0)</f>
        <v>#REF!</v>
      </c>
      <c r="L120" s="887">
        <v>388</v>
      </c>
      <c r="M120" s="888">
        <v>251</v>
      </c>
      <c r="N120" s="881">
        <v>291.11381714677799</v>
      </c>
      <c r="O120" s="247">
        <v>229.7</v>
      </c>
      <c r="P120" s="993">
        <v>429</v>
      </c>
      <c r="Q120" s="888">
        <v>318.75</v>
      </c>
      <c r="R120" s="887">
        <v>386.25222004816152</v>
      </c>
      <c r="S120" s="888">
        <v>341.8</v>
      </c>
      <c r="T120" s="994">
        <v>679</v>
      </c>
      <c r="U120" s="995">
        <v>196</v>
      </c>
      <c r="V120" s="887">
        <v>315.35879634856855</v>
      </c>
      <c r="W120" s="888">
        <v>339.37652227847548</v>
      </c>
      <c r="X120" s="881">
        <v>301.69491525423729</v>
      </c>
      <c r="Y120" s="247">
        <v>301</v>
      </c>
      <c r="Z120" s="887">
        <v>516.36</v>
      </c>
      <c r="AA120" s="888">
        <v>556</v>
      </c>
      <c r="AB120" s="887">
        <v>713</v>
      </c>
      <c r="AC120" s="888">
        <v>423</v>
      </c>
      <c r="AD120" s="881">
        <v>439</v>
      </c>
      <c r="AE120" s="996">
        <v>265</v>
      </c>
      <c r="AF120" s="881">
        <v>321</v>
      </c>
      <c r="AG120" s="882">
        <v>333</v>
      </c>
      <c r="AH120" s="881">
        <v>246.86</v>
      </c>
      <c r="AI120" s="882">
        <v>276</v>
      </c>
      <c r="AJ120" s="881">
        <v>253.13</v>
      </c>
      <c r="AK120" s="882">
        <v>273</v>
      </c>
      <c r="AL120" s="881">
        <v>193</v>
      </c>
      <c r="AM120" s="882">
        <v>186</v>
      </c>
      <c r="AN120" s="881">
        <v>375.9</v>
      </c>
      <c r="AO120" s="247">
        <v>390.3</v>
      </c>
      <c r="AP120" s="881">
        <v>207.39999999999998</v>
      </c>
      <c r="AQ120" s="882">
        <v>300.72999999999996</v>
      </c>
      <c r="AR120" s="881">
        <v>351</v>
      </c>
      <c r="AS120" s="882">
        <v>378</v>
      </c>
      <c r="AT120" s="881">
        <v>311.06</v>
      </c>
      <c r="AU120" s="882">
        <v>334.75</v>
      </c>
      <c r="AV120" s="881">
        <v>350.40000000000003</v>
      </c>
      <c r="AW120" s="882">
        <v>235</v>
      </c>
      <c r="AX120" s="881">
        <v>268.51704000000001</v>
      </c>
      <c r="AY120" s="882">
        <v>278.82516000000004</v>
      </c>
      <c r="AZ120" s="886">
        <v>387.28813559322037</v>
      </c>
      <c r="BA120" s="882">
        <v>402</v>
      </c>
      <c r="BB120" s="887">
        <v>456</v>
      </c>
      <c r="BC120" s="888">
        <v>238.22158273381297</v>
      </c>
      <c r="BD120" s="881">
        <v>613</v>
      </c>
      <c r="BE120" s="882">
        <v>660</v>
      </c>
      <c r="BF120" s="881">
        <v>305</v>
      </c>
      <c r="BG120" s="882">
        <v>260</v>
      </c>
      <c r="BH120" s="881">
        <v>383</v>
      </c>
      <c r="BI120" s="882">
        <v>382</v>
      </c>
      <c r="BJ120" s="881">
        <v>244.07</v>
      </c>
      <c r="BK120" s="882">
        <v>253</v>
      </c>
      <c r="BL120" s="881">
        <v>222</v>
      </c>
      <c r="BM120" s="247">
        <v>218</v>
      </c>
      <c r="BN120" s="881">
        <v>348</v>
      </c>
      <c r="BO120" s="882">
        <v>375</v>
      </c>
      <c r="BP120" s="887">
        <v>520.30000000000007</v>
      </c>
      <c r="BQ120" s="888">
        <v>375.00769812000004</v>
      </c>
    </row>
    <row r="121" spans="1:69" s="27" customFormat="1" ht="22.5" customHeight="1" thickBot="1" x14ac:dyDescent="0.3">
      <c r="A121" s="16">
        <v>47</v>
      </c>
      <c r="B121" s="131" t="s">
        <v>111</v>
      </c>
      <c r="C121" s="1148" t="s">
        <v>3</v>
      </c>
      <c r="D121" s="1148"/>
      <c r="E121" s="871" t="s">
        <v>8</v>
      </c>
      <c r="F121" s="64" t="e">
        <f>#REF!</f>
        <v>#REF!</v>
      </c>
      <c r="G121" s="871">
        <v>0.25</v>
      </c>
      <c r="H121" s="64" t="e">
        <f t="shared" si="4"/>
        <v>#REF!</v>
      </c>
      <c r="I121" s="64" t="e">
        <f>(H121*($I$9+#REF!))+H121</f>
        <v>#REF!</v>
      </c>
      <c r="J121" s="64" t="e">
        <f>ROUND(I121*#REF!*#REF!,0)</f>
        <v>#REF!</v>
      </c>
      <c r="K121" s="919" t="e">
        <f>ROUND(I121*#REF!*#REF!*#REF!,0)</f>
        <v>#REF!</v>
      </c>
      <c r="L121" s="887">
        <v>145</v>
      </c>
      <c r="M121" s="888">
        <v>94</v>
      </c>
      <c r="N121" s="881">
        <v>108.62455863685747</v>
      </c>
      <c r="O121" s="247">
        <v>85.7</v>
      </c>
      <c r="P121" s="993">
        <v>160</v>
      </c>
      <c r="Q121" s="888">
        <v>118.5</v>
      </c>
      <c r="R121" s="887">
        <v>144.12396270453789</v>
      </c>
      <c r="S121" s="888">
        <v>127.5</v>
      </c>
      <c r="T121" s="994">
        <v>253</v>
      </c>
      <c r="U121" s="995">
        <v>73</v>
      </c>
      <c r="V121" s="887">
        <v>117.67119266737632</v>
      </c>
      <c r="W121" s="888">
        <v>126.6330307009237</v>
      </c>
      <c r="X121" s="881">
        <v>112.71186440677967</v>
      </c>
      <c r="Y121" s="247">
        <v>112</v>
      </c>
      <c r="Z121" s="887">
        <v>192.67</v>
      </c>
      <c r="AA121" s="888">
        <v>207</v>
      </c>
      <c r="AB121" s="887">
        <v>266</v>
      </c>
      <c r="AC121" s="888">
        <v>158</v>
      </c>
      <c r="AD121" s="881">
        <v>164</v>
      </c>
      <c r="AE121" s="996">
        <v>99</v>
      </c>
      <c r="AF121" s="881">
        <v>120</v>
      </c>
      <c r="AG121" s="882">
        <v>124</v>
      </c>
      <c r="AH121" s="881">
        <v>92.05</v>
      </c>
      <c r="AI121" s="882">
        <v>104</v>
      </c>
      <c r="AJ121" s="881">
        <v>94.14</v>
      </c>
      <c r="AK121" s="882">
        <v>101</v>
      </c>
      <c r="AL121" s="881">
        <v>72</v>
      </c>
      <c r="AM121" s="882">
        <v>69</v>
      </c>
      <c r="AN121" s="881">
        <v>140.26</v>
      </c>
      <c r="AO121" s="247">
        <v>145.6</v>
      </c>
      <c r="AP121" s="881">
        <v>248.88</v>
      </c>
      <c r="AQ121" s="882">
        <v>360.87599999999998</v>
      </c>
      <c r="AR121" s="881">
        <v>131</v>
      </c>
      <c r="AS121" s="882">
        <v>141</v>
      </c>
      <c r="AT121" s="881">
        <v>116.07</v>
      </c>
      <c r="AU121" s="882">
        <v>124.91</v>
      </c>
      <c r="AV121" s="881">
        <v>131.20000000000002</v>
      </c>
      <c r="AW121" s="882">
        <v>88</v>
      </c>
      <c r="AX121" s="881">
        <v>100.19324</v>
      </c>
      <c r="AY121" s="882">
        <v>104.04033999999999</v>
      </c>
      <c r="AZ121" s="886">
        <v>143.22033898305085</v>
      </c>
      <c r="BA121" s="882">
        <v>149</v>
      </c>
      <c r="BB121" s="887">
        <v>170</v>
      </c>
      <c r="BC121" s="888">
        <v>88.354358974358973</v>
      </c>
      <c r="BD121" s="881">
        <v>229</v>
      </c>
      <c r="BE121" s="882">
        <v>246</v>
      </c>
      <c r="BF121" s="881">
        <v>114</v>
      </c>
      <c r="BG121" s="882">
        <v>97</v>
      </c>
      <c r="BH121" s="881">
        <v>143</v>
      </c>
      <c r="BI121" s="882">
        <v>143</v>
      </c>
      <c r="BJ121" s="881">
        <v>90.68</v>
      </c>
      <c r="BK121" s="882">
        <v>94</v>
      </c>
      <c r="BL121" s="881">
        <v>83</v>
      </c>
      <c r="BM121" s="247">
        <v>82</v>
      </c>
      <c r="BN121" s="881">
        <v>130</v>
      </c>
      <c r="BO121" s="882">
        <v>140</v>
      </c>
      <c r="BP121" s="887">
        <v>194.70000000000002</v>
      </c>
      <c r="BQ121" s="888">
        <v>139.92844976000001</v>
      </c>
    </row>
    <row r="122" spans="1:69" s="27" customFormat="1" ht="21.75" customHeight="1" thickBot="1" x14ac:dyDescent="0.3">
      <c r="A122" s="16">
        <v>48</v>
      </c>
      <c r="B122" s="131" t="s">
        <v>112</v>
      </c>
      <c r="C122" s="1148" t="s">
        <v>3</v>
      </c>
      <c r="D122" s="1148"/>
      <c r="E122" s="871" t="s">
        <v>8</v>
      </c>
      <c r="F122" s="64" t="e">
        <f>#REF!</f>
        <v>#REF!</v>
      </c>
      <c r="G122" s="871">
        <v>0.5</v>
      </c>
      <c r="H122" s="64" t="e">
        <f t="shared" si="4"/>
        <v>#REF!</v>
      </c>
      <c r="I122" s="64" t="e">
        <f>(H122*($I$9+#REF!))+H122</f>
        <v>#REF!</v>
      </c>
      <c r="J122" s="64" t="e">
        <f>ROUND(I122*#REF!*#REF!,0)</f>
        <v>#REF!</v>
      </c>
      <c r="K122" s="919" t="e">
        <f>ROUND(I122*#REF!*#REF!*#REF!,0)</f>
        <v>#REF!</v>
      </c>
      <c r="L122" s="887">
        <v>290</v>
      </c>
      <c r="M122" s="888">
        <v>187</v>
      </c>
      <c r="N122" s="881">
        <v>217.24911727371494</v>
      </c>
      <c r="O122" s="247">
        <v>171.4</v>
      </c>
      <c r="P122" s="993">
        <v>320</v>
      </c>
      <c r="Q122" s="888">
        <v>237.75</v>
      </c>
      <c r="R122" s="887">
        <v>288.24792540907578</v>
      </c>
      <c r="S122" s="888">
        <v>255.1</v>
      </c>
      <c r="T122" s="994">
        <v>507</v>
      </c>
      <c r="U122" s="995">
        <v>146</v>
      </c>
      <c r="V122" s="887">
        <v>235.34238533475263</v>
      </c>
      <c r="W122" s="888">
        <v>253.2660614018474</v>
      </c>
      <c r="X122" s="881">
        <v>0</v>
      </c>
      <c r="Y122" s="247">
        <v>0</v>
      </c>
      <c r="Z122" s="887">
        <v>385.34</v>
      </c>
      <c r="AA122" s="888">
        <v>415</v>
      </c>
      <c r="AB122" s="887">
        <v>532</v>
      </c>
      <c r="AC122" s="888">
        <v>315</v>
      </c>
      <c r="AD122" s="881">
        <v>328</v>
      </c>
      <c r="AE122" s="996">
        <v>197</v>
      </c>
      <c r="AF122" s="881">
        <v>240</v>
      </c>
      <c r="AG122" s="882">
        <v>249</v>
      </c>
      <c r="AH122" s="881">
        <v>184.1</v>
      </c>
      <c r="AI122" s="882">
        <v>206</v>
      </c>
      <c r="AJ122" s="881">
        <v>189.33</v>
      </c>
      <c r="AK122" s="882">
        <v>204</v>
      </c>
      <c r="AL122" s="881">
        <v>144</v>
      </c>
      <c r="AM122" s="882">
        <v>139</v>
      </c>
      <c r="AN122" s="881">
        <v>280.52</v>
      </c>
      <c r="AO122" s="247">
        <v>291.3</v>
      </c>
      <c r="AP122" s="881">
        <v>124.44</v>
      </c>
      <c r="AQ122" s="882">
        <v>180.43799999999999</v>
      </c>
      <c r="AR122" s="881">
        <v>262</v>
      </c>
      <c r="AS122" s="882">
        <v>282</v>
      </c>
      <c r="AT122" s="881">
        <v>232.14</v>
      </c>
      <c r="AU122" s="882">
        <v>249.81</v>
      </c>
      <c r="AV122" s="881">
        <v>260.8</v>
      </c>
      <c r="AW122" s="882">
        <v>176</v>
      </c>
      <c r="AX122" s="881">
        <v>200.38648000000001</v>
      </c>
      <c r="AY122" s="882">
        <v>208.08068</v>
      </c>
      <c r="AZ122" s="886">
        <v>298.30508474576271</v>
      </c>
      <c r="BA122" s="882">
        <v>310</v>
      </c>
      <c r="BB122" s="887">
        <v>340</v>
      </c>
      <c r="BC122" s="888">
        <v>177.8207073954984</v>
      </c>
      <c r="BD122" s="881">
        <v>458</v>
      </c>
      <c r="BE122" s="882">
        <v>493</v>
      </c>
      <c r="BF122" s="881">
        <v>228</v>
      </c>
      <c r="BG122" s="882">
        <v>194</v>
      </c>
      <c r="BH122" s="881">
        <v>286</v>
      </c>
      <c r="BI122" s="882">
        <v>285</v>
      </c>
      <c r="BJ122" s="881">
        <v>182.2</v>
      </c>
      <c r="BK122" s="882">
        <v>189</v>
      </c>
      <c r="BL122" s="881">
        <v>166</v>
      </c>
      <c r="BM122" s="247">
        <v>163</v>
      </c>
      <c r="BN122" s="881">
        <v>260</v>
      </c>
      <c r="BO122" s="882">
        <v>280</v>
      </c>
      <c r="BP122" s="887">
        <v>388.3</v>
      </c>
      <c r="BQ122" s="888">
        <v>279.85689952000001</v>
      </c>
    </row>
    <row r="123" spans="1:69" s="27" customFormat="1" ht="40.5" customHeight="1" thickBot="1" x14ac:dyDescent="0.3">
      <c r="A123" s="16">
        <v>49</v>
      </c>
      <c r="B123" s="131" t="s">
        <v>113</v>
      </c>
      <c r="C123" s="1148" t="s">
        <v>3</v>
      </c>
      <c r="D123" s="1148"/>
      <c r="E123" s="871" t="s">
        <v>8</v>
      </c>
      <c r="F123" s="64" t="e">
        <f>#REF!</f>
        <v>#REF!</v>
      </c>
      <c r="G123" s="871">
        <v>0.6</v>
      </c>
      <c r="H123" s="64" t="e">
        <f t="shared" si="4"/>
        <v>#REF!</v>
      </c>
      <c r="I123" s="64" t="e">
        <f>(H123*($I$9+#REF!))+H123</f>
        <v>#REF!</v>
      </c>
      <c r="J123" s="64" t="e">
        <f>ROUND(I123*#REF!*#REF!,0)</f>
        <v>#REF!</v>
      </c>
      <c r="K123" s="919" t="e">
        <f>ROUND(I123*#REF!*#REF!*#REF!,0)</f>
        <v>#REF!</v>
      </c>
      <c r="L123" s="887">
        <v>347</v>
      </c>
      <c r="M123" s="888">
        <v>224</v>
      </c>
      <c r="N123" s="881">
        <v>260.6989407284579</v>
      </c>
      <c r="O123" s="247">
        <v>205.7</v>
      </c>
      <c r="P123" s="993">
        <v>384</v>
      </c>
      <c r="Q123" s="888">
        <v>285</v>
      </c>
      <c r="R123" s="887">
        <v>345.89751049089091</v>
      </c>
      <c r="S123" s="888">
        <v>306.10000000000002</v>
      </c>
      <c r="T123" s="994">
        <v>608</v>
      </c>
      <c r="U123" s="995">
        <v>175</v>
      </c>
      <c r="V123" s="887">
        <v>282.41086240170313</v>
      </c>
      <c r="W123" s="888">
        <v>303.91927368221678</v>
      </c>
      <c r="X123" s="881">
        <v>270.33898305084745</v>
      </c>
      <c r="Y123" s="247">
        <v>270</v>
      </c>
      <c r="Z123" s="887">
        <v>462.41</v>
      </c>
      <c r="AA123" s="888">
        <v>498</v>
      </c>
      <c r="AB123" s="887">
        <v>638</v>
      </c>
      <c r="AC123" s="888">
        <v>378</v>
      </c>
      <c r="AD123" s="881">
        <v>393</v>
      </c>
      <c r="AE123" s="996">
        <v>237</v>
      </c>
      <c r="AF123" s="881">
        <v>288</v>
      </c>
      <c r="AG123" s="882">
        <v>299</v>
      </c>
      <c r="AH123" s="881">
        <v>220.71</v>
      </c>
      <c r="AI123" s="882">
        <v>248</v>
      </c>
      <c r="AJ123" s="881">
        <v>226.98</v>
      </c>
      <c r="AK123" s="882">
        <v>245</v>
      </c>
      <c r="AL123" s="881">
        <v>173</v>
      </c>
      <c r="AM123" s="882">
        <v>167</v>
      </c>
      <c r="AN123" s="881">
        <v>336.63</v>
      </c>
      <c r="AO123" s="247">
        <v>349.6</v>
      </c>
      <c r="AP123" s="881">
        <v>368.13499999999999</v>
      </c>
      <c r="AQ123" s="882">
        <v>396.13399999999996</v>
      </c>
      <c r="AR123" s="881">
        <v>315</v>
      </c>
      <c r="AS123" s="882">
        <v>338</v>
      </c>
      <c r="AT123" s="881">
        <v>278.56</v>
      </c>
      <c r="AU123" s="882">
        <v>299.77999999999997</v>
      </c>
      <c r="AV123" s="881">
        <v>313.60000000000002</v>
      </c>
      <c r="AW123" s="882">
        <v>211</v>
      </c>
      <c r="AX123" s="881">
        <v>240.45956000000001</v>
      </c>
      <c r="AY123" s="882">
        <v>249.6926</v>
      </c>
      <c r="AZ123" s="886">
        <v>348.30508474576271</v>
      </c>
      <c r="BA123" s="882">
        <v>360</v>
      </c>
      <c r="BB123" s="887">
        <v>408</v>
      </c>
      <c r="BC123" s="888">
        <v>213.63474530831104</v>
      </c>
      <c r="BD123" s="881">
        <v>549</v>
      </c>
      <c r="BE123" s="882">
        <v>591</v>
      </c>
      <c r="BF123" s="881">
        <v>273</v>
      </c>
      <c r="BG123" s="882">
        <v>233</v>
      </c>
      <c r="BH123" s="881">
        <v>343</v>
      </c>
      <c r="BI123" s="882">
        <v>342</v>
      </c>
      <c r="BJ123" s="881">
        <v>218.64</v>
      </c>
      <c r="BK123" s="882">
        <v>227</v>
      </c>
      <c r="BL123" s="881">
        <v>199</v>
      </c>
      <c r="BM123" s="247">
        <v>195</v>
      </c>
      <c r="BN123" s="881">
        <v>312</v>
      </c>
      <c r="BO123" s="882">
        <v>335</v>
      </c>
      <c r="BP123" s="887">
        <v>466.40000000000003</v>
      </c>
      <c r="BQ123" s="888">
        <v>335.82554324</v>
      </c>
    </row>
    <row r="124" spans="1:69" s="27" customFormat="1" ht="40.5" customHeight="1" thickBot="1" x14ac:dyDescent="0.3">
      <c r="A124" s="841">
        <v>50</v>
      </c>
      <c r="B124" s="842" t="s">
        <v>114</v>
      </c>
      <c r="C124" s="1171" t="s">
        <v>3</v>
      </c>
      <c r="D124" s="1171"/>
      <c r="E124" s="870" t="s">
        <v>8</v>
      </c>
      <c r="F124" s="106" t="e">
        <f>#REF!</f>
        <v>#REF!</v>
      </c>
      <c r="G124" s="870">
        <v>0.3</v>
      </c>
      <c r="H124" s="106" t="e">
        <f t="shared" si="4"/>
        <v>#REF!</v>
      </c>
      <c r="I124" s="923" t="e">
        <f>(H124*($I$9+#REF!))+H124</f>
        <v>#REF!</v>
      </c>
      <c r="J124" s="923" t="e">
        <f>ROUND(I124*#REF!*#REF!,0)</f>
        <v>#REF!</v>
      </c>
      <c r="K124" s="924" t="e">
        <f>ROUND(I124*#REF!*#REF!*#REF!,0)</f>
        <v>#REF!</v>
      </c>
      <c r="L124" s="887">
        <v>174</v>
      </c>
      <c r="M124" s="888">
        <v>112</v>
      </c>
      <c r="N124" s="881">
        <v>130.34947036422895</v>
      </c>
      <c r="O124" s="247">
        <v>102.9</v>
      </c>
      <c r="P124" s="993">
        <v>192</v>
      </c>
      <c r="Q124" s="888">
        <v>142.5</v>
      </c>
      <c r="R124" s="887">
        <v>172.94875524544545</v>
      </c>
      <c r="S124" s="888">
        <v>153.1</v>
      </c>
      <c r="T124" s="994">
        <v>304</v>
      </c>
      <c r="U124" s="995">
        <v>88</v>
      </c>
      <c r="V124" s="887">
        <v>141.20543120085156</v>
      </c>
      <c r="W124" s="888">
        <v>151.95963684110839</v>
      </c>
      <c r="X124" s="881">
        <v>0</v>
      </c>
      <c r="Y124" s="247">
        <v>0</v>
      </c>
      <c r="Z124" s="887">
        <v>231.2</v>
      </c>
      <c r="AA124" s="888">
        <v>249</v>
      </c>
      <c r="AB124" s="887">
        <v>320</v>
      </c>
      <c r="AC124" s="888">
        <v>189</v>
      </c>
      <c r="AD124" s="881">
        <v>197</v>
      </c>
      <c r="AE124" s="996">
        <v>118</v>
      </c>
      <c r="AF124" s="881">
        <v>144</v>
      </c>
      <c r="AG124" s="882">
        <v>149</v>
      </c>
      <c r="AH124" s="881">
        <v>110.88</v>
      </c>
      <c r="AI124" s="882">
        <v>123</v>
      </c>
      <c r="AJ124" s="881">
        <v>114.01</v>
      </c>
      <c r="AK124" s="882">
        <v>122</v>
      </c>
      <c r="AL124" s="881">
        <v>86</v>
      </c>
      <c r="AM124" s="882">
        <v>83</v>
      </c>
      <c r="AN124" s="881">
        <v>168.31</v>
      </c>
      <c r="AO124" s="247">
        <v>174.8</v>
      </c>
      <c r="AP124" s="881">
        <v>184.58599999999998</v>
      </c>
      <c r="AQ124" s="882">
        <v>198.06699999999998</v>
      </c>
      <c r="AR124" s="881">
        <v>157</v>
      </c>
      <c r="AS124" s="882">
        <v>169</v>
      </c>
      <c r="AT124" s="881">
        <v>139.28</v>
      </c>
      <c r="AU124" s="882">
        <v>149.88999999999999</v>
      </c>
      <c r="AV124" s="881">
        <v>156.80000000000001</v>
      </c>
      <c r="AW124" s="882">
        <v>105</v>
      </c>
      <c r="AX124" s="881">
        <v>120.22978000000001</v>
      </c>
      <c r="AY124" s="882">
        <v>124.8463</v>
      </c>
      <c r="AZ124" s="886">
        <v>173.72881355932205</v>
      </c>
      <c r="BA124" s="882">
        <v>181</v>
      </c>
      <c r="BB124" s="887">
        <v>204</v>
      </c>
      <c r="BC124" s="888">
        <v>106.23828877005349</v>
      </c>
      <c r="BD124" s="881">
        <v>275</v>
      </c>
      <c r="BE124" s="882">
        <v>296</v>
      </c>
      <c r="BF124" s="881">
        <v>137</v>
      </c>
      <c r="BG124" s="882">
        <v>117</v>
      </c>
      <c r="BH124" s="881">
        <v>171</v>
      </c>
      <c r="BI124" s="882">
        <v>171</v>
      </c>
      <c r="BJ124" s="881">
        <v>109.32</v>
      </c>
      <c r="BK124" s="882">
        <v>113</v>
      </c>
      <c r="BL124" s="881">
        <v>100</v>
      </c>
      <c r="BM124" s="247">
        <v>98</v>
      </c>
      <c r="BN124" s="881">
        <v>156</v>
      </c>
      <c r="BO124" s="882">
        <v>168</v>
      </c>
      <c r="BP124" s="887">
        <v>233.20000000000002</v>
      </c>
      <c r="BQ124" s="888">
        <v>167.90593116000002</v>
      </c>
    </row>
    <row r="125" spans="1:69" s="27" customFormat="1" ht="22.5" customHeight="1" thickBot="1" x14ac:dyDescent="0.3">
      <c r="A125" s="1232" t="s">
        <v>115</v>
      </c>
      <c r="B125" s="1233"/>
      <c r="C125" s="1234"/>
      <c r="D125" s="1235"/>
      <c r="E125" s="966"/>
      <c r="F125" s="966"/>
      <c r="G125" s="966"/>
      <c r="H125" s="966"/>
      <c r="I125" s="966"/>
      <c r="J125" s="966"/>
      <c r="K125" s="975"/>
      <c r="L125" s="887"/>
      <c r="M125" s="888"/>
      <c r="N125" s="881"/>
      <c r="O125" s="247"/>
      <c r="P125" s="993"/>
      <c r="Q125" s="888"/>
      <c r="R125" s="887"/>
      <c r="S125" s="888"/>
      <c r="T125" s="994"/>
      <c r="U125" s="995"/>
      <c r="V125" s="887"/>
      <c r="W125" s="888"/>
      <c r="X125" s="881"/>
      <c r="Y125" s="247"/>
      <c r="Z125" s="887"/>
      <c r="AA125" s="888"/>
      <c r="AB125" s="887">
        <v>0</v>
      </c>
      <c r="AC125" s="888">
        <v>0</v>
      </c>
      <c r="AD125" s="881"/>
      <c r="AE125" s="996"/>
      <c r="AF125" s="881"/>
      <c r="AG125" s="882"/>
      <c r="AH125" s="881"/>
      <c r="AI125" s="882"/>
      <c r="AJ125" s="881"/>
      <c r="AK125" s="882"/>
      <c r="AL125" s="881"/>
      <c r="AM125" s="882"/>
      <c r="AN125" s="881"/>
      <c r="AO125" s="247"/>
      <c r="AP125" s="881"/>
      <c r="AQ125" s="882"/>
      <c r="AR125" s="881"/>
      <c r="AS125" s="882"/>
      <c r="AT125" s="881"/>
      <c r="AU125" s="882"/>
      <c r="AV125" s="881"/>
      <c r="AW125" s="882"/>
      <c r="AX125" s="881"/>
      <c r="AY125" s="882"/>
      <c r="AZ125" s="886"/>
      <c r="BA125" s="882"/>
      <c r="BB125" s="887"/>
      <c r="BC125" s="888"/>
      <c r="BD125" s="881"/>
      <c r="BE125" s="882"/>
      <c r="BF125" s="881"/>
      <c r="BG125" s="882"/>
      <c r="BH125" s="881">
        <v>0</v>
      </c>
      <c r="BI125" s="882">
        <v>0</v>
      </c>
      <c r="BJ125" s="881"/>
      <c r="BK125" s="882"/>
      <c r="BL125" s="881"/>
      <c r="BM125" s="247"/>
      <c r="BN125" s="881"/>
      <c r="BO125" s="882"/>
      <c r="BP125" s="887"/>
      <c r="BQ125" s="888"/>
    </row>
    <row r="126" spans="1:69" s="27" customFormat="1" ht="47.25" customHeight="1" thickBot="1" x14ac:dyDescent="0.3">
      <c r="A126" s="16">
        <v>51</v>
      </c>
      <c r="B126" s="131" t="s">
        <v>116</v>
      </c>
      <c r="C126" s="1163" t="s">
        <v>3</v>
      </c>
      <c r="D126" s="1163"/>
      <c r="E126" s="873" t="s">
        <v>8</v>
      </c>
      <c r="F126" s="66" t="e">
        <f>#REF!</f>
        <v>#REF!</v>
      </c>
      <c r="G126" s="873">
        <v>3</v>
      </c>
      <c r="H126" s="66" t="e">
        <f t="shared" ref="H126:H189" si="5">F126*G126</f>
        <v>#REF!</v>
      </c>
      <c r="I126" s="66" t="e">
        <f>(H126*($I$9+#REF!))+H126</f>
        <v>#REF!</v>
      </c>
      <c r="J126" s="66" t="e">
        <f>ROUND(I126*#REF!*#REF!,0)</f>
        <v>#REF!</v>
      </c>
      <c r="K126" s="964" t="e">
        <f>ROUND(I126*#REF!*#REF!*#REF!,0)</f>
        <v>#REF!</v>
      </c>
      <c r="L126" s="887">
        <v>1737</v>
      </c>
      <c r="M126" s="888">
        <v>1122</v>
      </c>
      <c r="N126" s="881">
        <v>1303.4947036422898</v>
      </c>
      <c r="O126" s="247">
        <v>1028.7</v>
      </c>
      <c r="P126" s="993">
        <v>1919</v>
      </c>
      <c r="Q126" s="888">
        <v>1426.5</v>
      </c>
      <c r="R126" s="887">
        <v>1729.4875524544543</v>
      </c>
      <c r="S126" s="888">
        <v>1530.6</v>
      </c>
      <c r="T126" s="994">
        <v>3039</v>
      </c>
      <c r="U126" s="995">
        <v>877</v>
      </c>
      <c r="V126" s="887">
        <v>1412.0543120085158</v>
      </c>
      <c r="W126" s="888">
        <v>1519.5963684110841</v>
      </c>
      <c r="X126" s="881">
        <v>1511.0169491525426</v>
      </c>
      <c r="Y126" s="247">
        <v>1508</v>
      </c>
      <c r="Z126" s="887">
        <v>2312.0500000000002</v>
      </c>
      <c r="AA126" s="888">
        <v>2488</v>
      </c>
      <c r="AB126" s="887">
        <v>3192</v>
      </c>
      <c r="AC126" s="888">
        <v>1892</v>
      </c>
      <c r="AD126" s="881">
        <v>1966</v>
      </c>
      <c r="AE126" s="996">
        <v>1185</v>
      </c>
      <c r="AF126" s="881">
        <v>1438</v>
      </c>
      <c r="AG126" s="882">
        <v>1493</v>
      </c>
      <c r="AH126" s="881">
        <v>1104.58</v>
      </c>
      <c r="AI126" s="882">
        <v>1237</v>
      </c>
      <c r="AJ126" s="881">
        <v>1134.9100000000001</v>
      </c>
      <c r="AK126" s="882">
        <v>1222</v>
      </c>
      <c r="AL126" s="881">
        <v>1210</v>
      </c>
      <c r="AM126" s="882">
        <v>1165</v>
      </c>
      <c r="AN126" s="881">
        <v>1683.15</v>
      </c>
      <c r="AO126" s="247">
        <v>1747.8</v>
      </c>
      <c r="AP126" s="881">
        <v>1841.7119999999998</v>
      </c>
      <c r="AQ126" s="882">
        <v>1981.7069999999999</v>
      </c>
      <c r="AR126" s="881">
        <v>1573</v>
      </c>
      <c r="AS126" s="882">
        <v>1692</v>
      </c>
      <c r="AT126" s="881">
        <v>1392.81</v>
      </c>
      <c r="AU126" s="882">
        <v>1498.89</v>
      </c>
      <c r="AV126" s="881">
        <v>1566.4</v>
      </c>
      <c r="AW126" s="882">
        <v>1053</v>
      </c>
      <c r="AX126" s="881">
        <v>1343.4705600000002</v>
      </c>
      <c r="AY126" s="882">
        <v>1395.05332</v>
      </c>
      <c r="AZ126" s="886">
        <v>1921.1864406779662</v>
      </c>
      <c r="BA126" s="882">
        <v>1993</v>
      </c>
      <c r="BB126" s="887">
        <v>2042</v>
      </c>
      <c r="BC126" s="888">
        <v>1068.1018649517687</v>
      </c>
      <c r="BD126" s="881">
        <v>2747</v>
      </c>
      <c r="BE126" s="882">
        <v>1692.079432</v>
      </c>
      <c r="BF126" s="881">
        <v>1524</v>
      </c>
      <c r="BG126" s="882">
        <v>1308</v>
      </c>
      <c r="BH126" s="881">
        <v>1715</v>
      </c>
      <c r="BI126" s="882">
        <v>1712</v>
      </c>
      <c r="BJ126" s="881">
        <v>1092.3699999999999</v>
      </c>
      <c r="BK126" s="882">
        <v>1134</v>
      </c>
      <c r="BL126" s="881">
        <v>996</v>
      </c>
      <c r="BM126" s="247">
        <v>979</v>
      </c>
      <c r="BN126" s="881">
        <v>1558</v>
      </c>
      <c r="BO126" s="882">
        <v>1677</v>
      </c>
      <c r="BP126" s="887">
        <v>2332</v>
      </c>
      <c r="BQ126" s="888">
        <v>1784.6349712400001</v>
      </c>
    </row>
    <row r="127" spans="1:69" s="27" customFormat="1" ht="41.25" customHeight="1" thickBot="1" x14ac:dyDescent="0.3">
      <c r="A127" s="16">
        <v>52</v>
      </c>
      <c r="B127" s="131" t="s">
        <v>117</v>
      </c>
      <c r="C127" s="1148" t="s">
        <v>3</v>
      </c>
      <c r="D127" s="1148"/>
      <c r="E127" s="871" t="s">
        <v>8</v>
      </c>
      <c r="F127" s="64" t="e">
        <f>#REF!</f>
        <v>#REF!</v>
      </c>
      <c r="G127" s="871">
        <v>6</v>
      </c>
      <c r="H127" s="64" t="e">
        <f t="shared" si="5"/>
        <v>#REF!</v>
      </c>
      <c r="I127" s="64" t="e">
        <f>(H127*($I$9+#REF!))+H127</f>
        <v>#REF!</v>
      </c>
      <c r="J127" s="64" t="e">
        <f>ROUND(I127*#REF!*#REF!,0)</f>
        <v>#REF!</v>
      </c>
      <c r="K127" s="919" t="e">
        <f>ROUND(I127*#REF!*#REF!*#REF!,0)</f>
        <v>#REF!</v>
      </c>
      <c r="L127" s="887">
        <v>3474</v>
      </c>
      <c r="M127" s="888">
        <v>2244</v>
      </c>
      <c r="N127" s="881">
        <v>2606.9894072845796</v>
      </c>
      <c r="O127" s="247">
        <v>2057.4</v>
      </c>
      <c r="P127" s="993">
        <v>3838</v>
      </c>
      <c r="Q127" s="888">
        <v>2853</v>
      </c>
      <c r="R127" s="887">
        <v>3458.9751049089086</v>
      </c>
      <c r="S127" s="888">
        <v>3061.2</v>
      </c>
      <c r="T127" s="994">
        <v>6079</v>
      </c>
      <c r="U127" s="995">
        <v>1753</v>
      </c>
      <c r="V127" s="887">
        <v>3388.87</v>
      </c>
      <c r="W127" s="888">
        <v>3519</v>
      </c>
      <c r="X127" s="881">
        <v>0</v>
      </c>
      <c r="Y127" s="247">
        <v>0</v>
      </c>
      <c r="Z127" s="887">
        <v>4624.1000000000004</v>
      </c>
      <c r="AA127" s="888">
        <v>4976</v>
      </c>
      <c r="AB127" s="887">
        <v>6385</v>
      </c>
      <c r="AC127" s="888">
        <v>3785</v>
      </c>
      <c r="AD127" s="881">
        <v>3932</v>
      </c>
      <c r="AE127" s="996">
        <v>2369</v>
      </c>
      <c r="AF127" s="881">
        <v>2876</v>
      </c>
      <c r="AG127" s="882">
        <v>2987</v>
      </c>
      <c r="AH127" s="881">
        <v>2208.11</v>
      </c>
      <c r="AI127" s="882">
        <v>2476</v>
      </c>
      <c r="AJ127" s="881">
        <v>2270.87</v>
      </c>
      <c r="AK127" s="882">
        <v>2443</v>
      </c>
      <c r="AL127" s="881">
        <v>1210</v>
      </c>
      <c r="AM127" s="882">
        <v>1165</v>
      </c>
      <c r="AN127" s="881">
        <v>3366.29</v>
      </c>
      <c r="AO127" s="247">
        <v>3495.6</v>
      </c>
      <c r="AP127" s="881">
        <v>2074</v>
      </c>
      <c r="AQ127" s="882">
        <v>2281.3999999999996</v>
      </c>
      <c r="AR127" s="881">
        <v>3145</v>
      </c>
      <c r="AS127" s="882">
        <v>3385</v>
      </c>
      <c r="AT127" s="881">
        <v>2785.62</v>
      </c>
      <c r="AU127" s="882">
        <v>2997.78</v>
      </c>
      <c r="AV127" s="881">
        <v>3132.8</v>
      </c>
      <c r="AW127" s="882">
        <v>2107</v>
      </c>
      <c r="AX127" s="881">
        <v>2890.9217399999998</v>
      </c>
      <c r="AY127" s="882">
        <v>3001.9290200000005</v>
      </c>
      <c r="AZ127" s="886">
        <v>3841.5254237288136</v>
      </c>
      <c r="BA127" s="882">
        <v>3990</v>
      </c>
      <c r="BB127" s="887">
        <v>4083</v>
      </c>
      <c r="BC127" s="888">
        <v>2135.0706752411579</v>
      </c>
      <c r="BD127" s="881">
        <v>5493</v>
      </c>
      <c r="BE127" s="882">
        <v>5912</v>
      </c>
      <c r="BF127" s="881">
        <v>3048</v>
      </c>
      <c r="BG127" s="882">
        <v>3280</v>
      </c>
      <c r="BH127" s="881">
        <v>3429</v>
      </c>
      <c r="BI127" s="882">
        <v>3424</v>
      </c>
      <c r="BJ127" s="881">
        <v>2183.9</v>
      </c>
      <c r="BK127" s="882">
        <v>2268</v>
      </c>
      <c r="BL127" s="881">
        <v>1992</v>
      </c>
      <c r="BM127" s="247">
        <v>1957</v>
      </c>
      <c r="BN127" s="881">
        <v>3117</v>
      </c>
      <c r="BO127" s="882">
        <v>3354</v>
      </c>
      <c r="BP127" s="887">
        <v>4664</v>
      </c>
      <c r="BQ127" s="888">
        <v>5019.3</v>
      </c>
    </row>
    <row r="128" spans="1:69" s="27" customFormat="1" ht="111" customHeight="1" thickBot="1" x14ac:dyDescent="0.3">
      <c r="A128" s="16">
        <v>53</v>
      </c>
      <c r="B128" s="131" t="s">
        <v>118</v>
      </c>
      <c r="C128" s="1148" t="s">
        <v>3</v>
      </c>
      <c r="D128" s="1148"/>
      <c r="E128" s="871" t="s">
        <v>8</v>
      </c>
      <c r="F128" s="64" t="e">
        <f>#REF!</f>
        <v>#REF!</v>
      </c>
      <c r="G128" s="871">
        <v>1</v>
      </c>
      <c r="H128" s="64" t="e">
        <f t="shared" si="5"/>
        <v>#REF!</v>
      </c>
      <c r="I128" s="64" t="e">
        <f>(H128*($I$9+#REF!))+H128</f>
        <v>#REF!</v>
      </c>
      <c r="J128" s="64" t="e">
        <f>ROUND(I128*#REF!*#REF!,0)</f>
        <v>#REF!</v>
      </c>
      <c r="K128" s="919" t="e">
        <f>ROUND(I128*#REF!*#REF!*#REF!,0)</f>
        <v>#REF!</v>
      </c>
      <c r="L128" s="887">
        <v>579</v>
      </c>
      <c r="M128" s="888">
        <v>374</v>
      </c>
      <c r="N128" s="881">
        <v>434.49823454742989</v>
      </c>
      <c r="O128" s="247">
        <v>342.9</v>
      </c>
      <c r="P128" s="993">
        <v>640</v>
      </c>
      <c r="Q128" s="888">
        <v>475.5</v>
      </c>
      <c r="R128" s="887">
        <v>576.49585081815155</v>
      </c>
      <c r="S128" s="888">
        <v>510.2</v>
      </c>
      <c r="T128" s="994">
        <v>1013</v>
      </c>
      <c r="U128" s="995">
        <v>292</v>
      </c>
      <c r="V128" s="887">
        <v>470.68477066950527</v>
      </c>
      <c r="W128" s="888">
        <v>506.53212280369479</v>
      </c>
      <c r="X128" s="881">
        <v>0</v>
      </c>
      <c r="Y128" s="247">
        <v>0</v>
      </c>
      <c r="Z128" s="887">
        <v>770.68</v>
      </c>
      <c r="AA128" s="888">
        <v>829</v>
      </c>
      <c r="AB128" s="887">
        <v>1064</v>
      </c>
      <c r="AC128" s="888">
        <v>631</v>
      </c>
      <c r="AD128" s="881">
        <v>655</v>
      </c>
      <c r="AE128" s="996">
        <v>395</v>
      </c>
      <c r="AF128" s="881">
        <v>479</v>
      </c>
      <c r="AG128" s="882">
        <v>498</v>
      </c>
      <c r="AH128" s="881">
        <v>368.19</v>
      </c>
      <c r="AI128" s="882">
        <v>412</v>
      </c>
      <c r="AJ128" s="881">
        <v>378.65</v>
      </c>
      <c r="AK128" s="882">
        <v>407</v>
      </c>
      <c r="AL128" s="881">
        <v>1210</v>
      </c>
      <c r="AM128" s="882">
        <v>1165</v>
      </c>
      <c r="AN128" s="881">
        <v>561.04999999999995</v>
      </c>
      <c r="AO128" s="247">
        <v>582.6</v>
      </c>
      <c r="AP128" s="881">
        <v>613.904</v>
      </c>
      <c r="AQ128" s="882">
        <v>660.56899999999996</v>
      </c>
      <c r="AR128" s="881">
        <v>524</v>
      </c>
      <c r="AS128" s="882">
        <v>564</v>
      </c>
      <c r="AT128" s="881">
        <v>464.27</v>
      </c>
      <c r="AU128" s="882">
        <v>499.63</v>
      </c>
      <c r="AV128" s="881">
        <v>521.6</v>
      </c>
      <c r="AW128" s="882">
        <v>351</v>
      </c>
      <c r="AX128" s="881">
        <v>359</v>
      </c>
      <c r="AY128" s="882">
        <v>383</v>
      </c>
      <c r="AZ128" s="886">
        <v>622.03389830508479</v>
      </c>
      <c r="BA128" s="882">
        <v>646</v>
      </c>
      <c r="BB128" s="887">
        <v>681</v>
      </c>
      <c r="BC128" s="888">
        <v>356.23022508038588</v>
      </c>
      <c r="BD128" s="881">
        <v>916</v>
      </c>
      <c r="BE128" s="882">
        <v>985</v>
      </c>
      <c r="BF128" s="881">
        <v>508</v>
      </c>
      <c r="BG128" s="882">
        <v>547</v>
      </c>
      <c r="BH128" s="881">
        <v>572</v>
      </c>
      <c r="BI128" s="882">
        <v>571</v>
      </c>
      <c r="BJ128" s="881">
        <v>364.41</v>
      </c>
      <c r="BK128" s="882">
        <v>378</v>
      </c>
      <c r="BL128" s="881">
        <v>332</v>
      </c>
      <c r="BM128" s="247">
        <v>327</v>
      </c>
      <c r="BN128" s="881">
        <v>519</v>
      </c>
      <c r="BO128" s="882">
        <v>559</v>
      </c>
      <c r="BP128" s="887">
        <v>777.7</v>
      </c>
      <c r="BQ128" s="888">
        <v>836.00000000000011</v>
      </c>
    </row>
    <row r="129" spans="1:69" s="27" customFormat="1" ht="141" customHeight="1" thickBot="1" x14ac:dyDescent="0.3">
      <c r="A129" s="16">
        <v>54</v>
      </c>
      <c r="B129" s="131" t="s">
        <v>119</v>
      </c>
      <c r="C129" s="1148" t="s">
        <v>3</v>
      </c>
      <c r="D129" s="1148"/>
      <c r="E129" s="871" t="s">
        <v>8</v>
      </c>
      <c r="F129" s="64" t="e">
        <f>#REF!</f>
        <v>#REF!</v>
      </c>
      <c r="G129" s="871">
        <v>0.5</v>
      </c>
      <c r="H129" s="64" t="e">
        <f t="shared" si="5"/>
        <v>#REF!</v>
      </c>
      <c r="I129" s="64" t="e">
        <f>(H129*($I$9+#REF!))+H129</f>
        <v>#REF!</v>
      </c>
      <c r="J129" s="64" t="e">
        <f>ROUND(I129*#REF!*#REF!,0)</f>
        <v>#REF!</v>
      </c>
      <c r="K129" s="919" t="e">
        <f>ROUND(I129*#REF!*#REF!*#REF!,0)</f>
        <v>#REF!</v>
      </c>
      <c r="L129" s="887">
        <v>290</v>
      </c>
      <c r="M129" s="888">
        <v>187</v>
      </c>
      <c r="N129" s="881">
        <v>217.24911727371494</v>
      </c>
      <c r="O129" s="247">
        <v>171.4</v>
      </c>
      <c r="P129" s="993">
        <v>320</v>
      </c>
      <c r="Q129" s="888">
        <v>237.75</v>
      </c>
      <c r="R129" s="887">
        <v>288.24792540907578</v>
      </c>
      <c r="S129" s="888">
        <v>255.1</v>
      </c>
      <c r="T129" s="994">
        <v>507</v>
      </c>
      <c r="U129" s="995">
        <v>146</v>
      </c>
      <c r="V129" s="887">
        <v>235.34238533475263</v>
      </c>
      <c r="W129" s="888">
        <v>253.2660614018474</v>
      </c>
      <c r="X129" s="881">
        <v>0</v>
      </c>
      <c r="Y129" s="247">
        <v>0</v>
      </c>
      <c r="Z129" s="887">
        <v>385.34</v>
      </c>
      <c r="AA129" s="888">
        <v>415</v>
      </c>
      <c r="AB129" s="887">
        <v>532</v>
      </c>
      <c r="AC129" s="888">
        <v>315</v>
      </c>
      <c r="AD129" s="881">
        <v>328</v>
      </c>
      <c r="AE129" s="996">
        <v>197</v>
      </c>
      <c r="AF129" s="881">
        <v>240</v>
      </c>
      <c r="AG129" s="882">
        <v>249</v>
      </c>
      <c r="AH129" s="881">
        <v>184.1</v>
      </c>
      <c r="AI129" s="882">
        <v>206</v>
      </c>
      <c r="AJ129" s="881">
        <v>189.33</v>
      </c>
      <c r="AK129" s="882">
        <v>204</v>
      </c>
      <c r="AL129" s="881">
        <v>1210</v>
      </c>
      <c r="AM129" s="882">
        <v>1165</v>
      </c>
      <c r="AN129" s="881">
        <v>280.52</v>
      </c>
      <c r="AO129" s="247">
        <v>291.3</v>
      </c>
      <c r="AP129" s="881">
        <v>306.952</v>
      </c>
      <c r="AQ129" s="882">
        <v>329.76599999999996</v>
      </c>
      <c r="AR129" s="881">
        <v>262</v>
      </c>
      <c r="AS129" s="882">
        <v>282</v>
      </c>
      <c r="AT129" s="881">
        <v>232.14</v>
      </c>
      <c r="AU129" s="882">
        <v>249.81</v>
      </c>
      <c r="AV129" s="881">
        <v>260.8</v>
      </c>
      <c r="AW129" s="882">
        <v>176</v>
      </c>
      <c r="AX129" s="881">
        <v>179</v>
      </c>
      <c r="AY129" s="882">
        <v>191</v>
      </c>
      <c r="AZ129" s="886">
        <v>313.5593220338983</v>
      </c>
      <c r="BA129" s="882">
        <v>326</v>
      </c>
      <c r="BB129" s="887">
        <v>340</v>
      </c>
      <c r="BC129" s="888">
        <v>177.8207073954984</v>
      </c>
      <c r="BD129" s="881">
        <v>458</v>
      </c>
      <c r="BE129" s="882">
        <v>493</v>
      </c>
      <c r="BF129" s="881">
        <v>254</v>
      </c>
      <c r="BG129" s="882">
        <v>273</v>
      </c>
      <c r="BH129" s="881">
        <v>286</v>
      </c>
      <c r="BI129" s="882">
        <v>285</v>
      </c>
      <c r="BJ129" s="881">
        <v>182.2</v>
      </c>
      <c r="BK129" s="882">
        <v>189</v>
      </c>
      <c r="BL129" s="881">
        <v>166</v>
      </c>
      <c r="BM129" s="247">
        <v>163</v>
      </c>
      <c r="BN129" s="881">
        <v>260</v>
      </c>
      <c r="BO129" s="882">
        <v>280</v>
      </c>
      <c r="BP129" s="887">
        <v>388.3</v>
      </c>
      <c r="BQ129" s="888">
        <v>418.00000000000006</v>
      </c>
    </row>
    <row r="130" spans="1:69" s="27" customFormat="1" ht="41.25" customHeight="1" thickBot="1" x14ac:dyDescent="0.3">
      <c r="A130" s="16">
        <v>55</v>
      </c>
      <c r="B130" s="131" t="s">
        <v>120</v>
      </c>
      <c r="C130" s="1148" t="s">
        <v>3</v>
      </c>
      <c r="D130" s="1148"/>
      <c r="E130" s="871" t="s">
        <v>8</v>
      </c>
      <c r="F130" s="64" t="e">
        <f>#REF!</f>
        <v>#REF!</v>
      </c>
      <c r="G130" s="871">
        <v>1.2</v>
      </c>
      <c r="H130" s="64" t="e">
        <f t="shared" si="5"/>
        <v>#REF!</v>
      </c>
      <c r="I130" s="64" t="e">
        <f>(H130*($I$9+#REF!))+H130</f>
        <v>#REF!</v>
      </c>
      <c r="J130" s="64" t="e">
        <f>ROUND(I130*#REF!*#REF!,0)</f>
        <v>#REF!</v>
      </c>
      <c r="K130" s="919" t="e">
        <f>ROUND(I130*#REF!*#REF!*#REF!,0)</f>
        <v>#REF!</v>
      </c>
      <c r="L130" s="887">
        <v>695</v>
      </c>
      <c r="M130" s="888">
        <v>449</v>
      </c>
      <c r="N130" s="881">
        <v>521.3978814569158</v>
      </c>
      <c r="O130" s="247">
        <v>411.5</v>
      </c>
      <c r="P130" s="993">
        <v>768</v>
      </c>
      <c r="Q130" s="888">
        <v>570.75</v>
      </c>
      <c r="R130" s="887">
        <v>691.79502098178182</v>
      </c>
      <c r="S130" s="888">
        <v>612.20000000000005</v>
      </c>
      <c r="T130" s="994">
        <v>1216</v>
      </c>
      <c r="U130" s="995">
        <v>351</v>
      </c>
      <c r="V130" s="887">
        <v>564.82172480340625</v>
      </c>
      <c r="W130" s="888">
        <v>607.83854736443357</v>
      </c>
      <c r="X130" s="881">
        <v>604.2372881355933</v>
      </c>
      <c r="Y130" s="247">
        <v>603</v>
      </c>
      <c r="Z130" s="887">
        <v>924.82</v>
      </c>
      <c r="AA130" s="888">
        <v>995</v>
      </c>
      <c r="AB130" s="887">
        <v>1277</v>
      </c>
      <c r="AC130" s="888">
        <v>757</v>
      </c>
      <c r="AD130" s="881">
        <v>786</v>
      </c>
      <c r="AE130" s="996">
        <v>474</v>
      </c>
      <c r="AF130" s="881">
        <v>575</v>
      </c>
      <c r="AG130" s="882">
        <v>597</v>
      </c>
      <c r="AH130" s="881">
        <v>441.41</v>
      </c>
      <c r="AI130" s="882">
        <v>495</v>
      </c>
      <c r="AJ130" s="881">
        <v>453.96</v>
      </c>
      <c r="AK130" s="882">
        <v>488</v>
      </c>
      <c r="AL130" s="881">
        <v>369</v>
      </c>
      <c r="AM130" s="882">
        <v>334</v>
      </c>
      <c r="AN130" s="881">
        <v>673.26</v>
      </c>
      <c r="AO130" s="247">
        <v>699.1</v>
      </c>
      <c r="AP130" s="881">
        <v>736.27</v>
      </c>
      <c r="AQ130" s="882">
        <v>792.26799999999992</v>
      </c>
      <c r="AR130" s="881">
        <v>629</v>
      </c>
      <c r="AS130" s="882">
        <v>677</v>
      </c>
      <c r="AT130" s="881">
        <v>557.12</v>
      </c>
      <c r="AU130" s="882">
        <v>599.55999999999995</v>
      </c>
      <c r="AV130" s="881">
        <v>627.20000000000005</v>
      </c>
      <c r="AW130" s="882">
        <v>421</v>
      </c>
      <c r="AX130" s="881">
        <v>609.04336000000012</v>
      </c>
      <c r="AY130" s="882">
        <v>632.43161999999995</v>
      </c>
      <c r="AZ130" s="886">
        <v>768.64406779661022</v>
      </c>
      <c r="BA130" s="882">
        <v>799</v>
      </c>
      <c r="BB130" s="887">
        <v>817</v>
      </c>
      <c r="BC130" s="888">
        <v>427.22520107238608</v>
      </c>
      <c r="BD130" s="881">
        <v>1099</v>
      </c>
      <c r="BE130" s="882">
        <v>1182</v>
      </c>
      <c r="BF130" s="881">
        <v>610</v>
      </c>
      <c r="BG130" s="882">
        <v>656</v>
      </c>
      <c r="BH130" s="881">
        <v>686</v>
      </c>
      <c r="BI130" s="882">
        <v>685</v>
      </c>
      <c r="BJ130" s="881">
        <v>436.44</v>
      </c>
      <c r="BK130" s="882">
        <v>454</v>
      </c>
      <c r="BL130" s="881">
        <v>398</v>
      </c>
      <c r="BM130" s="247">
        <v>392</v>
      </c>
      <c r="BN130" s="881">
        <v>623</v>
      </c>
      <c r="BO130" s="882">
        <v>671</v>
      </c>
      <c r="BP130" s="887">
        <v>932.80000000000007</v>
      </c>
      <c r="BQ130" s="888">
        <v>713.85672467999996</v>
      </c>
    </row>
    <row r="131" spans="1:69" s="27" customFormat="1" ht="23.25" customHeight="1" thickBot="1" x14ac:dyDescent="0.3">
      <c r="A131" s="16">
        <v>56</v>
      </c>
      <c r="B131" s="131" t="s">
        <v>121</v>
      </c>
      <c r="C131" s="1148" t="s">
        <v>3</v>
      </c>
      <c r="D131" s="1148"/>
      <c r="E131" s="871" t="s">
        <v>8</v>
      </c>
      <c r="F131" s="64" t="e">
        <f>#REF!</f>
        <v>#REF!</v>
      </c>
      <c r="G131" s="871">
        <v>0.5</v>
      </c>
      <c r="H131" s="64" t="e">
        <f t="shared" si="5"/>
        <v>#REF!</v>
      </c>
      <c r="I131" s="64" t="e">
        <f>(H131*($I$9+#REF!))+H131</f>
        <v>#REF!</v>
      </c>
      <c r="J131" s="64" t="e">
        <f>ROUND(I131*#REF!*#REF!,0)</f>
        <v>#REF!</v>
      </c>
      <c r="K131" s="919" t="e">
        <f>ROUND(I131*#REF!*#REF!*#REF!,0)</f>
        <v>#REF!</v>
      </c>
      <c r="L131" s="887">
        <v>290</v>
      </c>
      <c r="M131" s="888">
        <v>187</v>
      </c>
      <c r="N131" s="881">
        <v>217.24911727371494</v>
      </c>
      <c r="O131" s="247">
        <v>171.4</v>
      </c>
      <c r="P131" s="993">
        <v>320</v>
      </c>
      <c r="Q131" s="888">
        <v>237.75</v>
      </c>
      <c r="R131" s="887">
        <v>288.24792540907578</v>
      </c>
      <c r="S131" s="888">
        <v>255.1</v>
      </c>
      <c r="T131" s="994">
        <v>507</v>
      </c>
      <c r="U131" s="995">
        <v>146</v>
      </c>
      <c r="V131" s="887">
        <v>235.34238533475263</v>
      </c>
      <c r="W131" s="888">
        <v>253.2660614018474</v>
      </c>
      <c r="X131" s="881">
        <v>251.69491525423732</v>
      </c>
      <c r="Y131" s="247">
        <v>251</v>
      </c>
      <c r="Z131" s="887">
        <v>385.34</v>
      </c>
      <c r="AA131" s="888">
        <v>415</v>
      </c>
      <c r="AB131" s="887">
        <v>532</v>
      </c>
      <c r="AC131" s="888">
        <v>315</v>
      </c>
      <c r="AD131" s="881">
        <v>328</v>
      </c>
      <c r="AE131" s="996">
        <v>197</v>
      </c>
      <c r="AF131" s="881">
        <v>240</v>
      </c>
      <c r="AG131" s="882">
        <v>249</v>
      </c>
      <c r="AH131" s="881">
        <v>184.1</v>
      </c>
      <c r="AI131" s="882">
        <v>206</v>
      </c>
      <c r="AJ131" s="881">
        <v>189.33</v>
      </c>
      <c r="AK131" s="882">
        <v>204</v>
      </c>
      <c r="AL131" s="881">
        <v>144</v>
      </c>
      <c r="AM131" s="882">
        <v>139</v>
      </c>
      <c r="AN131" s="881">
        <v>280.52</v>
      </c>
      <c r="AO131" s="247">
        <v>291.3</v>
      </c>
      <c r="AP131" s="881">
        <v>237.47299999999998</v>
      </c>
      <c r="AQ131" s="882">
        <v>724.86299999999994</v>
      </c>
      <c r="AR131" s="881">
        <v>262</v>
      </c>
      <c r="AS131" s="882">
        <v>282</v>
      </c>
      <c r="AT131" s="881">
        <v>232.14</v>
      </c>
      <c r="AU131" s="882">
        <v>249.81</v>
      </c>
      <c r="AV131" s="881">
        <v>260.8</v>
      </c>
      <c r="AW131" s="882">
        <v>176</v>
      </c>
      <c r="AX131" s="881">
        <v>609.04336000000001</v>
      </c>
      <c r="AY131" s="882">
        <v>632.43161999999995</v>
      </c>
      <c r="AZ131" s="886">
        <v>311.0169491525424</v>
      </c>
      <c r="BA131" s="882">
        <v>323</v>
      </c>
      <c r="BB131" s="887">
        <v>340</v>
      </c>
      <c r="BC131" s="888">
        <v>177.8207073954984</v>
      </c>
      <c r="BD131" s="881">
        <v>458</v>
      </c>
      <c r="BE131" s="882">
        <v>493</v>
      </c>
      <c r="BF131" s="881">
        <v>254</v>
      </c>
      <c r="BG131" s="882">
        <v>218</v>
      </c>
      <c r="BH131" s="881">
        <v>286</v>
      </c>
      <c r="BI131" s="882">
        <v>285</v>
      </c>
      <c r="BJ131" s="881">
        <v>182.2</v>
      </c>
      <c r="BK131" s="882">
        <v>189</v>
      </c>
      <c r="BL131" s="881">
        <v>166</v>
      </c>
      <c r="BM131" s="247">
        <v>163</v>
      </c>
      <c r="BN131" s="881">
        <v>260</v>
      </c>
      <c r="BO131" s="882">
        <v>280</v>
      </c>
      <c r="BP131" s="887">
        <v>388.3</v>
      </c>
      <c r="BQ131" s="888">
        <v>297.43688171999997</v>
      </c>
    </row>
    <row r="132" spans="1:69" s="27" customFormat="1" ht="23.25" customHeight="1" thickBot="1" x14ac:dyDescent="0.3">
      <c r="A132" s="16">
        <v>57</v>
      </c>
      <c r="B132" s="131" t="s">
        <v>122</v>
      </c>
      <c r="C132" s="1148" t="s">
        <v>3</v>
      </c>
      <c r="D132" s="1148"/>
      <c r="E132" s="871" t="s">
        <v>8</v>
      </c>
      <c r="F132" s="64" t="e">
        <f>#REF!</f>
        <v>#REF!</v>
      </c>
      <c r="G132" s="871">
        <v>1.1100000000000001</v>
      </c>
      <c r="H132" s="64" t="e">
        <f t="shared" si="5"/>
        <v>#REF!</v>
      </c>
      <c r="I132" s="64" t="e">
        <f>(H132*($I$9+#REF!))+H132</f>
        <v>#REF!</v>
      </c>
      <c r="J132" s="64" t="e">
        <f>ROUND(I132*#REF!*#REF!,0)</f>
        <v>#REF!</v>
      </c>
      <c r="K132" s="919" t="e">
        <f>ROUND(I132*#REF!*#REF!*#REF!,0)</f>
        <v>#REF!</v>
      </c>
      <c r="L132" s="887">
        <v>643</v>
      </c>
      <c r="M132" s="888">
        <v>415</v>
      </c>
      <c r="N132" s="881">
        <v>482.29304034764721</v>
      </c>
      <c r="O132" s="247">
        <v>411.8</v>
      </c>
      <c r="P132" s="993">
        <v>710</v>
      </c>
      <c r="Q132" s="888">
        <v>528</v>
      </c>
      <c r="R132" s="887">
        <v>639.91039440814836</v>
      </c>
      <c r="S132" s="888">
        <v>566.29999999999995</v>
      </c>
      <c r="T132" s="994">
        <v>1125</v>
      </c>
      <c r="U132" s="995">
        <v>324</v>
      </c>
      <c r="V132" s="887">
        <v>522.46009544315086</v>
      </c>
      <c r="W132" s="888">
        <v>562.25065631210111</v>
      </c>
      <c r="X132" s="881">
        <v>559.32203389830511</v>
      </c>
      <c r="Y132" s="247">
        <v>558</v>
      </c>
      <c r="Z132" s="887">
        <v>855.46</v>
      </c>
      <c r="AA132" s="888">
        <v>921</v>
      </c>
      <c r="AB132" s="887">
        <v>1181</v>
      </c>
      <c r="AC132" s="888">
        <v>700</v>
      </c>
      <c r="AD132" s="881">
        <v>727</v>
      </c>
      <c r="AE132" s="996">
        <v>438</v>
      </c>
      <c r="AF132" s="881">
        <v>532</v>
      </c>
      <c r="AG132" s="882">
        <v>553</v>
      </c>
      <c r="AH132" s="881">
        <v>408.99</v>
      </c>
      <c r="AI132" s="882">
        <v>458</v>
      </c>
      <c r="AJ132" s="881">
        <v>420.49</v>
      </c>
      <c r="AK132" s="882">
        <v>452</v>
      </c>
      <c r="AL132" s="881">
        <v>320</v>
      </c>
      <c r="AM132" s="882">
        <v>308</v>
      </c>
      <c r="AN132" s="881">
        <v>622.76</v>
      </c>
      <c r="AO132" s="247">
        <v>646.70000000000005</v>
      </c>
      <c r="AP132" s="881">
        <v>526.79599999999994</v>
      </c>
      <c r="AQ132" s="882">
        <v>937.44799999999998</v>
      </c>
      <c r="AR132" s="881">
        <v>582</v>
      </c>
      <c r="AS132" s="882">
        <v>626</v>
      </c>
      <c r="AT132" s="881">
        <v>515.34</v>
      </c>
      <c r="AU132" s="882">
        <v>554.59</v>
      </c>
      <c r="AV132" s="881">
        <v>579.20000000000005</v>
      </c>
      <c r="AW132" s="882">
        <v>390</v>
      </c>
      <c r="AX132" s="881">
        <v>497.08747999999997</v>
      </c>
      <c r="AY132" s="882">
        <v>506.68941999999998</v>
      </c>
      <c r="AZ132" s="886">
        <v>686.4406779661017</v>
      </c>
      <c r="BA132" s="882">
        <v>713</v>
      </c>
      <c r="BB132" s="887">
        <v>755</v>
      </c>
      <c r="BC132" s="888">
        <v>395.36486956521742</v>
      </c>
      <c r="BD132" s="881">
        <v>1016</v>
      </c>
      <c r="BE132" s="882">
        <v>1094</v>
      </c>
      <c r="BF132" s="881">
        <v>564</v>
      </c>
      <c r="BG132" s="882">
        <v>484</v>
      </c>
      <c r="BH132" s="881">
        <v>634</v>
      </c>
      <c r="BI132" s="882">
        <v>633</v>
      </c>
      <c r="BJ132" s="881">
        <v>404.24</v>
      </c>
      <c r="BK132" s="882">
        <v>420</v>
      </c>
      <c r="BL132" s="881">
        <v>369</v>
      </c>
      <c r="BM132" s="247">
        <v>362</v>
      </c>
      <c r="BN132" s="881">
        <v>577</v>
      </c>
      <c r="BO132" s="882">
        <v>621</v>
      </c>
      <c r="BP132" s="887">
        <v>862.40000000000009</v>
      </c>
      <c r="BQ132" s="888">
        <v>660.32328472000017</v>
      </c>
    </row>
    <row r="133" spans="1:69" s="27" customFormat="1" ht="23.25" customHeight="1" thickBot="1" x14ac:dyDescent="0.3">
      <c r="A133" s="16">
        <v>58</v>
      </c>
      <c r="B133" s="131" t="s">
        <v>123</v>
      </c>
      <c r="C133" s="1148" t="s">
        <v>3</v>
      </c>
      <c r="D133" s="1148"/>
      <c r="E133" s="871" t="s">
        <v>8</v>
      </c>
      <c r="F133" s="64" t="e">
        <f>#REF!</f>
        <v>#REF!</v>
      </c>
      <c r="G133" s="871">
        <v>0.4</v>
      </c>
      <c r="H133" s="64" t="e">
        <f t="shared" si="5"/>
        <v>#REF!</v>
      </c>
      <c r="I133" s="64" t="e">
        <f>(H133*($I$9+#REF!))+H133</f>
        <v>#REF!</v>
      </c>
      <c r="J133" s="64" t="e">
        <f>ROUND(I133*#REF!*#REF!,0)</f>
        <v>#REF!</v>
      </c>
      <c r="K133" s="919" t="e">
        <f>ROUND(I133*#REF!*#REF!*#REF!,0)</f>
        <v>#REF!</v>
      </c>
      <c r="L133" s="887">
        <v>232</v>
      </c>
      <c r="M133" s="888">
        <v>150</v>
      </c>
      <c r="N133" s="881">
        <v>173.79929381897199</v>
      </c>
      <c r="O133" s="247">
        <v>137.19999999999999</v>
      </c>
      <c r="P133" s="993">
        <v>256</v>
      </c>
      <c r="Q133" s="888">
        <v>190.5</v>
      </c>
      <c r="R133" s="887">
        <v>230.59834032726067</v>
      </c>
      <c r="S133" s="888">
        <v>204.1</v>
      </c>
      <c r="T133" s="994">
        <v>405</v>
      </c>
      <c r="U133" s="995">
        <v>117</v>
      </c>
      <c r="V133" s="887">
        <v>188.27390826780211</v>
      </c>
      <c r="W133" s="888">
        <v>202.61284912147789</v>
      </c>
      <c r="X133" s="881">
        <v>201.69491525423729</v>
      </c>
      <c r="Y133" s="247">
        <v>201</v>
      </c>
      <c r="Z133" s="887">
        <v>308.27</v>
      </c>
      <c r="AA133" s="888">
        <v>332</v>
      </c>
      <c r="AB133" s="887">
        <v>426</v>
      </c>
      <c r="AC133" s="888">
        <v>252</v>
      </c>
      <c r="AD133" s="881">
        <v>262</v>
      </c>
      <c r="AE133" s="996">
        <v>158</v>
      </c>
      <c r="AF133" s="881">
        <v>192</v>
      </c>
      <c r="AG133" s="882">
        <v>199</v>
      </c>
      <c r="AH133" s="881">
        <v>147.49</v>
      </c>
      <c r="AI133" s="882">
        <v>165</v>
      </c>
      <c r="AJ133" s="881">
        <v>151.66999999999999</v>
      </c>
      <c r="AK133" s="882">
        <v>163</v>
      </c>
      <c r="AL133" s="881">
        <v>115</v>
      </c>
      <c r="AM133" s="882">
        <v>112</v>
      </c>
      <c r="AN133" s="881">
        <v>224.42</v>
      </c>
      <c r="AO133" s="247">
        <v>233</v>
      </c>
      <c r="AP133" s="881">
        <v>189.77099999999999</v>
      </c>
      <c r="AQ133" s="882">
        <v>468.72399999999999</v>
      </c>
      <c r="AR133" s="881">
        <v>210</v>
      </c>
      <c r="AS133" s="882">
        <v>226</v>
      </c>
      <c r="AT133" s="881">
        <v>185.71</v>
      </c>
      <c r="AU133" s="882">
        <v>199.85</v>
      </c>
      <c r="AV133" s="881">
        <v>209.60000000000002</v>
      </c>
      <c r="AW133" s="882">
        <v>140</v>
      </c>
      <c r="AX133" s="881">
        <v>179.12729999999999</v>
      </c>
      <c r="AY133" s="882">
        <v>186.00991999999999</v>
      </c>
      <c r="AZ133" s="886">
        <v>252.54237288135596</v>
      </c>
      <c r="BA133" s="882">
        <v>262</v>
      </c>
      <c r="BB133" s="887">
        <v>272</v>
      </c>
      <c r="BC133" s="888">
        <v>142.59534136546185</v>
      </c>
      <c r="BD133" s="881">
        <v>366</v>
      </c>
      <c r="BE133" s="882">
        <v>394</v>
      </c>
      <c r="BF133" s="881">
        <v>203</v>
      </c>
      <c r="BG133" s="882">
        <v>219</v>
      </c>
      <c r="BH133" s="881">
        <v>229</v>
      </c>
      <c r="BI133" s="882">
        <v>228</v>
      </c>
      <c r="BJ133" s="881">
        <v>145.76</v>
      </c>
      <c r="BK133" s="882">
        <v>151</v>
      </c>
      <c r="BL133" s="881">
        <v>132</v>
      </c>
      <c r="BM133" s="247">
        <v>130</v>
      </c>
      <c r="BN133" s="881">
        <v>208</v>
      </c>
      <c r="BO133" s="882">
        <v>224</v>
      </c>
      <c r="BP133" s="887">
        <v>311.3</v>
      </c>
      <c r="BQ133" s="888">
        <v>237.95224156000003</v>
      </c>
    </row>
    <row r="134" spans="1:69" s="27" customFormat="1" ht="23.25" customHeight="1" thickBot="1" x14ac:dyDescent="0.3">
      <c r="A134" s="16">
        <v>59</v>
      </c>
      <c r="B134" s="131" t="s">
        <v>124</v>
      </c>
      <c r="C134" s="1148" t="s">
        <v>3</v>
      </c>
      <c r="D134" s="1148"/>
      <c r="E134" s="871" t="s">
        <v>8</v>
      </c>
      <c r="F134" s="64" t="e">
        <f>#REF!</f>
        <v>#REF!</v>
      </c>
      <c r="G134" s="871">
        <v>0.71</v>
      </c>
      <c r="H134" s="64" t="e">
        <f t="shared" si="5"/>
        <v>#REF!</v>
      </c>
      <c r="I134" s="64" t="e">
        <f>(H134*($I$9+#REF!))+H134</f>
        <v>#REF!</v>
      </c>
      <c r="J134" s="64" t="e">
        <f>ROUND(I134*#REF!*#REF!,0)</f>
        <v>#REF!</v>
      </c>
      <c r="K134" s="919" t="e">
        <f>ROUND(I134*#REF!*#REF!*#REF!,0)</f>
        <v>#REF!</v>
      </c>
      <c r="L134" s="887">
        <v>411</v>
      </c>
      <c r="M134" s="888">
        <v>266</v>
      </c>
      <c r="N134" s="881">
        <v>308.49374652867516</v>
      </c>
      <c r="O134" s="247">
        <v>243.5</v>
      </c>
      <c r="P134" s="993">
        <v>454</v>
      </c>
      <c r="Q134" s="888">
        <v>337.5</v>
      </c>
      <c r="R134" s="887">
        <v>409.31205408088755</v>
      </c>
      <c r="S134" s="888">
        <v>362.2</v>
      </c>
      <c r="T134" s="994">
        <v>719</v>
      </c>
      <c r="U134" s="995">
        <v>207</v>
      </c>
      <c r="V134" s="887">
        <v>334.18618717534878</v>
      </c>
      <c r="W134" s="888">
        <v>359.63780719062328</v>
      </c>
      <c r="X134" s="881">
        <v>357.62711864406782</v>
      </c>
      <c r="Y134" s="247">
        <v>357</v>
      </c>
      <c r="Z134" s="887">
        <v>547.17999999999995</v>
      </c>
      <c r="AA134" s="888">
        <v>589</v>
      </c>
      <c r="AB134" s="887">
        <v>755</v>
      </c>
      <c r="AC134" s="888">
        <v>448</v>
      </c>
      <c r="AD134" s="881">
        <v>465</v>
      </c>
      <c r="AE134" s="996">
        <v>280</v>
      </c>
      <c r="AF134" s="881">
        <v>340</v>
      </c>
      <c r="AG134" s="882">
        <v>353</v>
      </c>
      <c r="AH134" s="881">
        <v>261.5</v>
      </c>
      <c r="AI134" s="882">
        <v>293</v>
      </c>
      <c r="AJ134" s="881">
        <v>268.82</v>
      </c>
      <c r="AK134" s="882">
        <v>289</v>
      </c>
      <c r="AL134" s="881">
        <v>205</v>
      </c>
      <c r="AM134" s="882">
        <v>197</v>
      </c>
      <c r="AN134" s="881">
        <v>398.34</v>
      </c>
      <c r="AO134" s="247">
        <v>413.6</v>
      </c>
      <c r="AP134" s="881">
        <v>338.06199999999995</v>
      </c>
      <c r="AQ134" s="882">
        <v>468.72399999999999</v>
      </c>
      <c r="AR134" s="881">
        <v>372</v>
      </c>
      <c r="AS134" s="882">
        <v>401</v>
      </c>
      <c r="AT134" s="881">
        <v>329.63</v>
      </c>
      <c r="AU134" s="882">
        <v>354.74</v>
      </c>
      <c r="AV134" s="881">
        <v>371.20000000000005</v>
      </c>
      <c r="AW134" s="882">
        <v>249</v>
      </c>
      <c r="AX134" s="881">
        <v>317.94964000000004</v>
      </c>
      <c r="AY134" s="882">
        <v>330.16549999999995</v>
      </c>
      <c r="AZ134" s="886">
        <v>433.8983050847458</v>
      </c>
      <c r="BA134" s="882">
        <v>450</v>
      </c>
      <c r="BB134" s="887">
        <v>483</v>
      </c>
      <c r="BC134" s="888">
        <v>252.19764705882355</v>
      </c>
      <c r="BD134" s="881">
        <v>650</v>
      </c>
      <c r="BE134" s="882">
        <v>700</v>
      </c>
      <c r="BF134" s="881">
        <v>361</v>
      </c>
      <c r="BG134" s="882">
        <v>388</v>
      </c>
      <c r="BH134" s="881">
        <v>406</v>
      </c>
      <c r="BI134" s="882">
        <v>405</v>
      </c>
      <c r="BJ134" s="881">
        <v>258.47000000000003</v>
      </c>
      <c r="BK134" s="882">
        <v>268</v>
      </c>
      <c r="BL134" s="881">
        <v>236</v>
      </c>
      <c r="BM134" s="247">
        <v>232</v>
      </c>
      <c r="BN134" s="881">
        <v>369</v>
      </c>
      <c r="BO134" s="882">
        <v>397</v>
      </c>
      <c r="BP134" s="887">
        <v>552.20000000000005</v>
      </c>
      <c r="BQ134" s="888">
        <v>422.37104316</v>
      </c>
    </row>
    <row r="135" spans="1:69" s="27" customFormat="1" ht="23.25" customHeight="1" thickBot="1" x14ac:dyDescent="0.3">
      <c r="A135" s="16">
        <v>60</v>
      </c>
      <c r="B135" s="131" t="s">
        <v>125</v>
      </c>
      <c r="C135" s="1148" t="s">
        <v>3</v>
      </c>
      <c r="D135" s="1148"/>
      <c r="E135" s="871" t="s">
        <v>8</v>
      </c>
      <c r="F135" s="64" t="e">
        <f>#REF!</f>
        <v>#REF!</v>
      </c>
      <c r="G135" s="871">
        <v>0.6</v>
      </c>
      <c r="H135" s="64" t="e">
        <f t="shared" si="5"/>
        <v>#REF!</v>
      </c>
      <c r="I135" s="64" t="e">
        <f>(H135*($I$9+#REF!))+H135</f>
        <v>#REF!</v>
      </c>
      <c r="J135" s="64" t="e">
        <f>ROUND(I135*#REF!*#REF!,0)</f>
        <v>#REF!</v>
      </c>
      <c r="K135" s="919" t="e">
        <f>ROUND(I135*#REF!*#REF!*#REF!,0)</f>
        <v>#REF!</v>
      </c>
      <c r="L135" s="887">
        <v>347</v>
      </c>
      <c r="M135" s="888">
        <v>224</v>
      </c>
      <c r="N135" s="881">
        <v>260.6989407284579</v>
      </c>
      <c r="O135" s="247">
        <v>205.7</v>
      </c>
      <c r="P135" s="993">
        <v>384</v>
      </c>
      <c r="Q135" s="888">
        <v>285</v>
      </c>
      <c r="R135" s="887">
        <v>345.89751049089091</v>
      </c>
      <c r="S135" s="888">
        <v>306.10000000000002</v>
      </c>
      <c r="T135" s="994">
        <v>608</v>
      </c>
      <c r="U135" s="995">
        <v>175</v>
      </c>
      <c r="V135" s="887">
        <v>282.41086240170313</v>
      </c>
      <c r="W135" s="888">
        <v>303.91927368221678</v>
      </c>
      <c r="X135" s="881">
        <v>302.54237288135596</v>
      </c>
      <c r="Y135" s="247">
        <v>302</v>
      </c>
      <c r="Z135" s="887">
        <v>462.41</v>
      </c>
      <c r="AA135" s="888">
        <v>498</v>
      </c>
      <c r="AB135" s="887">
        <v>638</v>
      </c>
      <c r="AC135" s="888">
        <v>378</v>
      </c>
      <c r="AD135" s="881">
        <v>393</v>
      </c>
      <c r="AE135" s="996">
        <v>237</v>
      </c>
      <c r="AF135" s="881">
        <v>288</v>
      </c>
      <c r="AG135" s="882">
        <v>299</v>
      </c>
      <c r="AH135" s="881">
        <v>220.71</v>
      </c>
      <c r="AI135" s="882">
        <v>248</v>
      </c>
      <c r="AJ135" s="881">
        <v>226.98</v>
      </c>
      <c r="AK135" s="882">
        <v>245</v>
      </c>
      <c r="AL135" s="881">
        <v>173</v>
      </c>
      <c r="AM135" s="882">
        <v>167</v>
      </c>
      <c r="AN135" s="881">
        <v>336.63</v>
      </c>
      <c r="AO135" s="247">
        <v>349.6</v>
      </c>
      <c r="AP135" s="881">
        <v>285.17499999999995</v>
      </c>
      <c r="AQ135" s="882">
        <v>937.44799999999998</v>
      </c>
      <c r="AR135" s="881">
        <v>315</v>
      </c>
      <c r="AS135" s="882">
        <v>338</v>
      </c>
      <c r="AT135" s="881">
        <v>278.56</v>
      </c>
      <c r="AU135" s="882">
        <v>299.77999999999997</v>
      </c>
      <c r="AV135" s="881">
        <v>313.60000000000002</v>
      </c>
      <c r="AW135" s="882">
        <v>211</v>
      </c>
      <c r="AX135" s="881">
        <v>268.69622000000004</v>
      </c>
      <c r="AY135" s="882">
        <v>279.01488000000001</v>
      </c>
      <c r="AZ135" s="886">
        <v>369.49152542372883</v>
      </c>
      <c r="BA135" s="882">
        <v>384</v>
      </c>
      <c r="BB135" s="887">
        <v>408</v>
      </c>
      <c r="BC135" s="888">
        <v>213.63474530831104</v>
      </c>
      <c r="BD135" s="881">
        <v>549</v>
      </c>
      <c r="BE135" s="882">
        <v>591</v>
      </c>
      <c r="BF135" s="881">
        <v>164</v>
      </c>
      <c r="BG135" s="882">
        <v>140</v>
      </c>
      <c r="BH135" s="881">
        <v>343</v>
      </c>
      <c r="BI135" s="882">
        <v>342</v>
      </c>
      <c r="BJ135" s="881">
        <v>218.64</v>
      </c>
      <c r="BK135" s="882">
        <v>227</v>
      </c>
      <c r="BL135" s="881">
        <v>199</v>
      </c>
      <c r="BM135" s="247">
        <v>195</v>
      </c>
      <c r="BN135" s="881">
        <v>312</v>
      </c>
      <c r="BO135" s="882">
        <v>335</v>
      </c>
      <c r="BP135" s="887">
        <v>466.40000000000003</v>
      </c>
      <c r="BQ135" s="888">
        <v>356.92152188</v>
      </c>
    </row>
    <row r="136" spans="1:69" s="27" customFormat="1" ht="23.25" customHeight="1" thickBot="1" x14ac:dyDescent="0.3">
      <c r="A136" s="16">
        <v>61</v>
      </c>
      <c r="B136" s="131" t="s">
        <v>126</v>
      </c>
      <c r="C136" s="1148" t="s">
        <v>3</v>
      </c>
      <c r="D136" s="1148"/>
      <c r="E136" s="871" t="s">
        <v>8</v>
      </c>
      <c r="F136" s="64" t="e">
        <f>#REF!</f>
        <v>#REF!</v>
      </c>
      <c r="G136" s="871">
        <v>0.3</v>
      </c>
      <c r="H136" s="64" t="e">
        <f t="shared" si="5"/>
        <v>#REF!</v>
      </c>
      <c r="I136" s="64" t="e">
        <f>(H136*($I$9+#REF!))+H136</f>
        <v>#REF!</v>
      </c>
      <c r="J136" s="64" t="e">
        <f>ROUND(I136*#REF!*#REF!,0)</f>
        <v>#REF!</v>
      </c>
      <c r="K136" s="919" t="e">
        <f>ROUND(I136*#REF!*#REF!*#REF!,0)</f>
        <v>#REF!</v>
      </c>
      <c r="L136" s="887">
        <v>174</v>
      </c>
      <c r="M136" s="888">
        <v>112</v>
      </c>
      <c r="N136" s="881">
        <v>130.34947036422895</v>
      </c>
      <c r="O136" s="247">
        <v>102.9</v>
      </c>
      <c r="P136" s="993">
        <v>192</v>
      </c>
      <c r="Q136" s="888">
        <v>142.5</v>
      </c>
      <c r="R136" s="887">
        <v>172.94875524544545</v>
      </c>
      <c r="S136" s="888">
        <v>153.1</v>
      </c>
      <c r="T136" s="994">
        <v>304</v>
      </c>
      <c r="U136" s="995">
        <v>88</v>
      </c>
      <c r="V136" s="887">
        <v>141.20543120085156</v>
      </c>
      <c r="W136" s="888">
        <v>151.95963684110839</v>
      </c>
      <c r="X136" s="881">
        <v>151</v>
      </c>
      <c r="Y136" s="247">
        <v>151</v>
      </c>
      <c r="Z136" s="887">
        <v>231.2</v>
      </c>
      <c r="AA136" s="888">
        <v>249</v>
      </c>
      <c r="AB136" s="887">
        <v>320</v>
      </c>
      <c r="AC136" s="888">
        <v>189</v>
      </c>
      <c r="AD136" s="881">
        <v>197</v>
      </c>
      <c r="AE136" s="996">
        <v>118</v>
      </c>
      <c r="AF136" s="881">
        <v>144</v>
      </c>
      <c r="AG136" s="882">
        <v>149</v>
      </c>
      <c r="AH136" s="881">
        <v>110.88</v>
      </c>
      <c r="AI136" s="882">
        <v>123</v>
      </c>
      <c r="AJ136" s="881">
        <v>114.01</v>
      </c>
      <c r="AK136" s="882">
        <v>122</v>
      </c>
      <c r="AL136" s="881">
        <v>86</v>
      </c>
      <c r="AM136" s="882">
        <v>83</v>
      </c>
      <c r="AN136" s="881">
        <v>168.31</v>
      </c>
      <c r="AO136" s="247">
        <v>174.8</v>
      </c>
      <c r="AP136" s="881">
        <v>142.06899999999999</v>
      </c>
      <c r="AQ136" s="882">
        <v>468.72399999999999</v>
      </c>
      <c r="AR136" s="881">
        <v>157</v>
      </c>
      <c r="AS136" s="882">
        <v>169</v>
      </c>
      <c r="AT136" s="881">
        <v>139.28</v>
      </c>
      <c r="AU136" s="882">
        <v>149.88999999999999</v>
      </c>
      <c r="AV136" s="881">
        <v>156.80000000000001</v>
      </c>
      <c r="AW136" s="882">
        <v>105</v>
      </c>
      <c r="AX136" s="881">
        <v>134.34284</v>
      </c>
      <c r="AY136" s="882">
        <v>139.50744</v>
      </c>
      <c r="AZ136" s="886">
        <v>186.4406779661017</v>
      </c>
      <c r="BA136" s="882">
        <v>195</v>
      </c>
      <c r="BB136" s="887">
        <v>204</v>
      </c>
      <c r="BC136" s="888">
        <v>106.23828877005349</v>
      </c>
      <c r="BD136" s="881">
        <v>275</v>
      </c>
      <c r="BE136" s="882">
        <v>296</v>
      </c>
      <c r="BF136" s="881">
        <v>152</v>
      </c>
      <c r="BG136" s="882">
        <v>164</v>
      </c>
      <c r="BH136" s="881">
        <v>171</v>
      </c>
      <c r="BI136" s="882">
        <v>171</v>
      </c>
      <c r="BJ136" s="881">
        <v>109.32</v>
      </c>
      <c r="BK136" s="882">
        <v>113</v>
      </c>
      <c r="BL136" s="881">
        <v>100</v>
      </c>
      <c r="BM136" s="247">
        <v>98</v>
      </c>
      <c r="BN136" s="881">
        <v>156</v>
      </c>
      <c r="BO136" s="882">
        <v>168</v>
      </c>
      <c r="BP136" s="887">
        <v>233.20000000000002</v>
      </c>
      <c r="BQ136" s="888">
        <v>178.46760140000001</v>
      </c>
    </row>
    <row r="137" spans="1:69" s="27" customFormat="1" ht="23.25" customHeight="1" thickBot="1" x14ac:dyDescent="0.3">
      <c r="A137" s="16">
        <v>62</v>
      </c>
      <c r="B137" s="131" t="s">
        <v>127</v>
      </c>
      <c r="C137" s="1148" t="s">
        <v>3</v>
      </c>
      <c r="D137" s="1148"/>
      <c r="E137" s="871" t="s">
        <v>8</v>
      </c>
      <c r="F137" s="64" t="e">
        <f>#REF!</f>
        <v>#REF!</v>
      </c>
      <c r="G137" s="871">
        <v>0.3</v>
      </c>
      <c r="H137" s="64" t="e">
        <f t="shared" si="5"/>
        <v>#REF!</v>
      </c>
      <c r="I137" s="64" t="e">
        <f>(H137*($I$9+#REF!))+H137</f>
        <v>#REF!</v>
      </c>
      <c r="J137" s="64" t="e">
        <f>ROUND(I137*#REF!*#REF!,0)</f>
        <v>#REF!</v>
      </c>
      <c r="K137" s="919" t="e">
        <f>ROUND(I137*#REF!*#REF!*#REF!,0)</f>
        <v>#REF!</v>
      </c>
      <c r="L137" s="887">
        <v>174</v>
      </c>
      <c r="M137" s="888">
        <v>112</v>
      </c>
      <c r="N137" s="881">
        <v>130.34947036422895</v>
      </c>
      <c r="O137" s="247">
        <v>102.9</v>
      </c>
      <c r="P137" s="993">
        <v>192</v>
      </c>
      <c r="Q137" s="888">
        <v>142.5</v>
      </c>
      <c r="R137" s="887">
        <v>172.94875524544545</v>
      </c>
      <c r="S137" s="888">
        <v>153.1</v>
      </c>
      <c r="T137" s="994">
        <v>304</v>
      </c>
      <c r="U137" s="995">
        <v>88</v>
      </c>
      <c r="V137" s="887">
        <v>141.20543120085156</v>
      </c>
      <c r="W137" s="888">
        <v>151.95963684110839</v>
      </c>
      <c r="X137" s="881">
        <v>151</v>
      </c>
      <c r="Y137" s="247">
        <v>151</v>
      </c>
      <c r="Z137" s="887">
        <v>231.2</v>
      </c>
      <c r="AA137" s="888">
        <v>249</v>
      </c>
      <c r="AB137" s="887">
        <v>320</v>
      </c>
      <c r="AC137" s="888">
        <v>189</v>
      </c>
      <c r="AD137" s="881">
        <v>197</v>
      </c>
      <c r="AE137" s="996">
        <v>118</v>
      </c>
      <c r="AF137" s="881">
        <v>144</v>
      </c>
      <c r="AG137" s="882">
        <v>149</v>
      </c>
      <c r="AH137" s="881">
        <v>110.88</v>
      </c>
      <c r="AI137" s="882">
        <v>123</v>
      </c>
      <c r="AJ137" s="881">
        <v>114.01</v>
      </c>
      <c r="AK137" s="882">
        <v>122</v>
      </c>
      <c r="AL137" s="881">
        <v>86</v>
      </c>
      <c r="AM137" s="882">
        <v>83</v>
      </c>
      <c r="AN137" s="881">
        <v>168.31</v>
      </c>
      <c r="AO137" s="247">
        <v>174.8</v>
      </c>
      <c r="AP137" s="881">
        <v>142.06899999999999</v>
      </c>
      <c r="AQ137" s="882">
        <v>468.72399999999999</v>
      </c>
      <c r="AR137" s="881">
        <v>157</v>
      </c>
      <c r="AS137" s="882">
        <v>169</v>
      </c>
      <c r="AT137" s="881">
        <v>139.28</v>
      </c>
      <c r="AU137" s="882">
        <v>149.88999999999999</v>
      </c>
      <c r="AV137" s="881">
        <v>156.80000000000001</v>
      </c>
      <c r="AW137" s="882">
        <v>105</v>
      </c>
      <c r="AX137" s="881">
        <v>134.34284</v>
      </c>
      <c r="AY137" s="882">
        <v>139.50744</v>
      </c>
      <c r="AZ137" s="886">
        <v>186.4406779661017</v>
      </c>
      <c r="BA137" s="882">
        <v>195</v>
      </c>
      <c r="BB137" s="887">
        <v>204</v>
      </c>
      <c r="BC137" s="888">
        <v>106.23828877005349</v>
      </c>
      <c r="BD137" s="881">
        <v>275</v>
      </c>
      <c r="BE137" s="882">
        <v>296</v>
      </c>
      <c r="BF137" s="881">
        <v>152</v>
      </c>
      <c r="BG137" s="882">
        <v>164</v>
      </c>
      <c r="BH137" s="881">
        <v>171</v>
      </c>
      <c r="BI137" s="882">
        <v>171</v>
      </c>
      <c r="BJ137" s="881">
        <v>109.32</v>
      </c>
      <c r="BK137" s="882">
        <v>113</v>
      </c>
      <c r="BL137" s="881">
        <v>100</v>
      </c>
      <c r="BM137" s="247">
        <v>98</v>
      </c>
      <c r="BN137" s="881">
        <v>156</v>
      </c>
      <c r="BO137" s="882">
        <v>168</v>
      </c>
      <c r="BP137" s="887">
        <v>233.20000000000002</v>
      </c>
      <c r="BQ137" s="888">
        <v>178.46760140000001</v>
      </c>
    </row>
    <row r="138" spans="1:69" s="27" customFormat="1" ht="23.25" customHeight="1" thickBot="1" x14ac:dyDescent="0.3">
      <c r="A138" s="16">
        <v>63</v>
      </c>
      <c r="B138" s="131" t="s">
        <v>128</v>
      </c>
      <c r="C138" s="1148" t="s">
        <v>3</v>
      </c>
      <c r="D138" s="1148"/>
      <c r="E138" s="871" t="s">
        <v>8</v>
      </c>
      <c r="F138" s="64" t="e">
        <f>#REF!</f>
        <v>#REF!</v>
      </c>
      <c r="G138" s="871">
        <v>1.1100000000000001</v>
      </c>
      <c r="H138" s="64" t="e">
        <f t="shared" si="5"/>
        <v>#REF!</v>
      </c>
      <c r="I138" s="64" t="e">
        <f>(H138*($I$9+#REF!))+H138</f>
        <v>#REF!</v>
      </c>
      <c r="J138" s="64" t="e">
        <f>ROUND(I138*#REF!*#REF!,0)</f>
        <v>#REF!</v>
      </c>
      <c r="K138" s="919" t="e">
        <f>ROUND(I138*#REF!*#REF!*#REF!,0)</f>
        <v>#REF!</v>
      </c>
      <c r="L138" s="887">
        <v>643</v>
      </c>
      <c r="M138" s="888">
        <v>415</v>
      </c>
      <c r="N138" s="881">
        <v>482.29304034764721</v>
      </c>
      <c r="O138" s="247">
        <v>380.6</v>
      </c>
      <c r="P138" s="993">
        <v>710</v>
      </c>
      <c r="Q138" s="888">
        <v>528</v>
      </c>
      <c r="R138" s="887">
        <v>639.91039440814836</v>
      </c>
      <c r="S138" s="888">
        <v>566.29999999999995</v>
      </c>
      <c r="T138" s="994">
        <v>1125</v>
      </c>
      <c r="U138" s="995">
        <v>324</v>
      </c>
      <c r="V138" s="887">
        <v>522.46009544315086</v>
      </c>
      <c r="W138" s="888">
        <v>562.25065631210111</v>
      </c>
      <c r="X138" s="881">
        <v>543</v>
      </c>
      <c r="Y138" s="247">
        <v>543</v>
      </c>
      <c r="Z138" s="887">
        <v>855.46</v>
      </c>
      <c r="AA138" s="888">
        <v>921</v>
      </c>
      <c r="AB138" s="887">
        <v>1181</v>
      </c>
      <c r="AC138" s="888">
        <v>700</v>
      </c>
      <c r="AD138" s="881">
        <v>727</v>
      </c>
      <c r="AE138" s="996">
        <v>438</v>
      </c>
      <c r="AF138" s="881">
        <v>532</v>
      </c>
      <c r="AG138" s="882">
        <v>553</v>
      </c>
      <c r="AH138" s="881">
        <v>408.99</v>
      </c>
      <c r="AI138" s="882">
        <v>458</v>
      </c>
      <c r="AJ138" s="881">
        <v>420.49</v>
      </c>
      <c r="AK138" s="882">
        <v>452</v>
      </c>
      <c r="AL138" s="886">
        <v>320</v>
      </c>
      <c r="AM138" s="882">
        <v>308</v>
      </c>
      <c r="AN138" s="881">
        <v>622.76</v>
      </c>
      <c r="AO138" s="247">
        <v>646.70000000000005</v>
      </c>
      <c r="AP138" s="881">
        <v>871.07999999999993</v>
      </c>
      <c r="AQ138" s="882">
        <v>937.44799999999998</v>
      </c>
      <c r="AR138" s="881">
        <v>582</v>
      </c>
      <c r="AS138" s="882">
        <v>626</v>
      </c>
      <c r="AT138" s="881">
        <v>515.34</v>
      </c>
      <c r="AU138" s="882">
        <v>554.59</v>
      </c>
      <c r="AV138" s="881">
        <v>579.20000000000005</v>
      </c>
      <c r="AW138" s="882">
        <v>390</v>
      </c>
      <c r="AX138" s="881">
        <v>447.82352000000003</v>
      </c>
      <c r="AY138" s="882">
        <v>465.01425999999998</v>
      </c>
      <c r="AZ138" s="886">
        <v>686.4406779661017</v>
      </c>
      <c r="BA138" s="882">
        <v>713</v>
      </c>
      <c r="BB138" s="887">
        <v>755</v>
      </c>
      <c r="BC138" s="888">
        <v>395.36486956521742</v>
      </c>
      <c r="BD138" s="881">
        <v>1016</v>
      </c>
      <c r="BE138" s="882">
        <v>1094</v>
      </c>
      <c r="BF138" s="881">
        <v>564</v>
      </c>
      <c r="BG138" s="882">
        <v>607</v>
      </c>
      <c r="BH138" s="881">
        <v>634</v>
      </c>
      <c r="BI138" s="882">
        <v>633</v>
      </c>
      <c r="BJ138" s="881">
        <v>404.24</v>
      </c>
      <c r="BK138" s="882">
        <v>420</v>
      </c>
      <c r="BL138" s="881">
        <v>369</v>
      </c>
      <c r="BM138" s="247">
        <v>362</v>
      </c>
      <c r="BN138" s="881">
        <v>577</v>
      </c>
      <c r="BO138" s="882">
        <v>621</v>
      </c>
      <c r="BP138" s="887">
        <v>862.40000000000009</v>
      </c>
      <c r="BQ138" s="888">
        <v>446.16216304</v>
      </c>
    </row>
    <row r="139" spans="1:69" s="27" customFormat="1" ht="23.25" customHeight="1" thickBot="1" x14ac:dyDescent="0.3">
      <c r="A139" s="16">
        <v>64</v>
      </c>
      <c r="B139" s="131" t="s">
        <v>129</v>
      </c>
      <c r="C139" s="1148" t="s">
        <v>3</v>
      </c>
      <c r="D139" s="1148"/>
      <c r="E139" s="871" t="s">
        <v>8</v>
      </c>
      <c r="F139" s="64" t="e">
        <f>#REF!</f>
        <v>#REF!</v>
      </c>
      <c r="G139" s="871">
        <v>0.4</v>
      </c>
      <c r="H139" s="64" t="e">
        <f t="shared" si="5"/>
        <v>#REF!</v>
      </c>
      <c r="I139" s="64" t="e">
        <f>(H139*($I$9+#REF!))+H139</f>
        <v>#REF!</v>
      </c>
      <c r="J139" s="64" t="e">
        <f>ROUND(I139*#REF!*#REF!,0)</f>
        <v>#REF!</v>
      </c>
      <c r="K139" s="919" t="e">
        <f>ROUND(I139*#REF!*#REF!*#REF!,0)</f>
        <v>#REF!</v>
      </c>
      <c r="L139" s="887">
        <v>232</v>
      </c>
      <c r="M139" s="888">
        <v>150</v>
      </c>
      <c r="N139" s="881">
        <v>173.79929381897199</v>
      </c>
      <c r="O139" s="247">
        <v>137.19999999999999</v>
      </c>
      <c r="P139" s="993">
        <v>256</v>
      </c>
      <c r="Q139" s="888">
        <v>190.5</v>
      </c>
      <c r="R139" s="887">
        <v>230.59834032726067</v>
      </c>
      <c r="S139" s="888">
        <v>204.1</v>
      </c>
      <c r="T139" s="994">
        <v>405</v>
      </c>
      <c r="U139" s="995">
        <v>117</v>
      </c>
      <c r="V139" s="887">
        <v>188.27390826780211</v>
      </c>
      <c r="W139" s="888">
        <v>202.61284912147789</v>
      </c>
      <c r="X139" s="881">
        <v>0</v>
      </c>
      <c r="Y139" s="247">
        <v>0</v>
      </c>
      <c r="Z139" s="887">
        <v>308.27</v>
      </c>
      <c r="AA139" s="888">
        <v>332</v>
      </c>
      <c r="AB139" s="887">
        <v>426</v>
      </c>
      <c r="AC139" s="888">
        <v>252</v>
      </c>
      <c r="AD139" s="881">
        <v>262</v>
      </c>
      <c r="AE139" s="996">
        <v>158</v>
      </c>
      <c r="AF139" s="881">
        <v>192</v>
      </c>
      <c r="AG139" s="882">
        <v>199</v>
      </c>
      <c r="AH139" s="881">
        <v>147.49</v>
      </c>
      <c r="AI139" s="882">
        <v>165</v>
      </c>
      <c r="AJ139" s="881">
        <v>151.66999999999999</v>
      </c>
      <c r="AK139" s="882">
        <v>163</v>
      </c>
      <c r="AL139" s="886">
        <v>115</v>
      </c>
      <c r="AM139" s="882">
        <v>112</v>
      </c>
      <c r="AN139" s="881">
        <v>224.42</v>
      </c>
      <c r="AO139" s="247">
        <v>233</v>
      </c>
      <c r="AP139" s="881">
        <v>435.53999999999996</v>
      </c>
      <c r="AQ139" s="882">
        <v>468.72399999999999</v>
      </c>
      <c r="AR139" s="881">
        <v>210</v>
      </c>
      <c r="AS139" s="882">
        <v>226</v>
      </c>
      <c r="AT139" s="881">
        <v>185.71</v>
      </c>
      <c r="AU139" s="882">
        <v>199.85</v>
      </c>
      <c r="AV139" s="881">
        <v>209.60000000000002</v>
      </c>
      <c r="AW139" s="882">
        <v>140</v>
      </c>
      <c r="AX139" s="881">
        <v>58.212419999999995</v>
      </c>
      <c r="AY139" s="882">
        <v>60.457440000000005</v>
      </c>
      <c r="AZ139" s="886">
        <v>252.54237288135596</v>
      </c>
      <c r="BA139" s="882">
        <v>262</v>
      </c>
      <c r="BB139" s="887">
        <v>272</v>
      </c>
      <c r="BC139" s="888">
        <v>142.59534136546185</v>
      </c>
      <c r="BD139" s="881">
        <v>366</v>
      </c>
      <c r="BE139" s="882">
        <v>394</v>
      </c>
      <c r="BF139" s="881">
        <v>203</v>
      </c>
      <c r="BG139" s="882">
        <v>219</v>
      </c>
      <c r="BH139" s="881">
        <v>229</v>
      </c>
      <c r="BI139" s="882">
        <v>228</v>
      </c>
      <c r="BJ139" s="881">
        <v>145.76</v>
      </c>
      <c r="BK139" s="882">
        <v>151</v>
      </c>
      <c r="BL139" s="881">
        <v>132</v>
      </c>
      <c r="BM139" s="247">
        <v>130</v>
      </c>
      <c r="BN139" s="881">
        <v>208</v>
      </c>
      <c r="BO139" s="882">
        <v>224</v>
      </c>
      <c r="BP139" s="887">
        <v>311.3</v>
      </c>
      <c r="BQ139" s="888">
        <v>237.95224156000003</v>
      </c>
    </row>
    <row r="140" spans="1:69" s="27" customFormat="1" ht="23.25" customHeight="1" thickBot="1" x14ac:dyDescent="0.3">
      <c r="A140" s="16">
        <v>65</v>
      </c>
      <c r="B140" s="131" t="s">
        <v>130</v>
      </c>
      <c r="C140" s="1148" t="s">
        <v>3</v>
      </c>
      <c r="D140" s="1148"/>
      <c r="E140" s="871" t="s">
        <v>8</v>
      </c>
      <c r="F140" s="64" t="e">
        <f>#REF!</f>
        <v>#REF!</v>
      </c>
      <c r="G140" s="871">
        <v>0.71</v>
      </c>
      <c r="H140" s="64" t="e">
        <f t="shared" si="5"/>
        <v>#REF!</v>
      </c>
      <c r="I140" s="64" t="e">
        <f>(H140*($I$9+#REF!))+H140</f>
        <v>#REF!</v>
      </c>
      <c r="J140" s="64" t="e">
        <f>ROUND(I140*#REF!*#REF!,0)</f>
        <v>#REF!</v>
      </c>
      <c r="K140" s="919" t="e">
        <f>ROUND(I140*#REF!*#REF!*#REF!,0)</f>
        <v>#REF!</v>
      </c>
      <c r="L140" s="887">
        <v>411</v>
      </c>
      <c r="M140" s="888">
        <v>266</v>
      </c>
      <c r="N140" s="881">
        <v>308.49374652867516</v>
      </c>
      <c r="O140" s="247">
        <v>243.5</v>
      </c>
      <c r="P140" s="993">
        <v>454</v>
      </c>
      <c r="Q140" s="888">
        <v>337.5</v>
      </c>
      <c r="R140" s="887">
        <v>409.31205408088755</v>
      </c>
      <c r="S140" s="888">
        <v>362.2</v>
      </c>
      <c r="T140" s="994">
        <v>719</v>
      </c>
      <c r="U140" s="995">
        <v>207</v>
      </c>
      <c r="V140" s="887">
        <v>334.18618717534878</v>
      </c>
      <c r="W140" s="888">
        <v>359.63780719062328</v>
      </c>
      <c r="X140" s="881">
        <v>0</v>
      </c>
      <c r="Y140" s="247">
        <v>0</v>
      </c>
      <c r="Z140" s="887">
        <v>547.17999999999995</v>
      </c>
      <c r="AA140" s="888">
        <v>589</v>
      </c>
      <c r="AB140" s="887">
        <v>755</v>
      </c>
      <c r="AC140" s="888">
        <v>448</v>
      </c>
      <c r="AD140" s="881">
        <v>465</v>
      </c>
      <c r="AE140" s="996">
        <v>280</v>
      </c>
      <c r="AF140" s="881">
        <v>340</v>
      </c>
      <c r="AG140" s="882">
        <v>353</v>
      </c>
      <c r="AH140" s="881">
        <v>261.5</v>
      </c>
      <c r="AI140" s="882">
        <v>293</v>
      </c>
      <c r="AJ140" s="881">
        <v>268.82</v>
      </c>
      <c r="AK140" s="882">
        <v>289</v>
      </c>
      <c r="AL140" s="886">
        <v>205</v>
      </c>
      <c r="AM140" s="882">
        <v>197</v>
      </c>
      <c r="AN140" s="881">
        <v>398.34</v>
      </c>
      <c r="AO140" s="247">
        <v>413.6</v>
      </c>
      <c r="AP140" s="881">
        <v>435.53999999999996</v>
      </c>
      <c r="AQ140" s="882">
        <v>468.72399999999999</v>
      </c>
      <c r="AR140" s="881">
        <v>372</v>
      </c>
      <c r="AS140" s="882">
        <v>401</v>
      </c>
      <c r="AT140" s="881">
        <v>329.63</v>
      </c>
      <c r="AU140" s="882">
        <v>354.74</v>
      </c>
      <c r="AV140" s="881">
        <v>371.20000000000005</v>
      </c>
      <c r="AW140" s="882">
        <v>249</v>
      </c>
      <c r="AX140" s="881">
        <v>58.212419999999995</v>
      </c>
      <c r="AY140" s="882">
        <v>60.457439999999998</v>
      </c>
      <c r="AZ140" s="886">
        <v>433.8983050847458</v>
      </c>
      <c r="BA140" s="882">
        <v>451</v>
      </c>
      <c r="BB140" s="887">
        <v>483</v>
      </c>
      <c r="BC140" s="888">
        <v>252.19764705882355</v>
      </c>
      <c r="BD140" s="881">
        <v>650</v>
      </c>
      <c r="BE140" s="882">
        <v>700</v>
      </c>
      <c r="BF140" s="881">
        <v>361</v>
      </c>
      <c r="BG140" s="882">
        <v>388</v>
      </c>
      <c r="BH140" s="881">
        <v>406</v>
      </c>
      <c r="BI140" s="882">
        <v>405</v>
      </c>
      <c r="BJ140" s="881">
        <v>258.47000000000003</v>
      </c>
      <c r="BK140" s="882">
        <v>268</v>
      </c>
      <c r="BL140" s="881">
        <v>236</v>
      </c>
      <c r="BM140" s="247">
        <v>232</v>
      </c>
      <c r="BN140" s="881">
        <v>369</v>
      </c>
      <c r="BO140" s="882">
        <v>397</v>
      </c>
      <c r="BP140" s="887">
        <v>552.20000000000005</v>
      </c>
      <c r="BQ140" s="888">
        <v>422.37104316</v>
      </c>
    </row>
    <row r="141" spans="1:69" s="27" customFormat="1" ht="23.25" customHeight="1" thickBot="1" x14ac:dyDescent="0.3">
      <c r="A141" s="16">
        <v>66</v>
      </c>
      <c r="B141" s="131" t="s">
        <v>131</v>
      </c>
      <c r="C141" s="1148" t="s">
        <v>3</v>
      </c>
      <c r="D141" s="1148"/>
      <c r="E141" s="871" t="s">
        <v>8</v>
      </c>
      <c r="F141" s="64" t="e">
        <f>#REF!</f>
        <v>#REF!</v>
      </c>
      <c r="G141" s="871">
        <v>1</v>
      </c>
      <c r="H141" s="64" t="e">
        <f t="shared" si="5"/>
        <v>#REF!</v>
      </c>
      <c r="I141" s="64" t="e">
        <f>(H141*($I$9+#REF!))+H141</f>
        <v>#REF!</v>
      </c>
      <c r="J141" s="64" t="e">
        <f>ROUND(I141*#REF!*#REF!,0)</f>
        <v>#REF!</v>
      </c>
      <c r="K141" s="919" t="e">
        <f>ROUND(I141*#REF!*#REF!*#REF!,0)</f>
        <v>#REF!</v>
      </c>
      <c r="L141" s="887">
        <v>579</v>
      </c>
      <c r="M141" s="888">
        <v>374</v>
      </c>
      <c r="N141" s="881">
        <v>434.49823454742989</v>
      </c>
      <c r="O141" s="247">
        <v>342.9</v>
      </c>
      <c r="P141" s="993">
        <v>640</v>
      </c>
      <c r="Q141" s="888">
        <v>475.5</v>
      </c>
      <c r="R141" s="887">
        <v>576.49585081815155</v>
      </c>
      <c r="S141" s="888">
        <v>510.2</v>
      </c>
      <c r="T141" s="994">
        <v>1013</v>
      </c>
      <c r="U141" s="995">
        <v>292</v>
      </c>
      <c r="V141" s="887">
        <v>470.68477066950527</v>
      </c>
      <c r="W141" s="888">
        <v>506.53212280369479</v>
      </c>
      <c r="X141" s="881">
        <v>503</v>
      </c>
      <c r="Y141" s="247">
        <v>503</v>
      </c>
      <c r="Z141" s="887">
        <v>770.68</v>
      </c>
      <c r="AA141" s="888">
        <v>829</v>
      </c>
      <c r="AB141" s="887">
        <v>1064</v>
      </c>
      <c r="AC141" s="888">
        <v>631</v>
      </c>
      <c r="AD141" s="881">
        <v>655</v>
      </c>
      <c r="AE141" s="996">
        <v>395</v>
      </c>
      <c r="AF141" s="881">
        <v>479</v>
      </c>
      <c r="AG141" s="882">
        <v>498</v>
      </c>
      <c r="AH141" s="881">
        <v>368.19</v>
      </c>
      <c r="AI141" s="882">
        <v>412</v>
      </c>
      <c r="AJ141" s="881">
        <v>378.65</v>
      </c>
      <c r="AK141" s="882">
        <v>407</v>
      </c>
      <c r="AL141" s="886">
        <v>288</v>
      </c>
      <c r="AM141" s="882">
        <v>277</v>
      </c>
      <c r="AN141" s="881">
        <v>561.04999999999995</v>
      </c>
      <c r="AO141" s="247">
        <v>582.6</v>
      </c>
      <c r="AP141" s="881">
        <v>474.94599999999997</v>
      </c>
      <c r="AQ141" s="882">
        <v>602.49699999999996</v>
      </c>
      <c r="AR141" s="881">
        <v>524</v>
      </c>
      <c r="AS141" s="882">
        <v>564</v>
      </c>
      <c r="AT141" s="881">
        <v>464.27</v>
      </c>
      <c r="AU141" s="882">
        <v>499.63</v>
      </c>
      <c r="AV141" s="881">
        <v>521.6</v>
      </c>
      <c r="AW141" s="882">
        <v>351</v>
      </c>
      <c r="AX141" s="881">
        <v>447.82352000000003</v>
      </c>
      <c r="AY141" s="882">
        <v>465.01426000000004</v>
      </c>
      <c r="AZ141" s="886">
        <v>622.03389830508479</v>
      </c>
      <c r="BA141" s="882">
        <v>646</v>
      </c>
      <c r="BB141" s="887">
        <v>681</v>
      </c>
      <c r="BC141" s="888">
        <v>356.23022508038588</v>
      </c>
      <c r="BD141" s="881">
        <v>916</v>
      </c>
      <c r="BE141" s="882">
        <v>985</v>
      </c>
      <c r="BF141" s="881">
        <v>508</v>
      </c>
      <c r="BG141" s="882">
        <v>436</v>
      </c>
      <c r="BH141" s="881">
        <v>572</v>
      </c>
      <c r="BI141" s="882">
        <v>571</v>
      </c>
      <c r="BJ141" s="881">
        <v>364.41</v>
      </c>
      <c r="BK141" s="882">
        <v>378</v>
      </c>
      <c r="BL141" s="881">
        <v>332</v>
      </c>
      <c r="BM141" s="247">
        <v>327</v>
      </c>
      <c r="BN141" s="881">
        <v>519</v>
      </c>
      <c r="BO141" s="882">
        <v>559</v>
      </c>
      <c r="BP141" s="887">
        <v>777.7</v>
      </c>
      <c r="BQ141" s="888">
        <v>594.87376343999995</v>
      </c>
    </row>
    <row r="142" spans="1:69" s="27" customFormat="1" ht="23.25" customHeight="1" thickBot="1" x14ac:dyDescent="0.3">
      <c r="A142" s="16">
        <v>67</v>
      </c>
      <c r="B142" s="131" t="s">
        <v>132</v>
      </c>
      <c r="C142" s="1148" t="s">
        <v>3</v>
      </c>
      <c r="D142" s="1148"/>
      <c r="E142" s="871" t="s">
        <v>8</v>
      </c>
      <c r="F142" s="64" t="e">
        <f>#REF!</f>
        <v>#REF!</v>
      </c>
      <c r="G142" s="871">
        <v>0.63</v>
      </c>
      <c r="H142" s="64" t="e">
        <f t="shared" si="5"/>
        <v>#REF!</v>
      </c>
      <c r="I142" s="64" t="e">
        <f>(H142*($I$9+#REF!))+H142</f>
        <v>#REF!</v>
      </c>
      <c r="J142" s="64" t="e">
        <f>ROUND(I142*#REF!*#REF!,0)</f>
        <v>#REF!</v>
      </c>
      <c r="K142" s="919" t="e">
        <f>ROUND(I142*#REF!*#REF!*#REF!,0)</f>
        <v>#REF!</v>
      </c>
      <c r="L142" s="887">
        <v>365</v>
      </c>
      <c r="M142" s="888">
        <v>236</v>
      </c>
      <c r="N142" s="881">
        <v>273.73388776488082</v>
      </c>
      <c r="O142" s="247">
        <v>216</v>
      </c>
      <c r="P142" s="993">
        <v>403</v>
      </c>
      <c r="Q142" s="888">
        <v>299.25</v>
      </c>
      <c r="R142" s="887">
        <v>363.19238601543543</v>
      </c>
      <c r="S142" s="888">
        <v>321.39999999999998</v>
      </c>
      <c r="T142" s="994">
        <v>638</v>
      </c>
      <c r="U142" s="995">
        <v>184</v>
      </c>
      <c r="V142" s="887">
        <v>296.53140552178837</v>
      </c>
      <c r="W142" s="888">
        <v>319.11523736632768</v>
      </c>
      <c r="X142" s="881">
        <v>317</v>
      </c>
      <c r="Y142" s="247">
        <v>317</v>
      </c>
      <c r="Z142" s="887">
        <v>485.53</v>
      </c>
      <c r="AA142" s="888">
        <v>523</v>
      </c>
      <c r="AB142" s="887">
        <v>670</v>
      </c>
      <c r="AC142" s="888">
        <v>397</v>
      </c>
      <c r="AD142" s="881">
        <v>413</v>
      </c>
      <c r="AE142" s="996">
        <v>249</v>
      </c>
      <c r="AF142" s="881">
        <v>302</v>
      </c>
      <c r="AG142" s="882">
        <v>314</v>
      </c>
      <c r="AH142" s="881">
        <v>232.21</v>
      </c>
      <c r="AI142" s="882">
        <v>260</v>
      </c>
      <c r="AJ142" s="881">
        <v>238.49</v>
      </c>
      <c r="AK142" s="882">
        <v>256</v>
      </c>
      <c r="AL142" s="886">
        <v>288</v>
      </c>
      <c r="AM142" s="882">
        <v>277</v>
      </c>
      <c r="AN142" s="881">
        <v>353.46</v>
      </c>
      <c r="AO142" s="247">
        <v>367</v>
      </c>
      <c r="AP142" s="881">
        <v>386.80099999999999</v>
      </c>
      <c r="AQ142" s="882">
        <v>415.83699999999999</v>
      </c>
      <c r="AR142" s="881">
        <v>330</v>
      </c>
      <c r="AS142" s="882">
        <v>355</v>
      </c>
      <c r="AT142" s="881">
        <v>292.49</v>
      </c>
      <c r="AU142" s="882">
        <v>314.77</v>
      </c>
      <c r="AV142" s="881">
        <v>329.6</v>
      </c>
      <c r="AW142" s="882">
        <v>221</v>
      </c>
      <c r="AX142" s="881">
        <v>282.12418000000002</v>
      </c>
      <c r="AY142" s="882">
        <v>292.95929999999998</v>
      </c>
      <c r="AZ142" s="886">
        <v>440.67796610169495</v>
      </c>
      <c r="BA142" s="882">
        <v>474</v>
      </c>
      <c r="BB142" s="887">
        <v>429</v>
      </c>
      <c r="BC142" s="888">
        <v>224.24571428571431</v>
      </c>
      <c r="BD142" s="881">
        <v>577</v>
      </c>
      <c r="BE142" s="882">
        <v>621</v>
      </c>
      <c r="BF142" s="881">
        <v>320</v>
      </c>
      <c r="BG142" s="882">
        <v>344</v>
      </c>
      <c r="BH142" s="881">
        <v>360</v>
      </c>
      <c r="BI142" s="882">
        <v>360</v>
      </c>
      <c r="BJ142" s="881">
        <v>229.66</v>
      </c>
      <c r="BK142" s="882">
        <v>238</v>
      </c>
      <c r="BL142" s="881">
        <v>209</v>
      </c>
      <c r="BM142" s="247">
        <v>206</v>
      </c>
      <c r="BN142" s="881">
        <v>327</v>
      </c>
      <c r="BO142" s="882">
        <v>352</v>
      </c>
      <c r="BP142" s="887">
        <v>489.50000000000006</v>
      </c>
      <c r="BQ142" s="888">
        <v>374.77512247999999</v>
      </c>
    </row>
    <row r="143" spans="1:69" s="27" customFormat="1" ht="23.25" customHeight="1" thickBot="1" x14ac:dyDescent="0.3">
      <c r="A143" s="16">
        <v>68</v>
      </c>
      <c r="B143" s="131" t="s">
        <v>133</v>
      </c>
      <c r="C143" s="1148" t="s">
        <v>3</v>
      </c>
      <c r="D143" s="1148"/>
      <c r="E143" s="871" t="s">
        <v>8</v>
      </c>
      <c r="F143" s="64" t="e">
        <f>#REF!</f>
        <v>#REF!</v>
      </c>
      <c r="G143" s="871">
        <v>0.7</v>
      </c>
      <c r="H143" s="64" t="e">
        <f t="shared" si="5"/>
        <v>#REF!</v>
      </c>
      <c r="I143" s="64" t="e">
        <f>(H143*($I$9+#REF!))+H143</f>
        <v>#REF!</v>
      </c>
      <c r="J143" s="64" t="e">
        <f>ROUND(I143*#REF!*#REF!,0)</f>
        <v>#REF!</v>
      </c>
      <c r="K143" s="919" t="e">
        <f>ROUND(I143*#REF!*#REF!*#REF!,0)</f>
        <v>#REF!</v>
      </c>
      <c r="L143" s="887">
        <v>405</v>
      </c>
      <c r="M143" s="888">
        <v>262</v>
      </c>
      <c r="N143" s="881">
        <v>304.14876418320097</v>
      </c>
      <c r="O143" s="247">
        <v>240</v>
      </c>
      <c r="P143" s="993">
        <v>448</v>
      </c>
      <c r="Q143" s="888">
        <v>333</v>
      </c>
      <c r="R143" s="887">
        <v>403.54709557270604</v>
      </c>
      <c r="S143" s="888">
        <v>357.1</v>
      </c>
      <c r="T143" s="994">
        <v>709</v>
      </c>
      <c r="U143" s="995">
        <v>205</v>
      </c>
      <c r="V143" s="887">
        <v>329.47933946865368</v>
      </c>
      <c r="W143" s="888">
        <v>354.57248596258626</v>
      </c>
      <c r="X143" s="881">
        <v>352</v>
      </c>
      <c r="Y143" s="247">
        <v>352</v>
      </c>
      <c r="Z143" s="887">
        <v>539.48</v>
      </c>
      <c r="AA143" s="888">
        <v>581</v>
      </c>
      <c r="AB143" s="887">
        <v>745</v>
      </c>
      <c r="AC143" s="888">
        <v>441</v>
      </c>
      <c r="AD143" s="881">
        <v>459</v>
      </c>
      <c r="AE143" s="996">
        <v>276</v>
      </c>
      <c r="AF143" s="881">
        <v>336</v>
      </c>
      <c r="AG143" s="882">
        <v>348</v>
      </c>
      <c r="AH143" s="881">
        <v>257.32</v>
      </c>
      <c r="AI143" s="882">
        <v>289</v>
      </c>
      <c r="AJ143" s="881">
        <v>264.64</v>
      </c>
      <c r="AK143" s="882">
        <v>286</v>
      </c>
      <c r="AL143" s="886">
        <v>202</v>
      </c>
      <c r="AM143" s="882">
        <v>194</v>
      </c>
      <c r="AN143" s="881">
        <v>392.73</v>
      </c>
      <c r="AO143" s="247">
        <v>407.8</v>
      </c>
      <c r="AP143" s="881">
        <v>331.84</v>
      </c>
      <c r="AQ143" s="882">
        <v>421.02199999999999</v>
      </c>
      <c r="AR143" s="881">
        <v>367</v>
      </c>
      <c r="AS143" s="882">
        <v>395</v>
      </c>
      <c r="AT143" s="881">
        <v>324.99</v>
      </c>
      <c r="AU143" s="882">
        <v>349.74</v>
      </c>
      <c r="AV143" s="881">
        <v>364.8</v>
      </c>
      <c r="AW143" s="882">
        <v>246</v>
      </c>
      <c r="AX143" s="881">
        <v>510.51544000000001</v>
      </c>
      <c r="AY143" s="882">
        <v>530.11984000000007</v>
      </c>
      <c r="AZ143" s="886">
        <v>433.8983050847458</v>
      </c>
      <c r="BA143" s="882">
        <v>451</v>
      </c>
      <c r="BB143" s="887">
        <v>476</v>
      </c>
      <c r="BC143" s="888">
        <v>249.40468965517243</v>
      </c>
      <c r="BD143" s="881">
        <v>641</v>
      </c>
      <c r="BE143" s="882">
        <v>690</v>
      </c>
      <c r="BF143" s="881">
        <v>356</v>
      </c>
      <c r="BG143" s="882">
        <v>305</v>
      </c>
      <c r="BH143" s="881">
        <v>400</v>
      </c>
      <c r="BI143" s="882">
        <v>399</v>
      </c>
      <c r="BJ143" s="881">
        <v>255.08</v>
      </c>
      <c r="BK143" s="882">
        <v>265</v>
      </c>
      <c r="BL143" s="881">
        <v>232</v>
      </c>
      <c r="BM143" s="247">
        <v>229</v>
      </c>
      <c r="BN143" s="881">
        <v>364</v>
      </c>
      <c r="BO143" s="882">
        <v>391</v>
      </c>
      <c r="BP143" s="887">
        <v>544.5</v>
      </c>
      <c r="BQ143" s="888">
        <v>416.41984295999998</v>
      </c>
    </row>
    <row r="144" spans="1:69" s="27" customFormat="1" ht="23.25" customHeight="1" thickBot="1" x14ac:dyDescent="0.3">
      <c r="A144" s="16">
        <v>69</v>
      </c>
      <c r="B144" s="131" t="s">
        <v>134</v>
      </c>
      <c r="C144" s="1148" t="s">
        <v>3</v>
      </c>
      <c r="D144" s="1148"/>
      <c r="E144" s="871" t="s">
        <v>8</v>
      </c>
      <c r="F144" s="64" t="e">
        <f>#REF!</f>
        <v>#REF!</v>
      </c>
      <c r="G144" s="871">
        <v>1.08</v>
      </c>
      <c r="H144" s="64" t="e">
        <f t="shared" si="5"/>
        <v>#REF!</v>
      </c>
      <c r="I144" s="64" t="e">
        <f>(H144*($I$9+#REF!))+H144</f>
        <v>#REF!</v>
      </c>
      <c r="J144" s="64" t="e">
        <f>ROUND(I144*#REF!*#REF!,0)</f>
        <v>#REF!</v>
      </c>
      <c r="K144" s="919" t="e">
        <f>ROUND(I144*#REF!*#REF!*#REF!,0)</f>
        <v>#REF!</v>
      </c>
      <c r="L144" s="887">
        <v>625</v>
      </c>
      <c r="M144" s="888">
        <v>404</v>
      </c>
      <c r="N144" s="881">
        <v>469.25809331122429</v>
      </c>
      <c r="O144" s="247">
        <v>370.3</v>
      </c>
      <c r="P144" s="993">
        <v>691</v>
      </c>
      <c r="Q144" s="888">
        <v>513.75</v>
      </c>
      <c r="R144" s="887">
        <v>622.61551888360373</v>
      </c>
      <c r="S144" s="888">
        <v>551</v>
      </c>
      <c r="T144" s="994">
        <v>1094</v>
      </c>
      <c r="U144" s="995">
        <v>316</v>
      </c>
      <c r="V144" s="887">
        <v>508.33955232306573</v>
      </c>
      <c r="W144" s="888">
        <v>547.05469262799033</v>
      </c>
      <c r="X144" s="881">
        <v>543</v>
      </c>
      <c r="Y144" s="247">
        <v>543</v>
      </c>
      <c r="Z144" s="887">
        <v>832.34</v>
      </c>
      <c r="AA144" s="888">
        <v>896</v>
      </c>
      <c r="AB144" s="887">
        <v>1149</v>
      </c>
      <c r="AC144" s="888">
        <v>681</v>
      </c>
      <c r="AD144" s="881">
        <v>708</v>
      </c>
      <c r="AE144" s="996">
        <v>426</v>
      </c>
      <c r="AF144" s="881">
        <v>518</v>
      </c>
      <c r="AG144" s="882">
        <v>538</v>
      </c>
      <c r="AH144" s="881">
        <v>397.48</v>
      </c>
      <c r="AI144" s="882">
        <v>446</v>
      </c>
      <c r="AJ144" s="881">
        <v>408.99</v>
      </c>
      <c r="AK144" s="882">
        <v>439</v>
      </c>
      <c r="AL144" s="886">
        <v>311</v>
      </c>
      <c r="AM144" s="882">
        <v>300</v>
      </c>
      <c r="AN144" s="881">
        <v>605.92999999999995</v>
      </c>
      <c r="AO144" s="247">
        <v>629.20000000000005</v>
      </c>
      <c r="AP144" s="881">
        <v>132.73599999999999</v>
      </c>
      <c r="AQ144" s="882">
        <v>650.19899999999996</v>
      </c>
      <c r="AR144" s="881">
        <v>566</v>
      </c>
      <c r="AS144" s="882">
        <v>609</v>
      </c>
      <c r="AT144" s="881">
        <v>501.41</v>
      </c>
      <c r="AU144" s="882">
        <v>539.6</v>
      </c>
      <c r="AV144" s="881">
        <v>563.20000000000005</v>
      </c>
      <c r="AW144" s="882">
        <v>379</v>
      </c>
      <c r="AX144" s="881">
        <v>483.64897999999999</v>
      </c>
      <c r="AY144" s="882">
        <v>502.22046000000012</v>
      </c>
      <c r="AZ144" s="886">
        <v>675.42372881355936</v>
      </c>
      <c r="BA144" s="882">
        <v>701</v>
      </c>
      <c r="BB144" s="887">
        <v>735</v>
      </c>
      <c r="BC144" s="888">
        <v>384.18166666666667</v>
      </c>
      <c r="BD144" s="881">
        <v>989</v>
      </c>
      <c r="BE144" s="882">
        <v>1064</v>
      </c>
      <c r="BF144" s="881">
        <v>549</v>
      </c>
      <c r="BG144" s="882">
        <v>471</v>
      </c>
      <c r="BH144" s="881">
        <v>617</v>
      </c>
      <c r="BI144" s="882">
        <v>616</v>
      </c>
      <c r="BJ144" s="881">
        <v>393.22</v>
      </c>
      <c r="BK144" s="882">
        <v>408</v>
      </c>
      <c r="BL144" s="881">
        <v>359</v>
      </c>
      <c r="BM144" s="247">
        <v>353</v>
      </c>
      <c r="BN144" s="881">
        <v>561</v>
      </c>
      <c r="BO144" s="882">
        <v>604</v>
      </c>
      <c r="BP144" s="887">
        <v>839.30000000000007</v>
      </c>
      <c r="BQ144" s="888">
        <v>642.46968412000012</v>
      </c>
    </row>
    <row r="145" spans="1:69" s="27" customFormat="1" ht="23.25" customHeight="1" thickBot="1" x14ac:dyDescent="0.3">
      <c r="A145" s="16">
        <v>70</v>
      </c>
      <c r="B145" s="131" t="s">
        <v>135</v>
      </c>
      <c r="C145" s="1148" t="s">
        <v>3</v>
      </c>
      <c r="D145" s="1148"/>
      <c r="E145" s="871" t="s">
        <v>8</v>
      </c>
      <c r="F145" s="64" t="e">
        <f>#REF!</f>
        <v>#REF!</v>
      </c>
      <c r="G145" s="871">
        <v>0.6</v>
      </c>
      <c r="H145" s="64" t="e">
        <f t="shared" si="5"/>
        <v>#REF!</v>
      </c>
      <c r="I145" s="64" t="e">
        <f>(H145*($I$9+#REF!))+H145</f>
        <v>#REF!</v>
      </c>
      <c r="J145" s="64" t="e">
        <f>ROUND(I145*#REF!*#REF!,0)</f>
        <v>#REF!</v>
      </c>
      <c r="K145" s="919" t="e">
        <f>ROUND(I145*#REF!*#REF!*#REF!,0)</f>
        <v>#REF!</v>
      </c>
      <c r="L145" s="887">
        <v>347</v>
      </c>
      <c r="M145" s="888">
        <v>224</v>
      </c>
      <c r="N145" s="881">
        <v>260.6989407284579</v>
      </c>
      <c r="O145" s="247">
        <v>205.7</v>
      </c>
      <c r="P145" s="993">
        <v>384</v>
      </c>
      <c r="Q145" s="888">
        <v>285</v>
      </c>
      <c r="R145" s="887">
        <v>345.89751049089091</v>
      </c>
      <c r="S145" s="888">
        <v>306.10000000000002</v>
      </c>
      <c r="T145" s="994">
        <v>608</v>
      </c>
      <c r="U145" s="995">
        <v>175</v>
      </c>
      <c r="V145" s="887">
        <v>282.41086240170313</v>
      </c>
      <c r="W145" s="888">
        <v>303.91927368221678</v>
      </c>
      <c r="X145" s="881">
        <v>302</v>
      </c>
      <c r="Y145" s="247">
        <v>302</v>
      </c>
      <c r="Z145" s="887">
        <v>462.41</v>
      </c>
      <c r="AA145" s="888">
        <v>498</v>
      </c>
      <c r="AB145" s="887">
        <v>638</v>
      </c>
      <c r="AC145" s="888">
        <v>378</v>
      </c>
      <c r="AD145" s="881">
        <v>393</v>
      </c>
      <c r="AE145" s="996">
        <v>237</v>
      </c>
      <c r="AF145" s="881">
        <v>288</v>
      </c>
      <c r="AG145" s="882">
        <v>299</v>
      </c>
      <c r="AH145" s="881">
        <v>220.71</v>
      </c>
      <c r="AI145" s="882">
        <v>248</v>
      </c>
      <c r="AJ145" s="881">
        <v>226.98</v>
      </c>
      <c r="AK145" s="882">
        <v>245</v>
      </c>
      <c r="AL145" s="886">
        <v>173</v>
      </c>
      <c r="AM145" s="882">
        <v>167</v>
      </c>
      <c r="AN145" s="881">
        <v>336.63</v>
      </c>
      <c r="AO145" s="247">
        <v>349.6</v>
      </c>
      <c r="AP145" s="881">
        <v>285.17499999999995</v>
      </c>
      <c r="AQ145" s="882">
        <v>360.87599999999998</v>
      </c>
      <c r="AR145" s="881">
        <v>315</v>
      </c>
      <c r="AS145" s="882">
        <v>338</v>
      </c>
      <c r="AT145" s="881">
        <v>278.56</v>
      </c>
      <c r="AU145" s="882">
        <v>299.77999999999997</v>
      </c>
      <c r="AV145" s="881">
        <v>313.60000000000002</v>
      </c>
      <c r="AW145" s="882">
        <v>211</v>
      </c>
      <c r="AX145" s="881">
        <v>268.69622000000004</v>
      </c>
      <c r="AY145" s="882">
        <v>279.01488000000001</v>
      </c>
      <c r="AZ145" s="886">
        <v>369.49152542372883</v>
      </c>
      <c r="BA145" s="882">
        <v>384</v>
      </c>
      <c r="BB145" s="887">
        <v>408</v>
      </c>
      <c r="BC145" s="888">
        <v>213.63474530831104</v>
      </c>
      <c r="BD145" s="881">
        <v>549</v>
      </c>
      <c r="BE145" s="882">
        <v>591</v>
      </c>
      <c r="BF145" s="881">
        <v>305</v>
      </c>
      <c r="BG145" s="882">
        <v>262</v>
      </c>
      <c r="BH145" s="881">
        <v>343</v>
      </c>
      <c r="BI145" s="882">
        <v>342</v>
      </c>
      <c r="BJ145" s="881">
        <v>218.64</v>
      </c>
      <c r="BK145" s="882">
        <v>227</v>
      </c>
      <c r="BL145" s="881">
        <v>199</v>
      </c>
      <c r="BM145" s="247">
        <v>195</v>
      </c>
      <c r="BN145" s="881">
        <v>312</v>
      </c>
      <c r="BO145" s="882">
        <v>335</v>
      </c>
      <c r="BP145" s="887">
        <v>466.40000000000003</v>
      </c>
      <c r="BQ145" s="888">
        <v>356.92152188</v>
      </c>
    </row>
    <row r="146" spans="1:69" s="27" customFormat="1" ht="23.25" customHeight="1" thickBot="1" x14ac:dyDescent="0.3">
      <c r="A146" s="16">
        <v>71</v>
      </c>
      <c r="B146" s="131" t="s">
        <v>136</v>
      </c>
      <c r="C146" s="1148" t="s">
        <v>3</v>
      </c>
      <c r="D146" s="1148"/>
      <c r="E146" s="871" t="s">
        <v>8</v>
      </c>
      <c r="F146" s="64" t="e">
        <f>#REF!</f>
        <v>#REF!</v>
      </c>
      <c r="G146" s="871">
        <v>0.75</v>
      </c>
      <c r="H146" s="64" t="e">
        <f t="shared" si="5"/>
        <v>#REF!</v>
      </c>
      <c r="I146" s="64" t="e">
        <f>(H146*($I$9+#REF!))+H146</f>
        <v>#REF!</v>
      </c>
      <c r="J146" s="64" t="e">
        <f>ROUND(I146*#REF!*#REF!,0)</f>
        <v>#REF!</v>
      </c>
      <c r="K146" s="919" t="e">
        <f>ROUND(I146*#REF!*#REF!*#REF!,0)</f>
        <v>#REF!</v>
      </c>
      <c r="L146" s="887">
        <v>434</v>
      </c>
      <c r="M146" s="888">
        <v>281</v>
      </c>
      <c r="N146" s="881">
        <v>325.87367591057244</v>
      </c>
      <c r="O146" s="247">
        <v>257.2</v>
      </c>
      <c r="P146" s="993">
        <v>480</v>
      </c>
      <c r="Q146" s="888">
        <v>356.25</v>
      </c>
      <c r="R146" s="887">
        <v>432.37188811361358</v>
      </c>
      <c r="S146" s="888">
        <v>382.6</v>
      </c>
      <c r="T146" s="994">
        <v>760</v>
      </c>
      <c r="U146" s="995">
        <v>219</v>
      </c>
      <c r="V146" s="887">
        <v>353.01357800212895</v>
      </c>
      <c r="W146" s="888">
        <v>379.89909210277102</v>
      </c>
      <c r="X146" s="881">
        <v>377</v>
      </c>
      <c r="Y146" s="247">
        <v>377</v>
      </c>
      <c r="Z146" s="887">
        <v>578.01</v>
      </c>
      <c r="AA146" s="888">
        <v>622</v>
      </c>
      <c r="AB146" s="887">
        <v>798</v>
      </c>
      <c r="AC146" s="888">
        <v>473</v>
      </c>
      <c r="AD146" s="881">
        <v>491</v>
      </c>
      <c r="AE146" s="996">
        <v>296</v>
      </c>
      <c r="AF146" s="881">
        <v>360</v>
      </c>
      <c r="AG146" s="882">
        <v>373</v>
      </c>
      <c r="AH146" s="881">
        <v>276.14</v>
      </c>
      <c r="AI146" s="882">
        <v>310</v>
      </c>
      <c r="AJ146" s="881">
        <v>283.47000000000003</v>
      </c>
      <c r="AK146" s="882">
        <v>305</v>
      </c>
      <c r="AL146" s="886">
        <v>216</v>
      </c>
      <c r="AM146" s="882">
        <v>208</v>
      </c>
      <c r="AN146" s="881">
        <v>420.79</v>
      </c>
      <c r="AO146" s="247">
        <v>436.9</v>
      </c>
      <c r="AP146" s="881">
        <v>460.42799999999994</v>
      </c>
      <c r="AQ146" s="882">
        <v>495.68599999999998</v>
      </c>
      <c r="AR146" s="881">
        <v>393</v>
      </c>
      <c r="AS146" s="882">
        <v>423</v>
      </c>
      <c r="AT146" s="881">
        <v>348.2</v>
      </c>
      <c r="AU146" s="882">
        <v>374.72</v>
      </c>
      <c r="AV146" s="881">
        <v>392</v>
      </c>
      <c r="AW146" s="882">
        <v>263</v>
      </c>
      <c r="AX146" s="881">
        <v>335.86763999999999</v>
      </c>
      <c r="AY146" s="882">
        <v>348.76859999999999</v>
      </c>
      <c r="AZ146" s="886">
        <v>463.55932203389835</v>
      </c>
      <c r="BA146" s="882">
        <v>481</v>
      </c>
      <c r="BB146" s="887">
        <v>510</v>
      </c>
      <c r="BC146" s="888">
        <v>266.17387580299788</v>
      </c>
      <c r="BD146" s="881">
        <v>687</v>
      </c>
      <c r="BE146" s="882">
        <v>739</v>
      </c>
      <c r="BF146" s="881">
        <v>381</v>
      </c>
      <c r="BG146" s="882">
        <v>327</v>
      </c>
      <c r="BH146" s="881">
        <v>429</v>
      </c>
      <c r="BI146" s="882">
        <v>428</v>
      </c>
      <c r="BJ146" s="881">
        <v>272.88</v>
      </c>
      <c r="BK146" s="882">
        <v>283</v>
      </c>
      <c r="BL146" s="881">
        <v>250</v>
      </c>
      <c r="BM146" s="247">
        <v>245</v>
      </c>
      <c r="BN146" s="881">
        <v>390</v>
      </c>
      <c r="BO146" s="882">
        <v>419</v>
      </c>
      <c r="BP146" s="887">
        <v>583</v>
      </c>
      <c r="BQ146" s="888">
        <v>446.16216304</v>
      </c>
    </row>
    <row r="147" spans="1:69" s="27" customFormat="1" ht="23.25" customHeight="1" thickBot="1" x14ac:dyDescent="0.3">
      <c r="A147" s="16">
        <v>72</v>
      </c>
      <c r="B147" s="131" t="s">
        <v>137</v>
      </c>
      <c r="C147" s="1148" t="s">
        <v>3</v>
      </c>
      <c r="D147" s="1148"/>
      <c r="E147" s="871" t="s">
        <v>8</v>
      </c>
      <c r="F147" s="64" t="e">
        <f>#REF!</f>
        <v>#REF!</v>
      </c>
      <c r="G147" s="871">
        <v>0.24</v>
      </c>
      <c r="H147" s="64" t="e">
        <f t="shared" si="5"/>
        <v>#REF!</v>
      </c>
      <c r="I147" s="64" t="e">
        <f>(H147*($I$9+#REF!))+H147</f>
        <v>#REF!</v>
      </c>
      <c r="J147" s="64" t="e">
        <f>ROUND(I147*#REF!*#REF!,0)</f>
        <v>#REF!</v>
      </c>
      <c r="K147" s="919" t="e">
        <f>ROUND(I147*#REF!*#REF!*#REF!,0)</f>
        <v>#REF!</v>
      </c>
      <c r="L147" s="887">
        <v>139</v>
      </c>
      <c r="M147" s="888">
        <v>90</v>
      </c>
      <c r="N147" s="881">
        <v>104.27957629138318</v>
      </c>
      <c r="O147" s="247">
        <v>82.3</v>
      </c>
      <c r="P147" s="993">
        <v>154</v>
      </c>
      <c r="Q147" s="888">
        <v>114</v>
      </c>
      <c r="R147" s="887">
        <v>138.35900419635635</v>
      </c>
      <c r="S147" s="888">
        <v>122.4</v>
      </c>
      <c r="T147" s="994">
        <v>243</v>
      </c>
      <c r="U147" s="995">
        <v>70</v>
      </c>
      <c r="V147" s="887">
        <v>112.96434496068125</v>
      </c>
      <c r="W147" s="888">
        <v>121.56770947288672</v>
      </c>
      <c r="X147" s="881">
        <v>121</v>
      </c>
      <c r="Y147" s="247">
        <v>121</v>
      </c>
      <c r="Z147" s="887">
        <v>184.96</v>
      </c>
      <c r="AA147" s="888">
        <v>199</v>
      </c>
      <c r="AB147" s="887">
        <v>255</v>
      </c>
      <c r="AC147" s="888">
        <v>151</v>
      </c>
      <c r="AD147" s="881">
        <v>157</v>
      </c>
      <c r="AE147" s="996">
        <v>95</v>
      </c>
      <c r="AF147" s="881">
        <v>115</v>
      </c>
      <c r="AG147" s="882">
        <v>119</v>
      </c>
      <c r="AH147" s="881">
        <v>87.86</v>
      </c>
      <c r="AI147" s="882">
        <v>99</v>
      </c>
      <c r="AJ147" s="881">
        <v>91</v>
      </c>
      <c r="AK147" s="882">
        <v>97</v>
      </c>
      <c r="AL147" s="886">
        <v>69</v>
      </c>
      <c r="AM147" s="882">
        <v>67</v>
      </c>
      <c r="AN147" s="881">
        <v>134.65</v>
      </c>
      <c r="AO147" s="247">
        <v>139.80000000000001</v>
      </c>
      <c r="AP147" s="881">
        <v>197.02999999999997</v>
      </c>
      <c r="AQ147" s="882">
        <v>207.39999999999998</v>
      </c>
      <c r="AR147" s="881">
        <v>126</v>
      </c>
      <c r="AS147" s="882">
        <v>135</v>
      </c>
      <c r="AT147" s="881">
        <v>111.42</v>
      </c>
      <c r="AU147" s="882">
        <v>119.91</v>
      </c>
      <c r="AV147" s="881">
        <v>124.80000000000001</v>
      </c>
      <c r="AW147" s="882">
        <v>84</v>
      </c>
      <c r="AX147" s="881">
        <v>107.47638000000001</v>
      </c>
      <c r="AY147" s="882">
        <v>112.66206</v>
      </c>
      <c r="AZ147" s="886">
        <v>152.54237288135593</v>
      </c>
      <c r="BA147" s="882">
        <v>158</v>
      </c>
      <c r="BB147" s="887">
        <v>163</v>
      </c>
      <c r="BC147" s="888">
        <v>85.559731543624153</v>
      </c>
      <c r="BD147" s="881">
        <v>220</v>
      </c>
      <c r="BE147" s="882">
        <v>236</v>
      </c>
      <c r="BF147" s="881">
        <v>122</v>
      </c>
      <c r="BG147" s="882">
        <v>104</v>
      </c>
      <c r="BH147" s="881">
        <v>137</v>
      </c>
      <c r="BI147" s="882">
        <v>137</v>
      </c>
      <c r="BJ147" s="881">
        <v>87.29</v>
      </c>
      <c r="BK147" s="882">
        <v>91</v>
      </c>
      <c r="BL147" s="881">
        <v>79</v>
      </c>
      <c r="BM147" s="247">
        <v>79</v>
      </c>
      <c r="BN147" s="881">
        <v>125</v>
      </c>
      <c r="BO147" s="882">
        <v>134</v>
      </c>
      <c r="BP147" s="887">
        <v>187.00000000000003</v>
      </c>
      <c r="BQ147" s="888">
        <v>142.77408112000001</v>
      </c>
    </row>
    <row r="148" spans="1:69" s="27" customFormat="1" ht="23.25" customHeight="1" thickBot="1" x14ac:dyDescent="0.3">
      <c r="A148" s="16">
        <v>73</v>
      </c>
      <c r="B148" s="131" t="s">
        <v>138</v>
      </c>
      <c r="C148" s="1148" t="s">
        <v>3</v>
      </c>
      <c r="D148" s="1148"/>
      <c r="E148" s="871" t="s">
        <v>8</v>
      </c>
      <c r="F148" s="64" t="e">
        <f>#REF!</f>
        <v>#REF!</v>
      </c>
      <c r="G148" s="871">
        <v>0.2</v>
      </c>
      <c r="H148" s="64" t="e">
        <f t="shared" si="5"/>
        <v>#REF!</v>
      </c>
      <c r="I148" s="64" t="e">
        <f>(H148*($I$9+#REF!))+H148</f>
        <v>#REF!</v>
      </c>
      <c r="J148" s="64" t="e">
        <f>ROUND(I148*#REF!*#REF!,0)</f>
        <v>#REF!</v>
      </c>
      <c r="K148" s="919" t="e">
        <f>ROUND(I148*#REF!*#REF!*#REF!,0)</f>
        <v>#REF!</v>
      </c>
      <c r="L148" s="887">
        <v>116</v>
      </c>
      <c r="M148" s="888">
        <v>75</v>
      </c>
      <c r="N148" s="881">
        <v>86.899646909485995</v>
      </c>
      <c r="O148" s="247">
        <v>68.599999999999994</v>
      </c>
      <c r="P148" s="993">
        <v>128</v>
      </c>
      <c r="Q148" s="888">
        <v>95.25</v>
      </c>
      <c r="R148" s="887">
        <v>115.29917016363034</v>
      </c>
      <c r="S148" s="888">
        <v>102</v>
      </c>
      <c r="T148" s="994">
        <v>203</v>
      </c>
      <c r="U148" s="995">
        <v>58</v>
      </c>
      <c r="V148" s="887">
        <v>94.136954133901057</v>
      </c>
      <c r="W148" s="888">
        <v>101.30642456073895</v>
      </c>
      <c r="X148" s="881">
        <v>101</v>
      </c>
      <c r="Y148" s="247">
        <v>101</v>
      </c>
      <c r="Z148" s="887">
        <v>154.13999999999999</v>
      </c>
      <c r="AA148" s="888">
        <v>166</v>
      </c>
      <c r="AB148" s="887">
        <v>212</v>
      </c>
      <c r="AC148" s="888">
        <v>126</v>
      </c>
      <c r="AD148" s="881">
        <v>131</v>
      </c>
      <c r="AE148" s="996">
        <v>79</v>
      </c>
      <c r="AF148" s="881">
        <v>96</v>
      </c>
      <c r="AG148" s="882">
        <v>100</v>
      </c>
      <c r="AH148" s="881">
        <v>73.22</v>
      </c>
      <c r="AI148" s="882">
        <v>83</v>
      </c>
      <c r="AJ148" s="881">
        <v>75.31</v>
      </c>
      <c r="AK148" s="882">
        <v>82</v>
      </c>
      <c r="AL148" s="886">
        <v>58</v>
      </c>
      <c r="AM148" s="882">
        <v>55</v>
      </c>
      <c r="AN148" s="881">
        <v>112.21</v>
      </c>
      <c r="AO148" s="247">
        <v>116.5</v>
      </c>
      <c r="AP148" s="881">
        <v>122.36599999999999</v>
      </c>
      <c r="AQ148" s="882">
        <v>131.69899999999998</v>
      </c>
      <c r="AR148" s="881">
        <v>105</v>
      </c>
      <c r="AS148" s="882">
        <v>113</v>
      </c>
      <c r="AT148" s="881">
        <v>92.85</v>
      </c>
      <c r="AU148" s="882">
        <v>99.93</v>
      </c>
      <c r="AV148" s="881">
        <v>104</v>
      </c>
      <c r="AW148" s="882">
        <v>70</v>
      </c>
      <c r="AX148" s="881">
        <v>89.568920000000006</v>
      </c>
      <c r="AY148" s="882">
        <v>93.004959999999997</v>
      </c>
      <c r="AZ148" s="886">
        <v>123.72881355932203</v>
      </c>
      <c r="BA148" s="882">
        <v>127</v>
      </c>
      <c r="BB148" s="887">
        <v>136</v>
      </c>
      <c r="BC148" s="888">
        <v>71.585161290322588</v>
      </c>
      <c r="BD148" s="881">
        <v>183</v>
      </c>
      <c r="BE148" s="882">
        <v>197</v>
      </c>
      <c r="BF148" s="881">
        <v>102</v>
      </c>
      <c r="BG148" s="882">
        <v>88</v>
      </c>
      <c r="BH148" s="881">
        <v>114</v>
      </c>
      <c r="BI148" s="882">
        <v>114</v>
      </c>
      <c r="BJ148" s="881">
        <v>72.88</v>
      </c>
      <c r="BK148" s="882">
        <v>76</v>
      </c>
      <c r="BL148" s="881">
        <v>67</v>
      </c>
      <c r="BM148" s="247">
        <v>65</v>
      </c>
      <c r="BN148" s="881">
        <v>104</v>
      </c>
      <c r="BO148" s="882">
        <v>112</v>
      </c>
      <c r="BP148" s="887">
        <v>155.10000000000002</v>
      </c>
      <c r="BQ148" s="888">
        <v>118.96928032</v>
      </c>
    </row>
    <row r="149" spans="1:69" s="27" customFormat="1" ht="23.25" customHeight="1" thickBot="1" x14ac:dyDescent="0.3">
      <c r="A149" s="16">
        <v>74</v>
      </c>
      <c r="B149" s="131" t="s">
        <v>139</v>
      </c>
      <c r="C149" s="1148" t="s">
        <v>3</v>
      </c>
      <c r="D149" s="1148"/>
      <c r="E149" s="871" t="s">
        <v>8</v>
      </c>
      <c r="F149" s="64" t="e">
        <f>#REF!</f>
        <v>#REF!</v>
      </c>
      <c r="G149" s="871">
        <v>0.65</v>
      </c>
      <c r="H149" s="64" t="e">
        <f t="shared" si="5"/>
        <v>#REF!</v>
      </c>
      <c r="I149" s="64" t="e">
        <f>(H149*($I$9+#REF!))+H149</f>
        <v>#REF!</v>
      </c>
      <c r="J149" s="64" t="e">
        <f>ROUND(I149*#REF!*#REF!,0)</f>
        <v>#REF!</v>
      </c>
      <c r="K149" s="919" t="e">
        <f>ROUND(I149*#REF!*#REF!*#REF!,0)</f>
        <v>#REF!</v>
      </c>
      <c r="L149" s="887">
        <v>376</v>
      </c>
      <c r="M149" s="888">
        <v>243</v>
      </c>
      <c r="N149" s="881">
        <v>282.42385245582949</v>
      </c>
      <c r="O149" s="247">
        <v>222.9</v>
      </c>
      <c r="P149" s="993">
        <v>416</v>
      </c>
      <c r="Q149" s="888">
        <v>309</v>
      </c>
      <c r="R149" s="887">
        <v>374.72230303179862</v>
      </c>
      <c r="S149" s="888">
        <v>331.6</v>
      </c>
      <c r="T149" s="994">
        <v>659</v>
      </c>
      <c r="U149" s="995">
        <v>190</v>
      </c>
      <c r="V149" s="887">
        <v>305.94510093517846</v>
      </c>
      <c r="W149" s="888">
        <v>329.24587982240155</v>
      </c>
      <c r="X149" s="881">
        <v>327</v>
      </c>
      <c r="Y149" s="247">
        <v>327</v>
      </c>
      <c r="Z149" s="887">
        <v>500.94</v>
      </c>
      <c r="AA149" s="888">
        <v>539</v>
      </c>
      <c r="AB149" s="887">
        <v>691</v>
      </c>
      <c r="AC149" s="888">
        <v>410</v>
      </c>
      <c r="AD149" s="881">
        <v>426</v>
      </c>
      <c r="AE149" s="996">
        <v>257</v>
      </c>
      <c r="AF149" s="881">
        <v>312</v>
      </c>
      <c r="AG149" s="882">
        <v>324</v>
      </c>
      <c r="AH149" s="881">
        <v>239.53</v>
      </c>
      <c r="AI149" s="882">
        <v>268</v>
      </c>
      <c r="AJ149" s="881">
        <v>245.81</v>
      </c>
      <c r="AK149" s="882">
        <v>265</v>
      </c>
      <c r="AL149" s="886">
        <v>187</v>
      </c>
      <c r="AM149" s="882">
        <v>181</v>
      </c>
      <c r="AN149" s="881">
        <v>364.68</v>
      </c>
      <c r="AO149" s="247">
        <v>378.7</v>
      </c>
      <c r="AP149" s="881">
        <v>307.98899999999998</v>
      </c>
      <c r="AQ149" s="882">
        <v>390.94899999999996</v>
      </c>
      <c r="AR149" s="881">
        <v>341</v>
      </c>
      <c r="AS149" s="882">
        <v>367</v>
      </c>
      <c r="AT149" s="881">
        <v>301.77999999999997</v>
      </c>
      <c r="AU149" s="882">
        <v>324.76</v>
      </c>
      <c r="AV149" s="881">
        <v>339.20000000000005</v>
      </c>
      <c r="AW149" s="882">
        <v>228</v>
      </c>
      <c r="AX149" s="881">
        <v>291.08318000000003</v>
      </c>
      <c r="AY149" s="882">
        <v>302.26612</v>
      </c>
      <c r="AZ149" s="886">
        <v>427.96610169491527</v>
      </c>
      <c r="BA149" s="882">
        <v>441</v>
      </c>
      <c r="BB149" s="887">
        <v>442</v>
      </c>
      <c r="BC149" s="888">
        <v>231.51980198019803</v>
      </c>
      <c r="BD149" s="881">
        <v>595</v>
      </c>
      <c r="BE149" s="882">
        <v>640</v>
      </c>
      <c r="BF149" s="881">
        <v>330</v>
      </c>
      <c r="BG149" s="882">
        <v>283</v>
      </c>
      <c r="BH149" s="881">
        <v>372</v>
      </c>
      <c r="BI149" s="882">
        <v>371</v>
      </c>
      <c r="BJ149" s="881">
        <v>236.44</v>
      </c>
      <c r="BK149" s="882">
        <v>246</v>
      </c>
      <c r="BL149" s="881">
        <v>216</v>
      </c>
      <c r="BM149" s="247">
        <v>212</v>
      </c>
      <c r="BN149" s="881">
        <v>338</v>
      </c>
      <c r="BO149" s="882">
        <v>363</v>
      </c>
      <c r="BP149" s="887">
        <v>504.90000000000003</v>
      </c>
      <c r="BQ149" s="888">
        <v>386.67752288000003</v>
      </c>
    </row>
    <row r="150" spans="1:69" s="27" customFormat="1" ht="23.25" customHeight="1" thickBot="1" x14ac:dyDescent="0.3">
      <c r="A150" s="16">
        <v>75</v>
      </c>
      <c r="B150" s="131" t="s">
        <v>140</v>
      </c>
      <c r="C150" s="1148" t="s">
        <v>3</v>
      </c>
      <c r="D150" s="1148"/>
      <c r="E150" s="871" t="s">
        <v>8</v>
      </c>
      <c r="F150" s="64" t="e">
        <f>#REF!</f>
        <v>#REF!</v>
      </c>
      <c r="G150" s="871">
        <v>0.25</v>
      </c>
      <c r="H150" s="64" t="e">
        <f t="shared" si="5"/>
        <v>#REF!</v>
      </c>
      <c r="I150" s="64" t="e">
        <f>(H150*($I$9+#REF!))+H150</f>
        <v>#REF!</v>
      </c>
      <c r="J150" s="64" t="e">
        <f>ROUND(I150*#REF!*#REF!,0)</f>
        <v>#REF!</v>
      </c>
      <c r="K150" s="919" t="e">
        <f>ROUND(I150*#REF!*#REF!*#REF!,0)</f>
        <v>#REF!</v>
      </c>
      <c r="L150" s="887">
        <v>145</v>
      </c>
      <c r="M150" s="888">
        <v>94</v>
      </c>
      <c r="N150" s="881">
        <v>108.62455863685747</v>
      </c>
      <c r="O150" s="247">
        <v>85.7</v>
      </c>
      <c r="P150" s="993">
        <v>160</v>
      </c>
      <c r="Q150" s="888">
        <v>118.5</v>
      </c>
      <c r="R150" s="887">
        <v>144.12396270453789</v>
      </c>
      <c r="S150" s="888">
        <v>127.5</v>
      </c>
      <c r="T150" s="994">
        <v>253</v>
      </c>
      <c r="U150" s="995">
        <v>73</v>
      </c>
      <c r="V150" s="887">
        <v>117.67119266737632</v>
      </c>
      <c r="W150" s="888">
        <v>126.6330307009237</v>
      </c>
      <c r="X150" s="881">
        <v>126</v>
      </c>
      <c r="Y150" s="247">
        <v>126</v>
      </c>
      <c r="Z150" s="887">
        <v>192.67</v>
      </c>
      <c r="AA150" s="888">
        <v>207</v>
      </c>
      <c r="AB150" s="887">
        <v>266</v>
      </c>
      <c r="AC150" s="888">
        <v>158</v>
      </c>
      <c r="AD150" s="881">
        <v>164</v>
      </c>
      <c r="AE150" s="996">
        <v>99</v>
      </c>
      <c r="AF150" s="881">
        <v>120</v>
      </c>
      <c r="AG150" s="882">
        <v>124</v>
      </c>
      <c r="AH150" s="881">
        <v>92.05</v>
      </c>
      <c r="AI150" s="882">
        <v>104</v>
      </c>
      <c r="AJ150" s="881">
        <v>94.14</v>
      </c>
      <c r="AK150" s="882">
        <v>101</v>
      </c>
      <c r="AL150" s="886">
        <v>202</v>
      </c>
      <c r="AM150" s="882">
        <v>194</v>
      </c>
      <c r="AN150" s="881">
        <v>140.26</v>
      </c>
      <c r="AO150" s="247">
        <v>145.6</v>
      </c>
      <c r="AP150" s="881">
        <v>153.476</v>
      </c>
      <c r="AQ150" s="882">
        <v>164.88299999999998</v>
      </c>
      <c r="AR150" s="881">
        <v>131</v>
      </c>
      <c r="AS150" s="882">
        <v>141</v>
      </c>
      <c r="AT150" s="881">
        <v>116.07</v>
      </c>
      <c r="AU150" s="882">
        <v>124.91</v>
      </c>
      <c r="AV150" s="881">
        <v>131.20000000000002</v>
      </c>
      <c r="AW150" s="882">
        <v>88</v>
      </c>
      <c r="AX150" s="881">
        <v>111.95587999999999</v>
      </c>
      <c r="AY150" s="882">
        <v>116.25620000000001</v>
      </c>
      <c r="AZ150" s="886">
        <v>157.62711864406779</v>
      </c>
      <c r="BA150" s="882">
        <v>165</v>
      </c>
      <c r="BB150" s="887">
        <v>170</v>
      </c>
      <c r="BC150" s="888">
        <v>88.354358974358973</v>
      </c>
      <c r="BD150" s="881">
        <v>229</v>
      </c>
      <c r="BE150" s="882">
        <v>246</v>
      </c>
      <c r="BF150" s="881">
        <v>127</v>
      </c>
      <c r="BG150" s="882">
        <v>137</v>
      </c>
      <c r="BH150" s="881">
        <v>143</v>
      </c>
      <c r="BI150" s="882">
        <v>143</v>
      </c>
      <c r="BJ150" s="881">
        <v>90.68</v>
      </c>
      <c r="BK150" s="882">
        <v>94</v>
      </c>
      <c r="BL150" s="881">
        <v>83</v>
      </c>
      <c r="BM150" s="247">
        <v>82</v>
      </c>
      <c r="BN150" s="881">
        <v>130</v>
      </c>
      <c r="BO150" s="882">
        <v>140</v>
      </c>
      <c r="BP150" s="887">
        <v>194.70000000000002</v>
      </c>
      <c r="BQ150" s="888">
        <v>209.00000000000003</v>
      </c>
    </row>
    <row r="151" spans="1:69" s="27" customFormat="1" ht="23.25" customHeight="1" thickBot="1" x14ac:dyDescent="0.3">
      <c r="A151" s="16">
        <v>76</v>
      </c>
      <c r="B151" s="131" t="s">
        <v>141</v>
      </c>
      <c r="C151" s="1148" t="s">
        <v>3</v>
      </c>
      <c r="D151" s="1148"/>
      <c r="E151" s="871" t="s">
        <v>8</v>
      </c>
      <c r="F151" s="64" t="e">
        <f>#REF!</f>
        <v>#REF!</v>
      </c>
      <c r="G151" s="871">
        <v>0.13</v>
      </c>
      <c r="H151" s="64" t="e">
        <f t="shared" si="5"/>
        <v>#REF!</v>
      </c>
      <c r="I151" s="64" t="e">
        <f>(H151*($I$9+#REF!))+H151</f>
        <v>#REF!</v>
      </c>
      <c r="J151" s="64" t="e">
        <f>ROUND(I151*#REF!*#REF!,0)</f>
        <v>#REF!</v>
      </c>
      <c r="K151" s="919" t="e">
        <f>ROUND(I151*#REF!*#REF!*#REF!,0)</f>
        <v>#REF!</v>
      </c>
      <c r="L151" s="887">
        <v>75</v>
      </c>
      <c r="M151" s="888">
        <v>49</v>
      </c>
      <c r="N151" s="881">
        <v>56.484770491165889</v>
      </c>
      <c r="O151" s="247">
        <v>44.6</v>
      </c>
      <c r="P151" s="993">
        <v>83</v>
      </c>
      <c r="Q151" s="888">
        <v>61.5</v>
      </c>
      <c r="R151" s="887">
        <v>74.944460606359712</v>
      </c>
      <c r="S151" s="888">
        <v>66.3</v>
      </c>
      <c r="T151" s="994">
        <v>132</v>
      </c>
      <c r="U151" s="995">
        <v>38</v>
      </c>
      <c r="V151" s="887">
        <v>61.189020187035695</v>
      </c>
      <c r="W151" s="888">
        <v>65.849175964480324</v>
      </c>
      <c r="X151" s="881">
        <v>65</v>
      </c>
      <c r="Y151" s="247">
        <v>65</v>
      </c>
      <c r="Z151" s="887">
        <v>100.19</v>
      </c>
      <c r="AA151" s="888">
        <v>108</v>
      </c>
      <c r="AB151" s="887">
        <v>138</v>
      </c>
      <c r="AC151" s="888">
        <v>82</v>
      </c>
      <c r="AD151" s="881">
        <v>85</v>
      </c>
      <c r="AE151" s="996">
        <v>51</v>
      </c>
      <c r="AF151" s="881">
        <v>62</v>
      </c>
      <c r="AG151" s="882">
        <v>65</v>
      </c>
      <c r="AH151" s="881">
        <v>48.12</v>
      </c>
      <c r="AI151" s="882">
        <v>53</v>
      </c>
      <c r="AJ151" s="881">
        <v>49.16</v>
      </c>
      <c r="AK151" s="882">
        <v>53</v>
      </c>
      <c r="AL151" s="886">
        <v>101</v>
      </c>
      <c r="AM151" s="882">
        <v>97</v>
      </c>
      <c r="AN151" s="881">
        <v>72.94</v>
      </c>
      <c r="AO151" s="247">
        <v>75.7</v>
      </c>
      <c r="AP151" s="881">
        <v>79.84899999999999</v>
      </c>
      <c r="AQ151" s="882">
        <v>86.070999999999998</v>
      </c>
      <c r="AR151" s="881">
        <v>68</v>
      </c>
      <c r="AS151" s="882">
        <v>73</v>
      </c>
      <c r="AT151" s="881">
        <v>60.36</v>
      </c>
      <c r="AU151" s="882">
        <v>64.95</v>
      </c>
      <c r="AV151" s="881">
        <v>67.2</v>
      </c>
      <c r="AW151" s="882">
        <v>46</v>
      </c>
      <c r="AX151" s="881">
        <v>58.212419999999995</v>
      </c>
      <c r="AY151" s="882">
        <v>60.457440000000005</v>
      </c>
      <c r="AZ151" s="886">
        <v>87.288135593220346</v>
      </c>
      <c r="BA151" s="882">
        <v>91</v>
      </c>
      <c r="BB151" s="887">
        <v>88</v>
      </c>
      <c r="BC151" s="888">
        <v>46.424691358024695</v>
      </c>
      <c r="BD151" s="881">
        <v>119</v>
      </c>
      <c r="BE151" s="882">
        <v>128</v>
      </c>
      <c r="BF151" s="881">
        <v>66</v>
      </c>
      <c r="BG151" s="882">
        <v>71</v>
      </c>
      <c r="BH151" s="881">
        <v>74</v>
      </c>
      <c r="BI151" s="882">
        <v>74</v>
      </c>
      <c r="BJ151" s="881">
        <v>47.46</v>
      </c>
      <c r="BK151" s="882">
        <v>49</v>
      </c>
      <c r="BL151" s="881">
        <v>44</v>
      </c>
      <c r="BM151" s="247">
        <v>42</v>
      </c>
      <c r="BN151" s="881">
        <v>68</v>
      </c>
      <c r="BO151" s="882">
        <v>73</v>
      </c>
      <c r="BP151" s="887">
        <v>101.2</v>
      </c>
      <c r="BQ151" s="888">
        <v>108.9</v>
      </c>
    </row>
    <row r="152" spans="1:69" s="27" customFormat="1" ht="23.25" customHeight="1" thickBot="1" x14ac:dyDescent="0.3">
      <c r="A152" s="16">
        <v>77</v>
      </c>
      <c r="B152" s="131" t="s">
        <v>142</v>
      </c>
      <c r="C152" s="1148" t="s">
        <v>3</v>
      </c>
      <c r="D152" s="1148"/>
      <c r="E152" s="871" t="s">
        <v>8</v>
      </c>
      <c r="F152" s="64" t="e">
        <f>#REF!</f>
        <v>#REF!</v>
      </c>
      <c r="G152" s="871">
        <v>0.13</v>
      </c>
      <c r="H152" s="64" t="e">
        <f t="shared" si="5"/>
        <v>#REF!</v>
      </c>
      <c r="I152" s="64" t="e">
        <f>(H152*($I$9+#REF!))+H152</f>
        <v>#REF!</v>
      </c>
      <c r="J152" s="64" t="e">
        <f>ROUND(I152*#REF!*#REF!,0)</f>
        <v>#REF!</v>
      </c>
      <c r="K152" s="919" t="e">
        <f>ROUND(I152*#REF!*#REF!*#REF!,0)</f>
        <v>#REF!</v>
      </c>
      <c r="L152" s="887">
        <v>75</v>
      </c>
      <c r="M152" s="888">
        <v>49</v>
      </c>
      <c r="N152" s="881">
        <v>56.484770491165889</v>
      </c>
      <c r="O152" s="247">
        <v>44.6</v>
      </c>
      <c r="P152" s="993">
        <v>83</v>
      </c>
      <c r="Q152" s="888">
        <v>61.5</v>
      </c>
      <c r="R152" s="887">
        <v>74.944460606359712</v>
      </c>
      <c r="S152" s="888">
        <v>66.3</v>
      </c>
      <c r="T152" s="994">
        <v>132</v>
      </c>
      <c r="U152" s="995">
        <v>38</v>
      </c>
      <c r="V152" s="887">
        <v>61.189020187035695</v>
      </c>
      <c r="W152" s="888">
        <v>65.849175964480324</v>
      </c>
      <c r="X152" s="881">
        <v>65</v>
      </c>
      <c r="Y152" s="247">
        <v>65</v>
      </c>
      <c r="Z152" s="887">
        <v>100.19</v>
      </c>
      <c r="AA152" s="888">
        <v>108</v>
      </c>
      <c r="AB152" s="887">
        <v>138</v>
      </c>
      <c r="AC152" s="888">
        <v>82</v>
      </c>
      <c r="AD152" s="881">
        <v>85</v>
      </c>
      <c r="AE152" s="996">
        <v>51</v>
      </c>
      <c r="AF152" s="881">
        <v>62</v>
      </c>
      <c r="AG152" s="882">
        <v>65</v>
      </c>
      <c r="AH152" s="881">
        <v>48.12</v>
      </c>
      <c r="AI152" s="882">
        <v>53</v>
      </c>
      <c r="AJ152" s="881">
        <v>49.16</v>
      </c>
      <c r="AK152" s="882">
        <v>53</v>
      </c>
      <c r="AL152" s="886">
        <v>101</v>
      </c>
      <c r="AM152" s="882">
        <v>97</v>
      </c>
      <c r="AN152" s="881">
        <v>72.94</v>
      </c>
      <c r="AO152" s="247">
        <v>75.7</v>
      </c>
      <c r="AP152" s="881">
        <v>79.84899999999999</v>
      </c>
      <c r="AQ152" s="882">
        <v>86.070999999999998</v>
      </c>
      <c r="AR152" s="881">
        <v>68</v>
      </c>
      <c r="AS152" s="882">
        <v>73</v>
      </c>
      <c r="AT152" s="881">
        <v>60.36</v>
      </c>
      <c r="AU152" s="882">
        <v>64.95</v>
      </c>
      <c r="AV152" s="881">
        <v>67.2</v>
      </c>
      <c r="AW152" s="882">
        <v>46</v>
      </c>
      <c r="AX152" s="881">
        <v>58.212419999999995</v>
      </c>
      <c r="AY152" s="882">
        <v>60.457440000000005</v>
      </c>
      <c r="AZ152" s="886">
        <v>87.288135593220346</v>
      </c>
      <c r="BA152" s="882">
        <v>91</v>
      </c>
      <c r="BB152" s="887">
        <v>88</v>
      </c>
      <c r="BC152" s="888">
        <v>46.424691358024695</v>
      </c>
      <c r="BD152" s="881">
        <v>119</v>
      </c>
      <c r="BE152" s="882">
        <v>128</v>
      </c>
      <c r="BF152" s="881">
        <v>66</v>
      </c>
      <c r="BG152" s="882">
        <v>71</v>
      </c>
      <c r="BH152" s="881">
        <v>74</v>
      </c>
      <c r="BI152" s="882">
        <v>74</v>
      </c>
      <c r="BJ152" s="881">
        <v>47.46</v>
      </c>
      <c r="BK152" s="882">
        <v>49</v>
      </c>
      <c r="BL152" s="881">
        <v>44</v>
      </c>
      <c r="BM152" s="247">
        <v>42</v>
      </c>
      <c r="BN152" s="881">
        <v>68</v>
      </c>
      <c r="BO152" s="882">
        <v>73</v>
      </c>
      <c r="BP152" s="887">
        <v>101.2</v>
      </c>
      <c r="BQ152" s="888">
        <v>108.9</v>
      </c>
    </row>
    <row r="153" spans="1:69" s="27" customFormat="1" ht="23.25" customHeight="1" thickBot="1" x14ac:dyDescent="0.3">
      <c r="A153" s="16">
        <v>78</v>
      </c>
      <c r="B153" s="131" t="s">
        <v>143</v>
      </c>
      <c r="C153" s="1148" t="s">
        <v>3</v>
      </c>
      <c r="D153" s="1148"/>
      <c r="E153" s="871" t="s">
        <v>8</v>
      </c>
      <c r="F153" s="64" t="e">
        <f>#REF!</f>
        <v>#REF!</v>
      </c>
      <c r="G153" s="871">
        <v>1</v>
      </c>
      <c r="H153" s="64" t="e">
        <f t="shared" si="5"/>
        <v>#REF!</v>
      </c>
      <c r="I153" s="64" t="e">
        <f>(H153*($I$9+#REF!))+H153</f>
        <v>#REF!</v>
      </c>
      <c r="J153" s="64" t="e">
        <f>ROUND(I153*#REF!*#REF!,0)</f>
        <v>#REF!</v>
      </c>
      <c r="K153" s="919" t="e">
        <f>ROUND(I153*#REF!*#REF!*#REF!,0)</f>
        <v>#REF!</v>
      </c>
      <c r="L153" s="887">
        <v>579</v>
      </c>
      <c r="M153" s="888">
        <v>374</v>
      </c>
      <c r="N153" s="881">
        <v>434.49823454742989</v>
      </c>
      <c r="O153" s="247">
        <v>342.9</v>
      </c>
      <c r="P153" s="993">
        <v>640</v>
      </c>
      <c r="Q153" s="888">
        <v>475.5</v>
      </c>
      <c r="R153" s="887">
        <v>576.49585081815155</v>
      </c>
      <c r="S153" s="888">
        <v>510.2</v>
      </c>
      <c r="T153" s="994">
        <v>1013</v>
      </c>
      <c r="U153" s="995">
        <v>292</v>
      </c>
      <c r="V153" s="887">
        <v>470.68477066950527</v>
      </c>
      <c r="W153" s="888">
        <v>506.53212280369479</v>
      </c>
      <c r="X153" s="881">
        <v>503</v>
      </c>
      <c r="Y153" s="247">
        <v>503</v>
      </c>
      <c r="Z153" s="887">
        <v>770.68</v>
      </c>
      <c r="AA153" s="888">
        <v>829</v>
      </c>
      <c r="AB153" s="887">
        <v>1064</v>
      </c>
      <c r="AC153" s="888">
        <v>631</v>
      </c>
      <c r="AD153" s="881">
        <v>655</v>
      </c>
      <c r="AE153" s="996">
        <v>395</v>
      </c>
      <c r="AF153" s="881">
        <v>479</v>
      </c>
      <c r="AG153" s="882">
        <v>498</v>
      </c>
      <c r="AH153" s="881">
        <v>368.19</v>
      </c>
      <c r="AI153" s="882">
        <v>412</v>
      </c>
      <c r="AJ153" s="881">
        <v>378.65</v>
      </c>
      <c r="AK153" s="882">
        <v>407</v>
      </c>
      <c r="AL153" s="886">
        <v>288</v>
      </c>
      <c r="AM153" s="882">
        <v>277</v>
      </c>
      <c r="AN153" s="881">
        <v>561.04999999999995</v>
      </c>
      <c r="AO153" s="247">
        <v>582.6</v>
      </c>
      <c r="AP153" s="881">
        <v>1024.5559999999998</v>
      </c>
      <c r="AQ153" s="882">
        <v>1066.0359999999998</v>
      </c>
      <c r="AR153" s="881">
        <v>524</v>
      </c>
      <c r="AS153" s="882">
        <v>564</v>
      </c>
      <c r="AT153" s="881">
        <v>464.27</v>
      </c>
      <c r="AU153" s="882">
        <v>499.63</v>
      </c>
      <c r="AV153" s="881">
        <v>521.6</v>
      </c>
      <c r="AW153" s="882">
        <v>351</v>
      </c>
      <c r="AX153" s="881">
        <v>447.82352000000003</v>
      </c>
      <c r="AY153" s="882">
        <v>465.01426000000004</v>
      </c>
      <c r="AZ153" s="886">
        <v>622.03389830508479</v>
      </c>
      <c r="BA153" s="882">
        <v>646</v>
      </c>
      <c r="BB153" s="887">
        <v>681</v>
      </c>
      <c r="BC153" s="888">
        <v>356.23022508038588</v>
      </c>
      <c r="BD153" s="881">
        <v>916</v>
      </c>
      <c r="BE153" s="882">
        <v>985</v>
      </c>
      <c r="BF153" s="881">
        <v>508</v>
      </c>
      <c r="BG153" s="882">
        <v>436</v>
      </c>
      <c r="BH153" s="881">
        <v>572</v>
      </c>
      <c r="BI153" s="882">
        <v>571</v>
      </c>
      <c r="BJ153" s="881">
        <v>364.41</v>
      </c>
      <c r="BK153" s="882">
        <v>378</v>
      </c>
      <c r="BL153" s="881">
        <v>332</v>
      </c>
      <c r="BM153" s="247">
        <v>327</v>
      </c>
      <c r="BN153" s="881">
        <v>519</v>
      </c>
      <c r="BO153" s="882">
        <v>559</v>
      </c>
      <c r="BP153" s="887">
        <v>777.7</v>
      </c>
      <c r="BQ153" s="888">
        <v>594.87376343999995</v>
      </c>
    </row>
    <row r="154" spans="1:69" s="27" customFormat="1" ht="23.25" customHeight="1" thickBot="1" x14ac:dyDescent="0.3">
      <c r="A154" s="16">
        <v>79</v>
      </c>
      <c r="B154" s="131" t="s">
        <v>144</v>
      </c>
      <c r="C154" s="1148" t="s">
        <v>3</v>
      </c>
      <c r="D154" s="1148"/>
      <c r="E154" s="871" t="s">
        <v>8</v>
      </c>
      <c r="F154" s="64" t="e">
        <f>#REF!</f>
        <v>#REF!</v>
      </c>
      <c r="G154" s="871">
        <v>0.4</v>
      </c>
      <c r="H154" s="64" t="e">
        <f t="shared" si="5"/>
        <v>#REF!</v>
      </c>
      <c r="I154" s="64" t="e">
        <f>(H154*($I$9+#REF!))+H154</f>
        <v>#REF!</v>
      </c>
      <c r="J154" s="64" t="e">
        <f>ROUND(I154*#REF!*#REF!,0)</f>
        <v>#REF!</v>
      </c>
      <c r="K154" s="919" t="e">
        <f>ROUND(I154*#REF!*#REF!*#REF!,0)</f>
        <v>#REF!</v>
      </c>
      <c r="L154" s="887">
        <v>232</v>
      </c>
      <c r="M154" s="888">
        <v>150</v>
      </c>
      <c r="N154" s="881">
        <v>173.79929381897199</v>
      </c>
      <c r="O154" s="247">
        <v>137.19999999999999</v>
      </c>
      <c r="P154" s="993">
        <v>256</v>
      </c>
      <c r="Q154" s="888">
        <v>190.5</v>
      </c>
      <c r="R154" s="887">
        <v>230.59834032726067</v>
      </c>
      <c r="S154" s="888">
        <v>204.1</v>
      </c>
      <c r="T154" s="994">
        <v>405</v>
      </c>
      <c r="U154" s="995">
        <v>117</v>
      </c>
      <c r="V154" s="887">
        <v>188.27390826780211</v>
      </c>
      <c r="W154" s="888">
        <v>202.61284912147789</v>
      </c>
      <c r="X154" s="881">
        <v>201</v>
      </c>
      <c r="Y154" s="247">
        <v>201</v>
      </c>
      <c r="Z154" s="887">
        <v>308.27</v>
      </c>
      <c r="AA154" s="888">
        <v>332</v>
      </c>
      <c r="AB154" s="887">
        <v>426</v>
      </c>
      <c r="AC154" s="888">
        <v>252</v>
      </c>
      <c r="AD154" s="881">
        <v>262</v>
      </c>
      <c r="AE154" s="996">
        <v>158</v>
      </c>
      <c r="AF154" s="881">
        <v>192</v>
      </c>
      <c r="AG154" s="882">
        <v>199</v>
      </c>
      <c r="AH154" s="881">
        <v>147.49</v>
      </c>
      <c r="AI154" s="882">
        <v>165</v>
      </c>
      <c r="AJ154" s="881">
        <v>151.66999999999999</v>
      </c>
      <c r="AK154" s="882">
        <v>163</v>
      </c>
      <c r="AL154" s="881">
        <v>115</v>
      </c>
      <c r="AM154" s="882">
        <v>112</v>
      </c>
      <c r="AN154" s="881">
        <v>224.42</v>
      </c>
      <c r="AO154" s="247">
        <v>233</v>
      </c>
      <c r="AP154" s="881">
        <v>189.77099999999999</v>
      </c>
      <c r="AQ154" s="882">
        <v>533.01799999999992</v>
      </c>
      <c r="AR154" s="881">
        <v>210</v>
      </c>
      <c r="AS154" s="882">
        <v>226</v>
      </c>
      <c r="AT154" s="881">
        <v>185.71</v>
      </c>
      <c r="AU154" s="882">
        <v>199.85</v>
      </c>
      <c r="AV154" s="881">
        <v>209.60000000000002</v>
      </c>
      <c r="AW154" s="882">
        <v>140</v>
      </c>
      <c r="AX154" s="881">
        <v>179.12729999999999</v>
      </c>
      <c r="AY154" s="882">
        <v>186.00991999999999</v>
      </c>
      <c r="AZ154" s="886">
        <v>247.45762711864407</v>
      </c>
      <c r="BA154" s="882">
        <v>256</v>
      </c>
      <c r="BB154" s="887">
        <v>272</v>
      </c>
      <c r="BC154" s="888">
        <v>142.59534136546185</v>
      </c>
      <c r="BD154" s="881">
        <v>366</v>
      </c>
      <c r="BE154" s="882">
        <v>394</v>
      </c>
      <c r="BF154" s="881">
        <v>203</v>
      </c>
      <c r="BG154" s="882">
        <v>219</v>
      </c>
      <c r="BH154" s="881">
        <v>229</v>
      </c>
      <c r="BI154" s="882">
        <v>228</v>
      </c>
      <c r="BJ154" s="881">
        <v>145.76</v>
      </c>
      <c r="BK154" s="882">
        <v>151</v>
      </c>
      <c r="BL154" s="881">
        <v>132</v>
      </c>
      <c r="BM154" s="247">
        <v>130</v>
      </c>
      <c r="BN154" s="881">
        <v>208</v>
      </c>
      <c r="BO154" s="882">
        <v>224</v>
      </c>
      <c r="BP154" s="887">
        <v>311.3</v>
      </c>
      <c r="BQ154" s="888">
        <v>334.40000000000003</v>
      </c>
    </row>
    <row r="155" spans="1:69" s="27" customFormat="1" ht="23.25" customHeight="1" thickBot="1" x14ac:dyDescent="0.3">
      <c r="A155" s="16">
        <v>80</v>
      </c>
      <c r="B155" s="131" t="s">
        <v>145</v>
      </c>
      <c r="C155" s="1148" t="s">
        <v>3</v>
      </c>
      <c r="D155" s="1148"/>
      <c r="E155" s="871" t="s">
        <v>8</v>
      </c>
      <c r="F155" s="64" t="e">
        <f>#REF!</f>
        <v>#REF!</v>
      </c>
      <c r="G155" s="871">
        <v>0.6</v>
      </c>
      <c r="H155" s="64" t="e">
        <f t="shared" si="5"/>
        <v>#REF!</v>
      </c>
      <c r="I155" s="64" t="e">
        <f>(H155*($I$9+#REF!))+H155</f>
        <v>#REF!</v>
      </c>
      <c r="J155" s="64" t="e">
        <f>ROUND(I155*#REF!*#REF!,0)</f>
        <v>#REF!</v>
      </c>
      <c r="K155" s="919" t="e">
        <f>ROUND(I155*#REF!*#REF!*#REF!,0)</f>
        <v>#REF!</v>
      </c>
      <c r="L155" s="887">
        <v>347</v>
      </c>
      <c r="M155" s="888">
        <v>224</v>
      </c>
      <c r="N155" s="881">
        <v>260.6989407284579</v>
      </c>
      <c r="O155" s="247">
        <v>205.7</v>
      </c>
      <c r="P155" s="993">
        <v>384</v>
      </c>
      <c r="Q155" s="888">
        <v>285</v>
      </c>
      <c r="R155" s="887">
        <v>345.89751049089091</v>
      </c>
      <c r="S155" s="888">
        <v>306.10000000000002</v>
      </c>
      <c r="T155" s="994">
        <v>608</v>
      </c>
      <c r="U155" s="995">
        <v>175</v>
      </c>
      <c r="V155" s="887">
        <v>282.41086240170313</v>
      </c>
      <c r="W155" s="888">
        <v>303.91927368221678</v>
      </c>
      <c r="X155" s="881">
        <v>302</v>
      </c>
      <c r="Y155" s="247">
        <v>302</v>
      </c>
      <c r="Z155" s="887">
        <v>462.41</v>
      </c>
      <c r="AA155" s="888">
        <v>498</v>
      </c>
      <c r="AB155" s="887">
        <v>638</v>
      </c>
      <c r="AC155" s="888">
        <v>378</v>
      </c>
      <c r="AD155" s="881">
        <v>393</v>
      </c>
      <c r="AE155" s="996">
        <v>237</v>
      </c>
      <c r="AF155" s="881">
        <v>288</v>
      </c>
      <c r="AG155" s="882">
        <v>299</v>
      </c>
      <c r="AH155" s="881">
        <v>220.71</v>
      </c>
      <c r="AI155" s="882">
        <v>248</v>
      </c>
      <c r="AJ155" s="881">
        <v>226.98</v>
      </c>
      <c r="AK155" s="882">
        <v>245</v>
      </c>
      <c r="AL155" s="881">
        <v>173</v>
      </c>
      <c r="AM155" s="882">
        <v>167</v>
      </c>
      <c r="AN155" s="881">
        <v>336.63</v>
      </c>
      <c r="AO155" s="247">
        <v>349.6</v>
      </c>
      <c r="AP155" s="881">
        <v>285.17499999999995</v>
      </c>
      <c r="AQ155" s="882">
        <v>533.01799999999992</v>
      </c>
      <c r="AR155" s="881">
        <v>315</v>
      </c>
      <c r="AS155" s="882">
        <v>338</v>
      </c>
      <c r="AT155" s="881">
        <v>278.56</v>
      </c>
      <c r="AU155" s="882">
        <v>299.77999999999997</v>
      </c>
      <c r="AV155" s="881">
        <v>313.60000000000002</v>
      </c>
      <c r="AW155" s="882">
        <v>211</v>
      </c>
      <c r="AX155" s="881">
        <v>268.69622000000004</v>
      </c>
      <c r="AY155" s="882">
        <v>279.01488000000001</v>
      </c>
      <c r="AZ155" s="886">
        <v>369.49152542372883</v>
      </c>
      <c r="BA155" s="882">
        <v>383</v>
      </c>
      <c r="BB155" s="887">
        <v>408</v>
      </c>
      <c r="BC155" s="888">
        <v>213.63474530831104</v>
      </c>
      <c r="BD155" s="881">
        <v>549</v>
      </c>
      <c r="BE155" s="882">
        <v>591</v>
      </c>
      <c r="BF155" s="881">
        <v>305</v>
      </c>
      <c r="BG155" s="882">
        <v>328</v>
      </c>
      <c r="BH155" s="881">
        <v>343</v>
      </c>
      <c r="BI155" s="882">
        <v>342</v>
      </c>
      <c r="BJ155" s="881">
        <v>218.64</v>
      </c>
      <c r="BK155" s="882">
        <v>227</v>
      </c>
      <c r="BL155" s="881">
        <v>199</v>
      </c>
      <c r="BM155" s="247">
        <v>195</v>
      </c>
      <c r="BN155" s="881">
        <v>312</v>
      </c>
      <c r="BO155" s="882">
        <v>335</v>
      </c>
      <c r="BP155" s="887">
        <v>466.40000000000003</v>
      </c>
      <c r="BQ155" s="888">
        <v>356.92152188</v>
      </c>
    </row>
    <row r="156" spans="1:69" s="27" customFormat="1" ht="23.25" customHeight="1" thickBot="1" x14ac:dyDescent="0.3">
      <c r="A156" s="16">
        <v>81</v>
      </c>
      <c r="B156" s="131" t="s">
        <v>146</v>
      </c>
      <c r="C156" s="1148" t="s">
        <v>3</v>
      </c>
      <c r="D156" s="1148"/>
      <c r="E156" s="871" t="s">
        <v>8</v>
      </c>
      <c r="F156" s="64" t="e">
        <f>#REF!</f>
        <v>#REF!</v>
      </c>
      <c r="G156" s="871">
        <v>0.54</v>
      </c>
      <c r="H156" s="64" t="e">
        <f t="shared" si="5"/>
        <v>#REF!</v>
      </c>
      <c r="I156" s="64" t="e">
        <f>(H156*($I$9+#REF!))+H156</f>
        <v>#REF!</v>
      </c>
      <c r="J156" s="64" t="e">
        <f>ROUND(I156*#REF!*#REF!,0)</f>
        <v>#REF!</v>
      </c>
      <c r="K156" s="919" t="e">
        <f>ROUND(I156*#REF!*#REF!*#REF!,0)</f>
        <v>#REF!</v>
      </c>
      <c r="L156" s="887">
        <v>313</v>
      </c>
      <c r="M156" s="888">
        <v>202</v>
      </c>
      <c r="N156" s="881">
        <v>234.62904665561214</v>
      </c>
      <c r="O156" s="247">
        <v>185.2</v>
      </c>
      <c r="P156" s="993">
        <v>345</v>
      </c>
      <c r="Q156" s="888">
        <v>256.5</v>
      </c>
      <c r="R156" s="887">
        <v>311.30775944180186</v>
      </c>
      <c r="S156" s="888">
        <v>275.5</v>
      </c>
      <c r="T156" s="994">
        <v>547</v>
      </c>
      <c r="U156" s="995">
        <v>158</v>
      </c>
      <c r="V156" s="887">
        <v>254.16977616153287</v>
      </c>
      <c r="W156" s="888">
        <v>273.52734631399517</v>
      </c>
      <c r="X156" s="881">
        <v>271</v>
      </c>
      <c r="Y156" s="247">
        <v>271</v>
      </c>
      <c r="Z156" s="887">
        <v>416.17</v>
      </c>
      <c r="AA156" s="888">
        <v>448</v>
      </c>
      <c r="AB156" s="887">
        <v>575</v>
      </c>
      <c r="AC156" s="888">
        <v>341</v>
      </c>
      <c r="AD156" s="881">
        <v>354</v>
      </c>
      <c r="AE156" s="996">
        <v>213</v>
      </c>
      <c r="AF156" s="881">
        <v>259</v>
      </c>
      <c r="AG156" s="882">
        <v>269</v>
      </c>
      <c r="AH156" s="881">
        <v>198.74</v>
      </c>
      <c r="AI156" s="882">
        <v>223</v>
      </c>
      <c r="AJ156" s="881">
        <v>203.97</v>
      </c>
      <c r="AK156" s="882">
        <v>220</v>
      </c>
      <c r="AL156" s="881">
        <v>156</v>
      </c>
      <c r="AM156" s="882">
        <v>150</v>
      </c>
      <c r="AN156" s="881">
        <v>302.97000000000003</v>
      </c>
      <c r="AO156" s="247">
        <v>314.60000000000002</v>
      </c>
      <c r="AP156" s="881">
        <v>257.17599999999999</v>
      </c>
      <c r="AQ156" s="882">
        <v>324.58099999999996</v>
      </c>
      <c r="AR156" s="881">
        <v>283</v>
      </c>
      <c r="AS156" s="882">
        <v>305</v>
      </c>
      <c r="AT156" s="881">
        <v>250.71</v>
      </c>
      <c r="AU156" s="882">
        <v>269.8</v>
      </c>
      <c r="AV156" s="881">
        <v>281.60000000000002</v>
      </c>
      <c r="AW156" s="882">
        <v>190</v>
      </c>
      <c r="AX156" s="881">
        <v>241.81922000000003</v>
      </c>
      <c r="AY156" s="882">
        <v>251.1155</v>
      </c>
      <c r="AZ156" s="886">
        <v>334.74576271186442</v>
      </c>
      <c r="BA156" s="882">
        <v>348</v>
      </c>
      <c r="BB156" s="887">
        <v>367</v>
      </c>
      <c r="BC156" s="888">
        <v>191.79666666666671</v>
      </c>
      <c r="BD156" s="881">
        <v>494</v>
      </c>
      <c r="BE156" s="882">
        <v>532</v>
      </c>
      <c r="BF156" s="881">
        <v>274</v>
      </c>
      <c r="BG156" s="882">
        <v>235</v>
      </c>
      <c r="BH156" s="881">
        <v>309</v>
      </c>
      <c r="BI156" s="882">
        <v>308</v>
      </c>
      <c r="BJ156" s="881">
        <v>196.61</v>
      </c>
      <c r="BK156" s="882">
        <v>204</v>
      </c>
      <c r="BL156" s="881">
        <v>179</v>
      </c>
      <c r="BM156" s="247">
        <v>176</v>
      </c>
      <c r="BN156" s="881">
        <v>281</v>
      </c>
      <c r="BO156" s="882">
        <v>302</v>
      </c>
      <c r="BP156" s="887">
        <v>420.20000000000005</v>
      </c>
      <c r="BQ156" s="888">
        <v>321.2416825200001</v>
      </c>
    </row>
    <row r="157" spans="1:69" s="27" customFormat="1" ht="23.25" customHeight="1" thickBot="1" x14ac:dyDescent="0.3">
      <c r="A157" s="16">
        <v>82</v>
      </c>
      <c r="B157" s="131" t="s">
        <v>147</v>
      </c>
      <c r="C157" s="1148" t="s">
        <v>3</v>
      </c>
      <c r="D157" s="1148"/>
      <c r="E157" s="871" t="s">
        <v>8</v>
      </c>
      <c r="F157" s="64" t="e">
        <f>#REF!</f>
        <v>#REF!</v>
      </c>
      <c r="G157" s="871">
        <v>0.5</v>
      </c>
      <c r="H157" s="64" t="e">
        <f t="shared" si="5"/>
        <v>#REF!</v>
      </c>
      <c r="I157" s="64" t="e">
        <f>(H157*($I$9+#REF!))+H157</f>
        <v>#REF!</v>
      </c>
      <c r="J157" s="64" t="e">
        <f>ROUND(I157*#REF!*#REF!,0)</f>
        <v>#REF!</v>
      </c>
      <c r="K157" s="919" t="e">
        <f>ROUND(I157*#REF!*#REF!*#REF!,0)</f>
        <v>#REF!</v>
      </c>
      <c r="L157" s="887">
        <v>290</v>
      </c>
      <c r="M157" s="888">
        <v>187</v>
      </c>
      <c r="N157" s="881">
        <v>217.24911727371494</v>
      </c>
      <c r="O157" s="247">
        <v>171.4</v>
      </c>
      <c r="P157" s="993">
        <v>320</v>
      </c>
      <c r="Q157" s="888">
        <v>237.75</v>
      </c>
      <c r="R157" s="887">
        <v>288.24792540907578</v>
      </c>
      <c r="S157" s="888">
        <v>255.1</v>
      </c>
      <c r="T157" s="994">
        <v>507</v>
      </c>
      <c r="U157" s="995">
        <v>146</v>
      </c>
      <c r="V157" s="887">
        <v>235.34238533475263</v>
      </c>
      <c r="W157" s="888">
        <v>253.2660614018474</v>
      </c>
      <c r="X157" s="881">
        <v>251</v>
      </c>
      <c r="Y157" s="247">
        <v>251</v>
      </c>
      <c r="Z157" s="887">
        <v>385.34</v>
      </c>
      <c r="AA157" s="888">
        <v>415</v>
      </c>
      <c r="AB157" s="887">
        <v>532</v>
      </c>
      <c r="AC157" s="888">
        <v>315</v>
      </c>
      <c r="AD157" s="881">
        <v>328</v>
      </c>
      <c r="AE157" s="996">
        <v>197</v>
      </c>
      <c r="AF157" s="881">
        <v>240</v>
      </c>
      <c r="AG157" s="882">
        <v>249</v>
      </c>
      <c r="AH157" s="881">
        <v>184.1</v>
      </c>
      <c r="AI157" s="882">
        <v>206</v>
      </c>
      <c r="AJ157" s="881">
        <v>189.33</v>
      </c>
      <c r="AK157" s="882">
        <v>204</v>
      </c>
      <c r="AL157" s="881">
        <v>144</v>
      </c>
      <c r="AM157" s="882">
        <v>139</v>
      </c>
      <c r="AN157" s="881">
        <v>280.52</v>
      </c>
      <c r="AO157" s="247">
        <v>291.3</v>
      </c>
      <c r="AP157" s="881">
        <v>237.47299999999998</v>
      </c>
      <c r="AQ157" s="882">
        <v>300.72999999999996</v>
      </c>
      <c r="AR157" s="881">
        <v>262</v>
      </c>
      <c r="AS157" s="882">
        <v>282</v>
      </c>
      <c r="AT157" s="881">
        <v>232.14</v>
      </c>
      <c r="AU157" s="882">
        <v>249.81</v>
      </c>
      <c r="AV157" s="881">
        <v>260.8</v>
      </c>
      <c r="AW157" s="882">
        <v>176</v>
      </c>
      <c r="AX157" s="881">
        <v>223.91176000000002</v>
      </c>
      <c r="AY157" s="882">
        <v>232.51239999999999</v>
      </c>
      <c r="AZ157" s="886">
        <v>311.0169491525424</v>
      </c>
      <c r="BA157" s="882">
        <v>323</v>
      </c>
      <c r="BB157" s="887">
        <v>340</v>
      </c>
      <c r="BC157" s="888">
        <v>177.8207073954984</v>
      </c>
      <c r="BD157" s="881">
        <v>458</v>
      </c>
      <c r="BE157" s="882">
        <v>493</v>
      </c>
      <c r="BF157" s="881">
        <v>254</v>
      </c>
      <c r="BG157" s="882">
        <v>219</v>
      </c>
      <c r="BH157" s="881">
        <v>286</v>
      </c>
      <c r="BI157" s="882">
        <v>285</v>
      </c>
      <c r="BJ157" s="881">
        <v>182.2</v>
      </c>
      <c r="BK157" s="882">
        <v>189</v>
      </c>
      <c r="BL157" s="881">
        <v>166</v>
      </c>
      <c r="BM157" s="247">
        <v>163</v>
      </c>
      <c r="BN157" s="881">
        <v>260</v>
      </c>
      <c r="BO157" s="882">
        <v>280</v>
      </c>
      <c r="BP157" s="887">
        <v>388.3</v>
      </c>
      <c r="BQ157" s="888">
        <v>297.43688171999997</v>
      </c>
    </row>
    <row r="158" spans="1:69" s="27" customFormat="1" ht="23.25" customHeight="1" thickBot="1" x14ac:dyDescent="0.3">
      <c r="A158" s="16">
        <v>83</v>
      </c>
      <c r="B158" s="131" t="s">
        <v>148</v>
      </c>
      <c r="C158" s="1148" t="s">
        <v>3</v>
      </c>
      <c r="D158" s="1148"/>
      <c r="E158" s="871" t="s">
        <v>8</v>
      </c>
      <c r="F158" s="64" t="e">
        <f>#REF!</f>
        <v>#REF!</v>
      </c>
      <c r="G158" s="871">
        <v>0.67</v>
      </c>
      <c r="H158" s="64" t="e">
        <f t="shared" si="5"/>
        <v>#REF!</v>
      </c>
      <c r="I158" s="64" t="e">
        <f>(H158*($I$9+#REF!))+H158</f>
        <v>#REF!</v>
      </c>
      <c r="J158" s="64" t="e">
        <f>ROUND(I158*#REF!*#REF!,0)</f>
        <v>#REF!</v>
      </c>
      <c r="K158" s="919" t="e">
        <f>ROUND(I158*#REF!*#REF!*#REF!,0)</f>
        <v>#REF!</v>
      </c>
      <c r="L158" s="887">
        <v>388</v>
      </c>
      <c r="M158" s="888">
        <v>251</v>
      </c>
      <c r="N158" s="881">
        <v>291.11381714677799</v>
      </c>
      <c r="O158" s="247">
        <v>229.7</v>
      </c>
      <c r="P158" s="993">
        <v>429</v>
      </c>
      <c r="Q158" s="888">
        <v>318.75</v>
      </c>
      <c r="R158" s="887">
        <v>386.25222004816152</v>
      </c>
      <c r="S158" s="888">
        <v>341.8</v>
      </c>
      <c r="T158" s="994">
        <v>679</v>
      </c>
      <c r="U158" s="995">
        <v>196</v>
      </c>
      <c r="V158" s="887">
        <v>315.35879634856855</v>
      </c>
      <c r="W158" s="888">
        <v>339.37652227847548</v>
      </c>
      <c r="X158" s="881">
        <v>337</v>
      </c>
      <c r="Y158" s="247">
        <v>337</v>
      </c>
      <c r="Z158" s="887">
        <v>516.36</v>
      </c>
      <c r="AA158" s="888">
        <v>556</v>
      </c>
      <c r="AB158" s="887">
        <v>713</v>
      </c>
      <c r="AC158" s="888">
        <v>423</v>
      </c>
      <c r="AD158" s="881">
        <v>439</v>
      </c>
      <c r="AE158" s="996">
        <v>265</v>
      </c>
      <c r="AF158" s="881">
        <v>321</v>
      </c>
      <c r="AG158" s="882">
        <v>333</v>
      </c>
      <c r="AH158" s="881">
        <v>246.86</v>
      </c>
      <c r="AI158" s="882">
        <v>276</v>
      </c>
      <c r="AJ158" s="881">
        <v>253.13</v>
      </c>
      <c r="AK158" s="882">
        <v>273</v>
      </c>
      <c r="AL158" s="881">
        <v>193</v>
      </c>
      <c r="AM158" s="882">
        <v>186</v>
      </c>
      <c r="AN158" s="881">
        <v>375.9</v>
      </c>
      <c r="AO158" s="247">
        <v>390.3</v>
      </c>
      <c r="AP158" s="881">
        <v>318.35899999999998</v>
      </c>
      <c r="AQ158" s="882">
        <v>403.39299999999997</v>
      </c>
      <c r="AR158" s="881">
        <v>351</v>
      </c>
      <c r="AS158" s="882">
        <v>378</v>
      </c>
      <c r="AT158" s="881">
        <v>311.06</v>
      </c>
      <c r="AU158" s="882">
        <v>334.75</v>
      </c>
      <c r="AV158" s="881">
        <v>350.40000000000003</v>
      </c>
      <c r="AW158" s="882">
        <v>235</v>
      </c>
      <c r="AX158" s="881">
        <v>300.04218000000003</v>
      </c>
      <c r="AY158" s="882">
        <v>311.56240000000003</v>
      </c>
      <c r="AZ158" s="886">
        <v>411.0169491525424</v>
      </c>
      <c r="BA158" s="882">
        <v>427</v>
      </c>
      <c r="BB158" s="887">
        <v>456</v>
      </c>
      <c r="BC158" s="888">
        <v>238.22158273381297</v>
      </c>
      <c r="BD158" s="881">
        <v>613</v>
      </c>
      <c r="BE158" s="882">
        <v>660</v>
      </c>
      <c r="BF158" s="881">
        <v>340</v>
      </c>
      <c r="BG158" s="882">
        <v>292</v>
      </c>
      <c r="BH158" s="881">
        <v>383</v>
      </c>
      <c r="BI158" s="882">
        <v>382</v>
      </c>
      <c r="BJ158" s="881">
        <v>244.07</v>
      </c>
      <c r="BK158" s="882">
        <v>253</v>
      </c>
      <c r="BL158" s="881">
        <v>222</v>
      </c>
      <c r="BM158" s="247">
        <v>218</v>
      </c>
      <c r="BN158" s="881">
        <v>348</v>
      </c>
      <c r="BO158" s="882">
        <v>375</v>
      </c>
      <c r="BP158" s="887">
        <v>520.30000000000007</v>
      </c>
      <c r="BQ158" s="888">
        <v>398.56624235999999</v>
      </c>
    </row>
    <row r="159" spans="1:69" s="27" customFormat="1" ht="23.25" customHeight="1" thickBot="1" x14ac:dyDescent="0.3">
      <c r="A159" s="16">
        <v>84</v>
      </c>
      <c r="B159" s="131" t="s">
        <v>149</v>
      </c>
      <c r="C159" s="1148" t="s">
        <v>3</v>
      </c>
      <c r="D159" s="1148"/>
      <c r="E159" s="871" t="s">
        <v>8</v>
      </c>
      <c r="F159" s="64" t="e">
        <f>#REF!</f>
        <v>#REF!</v>
      </c>
      <c r="G159" s="871">
        <v>0.24</v>
      </c>
      <c r="H159" s="64" t="e">
        <f t="shared" si="5"/>
        <v>#REF!</v>
      </c>
      <c r="I159" s="64" t="e">
        <f>(H159*($I$9+#REF!))+H159</f>
        <v>#REF!</v>
      </c>
      <c r="J159" s="64" t="e">
        <f>ROUND(I159*#REF!*#REF!,0)</f>
        <v>#REF!</v>
      </c>
      <c r="K159" s="919" t="e">
        <f>ROUND(I159*#REF!*#REF!*#REF!,0)</f>
        <v>#REF!</v>
      </c>
      <c r="L159" s="887">
        <v>139</v>
      </c>
      <c r="M159" s="888">
        <v>90</v>
      </c>
      <c r="N159" s="881">
        <v>104.27957629138318</v>
      </c>
      <c r="O159" s="247">
        <v>82.3</v>
      </c>
      <c r="P159" s="993">
        <v>154</v>
      </c>
      <c r="Q159" s="888">
        <v>114</v>
      </c>
      <c r="R159" s="887">
        <v>138.35900419635635</v>
      </c>
      <c r="S159" s="888">
        <v>122.4</v>
      </c>
      <c r="T159" s="994">
        <v>243</v>
      </c>
      <c r="U159" s="995">
        <v>70</v>
      </c>
      <c r="V159" s="887">
        <v>112.96434496068125</v>
      </c>
      <c r="W159" s="888">
        <v>121.56770947288672</v>
      </c>
      <c r="X159" s="881">
        <v>121</v>
      </c>
      <c r="Y159" s="247">
        <v>121</v>
      </c>
      <c r="Z159" s="887">
        <v>184.96</v>
      </c>
      <c r="AA159" s="888">
        <v>199</v>
      </c>
      <c r="AB159" s="887">
        <v>255</v>
      </c>
      <c r="AC159" s="888">
        <v>151</v>
      </c>
      <c r="AD159" s="881">
        <v>157</v>
      </c>
      <c r="AE159" s="996">
        <v>95</v>
      </c>
      <c r="AF159" s="881">
        <v>115</v>
      </c>
      <c r="AG159" s="882">
        <v>119</v>
      </c>
      <c r="AH159" s="881">
        <v>87.86</v>
      </c>
      <c r="AI159" s="882">
        <v>99</v>
      </c>
      <c r="AJ159" s="881">
        <v>91</v>
      </c>
      <c r="AK159" s="882">
        <v>97</v>
      </c>
      <c r="AL159" s="881">
        <v>69</v>
      </c>
      <c r="AM159" s="882">
        <v>67</v>
      </c>
      <c r="AN159" s="881">
        <v>134.65</v>
      </c>
      <c r="AO159" s="247">
        <v>139.80000000000001</v>
      </c>
      <c r="AP159" s="881">
        <v>114.07</v>
      </c>
      <c r="AQ159" s="882">
        <v>144.143</v>
      </c>
      <c r="AR159" s="881">
        <v>126</v>
      </c>
      <c r="AS159" s="882">
        <v>135</v>
      </c>
      <c r="AT159" s="881">
        <v>111.42</v>
      </c>
      <c r="AU159" s="882">
        <v>119.91</v>
      </c>
      <c r="AV159" s="881">
        <v>124.80000000000001</v>
      </c>
      <c r="AW159" s="882">
        <v>84</v>
      </c>
      <c r="AX159" s="881">
        <v>107.47638000000001</v>
      </c>
      <c r="AY159" s="882">
        <v>111.60806000000002</v>
      </c>
      <c r="AZ159" s="886">
        <v>152.54237288135593</v>
      </c>
      <c r="BA159" s="882">
        <v>158</v>
      </c>
      <c r="BB159" s="887">
        <v>163</v>
      </c>
      <c r="BC159" s="888">
        <v>85.559731543624153</v>
      </c>
      <c r="BD159" s="881">
        <v>220</v>
      </c>
      <c r="BE159" s="882">
        <v>236</v>
      </c>
      <c r="BF159" s="881">
        <v>122</v>
      </c>
      <c r="BG159" s="882">
        <v>104</v>
      </c>
      <c r="BH159" s="881">
        <v>137</v>
      </c>
      <c r="BI159" s="882">
        <v>137</v>
      </c>
      <c r="BJ159" s="881">
        <v>87.29</v>
      </c>
      <c r="BK159" s="882">
        <v>91</v>
      </c>
      <c r="BL159" s="881">
        <v>79</v>
      </c>
      <c r="BM159" s="247">
        <v>79</v>
      </c>
      <c r="BN159" s="881">
        <v>125</v>
      </c>
      <c r="BO159" s="882">
        <v>134</v>
      </c>
      <c r="BP159" s="887">
        <v>187.00000000000003</v>
      </c>
      <c r="BQ159" s="888">
        <v>142.77408112000001</v>
      </c>
    </row>
    <row r="160" spans="1:69" s="27" customFormat="1" ht="23.25" customHeight="1" thickBot="1" x14ac:dyDescent="0.3">
      <c r="A160" s="16">
        <v>85</v>
      </c>
      <c r="B160" s="131" t="s">
        <v>150</v>
      </c>
      <c r="C160" s="1148" t="s">
        <v>3</v>
      </c>
      <c r="D160" s="1148"/>
      <c r="E160" s="871" t="s">
        <v>8</v>
      </c>
      <c r="F160" s="64" t="e">
        <f>#REF!</f>
        <v>#REF!</v>
      </c>
      <c r="G160" s="871">
        <v>0.51</v>
      </c>
      <c r="H160" s="64" t="e">
        <f t="shared" si="5"/>
        <v>#REF!</v>
      </c>
      <c r="I160" s="64" t="e">
        <f>(H160*($I$9+#REF!))+H160</f>
        <v>#REF!</v>
      </c>
      <c r="J160" s="64" t="e">
        <f>ROUND(I160*#REF!*#REF!,0)</f>
        <v>#REF!</v>
      </c>
      <c r="K160" s="919" t="e">
        <f>ROUND(I160*#REF!*#REF!*#REF!,0)</f>
        <v>#REF!</v>
      </c>
      <c r="L160" s="887">
        <v>295</v>
      </c>
      <c r="M160" s="888">
        <v>191</v>
      </c>
      <c r="N160" s="881">
        <v>221.59409961918928</v>
      </c>
      <c r="O160" s="247">
        <v>174.9</v>
      </c>
      <c r="P160" s="993">
        <v>326</v>
      </c>
      <c r="Q160" s="888">
        <v>242.25</v>
      </c>
      <c r="R160" s="887">
        <v>294.01288391725728</v>
      </c>
      <c r="S160" s="888">
        <v>260.2</v>
      </c>
      <c r="T160" s="994">
        <v>517</v>
      </c>
      <c r="U160" s="995">
        <v>149</v>
      </c>
      <c r="V160" s="887">
        <v>240.04923304144774</v>
      </c>
      <c r="W160" s="888">
        <v>258.33138262988433</v>
      </c>
      <c r="X160" s="881">
        <v>256</v>
      </c>
      <c r="Y160" s="247">
        <v>256</v>
      </c>
      <c r="Z160" s="887">
        <v>393.05</v>
      </c>
      <c r="AA160" s="888">
        <v>423</v>
      </c>
      <c r="AB160" s="887">
        <v>543</v>
      </c>
      <c r="AC160" s="888">
        <v>322</v>
      </c>
      <c r="AD160" s="881">
        <v>334</v>
      </c>
      <c r="AE160" s="996">
        <v>201</v>
      </c>
      <c r="AF160" s="881">
        <v>244</v>
      </c>
      <c r="AG160" s="882">
        <v>254</v>
      </c>
      <c r="AH160" s="881">
        <v>187.23</v>
      </c>
      <c r="AI160" s="882">
        <v>210</v>
      </c>
      <c r="AJ160" s="881">
        <v>192.46</v>
      </c>
      <c r="AK160" s="882">
        <v>208</v>
      </c>
      <c r="AL160" s="881">
        <v>147</v>
      </c>
      <c r="AM160" s="882">
        <v>141</v>
      </c>
      <c r="AN160" s="881">
        <v>286.13</v>
      </c>
      <c r="AO160" s="247">
        <v>297.10000000000002</v>
      </c>
      <c r="AP160" s="881">
        <v>242.65799999999999</v>
      </c>
      <c r="AQ160" s="882">
        <v>306.952</v>
      </c>
      <c r="AR160" s="881">
        <v>267</v>
      </c>
      <c r="AS160" s="882">
        <v>288</v>
      </c>
      <c r="AT160" s="881">
        <v>236.78</v>
      </c>
      <c r="AU160" s="882">
        <v>254.81</v>
      </c>
      <c r="AV160" s="881">
        <v>265.60000000000002</v>
      </c>
      <c r="AW160" s="882">
        <v>179</v>
      </c>
      <c r="AX160" s="881">
        <v>228.39125999999999</v>
      </c>
      <c r="AY160" s="882">
        <v>237.16054</v>
      </c>
      <c r="AZ160" s="886">
        <v>311.0169491525424</v>
      </c>
      <c r="BA160" s="882">
        <v>323</v>
      </c>
      <c r="BB160" s="887">
        <v>347</v>
      </c>
      <c r="BC160" s="888">
        <v>181.18561514195585</v>
      </c>
      <c r="BD160" s="881">
        <v>467</v>
      </c>
      <c r="BE160" s="882">
        <v>502</v>
      </c>
      <c r="BF160" s="881">
        <v>259</v>
      </c>
      <c r="BG160" s="882">
        <v>222</v>
      </c>
      <c r="BH160" s="881">
        <v>291</v>
      </c>
      <c r="BI160" s="882">
        <v>291</v>
      </c>
      <c r="BJ160" s="881">
        <v>185.59</v>
      </c>
      <c r="BK160" s="882">
        <v>193</v>
      </c>
      <c r="BL160" s="881">
        <v>169</v>
      </c>
      <c r="BM160" s="247">
        <v>166</v>
      </c>
      <c r="BN160" s="881">
        <v>265</v>
      </c>
      <c r="BO160" s="882">
        <v>285</v>
      </c>
      <c r="BP160" s="887">
        <v>396.00000000000006</v>
      </c>
      <c r="BQ160" s="888">
        <v>303.38808191999999</v>
      </c>
    </row>
    <row r="161" spans="1:69" s="27" customFormat="1" ht="23.25" customHeight="1" thickBot="1" x14ac:dyDescent="0.3">
      <c r="A161" s="16">
        <v>86</v>
      </c>
      <c r="B161" s="131" t="s">
        <v>151</v>
      </c>
      <c r="C161" s="1148" t="s">
        <v>3</v>
      </c>
      <c r="D161" s="1148"/>
      <c r="E161" s="871" t="s">
        <v>8</v>
      </c>
      <c r="F161" s="64" t="e">
        <f>#REF!</f>
        <v>#REF!</v>
      </c>
      <c r="G161" s="871">
        <v>0.33</v>
      </c>
      <c r="H161" s="64" t="e">
        <f t="shared" si="5"/>
        <v>#REF!</v>
      </c>
      <c r="I161" s="64" t="e">
        <f>(H161*($I$9+#REF!))+H161</f>
        <v>#REF!</v>
      </c>
      <c r="J161" s="64" t="e">
        <f>ROUND(I161*#REF!*#REF!,0)</f>
        <v>#REF!</v>
      </c>
      <c r="K161" s="919" t="e">
        <f>ROUND(I161*#REF!*#REF!*#REF!,0)</f>
        <v>#REF!</v>
      </c>
      <c r="L161" s="887">
        <v>191</v>
      </c>
      <c r="M161" s="888">
        <v>123</v>
      </c>
      <c r="N161" s="881">
        <v>143.38441740065187</v>
      </c>
      <c r="O161" s="247">
        <v>113.2</v>
      </c>
      <c r="P161" s="993">
        <v>211</v>
      </c>
      <c r="Q161" s="888">
        <v>156.75</v>
      </c>
      <c r="R161" s="887">
        <v>190.24363076999001</v>
      </c>
      <c r="S161" s="888">
        <v>168.4</v>
      </c>
      <c r="T161" s="994">
        <v>334</v>
      </c>
      <c r="U161" s="995">
        <v>96</v>
      </c>
      <c r="V161" s="887">
        <v>155.32597432093678</v>
      </c>
      <c r="W161" s="888">
        <v>167.15560052521928</v>
      </c>
      <c r="X161" s="881">
        <v>166</v>
      </c>
      <c r="Y161" s="247">
        <v>166</v>
      </c>
      <c r="Z161" s="887">
        <v>254.33</v>
      </c>
      <c r="AA161" s="888">
        <v>274</v>
      </c>
      <c r="AB161" s="887">
        <v>352</v>
      </c>
      <c r="AC161" s="888">
        <v>208</v>
      </c>
      <c r="AD161" s="881">
        <v>216</v>
      </c>
      <c r="AE161" s="996">
        <v>130</v>
      </c>
      <c r="AF161" s="881">
        <v>158</v>
      </c>
      <c r="AG161" s="882">
        <v>164</v>
      </c>
      <c r="AH161" s="881">
        <v>121.34</v>
      </c>
      <c r="AI161" s="882">
        <v>136</v>
      </c>
      <c r="AJ161" s="881">
        <v>124.47</v>
      </c>
      <c r="AK161" s="882">
        <v>134</v>
      </c>
      <c r="AL161" s="881">
        <v>95</v>
      </c>
      <c r="AM161" s="882">
        <v>92</v>
      </c>
      <c r="AN161" s="881">
        <v>185.15</v>
      </c>
      <c r="AO161" s="247">
        <v>192.3</v>
      </c>
      <c r="AP161" s="881">
        <v>156.58699999999999</v>
      </c>
      <c r="AQ161" s="882">
        <v>199.10399999999998</v>
      </c>
      <c r="AR161" s="881">
        <v>173</v>
      </c>
      <c r="AS161" s="882">
        <v>186</v>
      </c>
      <c r="AT161" s="881">
        <v>153.21</v>
      </c>
      <c r="AU161" s="882">
        <v>164.88</v>
      </c>
      <c r="AV161" s="881">
        <v>172.8</v>
      </c>
      <c r="AW161" s="882">
        <v>116</v>
      </c>
      <c r="AX161" s="881">
        <v>147.78134000000003</v>
      </c>
      <c r="AY161" s="882">
        <v>153.45186000000001</v>
      </c>
      <c r="AZ161" s="886">
        <v>216.10169491525426</v>
      </c>
      <c r="BA161" s="882">
        <v>225</v>
      </c>
      <c r="BB161" s="887">
        <v>225</v>
      </c>
      <c r="BC161" s="888">
        <v>117.41970731707318</v>
      </c>
      <c r="BD161" s="881">
        <v>302</v>
      </c>
      <c r="BE161" s="882">
        <v>325</v>
      </c>
      <c r="BF161" s="881">
        <v>168</v>
      </c>
      <c r="BG161" s="882">
        <v>144</v>
      </c>
      <c r="BH161" s="881">
        <v>189</v>
      </c>
      <c r="BI161" s="882">
        <v>188</v>
      </c>
      <c r="BJ161" s="881">
        <v>120.34</v>
      </c>
      <c r="BK161" s="882">
        <v>125</v>
      </c>
      <c r="BL161" s="881">
        <v>109</v>
      </c>
      <c r="BM161" s="247">
        <v>108</v>
      </c>
      <c r="BN161" s="881">
        <v>171</v>
      </c>
      <c r="BO161" s="882">
        <v>184</v>
      </c>
      <c r="BP161" s="887">
        <v>256.3</v>
      </c>
      <c r="BQ161" s="888">
        <v>196.30752108000001</v>
      </c>
    </row>
    <row r="162" spans="1:69" s="27" customFormat="1" ht="23.25" customHeight="1" thickBot="1" x14ac:dyDescent="0.3">
      <c r="A162" s="16">
        <v>87</v>
      </c>
      <c r="B162" s="131" t="s">
        <v>152</v>
      </c>
      <c r="C162" s="1148" t="s">
        <v>3</v>
      </c>
      <c r="D162" s="1148"/>
      <c r="E162" s="871" t="s">
        <v>8</v>
      </c>
      <c r="F162" s="64" t="e">
        <f>#REF!</f>
        <v>#REF!</v>
      </c>
      <c r="G162" s="871">
        <v>0.5</v>
      </c>
      <c r="H162" s="64" t="e">
        <f t="shared" si="5"/>
        <v>#REF!</v>
      </c>
      <c r="I162" s="64" t="e">
        <f>(H162*($I$9+#REF!))+H162</f>
        <v>#REF!</v>
      </c>
      <c r="J162" s="64" t="e">
        <f>ROUND(I162*#REF!*#REF!,0)</f>
        <v>#REF!</v>
      </c>
      <c r="K162" s="919" t="e">
        <f>ROUND(I162*#REF!*#REF!*#REF!,0)</f>
        <v>#REF!</v>
      </c>
      <c r="L162" s="887">
        <v>290</v>
      </c>
      <c r="M162" s="888">
        <v>187</v>
      </c>
      <c r="N162" s="881">
        <v>217.24911727371494</v>
      </c>
      <c r="O162" s="247">
        <v>171.4</v>
      </c>
      <c r="P162" s="993">
        <v>320</v>
      </c>
      <c r="Q162" s="888">
        <v>237.75</v>
      </c>
      <c r="R162" s="887">
        <v>288.24792540907578</v>
      </c>
      <c r="S162" s="888">
        <v>255.1</v>
      </c>
      <c r="T162" s="994">
        <v>507</v>
      </c>
      <c r="U162" s="995">
        <v>146</v>
      </c>
      <c r="V162" s="887">
        <v>235.34238533475263</v>
      </c>
      <c r="W162" s="888">
        <v>253.2660614018474</v>
      </c>
      <c r="X162" s="881">
        <v>251</v>
      </c>
      <c r="Y162" s="247">
        <v>251</v>
      </c>
      <c r="Z162" s="887">
        <v>385.34</v>
      </c>
      <c r="AA162" s="888">
        <v>415</v>
      </c>
      <c r="AB162" s="887">
        <v>532</v>
      </c>
      <c r="AC162" s="888">
        <v>315</v>
      </c>
      <c r="AD162" s="881">
        <v>328</v>
      </c>
      <c r="AE162" s="996">
        <v>197</v>
      </c>
      <c r="AF162" s="881">
        <v>240</v>
      </c>
      <c r="AG162" s="882">
        <v>249</v>
      </c>
      <c r="AH162" s="881">
        <v>184.1</v>
      </c>
      <c r="AI162" s="882">
        <v>206</v>
      </c>
      <c r="AJ162" s="881">
        <v>189.33</v>
      </c>
      <c r="AK162" s="882">
        <v>204</v>
      </c>
      <c r="AL162" s="881">
        <v>144</v>
      </c>
      <c r="AM162" s="882">
        <v>139</v>
      </c>
      <c r="AN162" s="881">
        <v>280.52</v>
      </c>
      <c r="AO162" s="247">
        <v>291.3</v>
      </c>
      <c r="AP162" s="881">
        <v>237.47299999999998</v>
      </c>
      <c r="AQ162" s="882">
        <v>300.72999999999996</v>
      </c>
      <c r="AR162" s="881">
        <v>262</v>
      </c>
      <c r="AS162" s="882">
        <v>282</v>
      </c>
      <c r="AT162" s="881">
        <v>232.14</v>
      </c>
      <c r="AU162" s="882">
        <v>249.81</v>
      </c>
      <c r="AV162" s="881">
        <v>260.8</v>
      </c>
      <c r="AW162" s="882">
        <v>176</v>
      </c>
      <c r="AX162" s="881">
        <v>223.91176000000002</v>
      </c>
      <c r="AY162" s="882">
        <v>232.51239999999999</v>
      </c>
      <c r="AZ162" s="886">
        <v>313.5593220338983</v>
      </c>
      <c r="BA162" s="882">
        <v>326</v>
      </c>
      <c r="BB162" s="887">
        <v>340</v>
      </c>
      <c r="BC162" s="888">
        <v>177.8207073954984</v>
      </c>
      <c r="BD162" s="881">
        <v>458</v>
      </c>
      <c r="BE162" s="882">
        <v>493</v>
      </c>
      <c r="BF162" s="881">
        <v>254</v>
      </c>
      <c r="BG162" s="882">
        <v>219</v>
      </c>
      <c r="BH162" s="881">
        <v>286</v>
      </c>
      <c r="BI162" s="882">
        <v>285</v>
      </c>
      <c r="BJ162" s="881">
        <v>182.2</v>
      </c>
      <c r="BK162" s="882">
        <v>189</v>
      </c>
      <c r="BL162" s="881">
        <v>166</v>
      </c>
      <c r="BM162" s="247">
        <v>163</v>
      </c>
      <c r="BN162" s="881">
        <v>260</v>
      </c>
      <c r="BO162" s="882">
        <v>280</v>
      </c>
      <c r="BP162" s="887">
        <v>388.3</v>
      </c>
      <c r="BQ162" s="888">
        <v>297.43688171999997</v>
      </c>
    </row>
    <row r="163" spans="1:69" s="27" customFormat="1" ht="23.25" customHeight="1" thickBot="1" x14ac:dyDescent="0.3">
      <c r="A163" s="16">
        <v>88</v>
      </c>
      <c r="B163" s="131" t="s">
        <v>153</v>
      </c>
      <c r="C163" s="1148" t="s">
        <v>3</v>
      </c>
      <c r="D163" s="1148"/>
      <c r="E163" s="871" t="s">
        <v>8</v>
      </c>
      <c r="F163" s="64" t="e">
        <f>#REF!</f>
        <v>#REF!</v>
      </c>
      <c r="G163" s="871">
        <v>0.33</v>
      </c>
      <c r="H163" s="64" t="e">
        <f t="shared" si="5"/>
        <v>#REF!</v>
      </c>
      <c r="I163" s="64" t="e">
        <f>(H163*($I$9+#REF!))+H163</f>
        <v>#REF!</v>
      </c>
      <c r="J163" s="64" t="e">
        <f>ROUND(I163*#REF!*#REF!,0)</f>
        <v>#REF!</v>
      </c>
      <c r="K163" s="919" t="e">
        <f>ROUND(I163*#REF!*#REF!*#REF!,0)</f>
        <v>#REF!</v>
      </c>
      <c r="L163" s="887">
        <v>191</v>
      </c>
      <c r="M163" s="888">
        <v>123</v>
      </c>
      <c r="N163" s="881">
        <v>143.38441740065187</v>
      </c>
      <c r="O163" s="247">
        <v>113.2</v>
      </c>
      <c r="P163" s="993">
        <v>211</v>
      </c>
      <c r="Q163" s="888">
        <v>156.75</v>
      </c>
      <c r="R163" s="887">
        <v>190.24363076999001</v>
      </c>
      <c r="S163" s="888">
        <v>168.4</v>
      </c>
      <c r="T163" s="994">
        <v>334</v>
      </c>
      <c r="U163" s="995">
        <v>96</v>
      </c>
      <c r="V163" s="887">
        <v>155.32597432093678</v>
      </c>
      <c r="W163" s="888">
        <v>167.15560052521928</v>
      </c>
      <c r="X163" s="881">
        <v>166</v>
      </c>
      <c r="Y163" s="247">
        <v>166</v>
      </c>
      <c r="Z163" s="887">
        <v>254.33</v>
      </c>
      <c r="AA163" s="888">
        <v>274</v>
      </c>
      <c r="AB163" s="887">
        <v>352</v>
      </c>
      <c r="AC163" s="888">
        <v>208</v>
      </c>
      <c r="AD163" s="881">
        <v>216</v>
      </c>
      <c r="AE163" s="996">
        <v>130</v>
      </c>
      <c r="AF163" s="881">
        <v>158</v>
      </c>
      <c r="AG163" s="882">
        <v>164</v>
      </c>
      <c r="AH163" s="881">
        <v>121.34</v>
      </c>
      <c r="AI163" s="882">
        <v>136</v>
      </c>
      <c r="AJ163" s="881">
        <v>124.47</v>
      </c>
      <c r="AK163" s="882">
        <v>134</v>
      </c>
      <c r="AL163" s="881">
        <v>95</v>
      </c>
      <c r="AM163" s="882">
        <v>92</v>
      </c>
      <c r="AN163" s="881">
        <v>185.15</v>
      </c>
      <c r="AO163" s="247">
        <v>192.3</v>
      </c>
      <c r="AP163" s="881">
        <v>156.58699999999999</v>
      </c>
      <c r="AQ163" s="882">
        <v>199.10399999999998</v>
      </c>
      <c r="AR163" s="881">
        <v>173</v>
      </c>
      <c r="AS163" s="882">
        <v>186</v>
      </c>
      <c r="AT163" s="881">
        <v>153.21</v>
      </c>
      <c r="AU163" s="882">
        <v>164.88</v>
      </c>
      <c r="AV163" s="881">
        <v>172.8</v>
      </c>
      <c r="AW163" s="882">
        <v>116</v>
      </c>
      <c r="AX163" s="881">
        <v>147.78134000000003</v>
      </c>
      <c r="AY163" s="882">
        <v>153.45186000000001</v>
      </c>
      <c r="AZ163" s="886">
        <v>199.15254237288136</v>
      </c>
      <c r="BA163" s="882">
        <v>206</v>
      </c>
      <c r="BB163" s="887">
        <v>225</v>
      </c>
      <c r="BC163" s="888">
        <v>117.41970731707318</v>
      </c>
      <c r="BD163" s="881">
        <v>302</v>
      </c>
      <c r="BE163" s="882">
        <v>325</v>
      </c>
      <c r="BF163" s="881">
        <v>168</v>
      </c>
      <c r="BG163" s="882">
        <v>144</v>
      </c>
      <c r="BH163" s="881">
        <v>189</v>
      </c>
      <c r="BI163" s="882">
        <v>188</v>
      </c>
      <c r="BJ163" s="881">
        <v>120.34</v>
      </c>
      <c r="BK163" s="882">
        <v>125</v>
      </c>
      <c r="BL163" s="881">
        <v>109</v>
      </c>
      <c r="BM163" s="247">
        <v>108</v>
      </c>
      <c r="BN163" s="881">
        <v>171</v>
      </c>
      <c r="BO163" s="882">
        <v>184</v>
      </c>
      <c r="BP163" s="887">
        <v>256.3</v>
      </c>
      <c r="BQ163" s="888">
        <v>196.30752108000001</v>
      </c>
    </row>
    <row r="164" spans="1:69" s="27" customFormat="1" ht="23.25" customHeight="1" thickBot="1" x14ac:dyDescent="0.3">
      <c r="A164" s="16">
        <v>89</v>
      </c>
      <c r="B164" s="131" t="s">
        <v>154</v>
      </c>
      <c r="C164" s="1148" t="s">
        <v>3</v>
      </c>
      <c r="D164" s="1148"/>
      <c r="E164" s="871" t="s">
        <v>8</v>
      </c>
      <c r="F164" s="64" t="e">
        <f>#REF!</f>
        <v>#REF!</v>
      </c>
      <c r="G164" s="871">
        <v>1</v>
      </c>
      <c r="H164" s="64" t="e">
        <f t="shared" si="5"/>
        <v>#REF!</v>
      </c>
      <c r="I164" s="64" t="e">
        <f>(H164*($I$9+#REF!))+H164</f>
        <v>#REF!</v>
      </c>
      <c r="J164" s="64" t="e">
        <f>ROUND(I164*#REF!*#REF!,0)</f>
        <v>#REF!</v>
      </c>
      <c r="K164" s="919" t="e">
        <f>ROUND(I164*#REF!*#REF!*#REF!,0)</f>
        <v>#REF!</v>
      </c>
      <c r="L164" s="887">
        <v>579</v>
      </c>
      <c r="M164" s="888">
        <v>374</v>
      </c>
      <c r="N164" s="881">
        <v>434.49823454742989</v>
      </c>
      <c r="O164" s="247">
        <v>342.9</v>
      </c>
      <c r="P164" s="993">
        <v>640</v>
      </c>
      <c r="Q164" s="888">
        <v>475.5</v>
      </c>
      <c r="R164" s="887">
        <v>576.49585081815155</v>
      </c>
      <c r="S164" s="888">
        <v>510.2</v>
      </c>
      <c r="T164" s="994">
        <v>1013</v>
      </c>
      <c r="U164" s="995">
        <v>292</v>
      </c>
      <c r="V164" s="887">
        <v>470.68477066950527</v>
      </c>
      <c r="W164" s="888">
        <v>506.53212280369479</v>
      </c>
      <c r="X164" s="881">
        <v>503</v>
      </c>
      <c r="Y164" s="247">
        <v>503</v>
      </c>
      <c r="Z164" s="887">
        <v>770.68</v>
      </c>
      <c r="AA164" s="888">
        <v>829</v>
      </c>
      <c r="AB164" s="887">
        <v>1064</v>
      </c>
      <c r="AC164" s="888">
        <v>631</v>
      </c>
      <c r="AD164" s="881">
        <v>655</v>
      </c>
      <c r="AE164" s="996">
        <v>395</v>
      </c>
      <c r="AF164" s="881">
        <v>479</v>
      </c>
      <c r="AG164" s="882">
        <v>498</v>
      </c>
      <c r="AH164" s="881">
        <v>368.19</v>
      </c>
      <c r="AI164" s="882">
        <v>412</v>
      </c>
      <c r="AJ164" s="881">
        <v>378.65</v>
      </c>
      <c r="AK164" s="882">
        <v>407</v>
      </c>
      <c r="AL164" s="881">
        <v>288</v>
      </c>
      <c r="AM164" s="882">
        <v>277</v>
      </c>
      <c r="AN164" s="881">
        <v>561.04999999999995</v>
      </c>
      <c r="AO164" s="247">
        <v>582.6</v>
      </c>
      <c r="AP164" s="881">
        <v>474.94599999999997</v>
      </c>
      <c r="AQ164" s="882">
        <v>602.49699999999996</v>
      </c>
      <c r="AR164" s="881">
        <v>524</v>
      </c>
      <c r="AS164" s="882">
        <v>564</v>
      </c>
      <c r="AT164" s="881">
        <v>464.27</v>
      </c>
      <c r="AU164" s="882">
        <v>499.63</v>
      </c>
      <c r="AV164" s="881">
        <v>521.6</v>
      </c>
      <c r="AW164" s="882">
        <v>351</v>
      </c>
      <c r="AX164" s="881">
        <v>447.82352000000003</v>
      </c>
      <c r="AY164" s="882">
        <v>465.01426000000004</v>
      </c>
      <c r="AZ164" s="886">
        <v>622.03389830508479</v>
      </c>
      <c r="BA164" s="882">
        <v>646</v>
      </c>
      <c r="BB164" s="887">
        <v>681</v>
      </c>
      <c r="BC164" s="888">
        <v>356.23022508038588</v>
      </c>
      <c r="BD164" s="881">
        <v>916</v>
      </c>
      <c r="BE164" s="882">
        <v>985</v>
      </c>
      <c r="BF164" s="881">
        <v>508</v>
      </c>
      <c r="BG164" s="882">
        <v>436</v>
      </c>
      <c r="BH164" s="881">
        <v>572</v>
      </c>
      <c r="BI164" s="882">
        <v>571</v>
      </c>
      <c r="BJ164" s="881">
        <v>364.41</v>
      </c>
      <c r="BK164" s="882">
        <v>378</v>
      </c>
      <c r="BL164" s="881">
        <v>332</v>
      </c>
      <c r="BM164" s="247">
        <v>327</v>
      </c>
      <c r="BN164" s="881">
        <v>519</v>
      </c>
      <c r="BO164" s="882">
        <v>559</v>
      </c>
      <c r="BP164" s="887">
        <v>777.7</v>
      </c>
      <c r="BQ164" s="888">
        <v>594.87376343999995</v>
      </c>
    </row>
    <row r="165" spans="1:69" s="27" customFormat="1" ht="18.75" customHeight="1" thickBot="1" x14ac:dyDescent="0.3">
      <c r="A165" s="16">
        <v>90</v>
      </c>
      <c r="B165" s="131" t="s">
        <v>155</v>
      </c>
      <c r="C165" s="1148" t="s">
        <v>3</v>
      </c>
      <c r="D165" s="1148"/>
      <c r="E165" s="871" t="s">
        <v>8</v>
      </c>
      <c r="F165" s="64" t="e">
        <f>#REF!</f>
        <v>#REF!</v>
      </c>
      <c r="G165" s="871">
        <v>0.25</v>
      </c>
      <c r="H165" s="64" t="e">
        <f t="shared" si="5"/>
        <v>#REF!</v>
      </c>
      <c r="I165" s="64" t="e">
        <f>(H165*($I$9+#REF!))+H165</f>
        <v>#REF!</v>
      </c>
      <c r="J165" s="64" t="e">
        <f>ROUND(I165*#REF!*#REF!,0)</f>
        <v>#REF!</v>
      </c>
      <c r="K165" s="919" t="e">
        <f>ROUND(I165*#REF!*#REF!*#REF!,0)</f>
        <v>#REF!</v>
      </c>
      <c r="L165" s="887">
        <v>145</v>
      </c>
      <c r="M165" s="888">
        <v>94</v>
      </c>
      <c r="N165" s="881">
        <v>108.62455863685747</v>
      </c>
      <c r="O165" s="247">
        <v>85.7</v>
      </c>
      <c r="P165" s="993">
        <v>160</v>
      </c>
      <c r="Q165" s="888">
        <v>118.5</v>
      </c>
      <c r="R165" s="887">
        <v>144.12396270453789</v>
      </c>
      <c r="S165" s="888">
        <v>127.5</v>
      </c>
      <c r="T165" s="994">
        <v>253</v>
      </c>
      <c r="U165" s="995">
        <v>73</v>
      </c>
      <c r="V165" s="887">
        <v>117.67119266737632</v>
      </c>
      <c r="W165" s="888">
        <v>126.6330307009237</v>
      </c>
      <c r="X165" s="881">
        <v>126</v>
      </c>
      <c r="Y165" s="247">
        <v>126</v>
      </c>
      <c r="Z165" s="887">
        <v>192.67</v>
      </c>
      <c r="AA165" s="888">
        <v>207</v>
      </c>
      <c r="AB165" s="887">
        <v>266</v>
      </c>
      <c r="AC165" s="888">
        <v>158</v>
      </c>
      <c r="AD165" s="881">
        <v>164</v>
      </c>
      <c r="AE165" s="996">
        <v>99</v>
      </c>
      <c r="AF165" s="881">
        <v>120</v>
      </c>
      <c r="AG165" s="882">
        <v>124</v>
      </c>
      <c r="AH165" s="881">
        <v>92.05</v>
      </c>
      <c r="AI165" s="882">
        <v>104</v>
      </c>
      <c r="AJ165" s="881">
        <v>94.14</v>
      </c>
      <c r="AK165" s="882">
        <v>101</v>
      </c>
      <c r="AL165" s="881">
        <v>72</v>
      </c>
      <c r="AM165" s="882">
        <v>69</v>
      </c>
      <c r="AN165" s="881">
        <v>140.26</v>
      </c>
      <c r="AO165" s="247">
        <v>145.6</v>
      </c>
      <c r="AP165" s="881">
        <v>153.476</v>
      </c>
      <c r="AQ165" s="882">
        <v>164.88299999999998</v>
      </c>
      <c r="AR165" s="881">
        <v>131</v>
      </c>
      <c r="AS165" s="882">
        <v>141</v>
      </c>
      <c r="AT165" s="881">
        <v>116.07</v>
      </c>
      <c r="AU165" s="882">
        <v>124.91</v>
      </c>
      <c r="AV165" s="881">
        <v>131.20000000000002</v>
      </c>
      <c r="AW165" s="882">
        <v>88</v>
      </c>
      <c r="AX165" s="881">
        <v>111.95587999999999</v>
      </c>
      <c r="AY165" s="882">
        <v>116.25620000000001</v>
      </c>
      <c r="AZ165" s="886">
        <v>157.62711864406779</v>
      </c>
      <c r="BA165" s="882">
        <v>165</v>
      </c>
      <c r="BB165" s="887">
        <v>170</v>
      </c>
      <c r="BC165" s="888">
        <v>88.354358974358973</v>
      </c>
      <c r="BD165" s="881">
        <v>229</v>
      </c>
      <c r="BE165" s="882">
        <v>246</v>
      </c>
      <c r="BF165" s="881">
        <v>127</v>
      </c>
      <c r="BG165" s="882">
        <v>109</v>
      </c>
      <c r="BH165" s="881">
        <v>143</v>
      </c>
      <c r="BI165" s="882">
        <v>143</v>
      </c>
      <c r="BJ165" s="881">
        <v>90.68</v>
      </c>
      <c r="BK165" s="882">
        <v>94</v>
      </c>
      <c r="BL165" s="881">
        <v>83</v>
      </c>
      <c r="BM165" s="247">
        <v>82</v>
      </c>
      <c r="BN165" s="881">
        <v>130</v>
      </c>
      <c r="BO165" s="882">
        <v>140</v>
      </c>
      <c r="BP165" s="887">
        <v>194.70000000000002</v>
      </c>
      <c r="BQ165" s="888">
        <v>148.72528131999999</v>
      </c>
    </row>
    <row r="166" spans="1:69" s="27" customFormat="1" ht="18.75" customHeight="1" thickBot="1" x14ac:dyDescent="0.3">
      <c r="A166" s="16">
        <v>91</v>
      </c>
      <c r="B166" s="131" t="s">
        <v>156</v>
      </c>
      <c r="C166" s="1148" t="s">
        <v>3</v>
      </c>
      <c r="D166" s="1148"/>
      <c r="E166" s="871" t="s">
        <v>8</v>
      </c>
      <c r="F166" s="64" t="e">
        <f>#REF!</f>
        <v>#REF!</v>
      </c>
      <c r="G166" s="871">
        <v>0.1</v>
      </c>
      <c r="H166" s="64" t="e">
        <f t="shared" si="5"/>
        <v>#REF!</v>
      </c>
      <c r="I166" s="64" t="e">
        <f>(H166*($I$9+#REF!))+H166</f>
        <v>#REF!</v>
      </c>
      <c r="J166" s="64" t="e">
        <f>ROUND(I166*#REF!*#REF!,0)</f>
        <v>#REF!</v>
      </c>
      <c r="K166" s="919" t="e">
        <f>ROUND(I166*#REF!*#REF!*#REF!,0)</f>
        <v>#REF!</v>
      </c>
      <c r="L166" s="887">
        <v>58</v>
      </c>
      <c r="M166" s="888">
        <v>37</v>
      </c>
      <c r="N166" s="881">
        <v>43.449823454742997</v>
      </c>
      <c r="O166" s="247">
        <v>34.299999999999997</v>
      </c>
      <c r="P166" s="993">
        <v>64</v>
      </c>
      <c r="Q166" s="888">
        <v>47.25</v>
      </c>
      <c r="R166" s="887">
        <v>57.649585081815168</v>
      </c>
      <c r="S166" s="888">
        <v>51</v>
      </c>
      <c r="T166" s="994">
        <v>101</v>
      </c>
      <c r="U166" s="995">
        <v>29</v>
      </c>
      <c r="V166" s="887">
        <v>47.068477066950528</v>
      </c>
      <c r="W166" s="888">
        <v>50.653212280369473</v>
      </c>
      <c r="X166" s="881">
        <v>50</v>
      </c>
      <c r="Y166" s="247">
        <v>50</v>
      </c>
      <c r="Z166" s="887">
        <v>77.069999999999993</v>
      </c>
      <c r="AA166" s="888">
        <v>83</v>
      </c>
      <c r="AB166" s="887">
        <v>106</v>
      </c>
      <c r="AC166" s="888">
        <v>63</v>
      </c>
      <c r="AD166" s="881">
        <v>66</v>
      </c>
      <c r="AE166" s="996">
        <v>39</v>
      </c>
      <c r="AF166" s="881">
        <v>48</v>
      </c>
      <c r="AG166" s="882">
        <v>50</v>
      </c>
      <c r="AH166" s="881">
        <v>36.61</v>
      </c>
      <c r="AI166" s="882">
        <v>41</v>
      </c>
      <c r="AJ166" s="881">
        <v>37.659999999999997</v>
      </c>
      <c r="AK166" s="882">
        <v>41</v>
      </c>
      <c r="AL166" s="881">
        <v>29</v>
      </c>
      <c r="AM166" s="882">
        <v>28</v>
      </c>
      <c r="AN166" s="881">
        <v>56.1</v>
      </c>
      <c r="AO166" s="247">
        <v>58.3</v>
      </c>
      <c r="AP166" s="881">
        <v>61.182999999999993</v>
      </c>
      <c r="AQ166" s="882">
        <v>66.367999999999995</v>
      </c>
      <c r="AR166" s="881">
        <v>52</v>
      </c>
      <c r="AS166" s="882">
        <v>56</v>
      </c>
      <c r="AT166" s="881">
        <v>46.43</v>
      </c>
      <c r="AU166" s="882">
        <v>49.96</v>
      </c>
      <c r="AV166" s="881">
        <v>52.800000000000004</v>
      </c>
      <c r="AW166" s="882">
        <v>35</v>
      </c>
      <c r="AX166" s="881">
        <v>44.784460000000003</v>
      </c>
      <c r="AY166" s="882">
        <v>46.502479999999998</v>
      </c>
      <c r="AZ166" s="886">
        <v>69.491525423728817</v>
      </c>
      <c r="BA166" s="882">
        <v>73</v>
      </c>
      <c r="BB166" s="887">
        <v>68</v>
      </c>
      <c r="BC166" s="888">
        <v>35.225806451612904</v>
      </c>
      <c r="BD166" s="881">
        <v>92</v>
      </c>
      <c r="BE166" s="882">
        <v>99</v>
      </c>
      <c r="BF166" s="881">
        <v>51</v>
      </c>
      <c r="BG166" s="882">
        <v>43</v>
      </c>
      <c r="BH166" s="881">
        <v>57</v>
      </c>
      <c r="BI166" s="882">
        <v>57</v>
      </c>
      <c r="BJ166" s="881">
        <v>36.44</v>
      </c>
      <c r="BK166" s="882">
        <v>38</v>
      </c>
      <c r="BL166" s="881">
        <v>33</v>
      </c>
      <c r="BM166" s="247">
        <v>33</v>
      </c>
      <c r="BN166" s="881">
        <v>52</v>
      </c>
      <c r="BO166" s="882">
        <v>56</v>
      </c>
      <c r="BP166" s="887">
        <v>78.100000000000009</v>
      </c>
      <c r="BQ166" s="888">
        <v>59.484640159999998</v>
      </c>
    </row>
    <row r="167" spans="1:69" s="27" customFormat="1" ht="18.75" customHeight="1" thickBot="1" x14ac:dyDescent="0.3">
      <c r="A167" s="16">
        <v>92</v>
      </c>
      <c r="B167" s="131" t="s">
        <v>157</v>
      </c>
      <c r="C167" s="1148" t="s">
        <v>3</v>
      </c>
      <c r="D167" s="1148"/>
      <c r="E167" s="871" t="s">
        <v>8</v>
      </c>
      <c r="F167" s="64" t="e">
        <f>#REF!</f>
        <v>#REF!</v>
      </c>
      <c r="G167" s="871">
        <v>1</v>
      </c>
      <c r="H167" s="64" t="e">
        <f t="shared" si="5"/>
        <v>#REF!</v>
      </c>
      <c r="I167" s="64" t="e">
        <f>(H167*($I$9+#REF!))+H167</f>
        <v>#REF!</v>
      </c>
      <c r="J167" s="64" t="e">
        <f>ROUND(I167*#REF!*#REF!,0)</f>
        <v>#REF!</v>
      </c>
      <c r="K167" s="919" t="e">
        <f>ROUND(I167*#REF!*#REF!*#REF!,0)</f>
        <v>#REF!</v>
      </c>
      <c r="L167" s="887">
        <v>579</v>
      </c>
      <c r="M167" s="888">
        <v>374</v>
      </c>
      <c r="N167" s="881">
        <v>434.49823454742989</v>
      </c>
      <c r="O167" s="247">
        <v>342.9</v>
      </c>
      <c r="P167" s="993">
        <v>640</v>
      </c>
      <c r="Q167" s="888">
        <v>475.5</v>
      </c>
      <c r="R167" s="887">
        <v>576.49585081815155</v>
      </c>
      <c r="S167" s="888">
        <v>510.2</v>
      </c>
      <c r="T167" s="994">
        <v>1013</v>
      </c>
      <c r="U167" s="995">
        <v>292</v>
      </c>
      <c r="V167" s="887">
        <v>470.68477066950527</v>
      </c>
      <c r="W167" s="888">
        <v>506.53212280369479</v>
      </c>
      <c r="X167" s="881">
        <v>503</v>
      </c>
      <c r="Y167" s="247">
        <v>503</v>
      </c>
      <c r="Z167" s="887">
        <v>770.68</v>
      </c>
      <c r="AA167" s="888">
        <v>829</v>
      </c>
      <c r="AB167" s="887">
        <v>1064</v>
      </c>
      <c r="AC167" s="888">
        <v>631</v>
      </c>
      <c r="AD167" s="881">
        <v>655</v>
      </c>
      <c r="AE167" s="996">
        <v>395</v>
      </c>
      <c r="AF167" s="881">
        <v>479</v>
      </c>
      <c r="AG167" s="882">
        <v>498</v>
      </c>
      <c r="AH167" s="881">
        <v>368.19</v>
      </c>
      <c r="AI167" s="882">
        <v>412</v>
      </c>
      <c r="AJ167" s="881">
        <v>378.65</v>
      </c>
      <c r="AK167" s="882">
        <v>407</v>
      </c>
      <c r="AL167" s="881">
        <v>288</v>
      </c>
      <c r="AM167" s="882">
        <v>277</v>
      </c>
      <c r="AN167" s="881">
        <v>561.04999999999995</v>
      </c>
      <c r="AO167" s="247">
        <v>582.6</v>
      </c>
      <c r="AP167" s="881">
        <v>613.904</v>
      </c>
      <c r="AQ167" s="882">
        <v>660.56899999999996</v>
      </c>
      <c r="AR167" s="881">
        <v>524</v>
      </c>
      <c r="AS167" s="882">
        <v>564</v>
      </c>
      <c r="AT167" s="881">
        <v>464.27</v>
      </c>
      <c r="AU167" s="882">
        <v>499.63</v>
      </c>
      <c r="AV167" s="881">
        <v>521.6</v>
      </c>
      <c r="AW167" s="882">
        <v>351</v>
      </c>
      <c r="AX167" s="881">
        <v>447.82352000000003</v>
      </c>
      <c r="AY167" s="882">
        <v>465.01426000000004</v>
      </c>
      <c r="AZ167" s="886">
        <v>622.03389830508479</v>
      </c>
      <c r="BA167" s="882">
        <v>646</v>
      </c>
      <c r="BB167" s="887">
        <v>681</v>
      </c>
      <c r="BC167" s="888">
        <v>356.23022508038588</v>
      </c>
      <c r="BD167" s="881">
        <v>916</v>
      </c>
      <c r="BE167" s="882">
        <v>985</v>
      </c>
      <c r="BF167" s="881">
        <v>508</v>
      </c>
      <c r="BG167" s="882">
        <v>436</v>
      </c>
      <c r="BH167" s="881">
        <v>572</v>
      </c>
      <c r="BI167" s="882">
        <v>571</v>
      </c>
      <c r="BJ167" s="881">
        <v>364.41</v>
      </c>
      <c r="BK167" s="882">
        <v>378</v>
      </c>
      <c r="BL167" s="881">
        <v>332</v>
      </c>
      <c r="BM167" s="247">
        <v>327</v>
      </c>
      <c r="BN167" s="881">
        <v>519</v>
      </c>
      <c r="BO167" s="882">
        <v>559</v>
      </c>
      <c r="BP167" s="887">
        <v>777.7</v>
      </c>
      <c r="BQ167" s="888">
        <v>594.87376343999995</v>
      </c>
    </row>
    <row r="168" spans="1:69" s="27" customFormat="1" ht="18.75" customHeight="1" thickBot="1" x14ac:dyDescent="0.3">
      <c r="A168" s="16">
        <v>93</v>
      </c>
      <c r="B168" s="131" t="s">
        <v>158</v>
      </c>
      <c r="C168" s="1148" t="s">
        <v>3</v>
      </c>
      <c r="D168" s="1148"/>
      <c r="E168" s="871" t="s">
        <v>8</v>
      </c>
      <c r="F168" s="64" t="e">
        <f>#REF!</f>
        <v>#REF!</v>
      </c>
      <c r="G168" s="871">
        <v>0.52</v>
      </c>
      <c r="H168" s="64" t="e">
        <f t="shared" si="5"/>
        <v>#REF!</v>
      </c>
      <c r="I168" s="64" t="e">
        <f>(H168*($I$9+#REF!))+H168</f>
        <v>#REF!</v>
      </c>
      <c r="J168" s="64" t="e">
        <f>ROUND(I168*#REF!*#REF!,0)</f>
        <v>#REF!</v>
      </c>
      <c r="K168" s="919" t="e">
        <f>ROUND(I168*#REF!*#REF!*#REF!,0)</f>
        <v>#REF!</v>
      </c>
      <c r="L168" s="887">
        <v>301</v>
      </c>
      <c r="M168" s="888">
        <v>194</v>
      </c>
      <c r="N168" s="881">
        <v>225.93908196466356</v>
      </c>
      <c r="O168" s="247">
        <v>178.3</v>
      </c>
      <c r="P168" s="993">
        <v>333</v>
      </c>
      <c r="Q168" s="888">
        <v>247.5</v>
      </c>
      <c r="R168" s="887">
        <v>299.77784242543885</v>
      </c>
      <c r="S168" s="888">
        <v>265.3</v>
      </c>
      <c r="T168" s="994">
        <v>527</v>
      </c>
      <c r="U168" s="995">
        <v>152</v>
      </c>
      <c r="V168" s="887">
        <v>244.75608074814278</v>
      </c>
      <c r="W168" s="888">
        <v>263.3967038579213</v>
      </c>
      <c r="X168" s="881">
        <v>261</v>
      </c>
      <c r="Y168" s="247">
        <v>261</v>
      </c>
      <c r="Z168" s="887">
        <v>400.75</v>
      </c>
      <c r="AA168" s="888">
        <v>431</v>
      </c>
      <c r="AB168" s="887">
        <v>553</v>
      </c>
      <c r="AC168" s="888">
        <v>328</v>
      </c>
      <c r="AD168" s="881">
        <v>341</v>
      </c>
      <c r="AE168" s="996">
        <v>205</v>
      </c>
      <c r="AF168" s="881">
        <v>249</v>
      </c>
      <c r="AG168" s="882">
        <v>259</v>
      </c>
      <c r="AH168" s="881">
        <v>191.42</v>
      </c>
      <c r="AI168" s="882">
        <v>214</v>
      </c>
      <c r="AJ168" s="881">
        <v>196.65</v>
      </c>
      <c r="AK168" s="882">
        <v>211</v>
      </c>
      <c r="AL168" s="881">
        <v>150</v>
      </c>
      <c r="AM168" s="882">
        <v>144</v>
      </c>
      <c r="AN168" s="881">
        <v>291.75</v>
      </c>
      <c r="AO168" s="247">
        <v>302.89999999999998</v>
      </c>
      <c r="AP168" s="881">
        <v>246.80599999999998</v>
      </c>
      <c r="AQ168" s="882">
        <v>312.137</v>
      </c>
      <c r="AR168" s="881">
        <v>273</v>
      </c>
      <c r="AS168" s="882">
        <v>293</v>
      </c>
      <c r="AT168" s="881">
        <v>241.42</v>
      </c>
      <c r="AU168" s="882">
        <v>259.81</v>
      </c>
      <c r="AV168" s="881">
        <v>272</v>
      </c>
      <c r="AW168" s="882">
        <v>183</v>
      </c>
      <c r="AX168" s="881">
        <v>232.87076000000002</v>
      </c>
      <c r="AY168" s="882">
        <v>241.80868000000001</v>
      </c>
      <c r="AZ168" s="886">
        <v>311.0169491525424</v>
      </c>
      <c r="BA168" s="882">
        <v>323</v>
      </c>
      <c r="BB168" s="887">
        <v>354</v>
      </c>
      <c r="BC168" s="888">
        <v>185.09473684210525</v>
      </c>
      <c r="BD168" s="881">
        <v>476</v>
      </c>
      <c r="BE168" s="882">
        <v>512</v>
      </c>
      <c r="BF168" s="881">
        <v>264</v>
      </c>
      <c r="BG168" s="882">
        <v>226</v>
      </c>
      <c r="BH168" s="881">
        <v>297</v>
      </c>
      <c r="BI168" s="882">
        <v>297</v>
      </c>
      <c r="BJ168" s="881">
        <v>188.98</v>
      </c>
      <c r="BK168" s="882">
        <v>197</v>
      </c>
      <c r="BL168" s="881">
        <v>173</v>
      </c>
      <c r="BM168" s="247">
        <v>170</v>
      </c>
      <c r="BN168" s="881">
        <v>270</v>
      </c>
      <c r="BO168" s="882">
        <v>291</v>
      </c>
      <c r="BP168" s="887">
        <v>403.70000000000005</v>
      </c>
      <c r="BQ168" s="888">
        <v>309.33928212000001</v>
      </c>
    </row>
    <row r="169" spans="1:69" s="27" customFormat="1" ht="18.75" customHeight="1" thickBot="1" x14ac:dyDescent="0.3">
      <c r="A169" s="16">
        <v>94</v>
      </c>
      <c r="B169" s="131" t="s">
        <v>159</v>
      </c>
      <c r="C169" s="1148" t="s">
        <v>3</v>
      </c>
      <c r="D169" s="1148"/>
      <c r="E169" s="871" t="s">
        <v>8</v>
      </c>
      <c r="F169" s="64" t="e">
        <f>#REF!</f>
        <v>#REF!</v>
      </c>
      <c r="G169" s="871">
        <v>0.32</v>
      </c>
      <c r="H169" s="64" t="e">
        <f t="shared" si="5"/>
        <v>#REF!</v>
      </c>
      <c r="I169" s="64" t="e">
        <f>(H169*($I$9+#REF!))+H169</f>
        <v>#REF!</v>
      </c>
      <c r="J169" s="64" t="e">
        <f>ROUND(I169*#REF!*#REF!,0)</f>
        <v>#REF!</v>
      </c>
      <c r="K169" s="919" t="e">
        <f>ROUND(I169*#REF!*#REF!*#REF!,0)</f>
        <v>#REF!</v>
      </c>
      <c r="L169" s="887">
        <v>185</v>
      </c>
      <c r="M169" s="888">
        <v>120</v>
      </c>
      <c r="N169" s="881">
        <v>139.03943505517756</v>
      </c>
      <c r="O169" s="247">
        <v>109.7</v>
      </c>
      <c r="P169" s="993">
        <v>205</v>
      </c>
      <c r="Q169" s="888">
        <v>152.25</v>
      </c>
      <c r="R169" s="887">
        <v>184.4786722618085</v>
      </c>
      <c r="S169" s="888">
        <v>163.30000000000001</v>
      </c>
      <c r="T169" s="994">
        <v>324</v>
      </c>
      <c r="U169" s="995">
        <v>93</v>
      </c>
      <c r="V169" s="887">
        <v>150.61912661424171</v>
      </c>
      <c r="W169" s="888">
        <v>162.09027929718232</v>
      </c>
      <c r="X169" s="881">
        <v>161</v>
      </c>
      <c r="Y169" s="247">
        <v>161</v>
      </c>
      <c r="Z169" s="887">
        <v>246.62</v>
      </c>
      <c r="AA169" s="888">
        <v>265</v>
      </c>
      <c r="AB169" s="887">
        <v>341</v>
      </c>
      <c r="AC169" s="888">
        <v>202</v>
      </c>
      <c r="AD169" s="881">
        <v>210</v>
      </c>
      <c r="AE169" s="996">
        <v>126</v>
      </c>
      <c r="AF169" s="881">
        <v>153</v>
      </c>
      <c r="AG169" s="882">
        <v>159</v>
      </c>
      <c r="AH169" s="881">
        <v>118.2</v>
      </c>
      <c r="AI169" s="882">
        <v>132</v>
      </c>
      <c r="AJ169" s="881">
        <v>121.34</v>
      </c>
      <c r="AK169" s="882">
        <v>131</v>
      </c>
      <c r="AL169" s="881">
        <v>92</v>
      </c>
      <c r="AM169" s="882">
        <v>89</v>
      </c>
      <c r="AN169" s="881">
        <v>179.54</v>
      </c>
      <c r="AO169" s="247">
        <v>186.4</v>
      </c>
      <c r="AP169" s="881">
        <v>152.43899999999999</v>
      </c>
      <c r="AQ169" s="882">
        <v>192.88199999999998</v>
      </c>
      <c r="AR169" s="881">
        <v>168</v>
      </c>
      <c r="AS169" s="882">
        <v>181</v>
      </c>
      <c r="AT169" s="881">
        <v>148.57</v>
      </c>
      <c r="AU169" s="882">
        <v>159.88</v>
      </c>
      <c r="AV169" s="881">
        <v>166.4</v>
      </c>
      <c r="AW169" s="882">
        <v>112</v>
      </c>
      <c r="AX169" s="881">
        <v>143.30184</v>
      </c>
      <c r="AY169" s="882">
        <v>148.80372000000003</v>
      </c>
      <c r="AZ169" s="886">
        <v>199.15254237288136</v>
      </c>
      <c r="BA169" s="882">
        <v>206</v>
      </c>
      <c r="BB169" s="887">
        <v>218</v>
      </c>
      <c r="BC169" s="888">
        <v>113.51115577889449</v>
      </c>
      <c r="BD169" s="881">
        <v>293</v>
      </c>
      <c r="BE169" s="882">
        <v>315</v>
      </c>
      <c r="BF169" s="881">
        <v>163</v>
      </c>
      <c r="BG169" s="882">
        <v>140</v>
      </c>
      <c r="BH169" s="881">
        <v>183</v>
      </c>
      <c r="BI169" s="882">
        <v>183</v>
      </c>
      <c r="BJ169" s="881">
        <v>116.1</v>
      </c>
      <c r="BK169" s="882">
        <v>121</v>
      </c>
      <c r="BL169" s="881">
        <v>106</v>
      </c>
      <c r="BM169" s="247">
        <v>104</v>
      </c>
      <c r="BN169" s="881">
        <v>166</v>
      </c>
      <c r="BO169" s="882">
        <v>179</v>
      </c>
      <c r="BP169" s="887">
        <v>248.60000000000002</v>
      </c>
      <c r="BQ169" s="888">
        <v>190.35632088</v>
      </c>
    </row>
    <row r="170" spans="1:69" s="27" customFormat="1" ht="18.75" customHeight="1" thickBot="1" x14ac:dyDescent="0.3">
      <c r="A170" s="16">
        <v>95</v>
      </c>
      <c r="B170" s="131" t="s">
        <v>160</v>
      </c>
      <c r="C170" s="1148" t="s">
        <v>3</v>
      </c>
      <c r="D170" s="1148"/>
      <c r="E170" s="871" t="s">
        <v>8</v>
      </c>
      <c r="F170" s="64" t="e">
        <f>#REF!</f>
        <v>#REF!</v>
      </c>
      <c r="G170" s="871">
        <v>0.4</v>
      </c>
      <c r="H170" s="64" t="e">
        <f t="shared" si="5"/>
        <v>#REF!</v>
      </c>
      <c r="I170" s="64" t="e">
        <f>(H170*($I$9+#REF!))+H170</f>
        <v>#REF!</v>
      </c>
      <c r="J170" s="64" t="e">
        <f>ROUND(I170*#REF!*#REF!,0)</f>
        <v>#REF!</v>
      </c>
      <c r="K170" s="919" t="e">
        <f>ROUND(I170*#REF!*#REF!*#REF!,0)</f>
        <v>#REF!</v>
      </c>
      <c r="L170" s="887">
        <v>232</v>
      </c>
      <c r="M170" s="888">
        <v>150</v>
      </c>
      <c r="N170" s="881">
        <v>173.79929381897199</v>
      </c>
      <c r="O170" s="247">
        <v>137.19999999999999</v>
      </c>
      <c r="P170" s="993">
        <v>256</v>
      </c>
      <c r="Q170" s="888">
        <v>190.5</v>
      </c>
      <c r="R170" s="887">
        <v>230.59834032726067</v>
      </c>
      <c r="S170" s="888">
        <v>204.1</v>
      </c>
      <c r="T170" s="994">
        <v>405</v>
      </c>
      <c r="U170" s="995">
        <v>117</v>
      </c>
      <c r="V170" s="887">
        <v>188.27390826780211</v>
      </c>
      <c r="W170" s="888">
        <v>202.61284912147789</v>
      </c>
      <c r="X170" s="881">
        <v>201</v>
      </c>
      <c r="Y170" s="247">
        <v>201</v>
      </c>
      <c r="Z170" s="887">
        <v>308.27</v>
      </c>
      <c r="AA170" s="888">
        <v>332</v>
      </c>
      <c r="AB170" s="887">
        <v>426</v>
      </c>
      <c r="AC170" s="888">
        <v>252</v>
      </c>
      <c r="AD170" s="881">
        <v>262</v>
      </c>
      <c r="AE170" s="996">
        <v>158</v>
      </c>
      <c r="AF170" s="881">
        <v>192</v>
      </c>
      <c r="AG170" s="882">
        <v>199</v>
      </c>
      <c r="AH170" s="881">
        <v>147.49</v>
      </c>
      <c r="AI170" s="882">
        <v>165</v>
      </c>
      <c r="AJ170" s="881">
        <v>151.66999999999999</v>
      </c>
      <c r="AK170" s="882">
        <v>163</v>
      </c>
      <c r="AL170" s="881">
        <v>115</v>
      </c>
      <c r="AM170" s="882">
        <v>112</v>
      </c>
      <c r="AN170" s="881">
        <v>224.42</v>
      </c>
      <c r="AO170" s="247">
        <v>233</v>
      </c>
      <c r="AP170" s="881">
        <v>189.77099999999999</v>
      </c>
      <c r="AQ170" s="882">
        <v>240.58399999999997</v>
      </c>
      <c r="AR170" s="881">
        <v>210</v>
      </c>
      <c r="AS170" s="882">
        <v>226</v>
      </c>
      <c r="AT170" s="881">
        <v>185.71</v>
      </c>
      <c r="AU170" s="882">
        <v>199.85</v>
      </c>
      <c r="AV170" s="881">
        <v>209.60000000000002</v>
      </c>
      <c r="AW170" s="882">
        <v>140</v>
      </c>
      <c r="AX170" s="881">
        <v>179.12729999999999</v>
      </c>
      <c r="AY170" s="882">
        <v>186.00991999999999</v>
      </c>
      <c r="AZ170" s="886">
        <v>247.45762711864407</v>
      </c>
      <c r="BA170" s="882">
        <v>256</v>
      </c>
      <c r="BB170" s="887">
        <v>272</v>
      </c>
      <c r="BC170" s="888">
        <v>142.59534136546185</v>
      </c>
      <c r="BD170" s="881">
        <v>366</v>
      </c>
      <c r="BE170" s="882">
        <v>394</v>
      </c>
      <c r="BF170" s="881">
        <v>203</v>
      </c>
      <c r="BG170" s="882">
        <v>174</v>
      </c>
      <c r="BH170" s="881">
        <v>229</v>
      </c>
      <c r="BI170" s="882">
        <v>228</v>
      </c>
      <c r="BJ170" s="881">
        <v>145.76</v>
      </c>
      <c r="BK170" s="882">
        <v>151</v>
      </c>
      <c r="BL170" s="881">
        <v>132</v>
      </c>
      <c r="BM170" s="247">
        <v>130</v>
      </c>
      <c r="BN170" s="881">
        <v>208</v>
      </c>
      <c r="BO170" s="882">
        <v>224</v>
      </c>
      <c r="BP170" s="887">
        <v>311.3</v>
      </c>
      <c r="BQ170" s="888">
        <v>237.95224156000003</v>
      </c>
    </row>
    <row r="171" spans="1:69" s="27" customFormat="1" ht="18.75" customHeight="1" thickBot="1" x14ac:dyDescent="0.3">
      <c r="A171" s="16">
        <v>96</v>
      </c>
      <c r="B171" s="131" t="s">
        <v>161</v>
      </c>
      <c r="C171" s="1148" t="s">
        <v>3</v>
      </c>
      <c r="D171" s="1148"/>
      <c r="E171" s="871" t="s">
        <v>8</v>
      </c>
      <c r="F171" s="64" t="e">
        <f>#REF!</f>
        <v>#REF!</v>
      </c>
      <c r="G171" s="871">
        <v>0.55000000000000004</v>
      </c>
      <c r="H171" s="64" t="e">
        <f t="shared" si="5"/>
        <v>#REF!</v>
      </c>
      <c r="I171" s="64" t="e">
        <f>(H171*($I$9+#REF!))+H171</f>
        <v>#REF!</v>
      </c>
      <c r="J171" s="64" t="e">
        <f>ROUND(I171*#REF!*#REF!,0)</f>
        <v>#REF!</v>
      </c>
      <c r="K171" s="919" t="e">
        <f>ROUND(I171*#REF!*#REF!*#REF!,0)</f>
        <v>#REF!</v>
      </c>
      <c r="L171" s="887">
        <v>318</v>
      </c>
      <c r="M171" s="888">
        <v>206</v>
      </c>
      <c r="N171" s="881">
        <v>238.97402900108645</v>
      </c>
      <c r="O171" s="247">
        <v>188.6</v>
      </c>
      <c r="P171" s="993">
        <v>352</v>
      </c>
      <c r="Q171" s="888">
        <v>261.75</v>
      </c>
      <c r="R171" s="887">
        <v>317.07271794998337</v>
      </c>
      <c r="S171" s="888">
        <v>280.60000000000002</v>
      </c>
      <c r="T171" s="994">
        <v>557</v>
      </c>
      <c r="U171" s="995">
        <v>161</v>
      </c>
      <c r="V171" s="887">
        <v>258.87662386822791</v>
      </c>
      <c r="W171" s="888">
        <v>278.59266754203213</v>
      </c>
      <c r="X171" s="881">
        <v>277</v>
      </c>
      <c r="Y171" s="247">
        <v>277</v>
      </c>
      <c r="Z171" s="887">
        <v>423.88</v>
      </c>
      <c r="AA171" s="888">
        <v>456</v>
      </c>
      <c r="AB171" s="887">
        <v>585</v>
      </c>
      <c r="AC171" s="888">
        <v>347</v>
      </c>
      <c r="AD171" s="881">
        <v>360</v>
      </c>
      <c r="AE171" s="996">
        <v>217</v>
      </c>
      <c r="AF171" s="881">
        <v>264</v>
      </c>
      <c r="AG171" s="882">
        <v>274</v>
      </c>
      <c r="AH171" s="881">
        <v>202.92</v>
      </c>
      <c r="AI171" s="882">
        <v>227</v>
      </c>
      <c r="AJ171" s="881">
        <v>208.15</v>
      </c>
      <c r="AK171" s="882">
        <v>224</v>
      </c>
      <c r="AL171" s="881">
        <v>159</v>
      </c>
      <c r="AM171" s="882">
        <v>153</v>
      </c>
      <c r="AN171" s="881">
        <v>308.58</v>
      </c>
      <c r="AO171" s="247">
        <v>320.39999999999998</v>
      </c>
      <c r="AP171" s="881">
        <v>261.32399999999996</v>
      </c>
      <c r="AQ171" s="882">
        <v>330.803</v>
      </c>
      <c r="AR171" s="881">
        <v>288</v>
      </c>
      <c r="AS171" s="882">
        <v>310</v>
      </c>
      <c r="AT171" s="881">
        <v>255.35</v>
      </c>
      <c r="AU171" s="882">
        <v>274.8</v>
      </c>
      <c r="AV171" s="881">
        <v>286.40000000000003</v>
      </c>
      <c r="AW171" s="882">
        <v>193</v>
      </c>
      <c r="AX171" s="881">
        <v>246.29872000000003</v>
      </c>
      <c r="AY171" s="882">
        <v>255.76364000000004</v>
      </c>
      <c r="AZ171" s="886">
        <v>347.4576271186441</v>
      </c>
      <c r="BA171" s="882">
        <v>359</v>
      </c>
      <c r="BB171" s="887">
        <v>374</v>
      </c>
      <c r="BC171" s="888">
        <v>195.70526315789476</v>
      </c>
      <c r="BD171" s="881">
        <v>504</v>
      </c>
      <c r="BE171" s="882">
        <v>542</v>
      </c>
      <c r="BF171" s="881">
        <v>279</v>
      </c>
      <c r="BG171" s="882">
        <v>240</v>
      </c>
      <c r="BH171" s="881">
        <v>314</v>
      </c>
      <c r="BI171" s="882">
        <v>314</v>
      </c>
      <c r="BJ171" s="881">
        <v>200</v>
      </c>
      <c r="BK171" s="882">
        <v>208</v>
      </c>
      <c r="BL171" s="881">
        <v>183</v>
      </c>
      <c r="BM171" s="247">
        <v>180</v>
      </c>
      <c r="BN171" s="881">
        <v>286</v>
      </c>
      <c r="BO171" s="882">
        <v>307</v>
      </c>
      <c r="BP171" s="887">
        <v>427.90000000000003</v>
      </c>
      <c r="BQ171" s="888">
        <v>327.17920179999999</v>
      </c>
    </row>
    <row r="172" spans="1:69" s="27" customFormat="1" ht="30" customHeight="1" thickBot="1" x14ac:dyDescent="0.3">
      <c r="A172" s="16">
        <v>97</v>
      </c>
      <c r="B172" s="131" t="s">
        <v>162</v>
      </c>
      <c r="C172" s="1148" t="s">
        <v>3</v>
      </c>
      <c r="D172" s="1148"/>
      <c r="E172" s="871" t="s">
        <v>8</v>
      </c>
      <c r="F172" s="64" t="e">
        <f>#REF!</f>
        <v>#REF!</v>
      </c>
      <c r="G172" s="871">
        <v>0.75</v>
      </c>
      <c r="H172" s="64" t="e">
        <f t="shared" si="5"/>
        <v>#REF!</v>
      </c>
      <c r="I172" s="64" t="e">
        <f>(H172*($I$9+#REF!))+H172</f>
        <v>#REF!</v>
      </c>
      <c r="J172" s="64" t="e">
        <f>ROUND(I172*#REF!*#REF!,0)</f>
        <v>#REF!</v>
      </c>
      <c r="K172" s="919" t="e">
        <f>ROUND(I172*#REF!*#REF!*#REF!,0)</f>
        <v>#REF!</v>
      </c>
      <c r="L172" s="887">
        <v>434</v>
      </c>
      <c r="M172" s="888">
        <v>281</v>
      </c>
      <c r="N172" s="881">
        <v>325.87367591057244</v>
      </c>
      <c r="O172" s="247">
        <v>257.2</v>
      </c>
      <c r="P172" s="993">
        <v>480</v>
      </c>
      <c r="Q172" s="888">
        <v>356.25</v>
      </c>
      <c r="R172" s="887">
        <v>432.37188811361358</v>
      </c>
      <c r="S172" s="888">
        <v>382.6</v>
      </c>
      <c r="T172" s="994">
        <v>760</v>
      </c>
      <c r="U172" s="995">
        <v>219</v>
      </c>
      <c r="V172" s="887">
        <v>353.01357800212895</v>
      </c>
      <c r="W172" s="888">
        <v>379.89909210277102</v>
      </c>
      <c r="X172" s="881">
        <v>377</v>
      </c>
      <c r="Y172" s="247">
        <v>377</v>
      </c>
      <c r="Z172" s="887">
        <v>578.01</v>
      </c>
      <c r="AA172" s="888">
        <v>622</v>
      </c>
      <c r="AB172" s="887">
        <v>798</v>
      </c>
      <c r="AC172" s="888">
        <v>473</v>
      </c>
      <c r="AD172" s="881">
        <v>491</v>
      </c>
      <c r="AE172" s="996">
        <v>296</v>
      </c>
      <c r="AF172" s="881">
        <v>360</v>
      </c>
      <c r="AG172" s="882">
        <v>373</v>
      </c>
      <c r="AH172" s="881">
        <v>276.14</v>
      </c>
      <c r="AI172" s="882">
        <v>310</v>
      </c>
      <c r="AJ172" s="881">
        <v>283.47000000000003</v>
      </c>
      <c r="AK172" s="882">
        <v>305</v>
      </c>
      <c r="AL172" s="881">
        <v>216</v>
      </c>
      <c r="AM172" s="882">
        <v>208</v>
      </c>
      <c r="AN172" s="881">
        <v>420.79</v>
      </c>
      <c r="AO172" s="247">
        <v>436.9</v>
      </c>
      <c r="AP172" s="881">
        <v>356.72799999999995</v>
      </c>
      <c r="AQ172" s="882">
        <v>451.09499999999997</v>
      </c>
      <c r="AR172" s="881">
        <v>393</v>
      </c>
      <c r="AS172" s="882">
        <v>423</v>
      </c>
      <c r="AT172" s="881">
        <v>348.2</v>
      </c>
      <c r="AU172" s="882">
        <v>374.72</v>
      </c>
      <c r="AV172" s="881">
        <v>392</v>
      </c>
      <c r="AW172" s="882">
        <v>263</v>
      </c>
      <c r="AX172" s="881">
        <v>335.86763999999999</v>
      </c>
      <c r="AY172" s="882">
        <v>348.76859999999999</v>
      </c>
      <c r="AZ172" s="886">
        <v>476.27118644067798</v>
      </c>
      <c r="BA172" s="882">
        <v>494</v>
      </c>
      <c r="BB172" s="887">
        <v>510</v>
      </c>
      <c r="BC172" s="888">
        <v>266.17387580299788</v>
      </c>
      <c r="BD172" s="881">
        <v>687</v>
      </c>
      <c r="BE172" s="882">
        <v>739</v>
      </c>
      <c r="BF172" s="881">
        <v>381</v>
      </c>
      <c r="BG172" s="882">
        <v>327</v>
      </c>
      <c r="BH172" s="881">
        <v>429</v>
      </c>
      <c r="BI172" s="882">
        <v>428</v>
      </c>
      <c r="BJ172" s="881">
        <v>272.88</v>
      </c>
      <c r="BK172" s="882">
        <v>283</v>
      </c>
      <c r="BL172" s="881">
        <v>250</v>
      </c>
      <c r="BM172" s="247">
        <v>245</v>
      </c>
      <c r="BN172" s="881">
        <v>390</v>
      </c>
      <c r="BO172" s="882">
        <v>419</v>
      </c>
      <c r="BP172" s="887">
        <v>583</v>
      </c>
      <c r="BQ172" s="888">
        <v>446.16216304</v>
      </c>
    </row>
    <row r="173" spans="1:69" s="27" customFormat="1" ht="23.25" customHeight="1" thickBot="1" x14ac:dyDescent="0.3">
      <c r="A173" s="16">
        <v>98</v>
      </c>
      <c r="B173" s="131" t="s">
        <v>163</v>
      </c>
      <c r="C173" s="1148" t="s">
        <v>3</v>
      </c>
      <c r="D173" s="1148"/>
      <c r="E173" s="871" t="s">
        <v>8</v>
      </c>
      <c r="F173" s="64" t="e">
        <f>#REF!</f>
        <v>#REF!</v>
      </c>
      <c r="G173" s="871">
        <v>0.25</v>
      </c>
      <c r="H173" s="64" t="e">
        <f t="shared" si="5"/>
        <v>#REF!</v>
      </c>
      <c r="I173" s="64" t="e">
        <f>(H173*($I$9+#REF!))+H173</f>
        <v>#REF!</v>
      </c>
      <c r="J173" s="64" t="e">
        <f>ROUND(I173*#REF!*#REF!,0)</f>
        <v>#REF!</v>
      </c>
      <c r="K173" s="919" t="e">
        <f>ROUND(I173*#REF!*#REF!*#REF!,0)</f>
        <v>#REF!</v>
      </c>
      <c r="L173" s="887">
        <v>145</v>
      </c>
      <c r="M173" s="888">
        <v>94</v>
      </c>
      <c r="N173" s="881">
        <v>108.62455863685747</v>
      </c>
      <c r="O173" s="247">
        <v>85.7</v>
      </c>
      <c r="P173" s="993">
        <v>160</v>
      </c>
      <c r="Q173" s="888">
        <v>118.5</v>
      </c>
      <c r="R173" s="887">
        <v>144.12396270453789</v>
      </c>
      <c r="S173" s="888">
        <v>127.5</v>
      </c>
      <c r="T173" s="994">
        <v>253</v>
      </c>
      <c r="U173" s="995">
        <v>73</v>
      </c>
      <c r="V173" s="887">
        <v>117.67119266737632</v>
      </c>
      <c r="W173" s="888">
        <v>126.6330307009237</v>
      </c>
      <c r="X173" s="881">
        <v>126</v>
      </c>
      <c r="Y173" s="247">
        <v>126</v>
      </c>
      <c r="Z173" s="887">
        <v>192.67</v>
      </c>
      <c r="AA173" s="888">
        <v>207</v>
      </c>
      <c r="AB173" s="887">
        <v>266</v>
      </c>
      <c r="AC173" s="888">
        <v>158</v>
      </c>
      <c r="AD173" s="881">
        <v>164</v>
      </c>
      <c r="AE173" s="996">
        <v>99</v>
      </c>
      <c r="AF173" s="881">
        <v>120</v>
      </c>
      <c r="AG173" s="882">
        <v>124</v>
      </c>
      <c r="AH173" s="881">
        <v>92.05</v>
      </c>
      <c r="AI173" s="882">
        <v>104</v>
      </c>
      <c r="AJ173" s="881">
        <v>94.14</v>
      </c>
      <c r="AK173" s="882">
        <v>101</v>
      </c>
      <c r="AL173" s="881">
        <v>72</v>
      </c>
      <c r="AM173" s="882">
        <v>69</v>
      </c>
      <c r="AN173" s="881">
        <v>140.26</v>
      </c>
      <c r="AO173" s="247">
        <v>145.6</v>
      </c>
      <c r="AP173" s="881">
        <v>119.255</v>
      </c>
      <c r="AQ173" s="882">
        <v>150.36499999999998</v>
      </c>
      <c r="AR173" s="881">
        <v>131</v>
      </c>
      <c r="AS173" s="882">
        <v>141</v>
      </c>
      <c r="AT173" s="881">
        <v>116.07</v>
      </c>
      <c r="AU173" s="882">
        <v>124.91</v>
      </c>
      <c r="AV173" s="881">
        <v>131.20000000000002</v>
      </c>
      <c r="AW173" s="882">
        <v>88</v>
      </c>
      <c r="AX173" s="881">
        <v>111.95587999999999</v>
      </c>
      <c r="AY173" s="882">
        <v>116.25620000000001</v>
      </c>
      <c r="AZ173" s="886">
        <v>157.62711864406779</v>
      </c>
      <c r="BA173" s="882">
        <v>165</v>
      </c>
      <c r="BB173" s="887">
        <v>170</v>
      </c>
      <c r="BC173" s="888">
        <v>88.354358974358973</v>
      </c>
      <c r="BD173" s="881">
        <v>229</v>
      </c>
      <c r="BE173" s="882">
        <v>246</v>
      </c>
      <c r="BF173" s="881">
        <v>127</v>
      </c>
      <c r="BG173" s="882">
        <v>109</v>
      </c>
      <c r="BH173" s="881">
        <v>143</v>
      </c>
      <c r="BI173" s="882">
        <v>143</v>
      </c>
      <c r="BJ173" s="881">
        <v>90.68</v>
      </c>
      <c r="BK173" s="882">
        <v>94</v>
      </c>
      <c r="BL173" s="881">
        <v>83</v>
      </c>
      <c r="BM173" s="247">
        <v>82</v>
      </c>
      <c r="BN173" s="881">
        <v>130</v>
      </c>
      <c r="BO173" s="882">
        <v>140</v>
      </c>
      <c r="BP173" s="887">
        <v>194.70000000000002</v>
      </c>
      <c r="BQ173" s="888">
        <v>148.72528131999999</v>
      </c>
    </row>
    <row r="174" spans="1:69" s="27" customFormat="1" ht="23.25" customHeight="1" thickBot="1" x14ac:dyDescent="0.3">
      <c r="A174" s="16">
        <v>99</v>
      </c>
      <c r="B174" s="131" t="s">
        <v>164</v>
      </c>
      <c r="C174" s="1148" t="s">
        <v>3</v>
      </c>
      <c r="D174" s="1148"/>
      <c r="E174" s="871" t="s">
        <v>8</v>
      </c>
      <c r="F174" s="64" t="e">
        <f>#REF!</f>
        <v>#REF!</v>
      </c>
      <c r="G174" s="871">
        <v>1.25</v>
      </c>
      <c r="H174" s="64" t="e">
        <f t="shared" si="5"/>
        <v>#REF!</v>
      </c>
      <c r="I174" s="64" t="e">
        <f>(H174*($I$9+#REF!))+H174</f>
        <v>#REF!</v>
      </c>
      <c r="J174" s="64" t="e">
        <f>ROUND(I174*#REF!*#REF!,0)</f>
        <v>#REF!</v>
      </c>
      <c r="K174" s="919" t="e">
        <f>ROUND(I174*#REF!*#REF!*#REF!,0)</f>
        <v>#REF!</v>
      </c>
      <c r="L174" s="887">
        <v>724</v>
      </c>
      <c r="M174" s="888">
        <v>468</v>
      </c>
      <c r="N174" s="881">
        <v>543.12279318428739</v>
      </c>
      <c r="O174" s="247">
        <v>428.6</v>
      </c>
      <c r="P174" s="993">
        <v>799</v>
      </c>
      <c r="Q174" s="888">
        <v>594</v>
      </c>
      <c r="R174" s="887">
        <v>720.61981352268947</v>
      </c>
      <c r="S174" s="888">
        <v>637.70000000000005</v>
      </c>
      <c r="T174" s="994">
        <v>1266</v>
      </c>
      <c r="U174" s="995">
        <v>365</v>
      </c>
      <c r="V174" s="887">
        <v>588.3559633368817</v>
      </c>
      <c r="W174" s="888">
        <v>633.16515350461839</v>
      </c>
      <c r="X174" s="881">
        <v>628</v>
      </c>
      <c r="Y174" s="247">
        <v>628</v>
      </c>
      <c r="Z174" s="887">
        <v>963.35</v>
      </c>
      <c r="AA174" s="888">
        <v>1037</v>
      </c>
      <c r="AB174" s="887">
        <v>1330</v>
      </c>
      <c r="AC174" s="888">
        <v>788</v>
      </c>
      <c r="AD174" s="881">
        <v>819</v>
      </c>
      <c r="AE174" s="996">
        <v>494</v>
      </c>
      <c r="AF174" s="881">
        <v>599</v>
      </c>
      <c r="AG174" s="882">
        <v>622</v>
      </c>
      <c r="AH174" s="881">
        <v>460.24</v>
      </c>
      <c r="AI174" s="882">
        <v>516</v>
      </c>
      <c r="AJ174" s="881">
        <v>472.79</v>
      </c>
      <c r="AK174" s="882">
        <v>509</v>
      </c>
      <c r="AL174" s="881">
        <v>360</v>
      </c>
      <c r="AM174" s="882">
        <v>347</v>
      </c>
      <c r="AN174" s="881">
        <v>701.31</v>
      </c>
      <c r="AO174" s="247">
        <v>728.2</v>
      </c>
      <c r="AP174" s="881">
        <v>593.16399999999999</v>
      </c>
      <c r="AQ174" s="882">
        <v>751.82499999999993</v>
      </c>
      <c r="AR174" s="881">
        <v>655</v>
      </c>
      <c r="AS174" s="882">
        <v>705</v>
      </c>
      <c r="AT174" s="881">
        <v>580.34</v>
      </c>
      <c r="AU174" s="882">
        <v>624.54</v>
      </c>
      <c r="AV174" s="881">
        <v>652.80000000000007</v>
      </c>
      <c r="AW174" s="882">
        <v>439</v>
      </c>
      <c r="AX174" s="881">
        <v>559.77940000000012</v>
      </c>
      <c r="AY174" s="882">
        <v>581.27046000000007</v>
      </c>
      <c r="AZ174" s="886">
        <v>816.94915254237287</v>
      </c>
      <c r="BA174" s="882">
        <v>847</v>
      </c>
      <c r="BB174" s="887">
        <v>851</v>
      </c>
      <c r="BC174" s="888">
        <v>444.58241645244215</v>
      </c>
      <c r="BD174" s="881">
        <v>1144</v>
      </c>
      <c r="BE174" s="882">
        <v>1232</v>
      </c>
      <c r="BF174" s="881">
        <v>635</v>
      </c>
      <c r="BG174" s="882">
        <v>545</v>
      </c>
      <c r="BH174" s="881">
        <v>714</v>
      </c>
      <c r="BI174" s="882">
        <v>713</v>
      </c>
      <c r="BJ174" s="881">
        <v>455.08</v>
      </c>
      <c r="BK174" s="882">
        <v>472</v>
      </c>
      <c r="BL174" s="881">
        <v>415</v>
      </c>
      <c r="BM174" s="247">
        <v>407</v>
      </c>
      <c r="BN174" s="881">
        <v>649</v>
      </c>
      <c r="BO174" s="882">
        <v>699</v>
      </c>
      <c r="BP174" s="887">
        <v>971.30000000000007</v>
      </c>
      <c r="BQ174" s="888">
        <v>743.59904475999997</v>
      </c>
    </row>
    <row r="175" spans="1:69" s="27" customFormat="1" ht="23.25" customHeight="1" thickBot="1" x14ac:dyDescent="0.3">
      <c r="A175" s="16">
        <v>100</v>
      </c>
      <c r="B175" s="131" t="s">
        <v>165</v>
      </c>
      <c r="C175" s="1148" t="s">
        <v>3</v>
      </c>
      <c r="D175" s="1148"/>
      <c r="E175" s="871" t="s">
        <v>8</v>
      </c>
      <c r="F175" s="64" t="e">
        <f>#REF!</f>
        <v>#REF!</v>
      </c>
      <c r="G175" s="871">
        <v>0.8</v>
      </c>
      <c r="H175" s="64" t="e">
        <f t="shared" si="5"/>
        <v>#REF!</v>
      </c>
      <c r="I175" s="64" t="e">
        <f>(H175*($I$9+#REF!))+H175</f>
        <v>#REF!</v>
      </c>
      <c r="J175" s="64" t="e">
        <f>ROUND(I175*#REF!*#REF!,0)</f>
        <v>#REF!</v>
      </c>
      <c r="K175" s="919" t="e">
        <f>ROUND(I175*#REF!*#REF!*#REF!,0)</f>
        <v>#REF!</v>
      </c>
      <c r="L175" s="887">
        <v>463</v>
      </c>
      <c r="M175" s="888">
        <v>299</v>
      </c>
      <c r="N175" s="881">
        <v>347.59858763794398</v>
      </c>
      <c r="O175" s="247">
        <v>274.3</v>
      </c>
      <c r="P175" s="993">
        <v>512</v>
      </c>
      <c r="Q175" s="888">
        <v>380.25</v>
      </c>
      <c r="R175" s="887">
        <v>461.19668065452134</v>
      </c>
      <c r="S175" s="888">
        <v>408.2</v>
      </c>
      <c r="T175" s="994">
        <v>810</v>
      </c>
      <c r="U175" s="995">
        <v>234</v>
      </c>
      <c r="V175" s="887">
        <v>376.54781653560423</v>
      </c>
      <c r="W175" s="888">
        <v>405.22569824295579</v>
      </c>
      <c r="X175" s="881">
        <v>402</v>
      </c>
      <c r="Y175" s="247">
        <v>402</v>
      </c>
      <c r="Z175" s="887">
        <v>616.54999999999995</v>
      </c>
      <c r="AA175" s="888">
        <v>664</v>
      </c>
      <c r="AB175" s="887">
        <v>851</v>
      </c>
      <c r="AC175" s="888">
        <v>504</v>
      </c>
      <c r="AD175" s="881">
        <v>524</v>
      </c>
      <c r="AE175" s="996">
        <v>316</v>
      </c>
      <c r="AF175" s="881">
        <v>383</v>
      </c>
      <c r="AG175" s="882">
        <v>398</v>
      </c>
      <c r="AH175" s="881">
        <v>294.97000000000003</v>
      </c>
      <c r="AI175" s="882">
        <v>331</v>
      </c>
      <c r="AJ175" s="881">
        <v>302.29000000000002</v>
      </c>
      <c r="AK175" s="882">
        <v>325</v>
      </c>
      <c r="AL175" s="881">
        <v>231</v>
      </c>
      <c r="AM175" s="882">
        <v>222</v>
      </c>
      <c r="AN175" s="881">
        <v>448.84</v>
      </c>
      <c r="AO175" s="247">
        <v>466.1</v>
      </c>
      <c r="AP175" s="881">
        <v>491.53799999999995</v>
      </c>
      <c r="AQ175" s="882">
        <v>528.87</v>
      </c>
      <c r="AR175" s="881">
        <v>419</v>
      </c>
      <c r="AS175" s="882">
        <v>451</v>
      </c>
      <c r="AT175" s="881">
        <v>371.42</v>
      </c>
      <c r="AU175" s="882">
        <v>399.7</v>
      </c>
      <c r="AV175" s="881">
        <v>417.6</v>
      </c>
      <c r="AW175" s="882">
        <v>281</v>
      </c>
      <c r="AX175" s="881">
        <v>358.25459999999998</v>
      </c>
      <c r="AY175" s="882">
        <v>372.01983999999999</v>
      </c>
      <c r="AZ175" s="886">
        <v>487.28813559322037</v>
      </c>
      <c r="BA175" s="882">
        <v>543</v>
      </c>
      <c r="BB175" s="887">
        <v>544</v>
      </c>
      <c r="BC175" s="888">
        <v>284.64642570281126</v>
      </c>
      <c r="BD175" s="881">
        <v>732</v>
      </c>
      <c r="BE175" s="882">
        <v>788</v>
      </c>
      <c r="BF175" s="881">
        <v>406</v>
      </c>
      <c r="BG175" s="882">
        <v>437</v>
      </c>
      <c r="BH175" s="881">
        <v>457</v>
      </c>
      <c r="BI175" s="882">
        <v>457</v>
      </c>
      <c r="BJ175" s="881">
        <v>291.52999999999997</v>
      </c>
      <c r="BK175" s="882">
        <v>302</v>
      </c>
      <c r="BL175" s="881">
        <v>266</v>
      </c>
      <c r="BM175" s="247">
        <v>261</v>
      </c>
      <c r="BN175" s="881">
        <v>416</v>
      </c>
      <c r="BO175" s="882">
        <v>447</v>
      </c>
      <c r="BP175" s="887">
        <v>621.5</v>
      </c>
      <c r="BQ175" s="888">
        <v>475.90448312000007</v>
      </c>
    </row>
    <row r="176" spans="1:69" s="27" customFormat="1" ht="41.25" customHeight="1" thickBot="1" x14ac:dyDescent="0.3">
      <c r="A176" s="16">
        <v>101</v>
      </c>
      <c r="B176" s="131" t="s">
        <v>166</v>
      </c>
      <c r="C176" s="1148" t="s">
        <v>3</v>
      </c>
      <c r="D176" s="1148"/>
      <c r="E176" s="871" t="s">
        <v>8</v>
      </c>
      <c r="F176" s="64" t="e">
        <f>#REF!</f>
        <v>#REF!</v>
      </c>
      <c r="G176" s="871">
        <v>1</v>
      </c>
      <c r="H176" s="64" t="e">
        <f t="shared" si="5"/>
        <v>#REF!</v>
      </c>
      <c r="I176" s="64" t="e">
        <f>(H176*($I$9+#REF!))+H176</f>
        <v>#REF!</v>
      </c>
      <c r="J176" s="64" t="e">
        <f>ROUND(I176*#REF!*#REF!,0)</f>
        <v>#REF!</v>
      </c>
      <c r="K176" s="919" t="e">
        <f>ROUND(I176*#REF!*#REF!*#REF!,0)</f>
        <v>#REF!</v>
      </c>
      <c r="L176" s="887">
        <v>579</v>
      </c>
      <c r="M176" s="888">
        <v>374</v>
      </c>
      <c r="N176" s="881">
        <v>434.49823454742989</v>
      </c>
      <c r="O176" s="247">
        <v>342.9</v>
      </c>
      <c r="P176" s="993">
        <v>640</v>
      </c>
      <c r="Q176" s="888">
        <v>475.5</v>
      </c>
      <c r="R176" s="887">
        <v>576.49585081815155</v>
      </c>
      <c r="S176" s="888">
        <v>510.2</v>
      </c>
      <c r="T176" s="994">
        <v>1013</v>
      </c>
      <c r="U176" s="995">
        <v>292</v>
      </c>
      <c r="V176" s="887">
        <v>470.68477066950527</v>
      </c>
      <c r="W176" s="888">
        <v>506.53212280369479</v>
      </c>
      <c r="X176" s="881">
        <v>503</v>
      </c>
      <c r="Y176" s="247">
        <v>503</v>
      </c>
      <c r="Z176" s="887">
        <v>770.68</v>
      </c>
      <c r="AA176" s="888">
        <v>829</v>
      </c>
      <c r="AB176" s="887">
        <v>1064</v>
      </c>
      <c r="AC176" s="888">
        <v>631</v>
      </c>
      <c r="AD176" s="881">
        <v>655</v>
      </c>
      <c r="AE176" s="996">
        <v>395</v>
      </c>
      <c r="AF176" s="881">
        <v>479</v>
      </c>
      <c r="AG176" s="882">
        <v>498</v>
      </c>
      <c r="AH176" s="881">
        <v>368.19</v>
      </c>
      <c r="AI176" s="882">
        <v>412</v>
      </c>
      <c r="AJ176" s="881">
        <v>378.65</v>
      </c>
      <c r="AK176" s="882">
        <v>407</v>
      </c>
      <c r="AL176" s="881">
        <v>288</v>
      </c>
      <c r="AM176" s="882">
        <v>277</v>
      </c>
      <c r="AN176" s="881">
        <v>561.04999999999995</v>
      </c>
      <c r="AO176" s="247">
        <v>582.6</v>
      </c>
      <c r="AP176" s="881">
        <v>474.94599999999997</v>
      </c>
      <c r="AQ176" s="882">
        <v>602.49699999999996</v>
      </c>
      <c r="AR176" s="881">
        <v>524</v>
      </c>
      <c r="AS176" s="882">
        <v>564</v>
      </c>
      <c r="AT176" s="881">
        <v>464.27</v>
      </c>
      <c r="AU176" s="882">
        <v>499.63</v>
      </c>
      <c r="AV176" s="881">
        <v>521.6</v>
      </c>
      <c r="AW176" s="882">
        <v>351</v>
      </c>
      <c r="AX176" s="881">
        <v>447.82352000000003</v>
      </c>
      <c r="AY176" s="882">
        <v>465.01426000000004</v>
      </c>
      <c r="AZ176" s="886">
        <v>622.03389830508479</v>
      </c>
      <c r="BA176" s="882">
        <v>646</v>
      </c>
      <c r="BB176" s="887">
        <v>681</v>
      </c>
      <c r="BC176" s="888">
        <v>356.23022508038588</v>
      </c>
      <c r="BD176" s="881">
        <v>916</v>
      </c>
      <c r="BE176" s="882">
        <v>985</v>
      </c>
      <c r="BF176" s="881">
        <v>508</v>
      </c>
      <c r="BG176" s="882">
        <v>547</v>
      </c>
      <c r="BH176" s="881">
        <v>572</v>
      </c>
      <c r="BI176" s="882">
        <v>571</v>
      </c>
      <c r="BJ176" s="881">
        <v>364.41</v>
      </c>
      <c r="BK176" s="882">
        <v>378</v>
      </c>
      <c r="BL176" s="881">
        <v>332</v>
      </c>
      <c r="BM176" s="247">
        <v>327</v>
      </c>
      <c r="BN176" s="881">
        <v>519</v>
      </c>
      <c r="BO176" s="882">
        <v>559</v>
      </c>
      <c r="BP176" s="887">
        <v>777.7</v>
      </c>
      <c r="BQ176" s="888">
        <v>594.87376343999995</v>
      </c>
    </row>
    <row r="177" spans="1:69" s="27" customFormat="1" ht="41.25" customHeight="1" thickBot="1" x14ac:dyDescent="0.3">
      <c r="A177" s="16">
        <v>102</v>
      </c>
      <c r="B177" s="131" t="s">
        <v>167</v>
      </c>
      <c r="C177" s="1148" t="s">
        <v>3</v>
      </c>
      <c r="D177" s="1148"/>
      <c r="E177" s="871" t="s">
        <v>8</v>
      </c>
      <c r="F177" s="64" t="e">
        <f>#REF!</f>
        <v>#REF!</v>
      </c>
      <c r="G177" s="871">
        <v>0.5</v>
      </c>
      <c r="H177" s="64" t="e">
        <f t="shared" si="5"/>
        <v>#REF!</v>
      </c>
      <c r="I177" s="64" t="e">
        <f>(H177*($I$9+#REF!))+H177</f>
        <v>#REF!</v>
      </c>
      <c r="J177" s="64" t="e">
        <f>ROUND(I177*#REF!*#REF!,0)</f>
        <v>#REF!</v>
      </c>
      <c r="K177" s="919" t="e">
        <f>ROUND(I177*#REF!*#REF!*#REF!,0)</f>
        <v>#REF!</v>
      </c>
      <c r="L177" s="887">
        <v>290</v>
      </c>
      <c r="M177" s="888">
        <v>187</v>
      </c>
      <c r="N177" s="881">
        <v>217.24911727371494</v>
      </c>
      <c r="O177" s="247">
        <v>171.4</v>
      </c>
      <c r="P177" s="993">
        <v>320</v>
      </c>
      <c r="Q177" s="888">
        <v>237.75</v>
      </c>
      <c r="R177" s="887">
        <v>288.24792540907578</v>
      </c>
      <c r="S177" s="888">
        <v>255.1</v>
      </c>
      <c r="T177" s="994">
        <v>507</v>
      </c>
      <c r="U177" s="995">
        <v>146</v>
      </c>
      <c r="V177" s="887">
        <v>235.34238533475263</v>
      </c>
      <c r="W177" s="888">
        <v>253.2660614018474</v>
      </c>
      <c r="X177" s="881">
        <v>251</v>
      </c>
      <c r="Y177" s="247">
        <v>251</v>
      </c>
      <c r="Z177" s="887">
        <v>385.34</v>
      </c>
      <c r="AA177" s="888">
        <v>415</v>
      </c>
      <c r="AB177" s="887">
        <v>532</v>
      </c>
      <c r="AC177" s="888">
        <v>315</v>
      </c>
      <c r="AD177" s="881">
        <v>328</v>
      </c>
      <c r="AE177" s="996">
        <v>197</v>
      </c>
      <c r="AF177" s="881">
        <v>240</v>
      </c>
      <c r="AG177" s="882">
        <v>249</v>
      </c>
      <c r="AH177" s="881">
        <v>184.1</v>
      </c>
      <c r="AI177" s="882">
        <v>206</v>
      </c>
      <c r="AJ177" s="881">
        <v>189.33</v>
      </c>
      <c r="AK177" s="882">
        <v>204</v>
      </c>
      <c r="AL177" s="881">
        <v>144</v>
      </c>
      <c r="AM177" s="882">
        <v>139</v>
      </c>
      <c r="AN177" s="881">
        <v>280.52</v>
      </c>
      <c r="AO177" s="247">
        <v>291.3</v>
      </c>
      <c r="AP177" s="881">
        <v>237.47299999999998</v>
      </c>
      <c r="AQ177" s="882">
        <v>300.72999999999996</v>
      </c>
      <c r="AR177" s="881">
        <v>262</v>
      </c>
      <c r="AS177" s="882">
        <v>282</v>
      </c>
      <c r="AT177" s="881">
        <v>232.14</v>
      </c>
      <c r="AU177" s="882">
        <v>249.81</v>
      </c>
      <c r="AV177" s="881">
        <v>260.8</v>
      </c>
      <c r="AW177" s="882">
        <v>176</v>
      </c>
      <c r="AX177" s="881">
        <v>223.91176000000002</v>
      </c>
      <c r="AY177" s="882">
        <v>232.51239999999999</v>
      </c>
      <c r="AZ177" s="886">
        <v>313.5593220338983</v>
      </c>
      <c r="BA177" s="882">
        <v>326</v>
      </c>
      <c r="BB177" s="887">
        <v>340</v>
      </c>
      <c r="BC177" s="888">
        <v>177.8207073954984</v>
      </c>
      <c r="BD177" s="881">
        <v>458</v>
      </c>
      <c r="BE177" s="882">
        <v>493</v>
      </c>
      <c r="BF177" s="881">
        <v>254</v>
      </c>
      <c r="BG177" s="882">
        <v>273</v>
      </c>
      <c r="BH177" s="881">
        <v>286</v>
      </c>
      <c r="BI177" s="882">
        <v>285</v>
      </c>
      <c r="BJ177" s="881">
        <v>182.2</v>
      </c>
      <c r="BK177" s="882">
        <v>189</v>
      </c>
      <c r="BL177" s="881">
        <v>166</v>
      </c>
      <c r="BM177" s="247">
        <v>163</v>
      </c>
      <c r="BN177" s="881">
        <v>260</v>
      </c>
      <c r="BO177" s="882">
        <v>280</v>
      </c>
      <c r="BP177" s="887">
        <v>388.3</v>
      </c>
      <c r="BQ177" s="888">
        <v>297.43688171999997</v>
      </c>
    </row>
    <row r="178" spans="1:69" s="27" customFormat="1" ht="27" customHeight="1" thickBot="1" x14ac:dyDescent="0.3">
      <c r="A178" s="16">
        <v>103</v>
      </c>
      <c r="B178" s="131" t="s">
        <v>168</v>
      </c>
      <c r="C178" s="1148" t="s">
        <v>3</v>
      </c>
      <c r="D178" s="1148"/>
      <c r="E178" s="871" t="s">
        <v>8</v>
      </c>
      <c r="F178" s="64" t="e">
        <f>#REF!</f>
        <v>#REF!</v>
      </c>
      <c r="G178" s="871">
        <v>0.25</v>
      </c>
      <c r="H178" s="64" t="e">
        <f t="shared" si="5"/>
        <v>#REF!</v>
      </c>
      <c r="I178" s="64" t="e">
        <f>(H178*($I$9+#REF!))+H178</f>
        <v>#REF!</v>
      </c>
      <c r="J178" s="64" t="e">
        <f>ROUND(I178*#REF!*#REF!,0)</f>
        <v>#REF!</v>
      </c>
      <c r="K178" s="919" t="e">
        <f>ROUND(I178*#REF!*#REF!*#REF!,0)</f>
        <v>#REF!</v>
      </c>
      <c r="L178" s="887">
        <v>145</v>
      </c>
      <c r="M178" s="888">
        <v>94</v>
      </c>
      <c r="N178" s="881">
        <v>108.62455863685747</v>
      </c>
      <c r="O178" s="247">
        <v>85.7</v>
      </c>
      <c r="P178" s="993">
        <v>160</v>
      </c>
      <c r="Q178" s="888">
        <v>118.5</v>
      </c>
      <c r="R178" s="887">
        <v>144.12396270453789</v>
      </c>
      <c r="S178" s="888">
        <v>127.5</v>
      </c>
      <c r="T178" s="994">
        <v>253</v>
      </c>
      <c r="U178" s="995">
        <v>73</v>
      </c>
      <c r="V178" s="887">
        <v>117.67119266737632</v>
      </c>
      <c r="W178" s="888">
        <v>126.6330307009237</v>
      </c>
      <c r="X178" s="881">
        <v>126</v>
      </c>
      <c r="Y178" s="247">
        <v>126</v>
      </c>
      <c r="Z178" s="887">
        <v>192.67</v>
      </c>
      <c r="AA178" s="888">
        <v>207</v>
      </c>
      <c r="AB178" s="887">
        <v>266</v>
      </c>
      <c r="AC178" s="888">
        <v>158</v>
      </c>
      <c r="AD178" s="881">
        <v>164</v>
      </c>
      <c r="AE178" s="996">
        <v>99</v>
      </c>
      <c r="AF178" s="881">
        <v>120</v>
      </c>
      <c r="AG178" s="882">
        <v>124</v>
      </c>
      <c r="AH178" s="881">
        <v>92.05</v>
      </c>
      <c r="AI178" s="882">
        <v>104</v>
      </c>
      <c r="AJ178" s="881">
        <v>94.14</v>
      </c>
      <c r="AK178" s="882">
        <v>101</v>
      </c>
      <c r="AL178" s="881">
        <v>72</v>
      </c>
      <c r="AM178" s="882">
        <v>69</v>
      </c>
      <c r="AN178" s="881">
        <v>140.26</v>
      </c>
      <c r="AO178" s="247">
        <v>145.6</v>
      </c>
      <c r="AP178" s="881">
        <v>119.255</v>
      </c>
      <c r="AQ178" s="882">
        <v>150.36499999999998</v>
      </c>
      <c r="AR178" s="881">
        <v>131</v>
      </c>
      <c r="AS178" s="882">
        <v>141</v>
      </c>
      <c r="AT178" s="881">
        <v>116.07</v>
      </c>
      <c r="AU178" s="882">
        <v>124.91</v>
      </c>
      <c r="AV178" s="881">
        <v>131.20000000000002</v>
      </c>
      <c r="AW178" s="882">
        <v>88</v>
      </c>
      <c r="AX178" s="881">
        <v>111.95587999999999</v>
      </c>
      <c r="AY178" s="882">
        <v>116.25620000000001</v>
      </c>
      <c r="AZ178" s="886">
        <v>157.62711864406779</v>
      </c>
      <c r="BA178" s="882">
        <v>165</v>
      </c>
      <c r="BB178" s="887">
        <v>170</v>
      </c>
      <c r="BC178" s="888">
        <v>88.354358974358973</v>
      </c>
      <c r="BD178" s="881">
        <v>229</v>
      </c>
      <c r="BE178" s="882">
        <v>246</v>
      </c>
      <c r="BF178" s="881">
        <v>127</v>
      </c>
      <c r="BG178" s="882">
        <v>137</v>
      </c>
      <c r="BH178" s="881">
        <v>143</v>
      </c>
      <c r="BI178" s="882">
        <v>143</v>
      </c>
      <c r="BJ178" s="881">
        <v>90.68</v>
      </c>
      <c r="BK178" s="882">
        <v>94</v>
      </c>
      <c r="BL178" s="881">
        <v>83</v>
      </c>
      <c r="BM178" s="247">
        <v>82</v>
      </c>
      <c r="BN178" s="881">
        <v>130</v>
      </c>
      <c r="BO178" s="882">
        <v>140</v>
      </c>
      <c r="BP178" s="887">
        <v>194.70000000000002</v>
      </c>
      <c r="BQ178" s="888">
        <v>148.72528131999999</v>
      </c>
    </row>
    <row r="179" spans="1:69" s="27" customFormat="1" ht="41.25" customHeight="1" thickBot="1" x14ac:dyDescent="0.3">
      <c r="A179" s="16">
        <v>104</v>
      </c>
      <c r="B179" s="131" t="s">
        <v>169</v>
      </c>
      <c r="C179" s="1148" t="s">
        <v>3</v>
      </c>
      <c r="D179" s="1148"/>
      <c r="E179" s="871" t="s">
        <v>8</v>
      </c>
      <c r="F179" s="64" t="e">
        <f>#REF!</f>
        <v>#REF!</v>
      </c>
      <c r="G179" s="871">
        <v>0.42</v>
      </c>
      <c r="H179" s="64" t="e">
        <f t="shared" si="5"/>
        <v>#REF!</v>
      </c>
      <c r="I179" s="64" t="e">
        <f>(H179*($I$9+#REF!))+H179</f>
        <v>#REF!</v>
      </c>
      <c r="J179" s="64" t="e">
        <f>ROUND(I179*#REF!*#REF!,0)</f>
        <v>#REF!</v>
      </c>
      <c r="K179" s="919" t="e">
        <f>ROUND(I179*#REF!*#REF!*#REF!,0)</f>
        <v>#REF!</v>
      </c>
      <c r="L179" s="887">
        <v>243</v>
      </c>
      <c r="M179" s="888">
        <v>157</v>
      </c>
      <c r="N179" s="881">
        <v>182.48925850992055</v>
      </c>
      <c r="O179" s="247">
        <v>144</v>
      </c>
      <c r="P179" s="993">
        <v>269</v>
      </c>
      <c r="Q179" s="888">
        <v>199.5</v>
      </c>
      <c r="R179" s="887">
        <v>242.12825734362369</v>
      </c>
      <c r="S179" s="888">
        <v>214.3</v>
      </c>
      <c r="T179" s="994">
        <v>426</v>
      </c>
      <c r="U179" s="995">
        <v>123</v>
      </c>
      <c r="V179" s="887">
        <v>197.6876036811922</v>
      </c>
      <c r="W179" s="888">
        <v>212.74349157755177</v>
      </c>
      <c r="X179" s="881">
        <v>211</v>
      </c>
      <c r="Y179" s="247">
        <v>211</v>
      </c>
      <c r="Z179" s="887">
        <v>323.69</v>
      </c>
      <c r="AA179" s="888">
        <v>348</v>
      </c>
      <c r="AB179" s="887">
        <v>447</v>
      </c>
      <c r="AC179" s="888">
        <v>265</v>
      </c>
      <c r="AD179" s="881">
        <v>275</v>
      </c>
      <c r="AE179" s="996">
        <v>166</v>
      </c>
      <c r="AF179" s="881">
        <v>201</v>
      </c>
      <c r="AG179" s="882">
        <v>209</v>
      </c>
      <c r="AH179" s="881">
        <v>154.81</v>
      </c>
      <c r="AI179" s="882">
        <v>174</v>
      </c>
      <c r="AJ179" s="881">
        <v>158.99</v>
      </c>
      <c r="AK179" s="882">
        <v>172</v>
      </c>
      <c r="AL179" s="881">
        <v>121</v>
      </c>
      <c r="AM179" s="882">
        <v>116</v>
      </c>
      <c r="AN179" s="881">
        <v>235.64</v>
      </c>
      <c r="AO179" s="247">
        <v>244.7</v>
      </c>
      <c r="AP179" s="881">
        <v>200.14099999999999</v>
      </c>
      <c r="AQ179" s="882">
        <v>251.99099999999999</v>
      </c>
      <c r="AR179" s="881">
        <v>220</v>
      </c>
      <c r="AS179" s="882">
        <v>237</v>
      </c>
      <c r="AT179" s="881">
        <v>194.99</v>
      </c>
      <c r="AU179" s="882">
        <v>209.84</v>
      </c>
      <c r="AV179" s="881">
        <v>219.20000000000002</v>
      </c>
      <c r="AW179" s="882">
        <v>147</v>
      </c>
      <c r="AX179" s="881">
        <v>188.08630000000002</v>
      </c>
      <c r="AY179" s="882">
        <v>195.30619999999999</v>
      </c>
      <c r="AZ179" s="886">
        <v>274.57627118644069</v>
      </c>
      <c r="BA179" s="882">
        <v>285</v>
      </c>
      <c r="BB179" s="887">
        <v>286</v>
      </c>
      <c r="BC179" s="888">
        <v>149.86973180076629</v>
      </c>
      <c r="BD179" s="881">
        <v>385</v>
      </c>
      <c r="BE179" s="882">
        <v>414</v>
      </c>
      <c r="BF179" s="881">
        <v>213</v>
      </c>
      <c r="BG179" s="882">
        <v>230</v>
      </c>
      <c r="BH179" s="881">
        <v>240</v>
      </c>
      <c r="BI179" s="882">
        <v>240</v>
      </c>
      <c r="BJ179" s="881">
        <v>152.54</v>
      </c>
      <c r="BK179" s="882">
        <v>159</v>
      </c>
      <c r="BL179" s="881">
        <v>139</v>
      </c>
      <c r="BM179" s="247">
        <v>138</v>
      </c>
      <c r="BN179" s="881">
        <v>218</v>
      </c>
      <c r="BO179" s="882">
        <v>235</v>
      </c>
      <c r="BP179" s="887">
        <v>326.70000000000005</v>
      </c>
      <c r="BQ179" s="888">
        <v>249.85464195999998</v>
      </c>
    </row>
    <row r="180" spans="1:69" s="27" customFormat="1" ht="19.5" customHeight="1" thickBot="1" x14ac:dyDescent="0.3">
      <c r="A180" s="16">
        <v>105</v>
      </c>
      <c r="B180" s="131" t="s">
        <v>170</v>
      </c>
      <c r="C180" s="1148" t="s">
        <v>3</v>
      </c>
      <c r="D180" s="1148"/>
      <c r="E180" s="871" t="s">
        <v>8</v>
      </c>
      <c r="F180" s="64" t="e">
        <f>#REF!</f>
        <v>#REF!</v>
      </c>
      <c r="G180" s="871">
        <v>0.25</v>
      </c>
      <c r="H180" s="64" t="e">
        <f t="shared" si="5"/>
        <v>#REF!</v>
      </c>
      <c r="I180" s="64" t="e">
        <f>(H180*($I$9+#REF!))+H180</f>
        <v>#REF!</v>
      </c>
      <c r="J180" s="64" t="e">
        <f>ROUND(I180*#REF!*#REF!,0)</f>
        <v>#REF!</v>
      </c>
      <c r="K180" s="919" t="e">
        <f>ROUND(I180*#REF!*#REF!*#REF!,0)</f>
        <v>#REF!</v>
      </c>
      <c r="L180" s="887">
        <v>145</v>
      </c>
      <c r="M180" s="888">
        <v>94</v>
      </c>
      <c r="N180" s="881">
        <v>108.62455863685747</v>
      </c>
      <c r="O180" s="247">
        <v>85.7</v>
      </c>
      <c r="P180" s="993">
        <v>160</v>
      </c>
      <c r="Q180" s="888">
        <v>118.5</v>
      </c>
      <c r="R180" s="887">
        <v>144.12396270453789</v>
      </c>
      <c r="S180" s="888">
        <v>127.5</v>
      </c>
      <c r="T180" s="994">
        <v>253</v>
      </c>
      <c r="U180" s="995">
        <v>73</v>
      </c>
      <c r="V180" s="887">
        <v>117.67119266737632</v>
      </c>
      <c r="W180" s="888">
        <v>126.6330307009237</v>
      </c>
      <c r="X180" s="881">
        <v>126</v>
      </c>
      <c r="Y180" s="247">
        <v>126</v>
      </c>
      <c r="Z180" s="887">
        <v>192.67</v>
      </c>
      <c r="AA180" s="888">
        <v>207</v>
      </c>
      <c r="AB180" s="887">
        <v>266</v>
      </c>
      <c r="AC180" s="888">
        <v>158</v>
      </c>
      <c r="AD180" s="881">
        <v>164</v>
      </c>
      <c r="AE180" s="996">
        <v>99</v>
      </c>
      <c r="AF180" s="881">
        <v>120</v>
      </c>
      <c r="AG180" s="882">
        <v>124</v>
      </c>
      <c r="AH180" s="881">
        <v>92.05</v>
      </c>
      <c r="AI180" s="882">
        <v>104</v>
      </c>
      <c r="AJ180" s="881">
        <v>94.14</v>
      </c>
      <c r="AK180" s="882">
        <v>101</v>
      </c>
      <c r="AL180" s="881">
        <v>72</v>
      </c>
      <c r="AM180" s="882">
        <v>69</v>
      </c>
      <c r="AN180" s="881">
        <v>140.26</v>
      </c>
      <c r="AO180" s="247">
        <v>145.6</v>
      </c>
      <c r="AP180" s="881">
        <v>119.255</v>
      </c>
      <c r="AQ180" s="882">
        <v>150.36499999999998</v>
      </c>
      <c r="AR180" s="881">
        <v>131</v>
      </c>
      <c r="AS180" s="882">
        <v>141</v>
      </c>
      <c r="AT180" s="881">
        <v>116.07</v>
      </c>
      <c r="AU180" s="882">
        <v>124.91</v>
      </c>
      <c r="AV180" s="881">
        <v>131.20000000000002</v>
      </c>
      <c r="AW180" s="882">
        <v>88</v>
      </c>
      <c r="AX180" s="881">
        <v>111.95587999999999</v>
      </c>
      <c r="AY180" s="882">
        <v>116.25620000000001</v>
      </c>
      <c r="AZ180" s="886">
        <v>157.62711864406779</v>
      </c>
      <c r="BA180" s="882">
        <v>165</v>
      </c>
      <c r="BB180" s="887">
        <v>170</v>
      </c>
      <c r="BC180" s="888">
        <v>88.354358974358973</v>
      </c>
      <c r="BD180" s="881">
        <v>229</v>
      </c>
      <c r="BE180" s="882">
        <v>246</v>
      </c>
      <c r="BF180" s="881">
        <v>127</v>
      </c>
      <c r="BG180" s="882">
        <v>137</v>
      </c>
      <c r="BH180" s="881">
        <v>143</v>
      </c>
      <c r="BI180" s="882">
        <v>143</v>
      </c>
      <c r="BJ180" s="881">
        <v>90.68</v>
      </c>
      <c r="BK180" s="882">
        <v>94</v>
      </c>
      <c r="BL180" s="881">
        <v>83</v>
      </c>
      <c r="BM180" s="247">
        <v>82</v>
      </c>
      <c r="BN180" s="881">
        <v>130</v>
      </c>
      <c r="BO180" s="882">
        <v>140</v>
      </c>
      <c r="BP180" s="887">
        <v>194.70000000000002</v>
      </c>
      <c r="BQ180" s="888">
        <v>148.72528131999999</v>
      </c>
    </row>
    <row r="181" spans="1:69" s="27" customFormat="1" ht="41.25" customHeight="1" thickBot="1" x14ac:dyDescent="0.3">
      <c r="A181" s="16">
        <v>106</v>
      </c>
      <c r="B181" s="131" t="s">
        <v>171</v>
      </c>
      <c r="C181" s="1148" t="s">
        <v>3</v>
      </c>
      <c r="D181" s="1148"/>
      <c r="E181" s="871" t="s">
        <v>8</v>
      </c>
      <c r="F181" s="64" t="e">
        <f>#REF!</f>
        <v>#REF!</v>
      </c>
      <c r="G181" s="871">
        <v>0.25</v>
      </c>
      <c r="H181" s="64" t="e">
        <f t="shared" si="5"/>
        <v>#REF!</v>
      </c>
      <c r="I181" s="64" t="e">
        <f>(H181*($I$9+#REF!))+H181</f>
        <v>#REF!</v>
      </c>
      <c r="J181" s="64" t="e">
        <f>ROUND(I181*#REF!*#REF!,0)</f>
        <v>#REF!</v>
      </c>
      <c r="K181" s="919" t="e">
        <f>ROUND(I181*#REF!*#REF!*#REF!,0)</f>
        <v>#REF!</v>
      </c>
      <c r="L181" s="887">
        <v>145</v>
      </c>
      <c r="M181" s="888">
        <v>94</v>
      </c>
      <c r="N181" s="881">
        <v>108.62455863685747</v>
      </c>
      <c r="O181" s="247">
        <v>85.7</v>
      </c>
      <c r="P181" s="993">
        <v>160</v>
      </c>
      <c r="Q181" s="888">
        <v>118.5</v>
      </c>
      <c r="R181" s="887">
        <v>144.12396270453789</v>
      </c>
      <c r="S181" s="888">
        <v>127.5</v>
      </c>
      <c r="T181" s="994">
        <v>253</v>
      </c>
      <c r="U181" s="995">
        <v>73</v>
      </c>
      <c r="V181" s="887">
        <v>117.67119266737632</v>
      </c>
      <c r="W181" s="888">
        <v>126.6330307009237</v>
      </c>
      <c r="X181" s="881">
        <v>126</v>
      </c>
      <c r="Y181" s="247">
        <v>126</v>
      </c>
      <c r="Z181" s="887">
        <v>192.67</v>
      </c>
      <c r="AA181" s="888">
        <v>207</v>
      </c>
      <c r="AB181" s="887">
        <v>266</v>
      </c>
      <c r="AC181" s="888">
        <v>158</v>
      </c>
      <c r="AD181" s="881">
        <v>164</v>
      </c>
      <c r="AE181" s="996">
        <v>99</v>
      </c>
      <c r="AF181" s="881">
        <v>120</v>
      </c>
      <c r="AG181" s="882">
        <v>124</v>
      </c>
      <c r="AH181" s="881">
        <v>92.05</v>
      </c>
      <c r="AI181" s="882">
        <v>104</v>
      </c>
      <c r="AJ181" s="881">
        <v>94.14</v>
      </c>
      <c r="AK181" s="882">
        <v>101</v>
      </c>
      <c r="AL181" s="881">
        <v>72</v>
      </c>
      <c r="AM181" s="882">
        <v>69</v>
      </c>
      <c r="AN181" s="881">
        <v>140.26</v>
      </c>
      <c r="AO181" s="247">
        <v>145.6</v>
      </c>
      <c r="AP181" s="881">
        <v>153.476</v>
      </c>
      <c r="AQ181" s="882">
        <v>164.88299999999998</v>
      </c>
      <c r="AR181" s="881">
        <v>131</v>
      </c>
      <c r="AS181" s="882">
        <v>141</v>
      </c>
      <c r="AT181" s="881">
        <v>116.07</v>
      </c>
      <c r="AU181" s="882">
        <v>124.91</v>
      </c>
      <c r="AV181" s="881">
        <v>131.20000000000002</v>
      </c>
      <c r="AW181" s="882">
        <v>88</v>
      </c>
      <c r="AX181" s="881">
        <v>111.95587999999999</v>
      </c>
      <c r="AY181" s="882">
        <v>116.25620000000001</v>
      </c>
      <c r="AZ181" s="886">
        <v>157.62711864406779</v>
      </c>
      <c r="BA181" s="882">
        <v>165</v>
      </c>
      <c r="BB181" s="887">
        <v>170</v>
      </c>
      <c r="BC181" s="888">
        <v>88.354358974358973</v>
      </c>
      <c r="BD181" s="881">
        <v>229</v>
      </c>
      <c r="BE181" s="882">
        <v>246</v>
      </c>
      <c r="BF181" s="881">
        <v>127</v>
      </c>
      <c r="BG181" s="882">
        <v>137</v>
      </c>
      <c r="BH181" s="881">
        <v>143</v>
      </c>
      <c r="BI181" s="882">
        <v>143</v>
      </c>
      <c r="BJ181" s="881">
        <v>90.68</v>
      </c>
      <c r="BK181" s="882">
        <v>94</v>
      </c>
      <c r="BL181" s="881">
        <v>83</v>
      </c>
      <c r="BM181" s="247">
        <v>82</v>
      </c>
      <c r="BN181" s="881">
        <v>130</v>
      </c>
      <c r="BO181" s="882">
        <v>140</v>
      </c>
      <c r="BP181" s="887">
        <v>194.70000000000002</v>
      </c>
      <c r="BQ181" s="888">
        <v>148.72528131999999</v>
      </c>
    </row>
    <row r="182" spans="1:69" s="27" customFormat="1" ht="21.75" customHeight="1" thickBot="1" x14ac:dyDescent="0.3">
      <c r="A182" s="16">
        <v>107</v>
      </c>
      <c r="B182" s="131" t="s">
        <v>172</v>
      </c>
      <c r="C182" s="1148" t="s">
        <v>3</v>
      </c>
      <c r="D182" s="1148"/>
      <c r="E182" s="871" t="s">
        <v>8</v>
      </c>
      <c r="F182" s="64" t="e">
        <f>#REF!</f>
        <v>#REF!</v>
      </c>
      <c r="G182" s="871">
        <v>0.5</v>
      </c>
      <c r="H182" s="64" t="e">
        <f t="shared" si="5"/>
        <v>#REF!</v>
      </c>
      <c r="I182" s="64" t="e">
        <f>(H182*($I$9+#REF!))+H182</f>
        <v>#REF!</v>
      </c>
      <c r="J182" s="64" t="e">
        <f>ROUND(I182*#REF!*#REF!,0)</f>
        <v>#REF!</v>
      </c>
      <c r="K182" s="919" t="e">
        <f>ROUND(I182*#REF!*#REF!*#REF!,0)</f>
        <v>#REF!</v>
      </c>
      <c r="L182" s="887">
        <v>290</v>
      </c>
      <c r="M182" s="888">
        <v>187</v>
      </c>
      <c r="N182" s="881">
        <v>217.24911727371494</v>
      </c>
      <c r="O182" s="247">
        <v>171.4</v>
      </c>
      <c r="P182" s="993">
        <v>320</v>
      </c>
      <c r="Q182" s="888">
        <v>237.75</v>
      </c>
      <c r="R182" s="887">
        <v>288.24792540907578</v>
      </c>
      <c r="S182" s="888">
        <v>255.1</v>
      </c>
      <c r="T182" s="994">
        <v>507</v>
      </c>
      <c r="U182" s="995">
        <v>146</v>
      </c>
      <c r="V182" s="887">
        <v>235.34238533475263</v>
      </c>
      <c r="W182" s="888">
        <v>253.2660614018474</v>
      </c>
      <c r="X182" s="881">
        <v>251</v>
      </c>
      <c r="Y182" s="247">
        <v>251</v>
      </c>
      <c r="Z182" s="887">
        <v>385.34</v>
      </c>
      <c r="AA182" s="888">
        <v>415</v>
      </c>
      <c r="AB182" s="887">
        <v>532</v>
      </c>
      <c r="AC182" s="888">
        <v>315</v>
      </c>
      <c r="AD182" s="881">
        <v>328</v>
      </c>
      <c r="AE182" s="996">
        <v>197</v>
      </c>
      <c r="AF182" s="881">
        <v>240</v>
      </c>
      <c r="AG182" s="882">
        <v>249</v>
      </c>
      <c r="AH182" s="881">
        <v>184.1</v>
      </c>
      <c r="AI182" s="882">
        <v>206</v>
      </c>
      <c r="AJ182" s="881">
        <v>189.33</v>
      </c>
      <c r="AK182" s="882">
        <v>204</v>
      </c>
      <c r="AL182" s="881">
        <v>144</v>
      </c>
      <c r="AM182" s="882">
        <v>139</v>
      </c>
      <c r="AN182" s="881">
        <v>280.52</v>
      </c>
      <c r="AO182" s="247">
        <v>291.3</v>
      </c>
      <c r="AP182" s="881">
        <v>237.47299999999998</v>
      </c>
      <c r="AQ182" s="882">
        <v>300.72999999999996</v>
      </c>
      <c r="AR182" s="881">
        <v>262</v>
      </c>
      <c r="AS182" s="882">
        <v>282</v>
      </c>
      <c r="AT182" s="881">
        <v>232.14</v>
      </c>
      <c r="AU182" s="882">
        <v>249.81</v>
      </c>
      <c r="AV182" s="881">
        <v>260.8</v>
      </c>
      <c r="AW182" s="882">
        <v>176</v>
      </c>
      <c r="AX182" s="881">
        <v>223.91176000000002</v>
      </c>
      <c r="AY182" s="882">
        <v>232.51239999999999</v>
      </c>
      <c r="AZ182" s="886">
        <v>313.5593220338983</v>
      </c>
      <c r="BA182" s="882">
        <v>326</v>
      </c>
      <c r="BB182" s="887">
        <v>340</v>
      </c>
      <c r="BC182" s="888">
        <v>177.8207073954984</v>
      </c>
      <c r="BD182" s="881">
        <v>458</v>
      </c>
      <c r="BE182" s="882">
        <v>493</v>
      </c>
      <c r="BF182" s="881">
        <v>254</v>
      </c>
      <c r="BG182" s="882">
        <v>219</v>
      </c>
      <c r="BH182" s="881">
        <v>286</v>
      </c>
      <c r="BI182" s="882">
        <v>285</v>
      </c>
      <c r="BJ182" s="881">
        <v>182.2</v>
      </c>
      <c r="BK182" s="882">
        <v>189</v>
      </c>
      <c r="BL182" s="881">
        <v>166</v>
      </c>
      <c r="BM182" s="247">
        <v>163</v>
      </c>
      <c r="BN182" s="881">
        <v>260</v>
      </c>
      <c r="BO182" s="882">
        <v>280</v>
      </c>
      <c r="BP182" s="887">
        <v>388.3</v>
      </c>
      <c r="BQ182" s="888">
        <v>297.43688171999997</v>
      </c>
    </row>
    <row r="183" spans="1:69" s="27" customFormat="1" ht="21.75" customHeight="1" thickBot="1" x14ac:dyDescent="0.3">
      <c r="A183" s="16">
        <v>108</v>
      </c>
      <c r="B183" s="131" t="s">
        <v>173</v>
      </c>
      <c r="C183" s="1148" t="s">
        <v>3</v>
      </c>
      <c r="D183" s="1148"/>
      <c r="E183" s="871" t="s">
        <v>8</v>
      </c>
      <c r="F183" s="64" t="e">
        <f>#REF!</f>
        <v>#REF!</v>
      </c>
      <c r="G183" s="871">
        <v>0.91</v>
      </c>
      <c r="H183" s="64" t="e">
        <f t="shared" si="5"/>
        <v>#REF!</v>
      </c>
      <c r="I183" s="64" t="e">
        <f>(H183*($I$9+#REF!))+H183</f>
        <v>#REF!</v>
      </c>
      <c r="J183" s="64" t="e">
        <f>ROUND(I183*#REF!*#REF!,0)</f>
        <v>#REF!</v>
      </c>
      <c r="K183" s="919" t="e">
        <f>ROUND(I183*#REF!*#REF!*#REF!,0)</f>
        <v>#REF!</v>
      </c>
      <c r="L183" s="887">
        <v>527</v>
      </c>
      <c r="M183" s="888">
        <v>340</v>
      </c>
      <c r="N183" s="881">
        <v>395.39339343816124</v>
      </c>
      <c r="O183" s="247">
        <v>312</v>
      </c>
      <c r="P183" s="993">
        <v>582</v>
      </c>
      <c r="Q183" s="888">
        <v>432.75</v>
      </c>
      <c r="R183" s="887">
        <v>524.61122424451787</v>
      </c>
      <c r="S183" s="888">
        <v>464.3</v>
      </c>
      <c r="T183" s="994">
        <v>922</v>
      </c>
      <c r="U183" s="995">
        <v>266</v>
      </c>
      <c r="V183" s="887">
        <v>428.32314130924976</v>
      </c>
      <c r="W183" s="888">
        <v>460.94423175136222</v>
      </c>
      <c r="X183" s="881">
        <v>458</v>
      </c>
      <c r="Y183" s="247">
        <v>458</v>
      </c>
      <c r="Z183" s="887">
        <v>701.32</v>
      </c>
      <c r="AA183" s="888">
        <v>755</v>
      </c>
      <c r="AB183" s="887">
        <v>969</v>
      </c>
      <c r="AC183" s="888">
        <v>574</v>
      </c>
      <c r="AD183" s="881">
        <v>596</v>
      </c>
      <c r="AE183" s="996">
        <v>359</v>
      </c>
      <c r="AF183" s="881">
        <v>436</v>
      </c>
      <c r="AG183" s="882">
        <v>453</v>
      </c>
      <c r="AH183" s="881">
        <v>334.72</v>
      </c>
      <c r="AI183" s="882">
        <v>376</v>
      </c>
      <c r="AJ183" s="881">
        <v>344.13</v>
      </c>
      <c r="AK183" s="882">
        <v>370</v>
      </c>
      <c r="AL183" s="881">
        <v>262</v>
      </c>
      <c r="AM183" s="882">
        <v>253</v>
      </c>
      <c r="AN183" s="881">
        <v>510.55</v>
      </c>
      <c r="AO183" s="247">
        <v>530.20000000000005</v>
      </c>
      <c r="AP183" s="881">
        <v>215.69599999999997</v>
      </c>
      <c r="AQ183" s="882">
        <v>300.72999999999996</v>
      </c>
      <c r="AR183" s="881">
        <v>477</v>
      </c>
      <c r="AS183" s="882">
        <v>513</v>
      </c>
      <c r="AT183" s="881">
        <v>422.49</v>
      </c>
      <c r="AU183" s="882">
        <v>454.66</v>
      </c>
      <c r="AV183" s="881">
        <v>475.20000000000005</v>
      </c>
      <c r="AW183" s="882">
        <v>320</v>
      </c>
      <c r="AX183" s="881">
        <v>407.51856000000004</v>
      </c>
      <c r="AY183" s="882">
        <v>423.17046000000005</v>
      </c>
      <c r="AZ183" s="886">
        <v>594.06779661016947</v>
      </c>
      <c r="BA183" s="882">
        <v>617</v>
      </c>
      <c r="BB183" s="887">
        <v>619</v>
      </c>
      <c r="BC183" s="888">
        <v>323.78091872791526</v>
      </c>
      <c r="BD183" s="881">
        <v>833</v>
      </c>
      <c r="BE183" s="882">
        <v>897</v>
      </c>
      <c r="BF183" s="881">
        <v>462</v>
      </c>
      <c r="BG183" s="882">
        <v>397</v>
      </c>
      <c r="BH183" s="881">
        <v>520</v>
      </c>
      <c r="BI183" s="882">
        <v>519</v>
      </c>
      <c r="BJ183" s="881">
        <v>331.36</v>
      </c>
      <c r="BK183" s="882">
        <v>344</v>
      </c>
      <c r="BL183" s="881">
        <v>302</v>
      </c>
      <c r="BM183" s="247">
        <v>297</v>
      </c>
      <c r="BN183" s="881">
        <v>473</v>
      </c>
      <c r="BO183" s="882">
        <v>509</v>
      </c>
      <c r="BP183" s="887">
        <v>707.30000000000007</v>
      </c>
      <c r="BQ183" s="888">
        <v>541.34032348000005</v>
      </c>
    </row>
    <row r="184" spans="1:69" s="27" customFormat="1" ht="21.75" customHeight="1" thickBot="1" x14ac:dyDescent="0.3">
      <c r="A184" s="16">
        <v>109</v>
      </c>
      <c r="B184" s="131" t="s">
        <v>174</v>
      </c>
      <c r="C184" s="1148" t="s">
        <v>3</v>
      </c>
      <c r="D184" s="1148"/>
      <c r="E184" s="871" t="s">
        <v>8</v>
      </c>
      <c r="F184" s="64" t="e">
        <f>#REF!</f>
        <v>#REF!</v>
      </c>
      <c r="G184" s="871">
        <v>0.72</v>
      </c>
      <c r="H184" s="64" t="e">
        <f t="shared" si="5"/>
        <v>#REF!</v>
      </c>
      <c r="I184" s="64" t="e">
        <f>(H184*($I$9+#REF!))+H184</f>
        <v>#REF!</v>
      </c>
      <c r="J184" s="64" t="e">
        <f>ROUND(I184*#REF!*#REF!,0)</f>
        <v>#REF!</v>
      </c>
      <c r="K184" s="919" t="e">
        <f>ROUND(I184*#REF!*#REF!*#REF!,0)</f>
        <v>#REF!</v>
      </c>
      <c r="L184" s="887">
        <v>417</v>
      </c>
      <c r="M184" s="888">
        <v>269</v>
      </c>
      <c r="N184" s="881">
        <v>312.83872887414952</v>
      </c>
      <c r="O184" s="247">
        <v>246.9</v>
      </c>
      <c r="P184" s="993">
        <v>461</v>
      </c>
      <c r="Q184" s="888">
        <v>342</v>
      </c>
      <c r="R184" s="887">
        <v>415.07701258906917</v>
      </c>
      <c r="S184" s="888">
        <v>367.3</v>
      </c>
      <c r="T184" s="994">
        <v>729</v>
      </c>
      <c r="U184" s="995">
        <v>210</v>
      </c>
      <c r="V184" s="887">
        <v>338.89303488204376</v>
      </c>
      <c r="W184" s="888">
        <v>364.70312841866019</v>
      </c>
      <c r="X184" s="881">
        <v>362</v>
      </c>
      <c r="Y184" s="247">
        <v>362</v>
      </c>
      <c r="Z184" s="887">
        <v>554.89</v>
      </c>
      <c r="AA184" s="888">
        <v>597</v>
      </c>
      <c r="AB184" s="887">
        <v>766</v>
      </c>
      <c r="AC184" s="888">
        <v>454</v>
      </c>
      <c r="AD184" s="881">
        <v>472</v>
      </c>
      <c r="AE184" s="996">
        <v>284</v>
      </c>
      <c r="AF184" s="881">
        <v>345</v>
      </c>
      <c r="AG184" s="882">
        <v>358</v>
      </c>
      <c r="AH184" s="881">
        <v>264.64</v>
      </c>
      <c r="AI184" s="882">
        <v>297</v>
      </c>
      <c r="AJ184" s="881">
        <v>271.95999999999998</v>
      </c>
      <c r="AK184" s="882">
        <v>293</v>
      </c>
      <c r="AL184" s="881">
        <v>208</v>
      </c>
      <c r="AM184" s="882">
        <v>200</v>
      </c>
      <c r="AN184" s="881">
        <v>403.96</v>
      </c>
      <c r="AO184" s="247">
        <v>419.5</v>
      </c>
      <c r="AP184" s="881">
        <v>269.62</v>
      </c>
      <c r="AQ184" s="882">
        <v>300.72999999999996</v>
      </c>
      <c r="AR184" s="881">
        <v>377</v>
      </c>
      <c r="AS184" s="882">
        <v>406</v>
      </c>
      <c r="AT184" s="881">
        <v>334.27</v>
      </c>
      <c r="AU184" s="882">
        <v>359.73</v>
      </c>
      <c r="AV184" s="881">
        <v>376</v>
      </c>
      <c r="AW184" s="882">
        <v>253</v>
      </c>
      <c r="AX184" s="881">
        <v>322.42914000000007</v>
      </c>
      <c r="AY184" s="882">
        <v>334.81364000000002</v>
      </c>
      <c r="AZ184" s="886">
        <v>468.64406779661022</v>
      </c>
      <c r="BA184" s="882">
        <v>487</v>
      </c>
      <c r="BB184" s="887">
        <v>490</v>
      </c>
      <c r="BC184" s="888">
        <v>256.10625000000005</v>
      </c>
      <c r="BD184" s="881">
        <v>659</v>
      </c>
      <c r="BE184" s="882">
        <v>709</v>
      </c>
      <c r="BF184" s="881">
        <v>366</v>
      </c>
      <c r="BG184" s="882">
        <v>314</v>
      </c>
      <c r="BH184" s="881">
        <v>412</v>
      </c>
      <c r="BI184" s="882">
        <v>411</v>
      </c>
      <c r="BJ184" s="881">
        <v>261.86</v>
      </c>
      <c r="BK184" s="882">
        <v>272</v>
      </c>
      <c r="BL184" s="881">
        <v>239</v>
      </c>
      <c r="BM184" s="247">
        <v>235</v>
      </c>
      <c r="BN184" s="881">
        <v>374</v>
      </c>
      <c r="BO184" s="882">
        <v>403</v>
      </c>
      <c r="BP184" s="887">
        <v>559.90000000000009</v>
      </c>
      <c r="BQ184" s="888">
        <v>428.30856244</v>
      </c>
    </row>
    <row r="185" spans="1:69" s="27" customFormat="1" ht="21.75" customHeight="1" thickBot="1" x14ac:dyDescent="0.3">
      <c r="A185" s="16">
        <v>110</v>
      </c>
      <c r="B185" s="131" t="s">
        <v>175</v>
      </c>
      <c r="C185" s="1148" t="s">
        <v>3</v>
      </c>
      <c r="D185" s="1148"/>
      <c r="E185" s="871" t="s">
        <v>8</v>
      </c>
      <c r="F185" s="64" t="e">
        <f>#REF!</f>
        <v>#REF!</v>
      </c>
      <c r="G185" s="871">
        <v>0.42</v>
      </c>
      <c r="H185" s="64" t="e">
        <f t="shared" si="5"/>
        <v>#REF!</v>
      </c>
      <c r="I185" s="64" t="e">
        <f>(H185*($I$9+#REF!))+H185</f>
        <v>#REF!</v>
      </c>
      <c r="J185" s="64" t="e">
        <f>ROUND(I185*#REF!*#REF!,0)</f>
        <v>#REF!</v>
      </c>
      <c r="K185" s="919" t="e">
        <f>ROUND(I185*#REF!*#REF!*#REF!,0)</f>
        <v>#REF!</v>
      </c>
      <c r="L185" s="887">
        <v>243</v>
      </c>
      <c r="M185" s="888">
        <v>157</v>
      </c>
      <c r="N185" s="881">
        <v>182.48925850992055</v>
      </c>
      <c r="O185" s="247">
        <v>144</v>
      </c>
      <c r="P185" s="993">
        <v>269</v>
      </c>
      <c r="Q185" s="888">
        <v>199.5</v>
      </c>
      <c r="R185" s="887">
        <v>242.12825734362369</v>
      </c>
      <c r="S185" s="888">
        <v>214.3</v>
      </c>
      <c r="T185" s="994">
        <v>426</v>
      </c>
      <c r="U185" s="995">
        <v>123</v>
      </c>
      <c r="V185" s="887">
        <v>197.6876036811922</v>
      </c>
      <c r="W185" s="888">
        <v>212.74349157755177</v>
      </c>
      <c r="X185" s="881">
        <v>211</v>
      </c>
      <c r="Y185" s="247">
        <v>211</v>
      </c>
      <c r="Z185" s="887">
        <v>323.69</v>
      </c>
      <c r="AA185" s="888">
        <v>348</v>
      </c>
      <c r="AB185" s="887">
        <v>447</v>
      </c>
      <c r="AC185" s="888">
        <v>265</v>
      </c>
      <c r="AD185" s="881">
        <v>275</v>
      </c>
      <c r="AE185" s="996">
        <v>166</v>
      </c>
      <c r="AF185" s="881">
        <v>201</v>
      </c>
      <c r="AG185" s="882">
        <v>209</v>
      </c>
      <c r="AH185" s="881">
        <v>154.81</v>
      </c>
      <c r="AI185" s="882">
        <v>174</v>
      </c>
      <c r="AJ185" s="881">
        <v>158.99</v>
      </c>
      <c r="AK185" s="882">
        <v>172</v>
      </c>
      <c r="AL185" s="881">
        <v>121</v>
      </c>
      <c r="AM185" s="882">
        <v>116</v>
      </c>
      <c r="AN185" s="881">
        <v>235.64</v>
      </c>
      <c r="AO185" s="247">
        <v>244.7</v>
      </c>
      <c r="AP185" s="881">
        <v>200.14099999999999</v>
      </c>
      <c r="AQ185" s="882">
        <v>251.99099999999999</v>
      </c>
      <c r="AR185" s="881">
        <v>220</v>
      </c>
      <c r="AS185" s="882">
        <v>237</v>
      </c>
      <c r="AT185" s="881">
        <v>194.99</v>
      </c>
      <c r="AU185" s="882">
        <v>209.84</v>
      </c>
      <c r="AV185" s="881">
        <v>219.20000000000002</v>
      </c>
      <c r="AW185" s="882">
        <v>147</v>
      </c>
      <c r="AX185" s="881">
        <v>188.08630000000002</v>
      </c>
      <c r="AY185" s="882">
        <v>195.30619999999999</v>
      </c>
      <c r="AZ185" s="886">
        <v>274.57627118644069</v>
      </c>
      <c r="BA185" s="882">
        <v>285</v>
      </c>
      <c r="BB185" s="887">
        <v>286</v>
      </c>
      <c r="BC185" s="888">
        <v>149.86973180076629</v>
      </c>
      <c r="BD185" s="881">
        <v>385</v>
      </c>
      <c r="BE185" s="882">
        <v>414</v>
      </c>
      <c r="BF185" s="881">
        <v>213</v>
      </c>
      <c r="BG185" s="882">
        <v>183</v>
      </c>
      <c r="BH185" s="881">
        <v>240</v>
      </c>
      <c r="BI185" s="882">
        <v>240</v>
      </c>
      <c r="BJ185" s="881">
        <v>152.54</v>
      </c>
      <c r="BK185" s="882">
        <v>159</v>
      </c>
      <c r="BL185" s="881">
        <v>139</v>
      </c>
      <c r="BM185" s="247">
        <v>138</v>
      </c>
      <c r="BN185" s="881">
        <v>218</v>
      </c>
      <c r="BO185" s="882">
        <v>235</v>
      </c>
      <c r="BP185" s="887">
        <v>326.70000000000005</v>
      </c>
      <c r="BQ185" s="888">
        <v>249.85464195999998</v>
      </c>
    </row>
    <row r="186" spans="1:69" s="27" customFormat="1" ht="21.75" customHeight="1" thickBot="1" x14ac:dyDescent="0.3">
      <c r="A186" s="16">
        <v>111</v>
      </c>
      <c r="B186" s="131" t="s">
        <v>176</v>
      </c>
      <c r="C186" s="1148" t="s">
        <v>3</v>
      </c>
      <c r="D186" s="1148"/>
      <c r="E186" s="871" t="s">
        <v>8</v>
      </c>
      <c r="F186" s="64" t="e">
        <f>#REF!</f>
        <v>#REF!</v>
      </c>
      <c r="G186" s="871">
        <v>0.5</v>
      </c>
      <c r="H186" s="64" t="e">
        <f t="shared" si="5"/>
        <v>#REF!</v>
      </c>
      <c r="I186" s="64" t="e">
        <f>(H186*($I$9+#REF!))+H186</f>
        <v>#REF!</v>
      </c>
      <c r="J186" s="64" t="e">
        <f>ROUND(I186*#REF!*#REF!,0)</f>
        <v>#REF!</v>
      </c>
      <c r="K186" s="919" t="e">
        <f>ROUND(I186*#REF!*#REF!*#REF!,0)</f>
        <v>#REF!</v>
      </c>
      <c r="L186" s="887">
        <v>290</v>
      </c>
      <c r="M186" s="888">
        <v>187</v>
      </c>
      <c r="N186" s="881">
        <v>217.24911727371494</v>
      </c>
      <c r="O186" s="247">
        <v>171.4</v>
      </c>
      <c r="P186" s="993">
        <v>320</v>
      </c>
      <c r="Q186" s="888">
        <v>237.75</v>
      </c>
      <c r="R186" s="887">
        <v>288.24792540907578</v>
      </c>
      <c r="S186" s="888">
        <v>255.1</v>
      </c>
      <c r="T186" s="994">
        <v>507</v>
      </c>
      <c r="U186" s="995">
        <v>146</v>
      </c>
      <c r="V186" s="887">
        <v>235.34238533475263</v>
      </c>
      <c r="W186" s="888">
        <v>253.2660614018474</v>
      </c>
      <c r="X186" s="881">
        <v>251</v>
      </c>
      <c r="Y186" s="247">
        <v>251</v>
      </c>
      <c r="Z186" s="887">
        <v>385.34</v>
      </c>
      <c r="AA186" s="888">
        <v>415</v>
      </c>
      <c r="AB186" s="887">
        <v>532</v>
      </c>
      <c r="AC186" s="888">
        <v>315</v>
      </c>
      <c r="AD186" s="881">
        <v>328</v>
      </c>
      <c r="AE186" s="996">
        <v>197</v>
      </c>
      <c r="AF186" s="881">
        <v>240</v>
      </c>
      <c r="AG186" s="882">
        <v>249</v>
      </c>
      <c r="AH186" s="881">
        <v>184.1</v>
      </c>
      <c r="AI186" s="882">
        <v>206</v>
      </c>
      <c r="AJ186" s="881">
        <v>189.33</v>
      </c>
      <c r="AK186" s="882">
        <v>204</v>
      </c>
      <c r="AL186" s="881">
        <v>144</v>
      </c>
      <c r="AM186" s="882">
        <v>139</v>
      </c>
      <c r="AN186" s="881">
        <v>280.52</v>
      </c>
      <c r="AO186" s="247">
        <v>291.3</v>
      </c>
      <c r="AP186" s="881">
        <v>237.47299999999998</v>
      </c>
      <c r="AQ186" s="882">
        <v>300.72999999999996</v>
      </c>
      <c r="AR186" s="881">
        <v>262</v>
      </c>
      <c r="AS186" s="882">
        <v>282</v>
      </c>
      <c r="AT186" s="881">
        <v>232.14</v>
      </c>
      <c r="AU186" s="882">
        <v>249.81</v>
      </c>
      <c r="AV186" s="881">
        <v>260.8</v>
      </c>
      <c r="AW186" s="882">
        <v>176</v>
      </c>
      <c r="AX186" s="881">
        <v>223.91176000000002</v>
      </c>
      <c r="AY186" s="882">
        <v>232.51239999999999</v>
      </c>
      <c r="AZ186" s="886">
        <v>313.5593220338983</v>
      </c>
      <c r="BA186" s="882">
        <v>326</v>
      </c>
      <c r="BB186" s="887">
        <v>340</v>
      </c>
      <c r="BC186" s="888">
        <v>177.8207073954984</v>
      </c>
      <c r="BD186" s="881">
        <v>458</v>
      </c>
      <c r="BE186" s="882">
        <v>493</v>
      </c>
      <c r="BF186" s="881">
        <v>254</v>
      </c>
      <c r="BG186" s="882">
        <v>219</v>
      </c>
      <c r="BH186" s="881">
        <v>286</v>
      </c>
      <c r="BI186" s="882">
        <v>285</v>
      </c>
      <c r="BJ186" s="881">
        <v>182.2</v>
      </c>
      <c r="BK186" s="882">
        <v>189</v>
      </c>
      <c r="BL186" s="881">
        <v>166</v>
      </c>
      <c r="BM186" s="247">
        <v>163</v>
      </c>
      <c r="BN186" s="881">
        <v>260</v>
      </c>
      <c r="BO186" s="882">
        <v>280</v>
      </c>
      <c r="BP186" s="887">
        <v>388.3</v>
      </c>
      <c r="BQ186" s="888">
        <v>297.43688171999997</v>
      </c>
    </row>
    <row r="187" spans="1:69" s="27" customFormat="1" ht="21.75" customHeight="1" thickBot="1" x14ac:dyDescent="0.3">
      <c r="A187" s="16">
        <v>112</v>
      </c>
      <c r="B187" s="131" t="s">
        <v>177</v>
      </c>
      <c r="C187" s="1148" t="s">
        <v>3</v>
      </c>
      <c r="D187" s="1148"/>
      <c r="E187" s="871" t="s">
        <v>8</v>
      </c>
      <c r="F187" s="64" t="e">
        <f>#REF!</f>
        <v>#REF!</v>
      </c>
      <c r="G187" s="871">
        <v>2</v>
      </c>
      <c r="H187" s="64" t="e">
        <f t="shared" si="5"/>
        <v>#REF!</v>
      </c>
      <c r="I187" s="64" t="e">
        <f>(H187*($I$9+#REF!))+H187</f>
        <v>#REF!</v>
      </c>
      <c r="J187" s="64" t="e">
        <f>ROUND(I187*#REF!*#REF!,0)</f>
        <v>#REF!</v>
      </c>
      <c r="K187" s="919" t="e">
        <f>ROUND(I187*#REF!*#REF!*#REF!,0)</f>
        <v>#REF!</v>
      </c>
      <c r="L187" s="887">
        <v>1158</v>
      </c>
      <c r="M187" s="888">
        <v>748</v>
      </c>
      <c r="N187" s="881">
        <v>868.99646909485978</v>
      </c>
      <c r="O187" s="247">
        <v>685.8</v>
      </c>
      <c r="P187" s="993">
        <v>1279</v>
      </c>
      <c r="Q187" s="888">
        <v>951</v>
      </c>
      <c r="R187" s="887">
        <v>1152.9917016363031</v>
      </c>
      <c r="S187" s="888">
        <v>1020.4</v>
      </c>
      <c r="T187" s="994">
        <v>2026</v>
      </c>
      <c r="U187" s="995">
        <v>584</v>
      </c>
      <c r="V187" s="887">
        <v>941.36954133901054</v>
      </c>
      <c r="W187" s="888">
        <v>1013.0642456073896</v>
      </c>
      <c r="X187" s="881">
        <v>1006</v>
      </c>
      <c r="Y187" s="247">
        <v>1006</v>
      </c>
      <c r="Z187" s="887">
        <v>1541.37</v>
      </c>
      <c r="AA187" s="888">
        <v>1659</v>
      </c>
      <c r="AB187" s="887">
        <v>2129</v>
      </c>
      <c r="AC187" s="888">
        <v>1262</v>
      </c>
      <c r="AD187" s="881">
        <v>1311</v>
      </c>
      <c r="AE187" s="996">
        <v>790</v>
      </c>
      <c r="AF187" s="881">
        <v>959</v>
      </c>
      <c r="AG187" s="882">
        <v>996</v>
      </c>
      <c r="AH187" s="881">
        <v>736.38</v>
      </c>
      <c r="AI187" s="882">
        <v>825</v>
      </c>
      <c r="AJ187" s="881">
        <v>757.3</v>
      </c>
      <c r="AK187" s="882">
        <v>815</v>
      </c>
      <c r="AL187" s="881">
        <v>576</v>
      </c>
      <c r="AM187" s="882">
        <v>555</v>
      </c>
      <c r="AN187" s="881">
        <v>1122.0999999999999</v>
      </c>
      <c r="AO187" s="247">
        <v>1165.2</v>
      </c>
      <c r="AP187" s="881">
        <v>1227.808</v>
      </c>
      <c r="AQ187" s="882">
        <v>1321.1379999999999</v>
      </c>
      <c r="AR187" s="881">
        <v>1048</v>
      </c>
      <c r="AS187" s="882">
        <v>1128</v>
      </c>
      <c r="AT187" s="881">
        <v>928.54</v>
      </c>
      <c r="AU187" s="882">
        <v>999.26</v>
      </c>
      <c r="AV187" s="881">
        <v>1044.8</v>
      </c>
      <c r="AW187" s="882">
        <v>702</v>
      </c>
      <c r="AX187" s="881">
        <v>895.64704000000006</v>
      </c>
      <c r="AY187" s="882">
        <v>930.03906000000006</v>
      </c>
      <c r="AZ187" s="886">
        <v>1307.6271186440679</v>
      </c>
      <c r="BA187" s="882">
        <v>1356</v>
      </c>
      <c r="BB187" s="887">
        <v>1361</v>
      </c>
      <c r="BC187" s="888">
        <v>711.87163987138274</v>
      </c>
      <c r="BD187" s="881">
        <v>1831</v>
      </c>
      <c r="BE187" s="882">
        <v>1971</v>
      </c>
      <c r="BF187" s="881">
        <v>1016</v>
      </c>
      <c r="BG187" s="882">
        <v>872</v>
      </c>
      <c r="BH187" s="881">
        <v>1143</v>
      </c>
      <c r="BI187" s="882">
        <v>1141</v>
      </c>
      <c r="BJ187" s="881">
        <v>727.97</v>
      </c>
      <c r="BK187" s="882">
        <v>756</v>
      </c>
      <c r="BL187" s="881">
        <v>664</v>
      </c>
      <c r="BM187" s="247">
        <v>652</v>
      </c>
      <c r="BN187" s="881">
        <v>1039</v>
      </c>
      <c r="BO187" s="882">
        <v>1118</v>
      </c>
      <c r="BP187" s="887">
        <v>1554.3000000000002</v>
      </c>
      <c r="BQ187" s="888">
        <v>1189.7612078</v>
      </c>
    </row>
    <row r="188" spans="1:69" s="27" customFormat="1" ht="21.75" customHeight="1" thickBot="1" x14ac:dyDescent="0.3">
      <c r="A188" s="16">
        <v>113</v>
      </c>
      <c r="B188" s="131" t="s">
        <v>178</v>
      </c>
      <c r="C188" s="1148" t="s">
        <v>3</v>
      </c>
      <c r="D188" s="1148"/>
      <c r="E188" s="871" t="s">
        <v>8</v>
      </c>
      <c r="F188" s="64" t="e">
        <f>#REF!</f>
        <v>#REF!</v>
      </c>
      <c r="G188" s="871">
        <v>2</v>
      </c>
      <c r="H188" s="64" t="e">
        <f t="shared" si="5"/>
        <v>#REF!</v>
      </c>
      <c r="I188" s="64" t="e">
        <f>(H188*($I$9+#REF!))+H188</f>
        <v>#REF!</v>
      </c>
      <c r="J188" s="64" t="e">
        <f>ROUND(I188*#REF!*#REF!,0)</f>
        <v>#REF!</v>
      </c>
      <c r="K188" s="919" t="e">
        <f>ROUND(I188*#REF!*#REF!*#REF!,0)</f>
        <v>#REF!</v>
      </c>
      <c r="L188" s="887">
        <v>1158</v>
      </c>
      <c r="M188" s="888">
        <v>748</v>
      </c>
      <c r="N188" s="881">
        <v>868.99646909485978</v>
      </c>
      <c r="O188" s="247">
        <v>685.8</v>
      </c>
      <c r="P188" s="993">
        <v>1279</v>
      </c>
      <c r="Q188" s="888">
        <v>951</v>
      </c>
      <c r="R188" s="887">
        <v>1152.9917016363031</v>
      </c>
      <c r="S188" s="888">
        <v>1020.4</v>
      </c>
      <c r="T188" s="994">
        <v>2026</v>
      </c>
      <c r="U188" s="995">
        <v>584</v>
      </c>
      <c r="V188" s="887">
        <v>941.36954133901054</v>
      </c>
      <c r="W188" s="888">
        <v>1013.0642456073896</v>
      </c>
      <c r="X188" s="881">
        <v>0</v>
      </c>
      <c r="Y188" s="247">
        <v>0</v>
      </c>
      <c r="Z188" s="887">
        <v>1541.37</v>
      </c>
      <c r="AA188" s="888">
        <v>1659</v>
      </c>
      <c r="AB188" s="887">
        <v>2129</v>
      </c>
      <c r="AC188" s="888">
        <v>1262</v>
      </c>
      <c r="AD188" s="881">
        <v>1311</v>
      </c>
      <c r="AE188" s="996">
        <v>790</v>
      </c>
      <c r="AF188" s="881">
        <v>959</v>
      </c>
      <c r="AG188" s="882">
        <v>996</v>
      </c>
      <c r="AH188" s="881">
        <v>736.38</v>
      </c>
      <c r="AI188" s="882">
        <v>825</v>
      </c>
      <c r="AJ188" s="881">
        <v>757.3</v>
      </c>
      <c r="AK188" s="882">
        <v>815</v>
      </c>
      <c r="AL188" s="881">
        <v>576</v>
      </c>
      <c r="AM188" s="882">
        <v>555</v>
      </c>
      <c r="AN188" s="881">
        <v>1122.0999999999999</v>
      </c>
      <c r="AO188" s="247">
        <v>1165.2</v>
      </c>
      <c r="AP188" s="881">
        <v>1227.808</v>
      </c>
      <c r="AQ188" s="882">
        <v>1321.1379999999999</v>
      </c>
      <c r="AR188" s="881">
        <v>1048</v>
      </c>
      <c r="AS188" s="882">
        <v>1128</v>
      </c>
      <c r="AT188" s="881">
        <v>928.54</v>
      </c>
      <c r="AU188" s="882">
        <v>999.26</v>
      </c>
      <c r="AV188" s="881">
        <v>1044.8</v>
      </c>
      <c r="AW188" s="882">
        <v>702</v>
      </c>
      <c r="AX188" s="881">
        <v>895.64704000000006</v>
      </c>
      <c r="AY188" s="882">
        <v>930.03906000000006</v>
      </c>
      <c r="AZ188" s="886">
        <v>1307.6271186440679</v>
      </c>
      <c r="BA188" s="882">
        <v>1356</v>
      </c>
      <c r="BB188" s="887">
        <v>1361</v>
      </c>
      <c r="BC188" s="888">
        <v>711.87163987138274</v>
      </c>
      <c r="BD188" s="881">
        <v>1831</v>
      </c>
      <c r="BE188" s="882">
        <v>1971</v>
      </c>
      <c r="BF188" s="881">
        <v>1016</v>
      </c>
      <c r="BG188" s="882">
        <v>872</v>
      </c>
      <c r="BH188" s="881">
        <v>1143</v>
      </c>
      <c r="BI188" s="882">
        <v>1141</v>
      </c>
      <c r="BJ188" s="881">
        <v>727.97</v>
      </c>
      <c r="BK188" s="882">
        <v>756</v>
      </c>
      <c r="BL188" s="881">
        <v>664</v>
      </c>
      <c r="BM188" s="247">
        <v>652</v>
      </c>
      <c r="BN188" s="881">
        <v>1039</v>
      </c>
      <c r="BO188" s="882">
        <v>1118</v>
      </c>
      <c r="BP188" s="887">
        <v>1554.3000000000002</v>
      </c>
      <c r="BQ188" s="888">
        <v>1189.7612078</v>
      </c>
    </row>
    <row r="189" spans="1:69" s="27" customFormat="1" ht="23.25" customHeight="1" thickBot="1" x14ac:dyDescent="0.3">
      <c r="A189" s="16">
        <v>114</v>
      </c>
      <c r="B189" s="131" t="s">
        <v>179</v>
      </c>
      <c r="C189" s="1148" t="s">
        <v>3</v>
      </c>
      <c r="D189" s="1148"/>
      <c r="E189" s="871" t="s">
        <v>8</v>
      </c>
      <c r="F189" s="64" t="e">
        <f>#REF!</f>
        <v>#REF!</v>
      </c>
      <c r="G189" s="871">
        <v>0.35</v>
      </c>
      <c r="H189" s="64" t="e">
        <f t="shared" si="5"/>
        <v>#REF!</v>
      </c>
      <c r="I189" s="64" t="e">
        <f>(H189*($I$9+#REF!))+H189</f>
        <v>#REF!</v>
      </c>
      <c r="J189" s="64" t="e">
        <f>ROUND(I189*#REF!*#REF!,0)</f>
        <v>#REF!</v>
      </c>
      <c r="K189" s="919" t="e">
        <f>ROUND(I189*#REF!*#REF!*#REF!,0)</f>
        <v>#REF!</v>
      </c>
      <c r="L189" s="887">
        <v>203</v>
      </c>
      <c r="M189" s="888">
        <v>131</v>
      </c>
      <c r="N189" s="881">
        <v>152.07438209160048</v>
      </c>
      <c r="O189" s="247">
        <v>120</v>
      </c>
      <c r="P189" s="993">
        <v>224</v>
      </c>
      <c r="Q189" s="888">
        <v>166.5</v>
      </c>
      <c r="R189" s="887">
        <v>201.77354778635302</v>
      </c>
      <c r="S189" s="888">
        <v>178.6</v>
      </c>
      <c r="T189" s="994">
        <v>355</v>
      </c>
      <c r="U189" s="995">
        <v>102</v>
      </c>
      <c r="V189" s="887">
        <v>164.73966973432684</v>
      </c>
      <c r="W189" s="888">
        <v>177.28624298129313</v>
      </c>
      <c r="X189" s="881">
        <v>176</v>
      </c>
      <c r="Y189" s="247">
        <v>176</v>
      </c>
      <c r="Z189" s="887">
        <v>269.74</v>
      </c>
      <c r="AA189" s="888">
        <v>290</v>
      </c>
      <c r="AB189" s="887">
        <v>373</v>
      </c>
      <c r="AC189" s="888">
        <v>221</v>
      </c>
      <c r="AD189" s="881">
        <v>229</v>
      </c>
      <c r="AE189" s="996">
        <v>138</v>
      </c>
      <c r="AF189" s="881">
        <v>168</v>
      </c>
      <c r="AG189" s="882">
        <v>174</v>
      </c>
      <c r="AH189" s="881">
        <v>128.66</v>
      </c>
      <c r="AI189" s="882">
        <v>144</v>
      </c>
      <c r="AJ189" s="881">
        <v>132.84</v>
      </c>
      <c r="AK189" s="882">
        <v>142</v>
      </c>
      <c r="AL189" s="881">
        <v>101</v>
      </c>
      <c r="AM189" s="882">
        <v>97</v>
      </c>
      <c r="AN189" s="881">
        <v>196.37</v>
      </c>
      <c r="AO189" s="247">
        <v>203.9</v>
      </c>
      <c r="AP189" s="881">
        <v>165.92</v>
      </c>
      <c r="AQ189" s="882">
        <v>210.511</v>
      </c>
      <c r="AR189" s="881">
        <v>183</v>
      </c>
      <c r="AS189" s="882">
        <v>197</v>
      </c>
      <c r="AT189" s="881">
        <v>162.49</v>
      </c>
      <c r="AU189" s="882">
        <v>174.87</v>
      </c>
      <c r="AV189" s="881">
        <v>182.4</v>
      </c>
      <c r="AW189" s="882">
        <v>123</v>
      </c>
      <c r="AX189" s="881">
        <v>156.74034000000003</v>
      </c>
      <c r="AY189" s="882">
        <v>162.75867999999997</v>
      </c>
      <c r="AZ189" s="886">
        <v>229.66101694915255</v>
      </c>
      <c r="BA189" s="882">
        <v>237</v>
      </c>
      <c r="BB189" s="887">
        <v>238</v>
      </c>
      <c r="BC189" s="888">
        <v>124.71045871559633</v>
      </c>
      <c r="BD189" s="881">
        <v>320</v>
      </c>
      <c r="BE189" s="882">
        <v>345</v>
      </c>
      <c r="BF189" s="881">
        <v>178</v>
      </c>
      <c r="BG189" s="882">
        <v>153</v>
      </c>
      <c r="BH189" s="881">
        <v>200</v>
      </c>
      <c r="BI189" s="882">
        <v>200</v>
      </c>
      <c r="BJ189" s="881">
        <v>127.12</v>
      </c>
      <c r="BK189" s="882">
        <v>132</v>
      </c>
      <c r="BL189" s="881">
        <v>116</v>
      </c>
      <c r="BM189" s="247">
        <v>114</v>
      </c>
      <c r="BN189" s="881">
        <v>182</v>
      </c>
      <c r="BO189" s="882">
        <v>196</v>
      </c>
      <c r="BP189" s="887">
        <v>271.70000000000005</v>
      </c>
      <c r="BQ189" s="888">
        <v>208.20992147999999</v>
      </c>
    </row>
    <row r="190" spans="1:69" s="27" customFormat="1" ht="23.25" customHeight="1" thickBot="1" x14ac:dyDescent="0.3">
      <c r="A190" s="16">
        <v>115</v>
      </c>
      <c r="B190" s="131" t="s">
        <v>180</v>
      </c>
      <c r="C190" s="1148" t="s">
        <v>3</v>
      </c>
      <c r="D190" s="1148"/>
      <c r="E190" s="871" t="s">
        <v>8</v>
      </c>
      <c r="F190" s="64" t="e">
        <f>#REF!</f>
        <v>#REF!</v>
      </c>
      <c r="G190" s="871">
        <v>0.65</v>
      </c>
      <c r="H190" s="64" t="e">
        <f>F190*G190</f>
        <v>#REF!</v>
      </c>
      <c r="I190" s="64" t="e">
        <f>(H190*($I$9+#REF!))+H190</f>
        <v>#REF!</v>
      </c>
      <c r="J190" s="64" t="e">
        <f>ROUND(I190*#REF!*#REF!,0)</f>
        <v>#REF!</v>
      </c>
      <c r="K190" s="919" t="e">
        <f>ROUND(I190*#REF!*#REF!*#REF!,0)</f>
        <v>#REF!</v>
      </c>
      <c r="L190" s="887">
        <v>376</v>
      </c>
      <c r="M190" s="888">
        <v>243</v>
      </c>
      <c r="N190" s="881">
        <v>282.42385245582949</v>
      </c>
      <c r="O190" s="247">
        <v>222.9</v>
      </c>
      <c r="P190" s="993">
        <v>416</v>
      </c>
      <c r="Q190" s="888">
        <v>309</v>
      </c>
      <c r="R190" s="887">
        <v>374.72230303179862</v>
      </c>
      <c r="S190" s="888">
        <v>331.6</v>
      </c>
      <c r="T190" s="994">
        <v>659</v>
      </c>
      <c r="U190" s="995">
        <v>190</v>
      </c>
      <c r="V190" s="887">
        <v>305.94510093517846</v>
      </c>
      <c r="W190" s="888">
        <v>329.24587982240155</v>
      </c>
      <c r="X190" s="881">
        <v>327</v>
      </c>
      <c r="Y190" s="247">
        <v>327</v>
      </c>
      <c r="Z190" s="887">
        <v>500.94</v>
      </c>
      <c r="AA190" s="888">
        <v>539</v>
      </c>
      <c r="AB190" s="887">
        <v>691</v>
      </c>
      <c r="AC190" s="888">
        <v>410</v>
      </c>
      <c r="AD190" s="881">
        <v>426</v>
      </c>
      <c r="AE190" s="996">
        <v>257</v>
      </c>
      <c r="AF190" s="881">
        <v>312</v>
      </c>
      <c r="AG190" s="882">
        <v>324</v>
      </c>
      <c r="AH190" s="881">
        <v>239.53</v>
      </c>
      <c r="AI190" s="882">
        <v>268</v>
      </c>
      <c r="AJ190" s="881">
        <v>245.81</v>
      </c>
      <c r="AK190" s="882">
        <v>265</v>
      </c>
      <c r="AL190" s="881">
        <v>187</v>
      </c>
      <c r="AM190" s="882">
        <v>181</v>
      </c>
      <c r="AN190" s="881">
        <v>364.68</v>
      </c>
      <c r="AO190" s="247">
        <v>378.7</v>
      </c>
      <c r="AP190" s="881">
        <v>307.98899999999998</v>
      </c>
      <c r="AQ190" s="882">
        <v>390.94899999999996</v>
      </c>
      <c r="AR190" s="881">
        <v>341</v>
      </c>
      <c r="AS190" s="882">
        <v>367</v>
      </c>
      <c r="AT190" s="881">
        <v>301.77999999999997</v>
      </c>
      <c r="AU190" s="882">
        <v>324.76</v>
      </c>
      <c r="AV190" s="881">
        <v>339.20000000000005</v>
      </c>
      <c r="AW190" s="882">
        <v>228</v>
      </c>
      <c r="AX190" s="881">
        <v>291.08318000000003</v>
      </c>
      <c r="AY190" s="882">
        <v>302.26612</v>
      </c>
      <c r="AZ190" s="886">
        <v>425.42372881355936</v>
      </c>
      <c r="BA190" s="882">
        <v>441</v>
      </c>
      <c r="BB190" s="887">
        <v>442</v>
      </c>
      <c r="BC190" s="888">
        <v>231.51980198019803</v>
      </c>
      <c r="BD190" s="881">
        <v>595</v>
      </c>
      <c r="BE190" s="882">
        <v>640</v>
      </c>
      <c r="BF190" s="881">
        <v>330</v>
      </c>
      <c r="BG190" s="882">
        <v>283</v>
      </c>
      <c r="BH190" s="881">
        <v>372</v>
      </c>
      <c r="BI190" s="882">
        <v>371</v>
      </c>
      <c r="BJ190" s="881">
        <v>236.44</v>
      </c>
      <c r="BK190" s="882">
        <v>246</v>
      </c>
      <c r="BL190" s="881">
        <v>216</v>
      </c>
      <c r="BM190" s="247">
        <v>212</v>
      </c>
      <c r="BN190" s="881">
        <v>338</v>
      </c>
      <c r="BO190" s="882">
        <v>363</v>
      </c>
      <c r="BP190" s="887">
        <v>504.90000000000003</v>
      </c>
      <c r="BQ190" s="888">
        <v>386.67752288000003</v>
      </c>
    </row>
    <row r="191" spans="1:69" s="27" customFormat="1" ht="23.25" customHeight="1" thickBot="1" x14ac:dyDescent="0.3">
      <c r="A191" s="16">
        <v>116</v>
      </c>
      <c r="B191" s="131" t="s">
        <v>181</v>
      </c>
      <c r="C191" s="1148" t="s">
        <v>3</v>
      </c>
      <c r="D191" s="1148"/>
      <c r="E191" s="871" t="s">
        <v>8</v>
      </c>
      <c r="F191" s="64" t="e">
        <f>#REF!</f>
        <v>#REF!</v>
      </c>
      <c r="G191" s="871">
        <v>1</v>
      </c>
      <c r="H191" s="64" t="e">
        <f>F191*G191</f>
        <v>#REF!</v>
      </c>
      <c r="I191" s="64" t="e">
        <f>(H191*($I$9+#REF!))+H191</f>
        <v>#REF!</v>
      </c>
      <c r="J191" s="64" t="e">
        <f>ROUND(I191*#REF!*#REF!,0)</f>
        <v>#REF!</v>
      </c>
      <c r="K191" s="919" t="e">
        <f>ROUND(I191*#REF!*#REF!*#REF!,0)</f>
        <v>#REF!</v>
      </c>
      <c r="L191" s="887">
        <v>579</v>
      </c>
      <c r="M191" s="888">
        <v>374</v>
      </c>
      <c r="N191" s="881">
        <v>434.49823454742989</v>
      </c>
      <c r="O191" s="247">
        <v>342.9</v>
      </c>
      <c r="P191" s="993">
        <v>640</v>
      </c>
      <c r="Q191" s="888">
        <v>475.5</v>
      </c>
      <c r="R191" s="887">
        <v>576.49585081815155</v>
      </c>
      <c r="S191" s="888">
        <v>510.2</v>
      </c>
      <c r="T191" s="994">
        <v>1013</v>
      </c>
      <c r="U191" s="995">
        <v>292</v>
      </c>
      <c r="V191" s="887">
        <v>470.68477066950527</v>
      </c>
      <c r="W191" s="888">
        <v>506.53212280369479</v>
      </c>
      <c r="X191" s="881">
        <v>503</v>
      </c>
      <c r="Y191" s="247">
        <v>503</v>
      </c>
      <c r="Z191" s="887">
        <v>770.68</v>
      </c>
      <c r="AA191" s="888">
        <v>829</v>
      </c>
      <c r="AB191" s="887">
        <v>1064</v>
      </c>
      <c r="AC191" s="888">
        <v>631</v>
      </c>
      <c r="AD191" s="881">
        <v>655</v>
      </c>
      <c r="AE191" s="996">
        <v>395</v>
      </c>
      <c r="AF191" s="881">
        <v>479</v>
      </c>
      <c r="AG191" s="882">
        <v>498</v>
      </c>
      <c r="AH191" s="881">
        <v>368.19</v>
      </c>
      <c r="AI191" s="882">
        <v>412</v>
      </c>
      <c r="AJ191" s="881">
        <v>378.65</v>
      </c>
      <c r="AK191" s="882">
        <v>407</v>
      </c>
      <c r="AL191" s="881">
        <v>288</v>
      </c>
      <c r="AM191" s="882">
        <v>277</v>
      </c>
      <c r="AN191" s="881">
        <v>561.04999999999995</v>
      </c>
      <c r="AO191" s="247">
        <v>582.6</v>
      </c>
      <c r="AP191" s="881">
        <v>474.94599999999997</v>
      </c>
      <c r="AQ191" s="882">
        <v>602.49699999999996</v>
      </c>
      <c r="AR191" s="881">
        <v>524</v>
      </c>
      <c r="AS191" s="882">
        <v>564</v>
      </c>
      <c r="AT191" s="881">
        <v>464.27</v>
      </c>
      <c r="AU191" s="882">
        <v>499.63</v>
      </c>
      <c r="AV191" s="881">
        <v>521.6</v>
      </c>
      <c r="AW191" s="882">
        <v>351</v>
      </c>
      <c r="AX191" s="881">
        <v>447.82352000000003</v>
      </c>
      <c r="AY191" s="882">
        <v>465.01426000000004</v>
      </c>
      <c r="AZ191" s="886">
        <v>622.03389830508479</v>
      </c>
      <c r="BA191" s="882">
        <v>646</v>
      </c>
      <c r="BB191" s="887">
        <v>681</v>
      </c>
      <c r="BC191" s="888">
        <v>356.23022508038588</v>
      </c>
      <c r="BD191" s="881">
        <v>916</v>
      </c>
      <c r="BE191" s="882">
        <v>985</v>
      </c>
      <c r="BF191" s="881">
        <v>508</v>
      </c>
      <c r="BG191" s="882">
        <v>547</v>
      </c>
      <c r="BH191" s="881">
        <v>572</v>
      </c>
      <c r="BI191" s="882">
        <v>571</v>
      </c>
      <c r="BJ191" s="881">
        <v>364.41</v>
      </c>
      <c r="BK191" s="882">
        <v>378</v>
      </c>
      <c r="BL191" s="881">
        <v>332</v>
      </c>
      <c r="BM191" s="247">
        <v>327</v>
      </c>
      <c r="BN191" s="881">
        <v>519</v>
      </c>
      <c r="BO191" s="882">
        <v>559</v>
      </c>
      <c r="BP191" s="887">
        <v>777.7</v>
      </c>
      <c r="BQ191" s="888">
        <v>594.87376343999995</v>
      </c>
    </row>
    <row r="192" spans="1:69" s="27" customFormat="1" ht="23.25" customHeight="1" thickBot="1" x14ac:dyDescent="0.3">
      <c r="A192" s="841">
        <v>117</v>
      </c>
      <c r="B192" s="842" t="s">
        <v>182</v>
      </c>
      <c r="C192" s="1171" t="s">
        <v>3</v>
      </c>
      <c r="D192" s="1171"/>
      <c r="E192" s="870" t="s">
        <v>8</v>
      </c>
      <c r="F192" s="64" t="e">
        <f>#REF!</f>
        <v>#REF!</v>
      </c>
      <c r="G192" s="870">
        <v>0.66</v>
      </c>
      <c r="H192" s="64" t="e">
        <f>F192*G192</f>
        <v>#REF!</v>
      </c>
      <c r="I192" s="923" t="e">
        <f>(H192*($I$9+#REF!))+H192</f>
        <v>#REF!</v>
      </c>
      <c r="J192" s="923" t="e">
        <f>ROUND(I192*#REF!*#REF!,0)</f>
        <v>#REF!</v>
      </c>
      <c r="K192" s="924" t="e">
        <f>ROUND(I192*#REF!*#REF!*#REF!,0)</f>
        <v>#REF!</v>
      </c>
      <c r="L192" s="887">
        <v>382</v>
      </c>
      <c r="M192" s="888">
        <v>247</v>
      </c>
      <c r="N192" s="881">
        <v>286.76883480130374</v>
      </c>
      <c r="O192" s="247">
        <v>226.3</v>
      </c>
      <c r="P192" s="993">
        <v>422</v>
      </c>
      <c r="Q192" s="888">
        <v>313.5</v>
      </c>
      <c r="R192" s="887">
        <v>380.48726153998001</v>
      </c>
      <c r="S192" s="888">
        <v>336.7</v>
      </c>
      <c r="T192" s="994">
        <v>669</v>
      </c>
      <c r="U192" s="995">
        <v>193</v>
      </c>
      <c r="V192" s="887">
        <v>310.65194864187356</v>
      </c>
      <c r="W192" s="888">
        <v>334.31120105043857</v>
      </c>
      <c r="X192" s="881">
        <v>332</v>
      </c>
      <c r="Y192" s="247">
        <v>332</v>
      </c>
      <c r="Z192" s="887">
        <v>508.65</v>
      </c>
      <c r="AA192" s="888">
        <v>547</v>
      </c>
      <c r="AB192" s="887">
        <v>702</v>
      </c>
      <c r="AC192" s="888">
        <v>416</v>
      </c>
      <c r="AD192" s="881">
        <v>433</v>
      </c>
      <c r="AE192" s="996">
        <v>261</v>
      </c>
      <c r="AF192" s="881">
        <v>316</v>
      </c>
      <c r="AG192" s="882">
        <v>329</v>
      </c>
      <c r="AH192" s="881">
        <v>242.67</v>
      </c>
      <c r="AI192" s="882">
        <v>272</v>
      </c>
      <c r="AJ192" s="881">
        <v>249.99</v>
      </c>
      <c r="AK192" s="882">
        <v>269</v>
      </c>
      <c r="AL192" s="881">
        <v>190</v>
      </c>
      <c r="AM192" s="882">
        <v>183</v>
      </c>
      <c r="AN192" s="881">
        <v>370.29</v>
      </c>
      <c r="AO192" s="247">
        <v>384.5</v>
      </c>
      <c r="AP192" s="881">
        <v>405.46699999999998</v>
      </c>
      <c r="AQ192" s="882">
        <v>435.53999999999996</v>
      </c>
      <c r="AR192" s="881">
        <v>346</v>
      </c>
      <c r="AS192" s="882">
        <v>372</v>
      </c>
      <c r="AT192" s="881">
        <v>306.42</v>
      </c>
      <c r="AU192" s="882">
        <v>329.76</v>
      </c>
      <c r="AV192" s="881">
        <v>344</v>
      </c>
      <c r="AW192" s="882">
        <v>232</v>
      </c>
      <c r="AX192" s="881">
        <v>295.56268</v>
      </c>
      <c r="AY192" s="882">
        <v>306.91426000000007</v>
      </c>
      <c r="AZ192" s="886">
        <v>430.50847457627123</v>
      </c>
      <c r="BA192" s="882">
        <v>447</v>
      </c>
      <c r="BB192" s="887">
        <v>449</v>
      </c>
      <c r="BC192" s="888">
        <v>234.85664233576645</v>
      </c>
      <c r="BD192" s="881">
        <v>604</v>
      </c>
      <c r="BE192" s="882">
        <v>650</v>
      </c>
      <c r="BF192" s="881">
        <v>335</v>
      </c>
      <c r="BG192" s="882">
        <v>287</v>
      </c>
      <c r="BH192" s="881">
        <v>377</v>
      </c>
      <c r="BI192" s="882">
        <v>377</v>
      </c>
      <c r="BJ192" s="881">
        <v>239.83</v>
      </c>
      <c r="BK192" s="882">
        <v>249</v>
      </c>
      <c r="BL192" s="881">
        <v>220</v>
      </c>
      <c r="BM192" s="247">
        <v>215</v>
      </c>
      <c r="BN192" s="881">
        <v>343</v>
      </c>
      <c r="BO192" s="882">
        <v>369</v>
      </c>
      <c r="BP192" s="887">
        <v>512.6</v>
      </c>
      <c r="BQ192" s="888">
        <v>392.61504216000003</v>
      </c>
    </row>
    <row r="193" spans="1:69" s="27" customFormat="1" ht="22.5" customHeight="1" thickBot="1" x14ac:dyDescent="0.3">
      <c r="A193" s="1236" t="s">
        <v>183</v>
      </c>
      <c r="B193" s="1237"/>
      <c r="C193" s="1237"/>
      <c r="D193" s="1237"/>
      <c r="E193" s="1237"/>
      <c r="F193" s="1237"/>
      <c r="G193" s="1237"/>
      <c r="H193" s="1237"/>
      <c r="I193" s="1237"/>
      <c r="J193" s="1237"/>
      <c r="K193" s="1238"/>
      <c r="L193" s="887"/>
      <c r="M193" s="888"/>
      <c r="N193" s="881"/>
      <c r="O193" s="247"/>
      <c r="P193" s="993"/>
      <c r="Q193" s="888"/>
      <c r="R193" s="887"/>
      <c r="S193" s="888"/>
      <c r="T193" s="994"/>
      <c r="U193" s="995"/>
      <c r="V193" s="887"/>
      <c r="W193" s="888"/>
      <c r="X193" s="881"/>
      <c r="Y193" s="247"/>
      <c r="Z193" s="887"/>
      <c r="AA193" s="888"/>
      <c r="AB193" s="887">
        <v>0</v>
      </c>
      <c r="AC193" s="888">
        <v>0</v>
      </c>
      <c r="AD193" s="881"/>
      <c r="AE193" s="996"/>
      <c r="AF193" s="881"/>
      <c r="AG193" s="882"/>
      <c r="AH193" s="881"/>
      <c r="AI193" s="882"/>
      <c r="AJ193" s="881"/>
      <c r="AK193" s="882"/>
      <c r="AL193" s="881"/>
      <c r="AM193" s="882"/>
      <c r="AN193" s="881"/>
      <c r="AO193" s="247"/>
      <c r="AP193" s="881"/>
      <c r="AQ193" s="882"/>
      <c r="AR193" s="881"/>
      <c r="AS193" s="882"/>
      <c r="AT193" s="881"/>
      <c r="AU193" s="882"/>
      <c r="AV193" s="881"/>
      <c r="AW193" s="882"/>
      <c r="AX193" s="881"/>
      <c r="AY193" s="882"/>
      <c r="AZ193" s="886"/>
      <c r="BA193" s="882"/>
      <c r="BB193" s="887"/>
      <c r="BC193" s="888"/>
      <c r="BD193" s="881"/>
      <c r="BE193" s="882"/>
      <c r="BF193" s="881"/>
      <c r="BG193" s="882"/>
      <c r="BH193" s="881">
        <v>0</v>
      </c>
      <c r="BI193" s="882">
        <v>0</v>
      </c>
      <c r="BJ193" s="881"/>
      <c r="BK193" s="882"/>
      <c r="BL193" s="881"/>
      <c r="BM193" s="247"/>
      <c r="BN193" s="881"/>
      <c r="BO193" s="882"/>
      <c r="BP193" s="887"/>
      <c r="BQ193" s="888"/>
    </row>
    <row r="194" spans="1:69" s="27" customFormat="1" ht="41.25" customHeight="1" thickBot="1" x14ac:dyDescent="0.3">
      <c r="A194" s="16">
        <v>118</v>
      </c>
      <c r="B194" s="131" t="s">
        <v>184</v>
      </c>
      <c r="C194" s="1148" t="s">
        <v>3</v>
      </c>
      <c r="D194" s="1148"/>
      <c r="E194" s="871" t="s">
        <v>383</v>
      </c>
      <c r="F194" s="64" t="e">
        <f>#REF!</f>
        <v>#REF!</v>
      </c>
      <c r="G194" s="871">
        <v>1</v>
      </c>
      <c r="H194" s="64" t="e">
        <f t="shared" ref="H194:H257" si="6">F194*G194</f>
        <v>#REF!</v>
      </c>
      <c r="I194" s="64" t="e">
        <f>(H194*($I$9+#REF!))+H194</f>
        <v>#REF!</v>
      </c>
      <c r="J194" s="64" t="e">
        <f>ROUND(I194*#REF!*#REF!,0)</f>
        <v>#REF!</v>
      </c>
      <c r="K194" s="919" t="e">
        <f>ROUND(I194*#REF!*#REF!*#REF!,0)</f>
        <v>#REF!</v>
      </c>
      <c r="L194" s="887">
        <v>579</v>
      </c>
      <c r="M194" s="888">
        <v>374</v>
      </c>
      <c r="N194" s="881">
        <v>434.49823454742989</v>
      </c>
      <c r="O194" s="247">
        <v>342.9</v>
      </c>
      <c r="P194" s="993">
        <v>640</v>
      </c>
      <c r="Q194" s="888">
        <v>475.5</v>
      </c>
      <c r="R194" s="887">
        <v>576.49585081815155</v>
      </c>
      <c r="S194" s="888">
        <v>510.2</v>
      </c>
      <c r="T194" s="994">
        <v>1013</v>
      </c>
      <c r="U194" s="995">
        <v>292</v>
      </c>
      <c r="V194" s="887">
        <v>470.68477066950527</v>
      </c>
      <c r="W194" s="888">
        <v>506.53212280369479</v>
      </c>
      <c r="X194" s="881">
        <v>0</v>
      </c>
      <c r="Y194" s="247">
        <v>0</v>
      </c>
      <c r="Z194" s="887">
        <v>770.68</v>
      </c>
      <c r="AA194" s="888">
        <v>829</v>
      </c>
      <c r="AB194" s="887">
        <v>1064</v>
      </c>
      <c r="AC194" s="888">
        <v>631</v>
      </c>
      <c r="AD194" s="881">
        <v>655</v>
      </c>
      <c r="AE194" s="996">
        <v>395</v>
      </c>
      <c r="AF194" s="881">
        <v>479</v>
      </c>
      <c r="AG194" s="882">
        <v>498</v>
      </c>
      <c r="AH194" s="881">
        <v>368.19</v>
      </c>
      <c r="AI194" s="882">
        <v>412</v>
      </c>
      <c r="AJ194" s="881">
        <v>378.65</v>
      </c>
      <c r="AK194" s="882">
        <v>407</v>
      </c>
      <c r="AL194" s="881">
        <v>115</v>
      </c>
      <c r="AM194" s="882">
        <v>112</v>
      </c>
      <c r="AN194" s="881">
        <v>561.04999999999995</v>
      </c>
      <c r="AO194" s="247">
        <v>582.6</v>
      </c>
      <c r="AP194" s="881">
        <v>613.904</v>
      </c>
      <c r="AQ194" s="882">
        <v>660.56899999999996</v>
      </c>
      <c r="AR194" s="881">
        <v>524</v>
      </c>
      <c r="AS194" s="882">
        <v>564</v>
      </c>
      <c r="AT194" s="881">
        <v>464.27</v>
      </c>
      <c r="AU194" s="882">
        <v>499.63</v>
      </c>
      <c r="AV194" s="881">
        <v>521.6</v>
      </c>
      <c r="AW194" s="882">
        <v>351</v>
      </c>
      <c r="AX194" s="881">
        <v>359</v>
      </c>
      <c r="AY194" s="882">
        <v>383</v>
      </c>
      <c r="AZ194" s="886">
        <v>622.03389830508479</v>
      </c>
      <c r="BA194" s="882">
        <v>646</v>
      </c>
      <c r="BB194" s="887">
        <v>681</v>
      </c>
      <c r="BC194" s="888">
        <v>356.23022508038588</v>
      </c>
      <c r="BD194" s="881">
        <v>916</v>
      </c>
      <c r="BE194" s="882">
        <v>985</v>
      </c>
      <c r="BF194" s="881">
        <v>508</v>
      </c>
      <c r="BG194" s="882">
        <v>547</v>
      </c>
      <c r="BH194" s="881">
        <v>572</v>
      </c>
      <c r="BI194" s="882">
        <v>571</v>
      </c>
      <c r="BJ194" s="881">
        <v>364.41</v>
      </c>
      <c r="BK194" s="882">
        <v>378</v>
      </c>
      <c r="BL194" s="881">
        <v>332</v>
      </c>
      <c r="BM194" s="247">
        <v>327</v>
      </c>
      <c r="BN194" s="881">
        <v>519</v>
      </c>
      <c r="BO194" s="882">
        <v>559</v>
      </c>
      <c r="BP194" s="887">
        <v>777.7</v>
      </c>
      <c r="BQ194" s="888">
        <v>836.00000000000011</v>
      </c>
    </row>
    <row r="195" spans="1:69" s="27" customFormat="1" ht="41.25" customHeight="1" thickBot="1" x14ac:dyDescent="0.3">
      <c r="A195" s="16">
        <v>119</v>
      </c>
      <c r="B195" s="131" t="s">
        <v>185</v>
      </c>
      <c r="C195" s="1148" t="s">
        <v>3</v>
      </c>
      <c r="D195" s="1148"/>
      <c r="E195" s="871" t="s">
        <v>8</v>
      </c>
      <c r="F195" s="64" t="e">
        <f>#REF!</f>
        <v>#REF!</v>
      </c>
      <c r="G195" s="871">
        <v>1.08</v>
      </c>
      <c r="H195" s="64" t="e">
        <f t="shared" si="6"/>
        <v>#REF!</v>
      </c>
      <c r="I195" s="64" t="e">
        <f>(H195*($I$9+#REF!))+H195</f>
        <v>#REF!</v>
      </c>
      <c r="J195" s="64" t="e">
        <f>ROUND(I195*#REF!*#REF!,0)</f>
        <v>#REF!</v>
      </c>
      <c r="K195" s="919" t="e">
        <f>ROUND(I195*#REF!*#REF!*#REF!,0)</f>
        <v>#REF!</v>
      </c>
      <c r="L195" s="887">
        <v>625</v>
      </c>
      <c r="M195" s="888">
        <v>404</v>
      </c>
      <c r="N195" s="881">
        <v>469.25809331122429</v>
      </c>
      <c r="O195" s="247">
        <v>370.3</v>
      </c>
      <c r="P195" s="993">
        <v>691</v>
      </c>
      <c r="Q195" s="888">
        <v>513.75</v>
      </c>
      <c r="R195" s="887">
        <v>622.61551888360373</v>
      </c>
      <c r="S195" s="888">
        <v>551</v>
      </c>
      <c r="T195" s="994">
        <v>1094</v>
      </c>
      <c r="U195" s="995">
        <v>316</v>
      </c>
      <c r="V195" s="887">
        <v>508.33955232306573</v>
      </c>
      <c r="W195" s="888">
        <v>547.05469262799033</v>
      </c>
      <c r="X195" s="881">
        <v>543</v>
      </c>
      <c r="Y195" s="247">
        <v>543</v>
      </c>
      <c r="Z195" s="887">
        <v>832.34</v>
      </c>
      <c r="AA195" s="888">
        <v>896</v>
      </c>
      <c r="AB195" s="887">
        <v>1149</v>
      </c>
      <c r="AC195" s="888">
        <v>681</v>
      </c>
      <c r="AD195" s="881">
        <v>708</v>
      </c>
      <c r="AE195" s="996">
        <v>426</v>
      </c>
      <c r="AF195" s="881">
        <v>518</v>
      </c>
      <c r="AG195" s="882">
        <v>538</v>
      </c>
      <c r="AH195" s="881">
        <v>397.48</v>
      </c>
      <c r="AI195" s="882">
        <v>446</v>
      </c>
      <c r="AJ195" s="881">
        <v>408.99</v>
      </c>
      <c r="AK195" s="882">
        <v>439</v>
      </c>
      <c r="AL195" s="881">
        <v>311</v>
      </c>
      <c r="AM195" s="882">
        <v>300</v>
      </c>
      <c r="AN195" s="881">
        <v>605.92999999999995</v>
      </c>
      <c r="AO195" s="247">
        <v>629.20000000000005</v>
      </c>
      <c r="AP195" s="881">
        <v>512.27799999999991</v>
      </c>
      <c r="AQ195" s="882">
        <v>650.19899999999996</v>
      </c>
      <c r="AR195" s="881">
        <v>566</v>
      </c>
      <c r="AS195" s="882">
        <v>609</v>
      </c>
      <c r="AT195" s="881">
        <v>501.41</v>
      </c>
      <c r="AU195" s="882">
        <v>539.6</v>
      </c>
      <c r="AV195" s="881">
        <v>563.20000000000005</v>
      </c>
      <c r="AW195" s="882">
        <v>379</v>
      </c>
      <c r="AX195" s="881">
        <v>483.64897999999999</v>
      </c>
      <c r="AY195" s="882">
        <v>502.22046000000012</v>
      </c>
      <c r="AZ195" s="886">
        <v>728.81355932203394</v>
      </c>
      <c r="BA195" s="882">
        <v>756</v>
      </c>
      <c r="BB195" s="887">
        <v>735</v>
      </c>
      <c r="BC195" s="888">
        <v>384.18166666666667</v>
      </c>
      <c r="BD195" s="881">
        <v>989</v>
      </c>
      <c r="BE195" s="882">
        <v>1064</v>
      </c>
      <c r="BF195" s="881">
        <v>549</v>
      </c>
      <c r="BG195" s="882">
        <v>590</v>
      </c>
      <c r="BH195" s="881">
        <v>617</v>
      </c>
      <c r="BI195" s="882">
        <v>616</v>
      </c>
      <c r="BJ195" s="881">
        <v>393.22</v>
      </c>
      <c r="BK195" s="882">
        <v>408</v>
      </c>
      <c r="BL195" s="881">
        <v>359</v>
      </c>
      <c r="BM195" s="247">
        <v>353</v>
      </c>
      <c r="BN195" s="881">
        <v>561</v>
      </c>
      <c r="BO195" s="882">
        <v>604</v>
      </c>
      <c r="BP195" s="887">
        <v>839.30000000000007</v>
      </c>
      <c r="BQ195" s="888">
        <v>642.46968412000012</v>
      </c>
    </row>
    <row r="196" spans="1:69" s="27" customFormat="1" ht="56.25" customHeight="1" thickBot="1" x14ac:dyDescent="0.3">
      <c r="A196" s="16">
        <v>120</v>
      </c>
      <c r="B196" s="131" t="s">
        <v>186</v>
      </c>
      <c r="C196" s="1148" t="s">
        <v>3</v>
      </c>
      <c r="D196" s="1148"/>
      <c r="E196" s="871" t="s">
        <v>8</v>
      </c>
      <c r="F196" s="64" t="e">
        <f>#REF!</f>
        <v>#REF!</v>
      </c>
      <c r="G196" s="871">
        <v>3</v>
      </c>
      <c r="H196" s="64" t="e">
        <f t="shared" si="6"/>
        <v>#REF!</v>
      </c>
      <c r="I196" s="64" t="e">
        <f>(H196*($I$9+#REF!))+H196</f>
        <v>#REF!</v>
      </c>
      <c r="J196" s="64" t="e">
        <f>ROUND(I196*#REF!*#REF!,0)</f>
        <v>#REF!</v>
      </c>
      <c r="K196" s="919" t="e">
        <f>ROUND(I196*#REF!*#REF!*#REF!,0)</f>
        <v>#REF!</v>
      </c>
      <c r="L196" s="887">
        <v>1737</v>
      </c>
      <c r="M196" s="888">
        <v>1122</v>
      </c>
      <c r="N196" s="881">
        <v>1303.4947036422898</v>
      </c>
      <c r="O196" s="247">
        <v>1028.7</v>
      </c>
      <c r="P196" s="993">
        <v>1919</v>
      </c>
      <c r="Q196" s="888">
        <v>1426.5</v>
      </c>
      <c r="R196" s="887">
        <v>1729.4875524544543</v>
      </c>
      <c r="S196" s="888">
        <v>1530.6</v>
      </c>
      <c r="T196" s="994">
        <v>3039</v>
      </c>
      <c r="U196" s="995">
        <v>877</v>
      </c>
      <c r="V196" s="887">
        <v>1412.0543120085158</v>
      </c>
      <c r="W196" s="888">
        <v>1519.5963684110841</v>
      </c>
      <c r="X196" s="881">
        <v>0</v>
      </c>
      <c r="Y196" s="247">
        <v>0</v>
      </c>
      <c r="Z196" s="887">
        <v>2312.0500000000002</v>
      </c>
      <c r="AA196" s="888">
        <v>2488</v>
      </c>
      <c r="AB196" s="887">
        <v>3192</v>
      </c>
      <c r="AC196" s="888">
        <v>1892</v>
      </c>
      <c r="AD196" s="881">
        <v>1966</v>
      </c>
      <c r="AE196" s="996">
        <v>1185</v>
      </c>
      <c r="AF196" s="881">
        <v>1438</v>
      </c>
      <c r="AG196" s="882">
        <v>1493</v>
      </c>
      <c r="AH196" s="881">
        <v>1104.58</v>
      </c>
      <c r="AI196" s="882">
        <v>1237</v>
      </c>
      <c r="AJ196" s="881">
        <v>1134.9100000000001</v>
      </c>
      <c r="AK196" s="882">
        <v>1222</v>
      </c>
      <c r="AL196" s="881">
        <v>1683.15</v>
      </c>
      <c r="AM196" s="882">
        <v>1747.8</v>
      </c>
      <c r="AN196" s="881">
        <v>1683.15</v>
      </c>
      <c r="AO196" s="247">
        <v>1747.8</v>
      </c>
      <c r="AP196" s="881">
        <v>1841.7119999999998</v>
      </c>
      <c r="AQ196" s="882">
        <v>1981.7069999999999</v>
      </c>
      <c r="AR196" s="881">
        <v>1573</v>
      </c>
      <c r="AS196" s="882">
        <v>1692</v>
      </c>
      <c r="AT196" s="881">
        <v>1392.81</v>
      </c>
      <c r="AU196" s="882">
        <v>1498.89</v>
      </c>
      <c r="AV196" s="881">
        <v>1566.4</v>
      </c>
      <c r="AW196" s="882">
        <v>1053</v>
      </c>
      <c r="AX196" s="881">
        <v>1077</v>
      </c>
      <c r="AY196" s="882">
        <v>1211.046</v>
      </c>
      <c r="AZ196" s="886">
        <v>2161.0169491525426</v>
      </c>
      <c r="BA196" s="882">
        <v>2285</v>
      </c>
      <c r="BB196" s="887">
        <v>2042</v>
      </c>
      <c r="BC196" s="888">
        <v>1068.1018649517687</v>
      </c>
      <c r="BD196" s="881">
        <v>2747</v>
      </c>
      <c r="BE196" s="882">
        <v>2956</v>
      </c>
      <c r="BF196" s="881">
        <v>1524</v>
      </c>
      <c r="BG196" s="882">
        <v>1640</v>
      </c>
      <c r="BH196" s="881">
        <v>1715</v>
      </c>
      <c r="BI196" s="882">
        <v>1712</v>
      </c>
      <c r="BJ196" s="881">
        <v>1092.3699999999999</v>
      </c>
      <c r="BK196" s="882">
        <v>1134</v>
      </c>
      <c r="BL196" s="881">
        <v>996</v>
      </c>
      <c r="BM196" s="247">
        <v>979</v>
      </c>
      <c r="BN196" s="881">
        <v>1558</v>
      </c>
      <c r="BO196" s="882">
        <v>1677</v>
      </c>
      <c r="BP196" s="887">
        <v>2332</v>
      </c>
      <c r="BQ196" s="888">
        <v>2509.1000000000004</v>
      </c>
    </row>
    <row r="197" spans="1:69" s="27" customFormat="1" ht="82.5" customHeight="1" thickBot="1" x14ac:dyDescent="0.3">
      <c r="A197" s="16">
        <v>121</v>
      </c>
      <c r="B197" s="131" t="s">
        <v>187</v>
      </c>
      <c r="C197" s="1148" t="s">
        <v>3</v>
      </c>
      <c r="D197" s="1148"/>
      <c r="E197" s="871" t="s">
        <v>8</v>
      </c>
      <c r="F197" s="64" t="e">
        <f>#REF!</f>
        <v>#REF!</v>
      </c>
      <c r="G197" s="871">
        <v>4</v>
      </c>
      <c r="H197" s="64" t="e">
        <f t="shared" si="6"/>
        <v>#REF!</v>
      </c>
      <c r="I197" s="64" t="e">
        <f>(H197*($I$9+#REF!))+H197</f>
        <v>#REF!</v>
      </c>
      <c r="J197" s="64" t="e">
        <f>ROUND(I197*#REF!*#REF!,0)</f>
        <v>#REF!</v>
      </c>
      <c r="K197" s="919" t="e">
        <f>ROUND(I197*#REF!*#REF!*#REF!,0)</f>
        <v>#REF!</v>
      </c>
      <c r="L197" s="887">
        <v>2316</v>
      </c>
      <c r="M197" s="888">
        <v>1496</v>
      </c>
      <c r="N197" s="881">
        <v>1737.9929381897196</v>
      </c>
      <c r="O197" s="247">
        <v>1371.6</v>
      </c>
      <c r="P197" s="993">
        <v>2558</v>
      </c>
      <c r="Q197" s="888">
        <v>1902</v>
      </c>
      <c r="R197" s="887">
        <v>2305.9834032726062</v>
      </c>
      <c r="S197" s="888">
        <v>2040.8</v>
      </c>
      <c r="T197" s="994">
        <v>4052</v>
      </c>
      <c r="U197" s="995">
        <v>1169</v>
      </c>
      <c r="V197" s="887">
        <v>4518.5</v>
      </c>
      <c r="W197" s="888">
        <v>4692</v>
      </c>
      <c r="X197" s="881">
        <v>2112</v>
      </c>
      <c r="Y197" s="247">
        <v>2112</v>
      </c>
      <c r="Z197" s="887">
        <v>3082.73</v>
      </c>
      <c r="AA197" s="888">
        <v>3318</v>
      </c>
      <c r="AB197" s="887">
        <v>4256</v>
      </c>
      <c r="AC197" s="888">
        <v>2523</v>
      </c>
      <c r="AD197" s="881">
        <v>2621</v>
      </c>
      <c r="AE197" s="996">
        <v>1579</v>
      </c>
      <c r="AF197" s="881">
        <v>1917</v>
      </c>
      <c r="AG197" s="882">
        <v>1991</v>
      </c>
      <c r="AH197" s="881">
        <v>1472.77</v>
      </c>
      <c r="AI197" s="882">
        <v>1651</v>
      </c>
      <c r="AJ197" s="881">
        <v>1513.56</v>
      </c>
      <c r="AK197" s="882">
        <v>1629</v>
      </c>
      <c r="AL197" s="881">
        <v>2244.1999999999998</v>
      </c>
      <c r="AM197" s="882">
        <v>2330.4</v>
      </c>
      <c r="AN197" s="881">
        <v>2244.1999999999998</v>
      </c>
      <c r="AO197" s="247">
        <v>2330.4</v>
      </c>
      <c r="AP197" s="881">
        <v>2455.616</v>
      </c>
      <c r="AQ197" s="882">
        <v>2642.2759999999998</v>
      </c>
      <c r="AR197" s="881">
        <v>2097</v>
      </c>
      <c r="AS197" s="882">
        <v>2256</v>
      </c>
      <c r="AT197" s="881">
        <v>1857.08</v>
      </c>
      <c r="AU197" s="882">
        <v>1998.52</v>
      </c>
      <c r="AV197" s="881">
        <v>2088</v>
      </c>
      <c r="AW197" s="882">
        <v>1405</v>
      </c>
      <c r="AX197" s="881">
        <v>1880.8524600000001</v>
      </c>
      <c r="AY197" s="882">
        <v>1953.0830800000001</v>
      </c>
      <c r="AZ197" s="886">
        <v>2732.2033898305085</v>
      </c>
      <c r="BA197" s="882">
        <v>2834</v>
      </c>
      <c r="BB197" s="887">
        <v>2722</v>
      </c>
      <c r="BC197" s="888">
        <v>1423.7432797427655</v>
      </c>
      <c r="BD197" s="881">
        <v>3662</v>
      </c>
      <c r="BE197" s="882">
        <v>2256.7998564999998</v>
      </c>
      <c r="BF197" s="881">
        <v>2032</v>
      </c>
      <c r="BG197" s="882">
        <v>2187</v>
      </c>
      <c r="BH197" s="881">
        <v>2286</v>
      </c>
      <c r="BI197" s="882">
        <v>2283</v>
      </c>
      <c r="BJ197" s="881">
        <v>1455.93</v>
      </c>
      <c r="BK197" s="882">
        <v>1512</v>
      </c>
      <c r="BL197" s="881">
        <v>1328</v>
      </c>
      <c r="BM197" s="247">
        <v>1305</v>
      </c>
      <c r="BN197" s="881">
        <v>2078</v>
      </c>
      <c r="BO197" s="882">
        <v>2236</v>
      </c>
      <c r="BP197" s="887">
        <v>3109.7000000000003</v>
      </c>
      <c r="BQ197" s="888">
        <v>3346.2000000000003</v>
      </c>
    </row>
    <row r="198" spans="1:69" s="27" customFormat="1" ht="90.75" customHeight="1" thickBot="1" x14ac:dyDescent="0.3">
      <c r="A198" s="16">
        <v>122</v>
      </c>
      <c r="B198" s="131" t="s">
        <v>188</v>
      </c>
      <c r="C198" s="1148" t="s">
        <v>3</v>
      </c>
      <c r="D198" s="1148"/>
      <c r="E198" s="871" t="s">
        <v>8</v>
      </c>
      <c r="F198" s="64" t="e">
        <f>#REF!</f>
        <v>#REF!</v>
      </c>
      <c r="G198" s="871">
        <v>1</v>
      </c>
      <c r="H198" s="64" t="e">
        <f t="shared" si="6"/>
        <v>#REF!</v>
      </c>
      <c r="I198" s="64" t="e">
        <f>(H198*($I$9+#REF!))+H198</f>
        <v>#REF!</v>
      </c>
      <c r="J198" s="64" t="e">
        <f>ROUND(I198*#REF!*#REF!,0)</f>
        <v>#REF!</v>
      </c>
      <c r="K198" s="919" t="e">
        <f>ROUND(I198*#REF!*#REF!*#REF!,0)</f>
        <v>#REF!</v>
      </c>
      <c r="L198" s="887">
        <v>579</v>
      </c>
      <c r="M198" s="888">
        <v>374</v>
      </c>
      <c r="N198" s="881">
        <v>434.49823454742989</v>
      </c>
      <c r="O198" s="247">
        <v>342.9</v>
      </c>
      <c r="P198" s="993">
        <v>640</v>
      </c>
      <c r="Q198" s="888">
        <v>475.5</v>
      </c>
      <c r="R198" s="887">
        <v>576.49585081815155</v>
      </c>
      <c r="S198" s="888">
        <v>510.2</v>
      </c>
      <c r="T198" s="994">
        <v>1013</v>
      </c>
      <c r="U198" s="995">
        <v>292</v>
      </c>
      <c r="V198" s="887">
        <v>470.68477066950527</v>
      </c>
      <c r="W198" s="888">
        <v>506.53212280369479</v>
      </c>
      <c r="X198" s="881">
        <v>0</v>
      </c>
      <c r="Y198" s="247">
        <v>0</v>
      </c>
      <c r="Z198" s="887">
        <v>770.68</v>
      </c>
      <c r="AA198" s="888">
        <v>829</v>
      </c>
      <c r="AB198" s="887">
        <v>1064</v>
      </c>
      <c r="AC198" s="888">
        <v>631</v>
      </c>
      <c r="AD198" s="881">
        <v>655</v>
      </c>
      <c r="AE198" s="996">
        <v>395</v>
      </c>
      <c r="AF198" s="881">
        <v>479</v>
      </c>
      <c r="AG198" s="882">
        <v>498</v>
      </c>
      <c r="AH198" s="881">
        <v>368.19</v>
      </c>
      <c r="AI198" s="882">
        <v>412</v>
      </c>
      <c r="AJ198" s="881">
        <v>378.65</v>
      </c>
      <c r="AK198" s="882">
        <v>407</v>
      </c>
      <c r="AL198" s="881">
        <v>561.04999999999995</v>
      </c>
      <c r="AM198" s="882">
        <v>582.6</v>
      </c>
      <c r="AN198" s="881">
        <v>561.04999999999995</v>
      </c>
      <c r="AO198" s="247">
        <v>582.6</v>
      </c>
      <c r="AP198" s="881">
        <v>982.24639999999999</v>
      </c>
      <c r="AQ198" s="882">
        <v>1056.9104</v>
      </c>
      <c r="AR198" s="881">
        <v>524</v>
      </c>
      <c r="AS198" s="882">
        <v>564</v>
      </c>
      <c r="AT198" s="881">
        <v>464.27</v>
      </c>
      <c r="AU198" s="882">
        <v>499.63</v>
      </c>
      <c r="AV198" s="881">
        <v>521.6</v>
      </c>
      <c r="AW198" s="882">
        <v>351</v>
      </c>
      <c r="AX198" s="881">
        <v>359</v>
      </c>
      <c r="AY198" s="882">
        <v>383</v>
      </c>
      <c r="AZ198" s="886">
        <v>622.03389830508479</v>
      </c>
      <c r="BA198" s="882">
        <v>646</v>
      </c>
      <c r="BB198" s="887">
        <v>681</v>
      </c>
      <c r="BC198" s="888">
        <v>356.23022508038588</v>
      </c>
      <c r="BD198" s="881">
        <v>916</v>
      </c>
      <c r="BE198" s="882">
        <v>985</v>
      </c>
      <c r="BF198" s="881">
        <v>508</v>
      </c>
      <c r="BG198" s="882">
        <v>547</v>
      </c>
      <c r="BH198" s="881">
        <v>572</v>
      </c>
      <c r="BI198" s="882">
        <v>571</v>
      </c>
      <c r="BJ198" s="881">
        <v>364.41</v>
      </c>
      <c r="BK198" s="882">
        <v>378</v>
      </c>
      <c r="BL198" s="881">
        <v>332</v>
      </c>
      <c r="BM198" s="247">
        <v>327</v>
      </c>
      <c r="BN198" s="881">
        <v>519</v>
      </c>
      <c r="BO198" s="882">
        <v>559</v>
      </c>
      <c r="BP198" s="887">
        <v>777.7</v>
      </c>
      <c r="BQ198" s="888">
        <v>836.00000000000011</v>
      </c>
    </row>
    <row r="199" spans="1:69" s="27" customFormat="1" ht="129.75" customHeight="1" thickBot="1" x14ac:dyDescent="0.3">
      <c r="A199" s="16">
        <v>123</v>
      </c>
      <c r="B199" s="131" t="s">
        <v>189</v>
      </c>
      <c r="C199" s="1148" t="s">
        <v>3</v>
      </c>
      <c r="D199" s="1148"/>
      <c r="E199" s="871" t="s">
        <v>8</v>
      </c>
      <c r="F199" s="64" t="e">
        <f>#REF!</f>
        <v>#REF!</v>
      </c>
      <c r="G199" s="871">
        <v>0.5</v>
      </c>
      <c r="H199" s="64" t="e">
        <f t="shared" si="6"/>
        <v>#REF!</v>
      </c>
      <c r="I199" s="64" t="e">
        <f>(H199*($I$9+#REF!))+H199</f>
        <v>#REF!</v>
      </c>
      <c r="J199" s="64" t="e">
        <f>ROUND(I199*#REF!*#REF!,0)</f>
        <v>#REF!</v>
      </c>
      <c r="K199" s="919" t="e">
        <f>ROUND(I199*#REF!*#REF!*#REF!,0)</f>
        <v>#REF!</v>
      </c>
      <c r="L199" s="887">
        <v>290</v>
      </c>
      <c r="M199" s="888">
        <v>187</v>
      </c>
      <c r="N199" s="881">
        <v>217.24911727371494</v>
      </c>
      <c r="O199" s="247">
        <v>171.4</v>
      </c>
      <c r="P199" s="993">
        <v>320</v>
      </c>
      <c r="Q199" s="888">
        <v>237.75</v>
      </c>
      <c r="R199" s="887">
        <v>288.24792540907578</v>
      </c>
      <c r="S199" s="888">
        <v>255.1</v>
      </c>
      <c r="T199" s="994">
        <v>507</v>
      </c>
      <c r="U199" s="995">
        <v>146</v>
      </c>
      <c r="V199" s="887">
        <v>235.34238533475263</v>
      </c>
      <c r="W199" s="888">
        <v>253.2660614018474</v>
      </c>
      <c r="X199" s="881">
        <v>0</v>
      </c>
      <c r="Y199" s="247">
        <v>0</v>
      </c>
      <c r="Z199" s="887">
        <v>385.34</v>
      </c>
      <c r="AA199" s="888">
        <v>415</v>
      </c>
      <c r="AB199" s="887">
        <v>532</v>
      </c>
      <c r="AC199" s="888">
        <v>315</v>
      </c>
      <c r="AD199" s="881">
        <v>328</v>
      </c>
      <c r="AE199" s="996">
        <v>197</v>
      </c>
      <c r="AF199" s="881">
        <v>240</v>
      </c>
      <c r="AG199" s="882">
        <v>249</v>
      </c>
      <c r="AH199" s="881">
        <v>184.1</v>
      </c>
      <c r="AI199" s="882">
        <v>206</v>
      </c>
      <c r="AJ199" s="881">
        <v>189.33</v>
      </c>
      <c r="AK199" s="882">
        <v>204</v>
      </c>
      <c r="AL199" s="881">
        <v>280.52</v>
      </c>
      <c r="AM199" s="882">
        <v>291.3</v>
      </c>
      <c r="AN199" s="881">
        <v>280.52</v>
      </c>
      <c r="AO199" s="247">
        <v>291.3</v>
      </c>
      <c r="AP199" s="881">
        <v>1010.0379999999999</v>
      </c>
      <c r="AQ199" s="882">
        <v>1056.703</v>
      </c>
      <c r="AR199" s="881">
        <v>262</v>
      </c>
      <c r="AS199" s="882">
        <v>282</v>
      </c>
      <c r="AT199" s="881">
        <v>232.14</v>
      </c>
      <c r="AU199" s="882">
        <v>249.81</v>
      </c>
      <c r="AV199" s="881">
        <v>260.8</v>
      </c>
      <c r="AW199" s="882">
        <v>176</v>
      </c>
      <c r="AX199" s="881">
        <v>179</v>
      </c>
      <c r="AY199" s="882">
        <v>191</v>
      </c>
      <c r="AZ199" s="886">
        <v>313.5593220338983</v>
      </c>
      <c r="BA199" s="882">
        <v>326</v>
      </c>
      <c r="BB199" s="887">
        <v>340</v>
      </c>
      <c r="BC199" s="888">
        <v>177.8207073954984</v>
      </c>
      <c r="BD199" s="881">
        <v>458</v>
      </c>
      <c r="BE199" s="882">
        <v>493</v>
      </c>
      <c r="BF199" s="881">
        <v>254</v>
      </c>
      <c r="BG199" s="882">
        <v>273</v>
      </c>
      <c r="BH199" s="881">
        <v>286</v>
      </c>
      <c r="BI199" s="882">
        <v>285</v>
      </c>
      <c r="BJ199" s="881">
        <v>182.2</v>
      </c>
      <c r="BK199" s="882">
        <v>189</v>
      </c>
      <c r="BL199" s="881">
        <v>166</v>
      </c>
      <c r="BM199" s="247">
        <v>163</v>
      </c>
      <c r="BN199" s="881">
        <v>260</v>
      </c>
      <c r="BO199" s="882">
        <v>280</v>
      </c>
      <c r="BP199" s="887">
        <v>388.3</v>
      </c>
      <c r="BQ199" s="888">
        <v>418.00000000000006</v>
      </c>
    </row>
    <row r="200" spans="1:69" s="27" customFormat="1" ht="42.75" customHeight="1" thickBot="1" x14ac:dyDescent="0.3">
      <c r="A200" s="16">
        <v>124</v>
      </c>
      <c r="B200" s="131" t="s">
        <v>190</v>
      </c>
      <c r="C200" s="1148" t="s">
        <v>3</v>
      </c>
      <c r="D200" s="1148"/>
      <c r="E200" s="871" t="s">
        <v>8</v>
      </c>
      <c r="F200" s="64" t="e">
        <f>#REF!</f>
        <v>#REF!</v>
      </c>
      <c r="G200" s="871">
        <v>3.5</v>
      </c>
      <c r="H200" s="64" t="e">
        <f t="shared" si="6"/>
        <v>#REF!</v>
      </c>
      <c r="I200" s="64" t="e">
        <f>(H200*($I$9+#REF!))+H200</f>
        <v>#REF!</v>
      </c>
      <c r="J200" s="64" t="e">
        <f>ROUND(I200*#REF!*#REF!,0)</f>
        <v>#REF!</v>
      </c>
      <c r="K200" s="919" t="e">
        <f>ROUND(I200*#REF!*#REF!*#REF!,0)</f>
        <v>#REF!</v>
      </c>
      <c r="L200" s="887">
        <v>2027</v>
      </c>
      <c r="M200" s="888">
        <v>1309</v>
      </c>
      <c r="N200" s="881">
        <v>1520.7438209160046</v>
      </c>
      <c r="O200" s="247">
        <v>1200.0999999999999</v>
      </c>
      <c r="P200" s="993">
        <v>2239</v>
      </c>
      <c r="Q200" s="888">
        <v>1664.25</v>
      </c>
      <c r="R200" s="887">
        <v>2017.7354778635308</v>
      </c>
      <c r="S200" s="888">
        <v>1785.7</v>
      </c>
      <c r="T200" s="994">
        <v>3546</v>
      </c>
      <c r="U200" s="995">
        <v>1023</v>
      </c>
      <c r="V200" s="887">
        <v>1647.3966973432684</v>
      </c>
      <c r="W200" s="888">
        <v>1772.8624298129319</v>
      </c>
      <c r="X200" s="881">
        <v>0</v>
      </c>
      <c r="Y200" s="247">
        <v>0</v>
      </c>
      <c r="Z200" s="887">
        <v>2697.39</v>
      </c>
      <c r="AA200" s="888">
        <v>2903</v>
      </c>
      <c r="AB200" s="887">
        <v>3724</v>
      </c>
      <c r="AC200" s="888">
        <v>2208</v>
      </c>
      <c r="AD200" s="881">
        <v>2294</v>
      </c>
      <c r="AE200" s="996">
        <v>1382</v>
      </c>
      <c r="AF200" s="881">
        <v>1678</v>
      </c>
      <c r="AG200" s="882">
        <v>1742</v>
      </c>
      <c r="AH200" s="881">
        <v>1288.67</v>
      </c>
      <c r="AI200" s="882">
        <v>1445</v>
      </c>
      <c r="AJ200" s="881">
        <v>1324.24</v>
      </c>
      <c r="AK200" s="882">
        <v>1426</v>
      </c>
      <c r="AL200" s="881">
        <v>576</v>
      </c>
      <c r="AM200" s="882">
        <v>554</v>
      </c>
      <c r="AN200" s="881">
        <v>1963.67</v>
      </c>
      <c r="AO200" s="247">
        <v>2039.1</v>
      </c>
      <c r="AP200" s="881">
        <v>2148.6639999999998</v>
      </c>
      <c r="AQ200" s="882">
        <v>2311.473</v>
      </c>
      <c r="AR200" s="881">
        <v>1835</v>
      </c>
      <c r="AS200" s="882">
        <v>1974</v>
      </c>
      <c r="AT200" s="881">
        <v>1624.95</v>
      </c>
      <c r="AU200" s="882">
        <v>1748.7</v>
      </c>
      <c r="AV200" s="881">
        <v>1827.2</v>
      </c>
      <c r="AW200" s="882">
        <v>1229</v>
      </c>
      <c r="AX200" s="881">
        <v>1256</v>
      </c>
      <c r="AY200" s="882">
        <v>1340</v>
      </c>
      <c r="AZ200" s="886">
        <v>2525.4237288135596</v>
      </c>
      <c r="BA200" s="882">
        <v>2665</v>
      </c>
      <c r="BB200" s="887">
        <v>2382</v>
      </c>
      <c r="BC200" s="888">
        <v>1245.9225723472669</v>
      </c>
      <c r="BD200" s="881">
        <v>3204</v>
      </c>
      <c r="BE200" s="882">
        <v>3448</v>
      </c>
      <c r="BF200" s="881">
        <v>1778</v>
      </c>
      <c r="BG200" s="882">
        <v>1913</v>
      </c>
      <c r="BH200" s="881">
        <v>2000</v>
      </c>
      <c r="BI200" s="882">
        <v>1997</v>
      </c>
      <c r="BJ200" s="881">
        <v>1273.73</v>
      </c>
      <c r="BK200" s="882">
        <v>1323</v>
      </c>
      <c r="BL200" s="881">
        <v>1163</v>
      </c>
      <c r="BM200" s="247">
        <v>1142</v>
      </c>
      <c r="BN200" s="881">
        <v>1818</v>
      </c>
      <c r="BO200" s="882">
        <v>1957</v>
      </c>
      <c r="BP200" s="887">
        <v>2720.3</v>
      </c>
      <c r="BQ200" s="888">
        <v>2928.2000000000003</v>
      </c>
    </row>
    <row r="201" spans="1:69" s="27" customFormat="1" ht="36" customHeight="1" thickBot="1" x14ac:dyDescent="0.3">
      <c r="A201" s="16">
        <v>125</v>
      </c>
      <c r="B201" s="131" t="s">
        <v>191</v>
      </c>
      <c r="C201" s="1148" t="s">
        <v>3</v>
      </c>
      <c r="D201" s="1148"/>
      <c r="E201" s="871" t="s">
        <v>8</v>
      </c>
      <c r="F201" s="64" t="e">
        <f>#REF!</f>
        <v>#REF!</v>
      </c>
      <c r="G201" s="871">
        <v>2</v>
      </c>
      <c r="H201" s="64" t="e">
        <f t="shared" si="6"/>
        <v>#REF!</v>
      </c>
      <c r="I201" s="64" t="e">
        <f>(H201*($I$9+#REF!))+H201</f>
        <v>#REF!</v>
      </c>
      <c r="J201" s="64" t="e">
        <f>ROUND(I201*#REF!*#REF!,0)</f>
        <v>#REF!</v>
      </c>
      <c r="K201" s="919" t="e">
        <f>ROUND(I201*#REF!*#REF!*#REF!,0)</f>
        <v>#REF!</v>
      </c>
      <c r="L201" s="887">
        <v>1158</v>
      </c>
      <c r="M201" s="888">
        <v>748</v>
      </c>
      <c r="N201" s="881">
        <v>868.99646909485978</v>
      </c>
      <c r="O201" s="247">
        <v>685.8</v>
      </c>
      <c r="P201" s="993">
        <v>1279</v>
      </c>
      <c r="Q201" s="888">
        <v>951</v>
      </c>
      <c r="R201" s="887">
        <v>1152.9917016363031</v>
      </c>
      <c r="S201" s="888">
        <v>1020.4</v>
      </c>
      <c r="T201" s="994">
        <v>2026</v>
      </c>
      <c r="U201" s="995">
        <v>584</v>
      </c>
      <c r="V201" s="887">
        <v>941.36954133901054</v>
      </c>
      <c r="W201" s="888">
        <v>1013.0642456073896</v>
      </c>
      <c r="X201" s="881">
        <v>0</v>
      </c>
      <c r="Y201" s="247">
        <v>0</v>
      </c>
      <c r="Z201" s="887">
        <v>1541.37</v>
      </c>
      <c r="AA201" s="888">
        <v>1659</v>
      </c>
      <c r="AB201" s="887">
        <v>2129</v>
      </c>
      <c r="AC201" s="888">
        <v>1262</v>
      </c>
      <c r="AD201" s="881">
        <v>1311</v>
      </c>
      <c r="AE201" s="996">
        <v>790</v>
      </c>
      <c r="AF201" s="881">
        <v>959</v>
      </c>
      <c r="AG201" s="882">
        <v>996</v>
      </c>
      <c r="AH201" s="881">
        <v>736.38</v>
      </c>
      <c r="AI201" s="882">
        <v>825</v>
      </c>
      <c r="AJ201" s="881">
        <v>757.3</v>
      </c>
      <c r="AK201" s="882">
        <v>815</v>
      </c>
      <c r="AL201" s="881">
        <v>807</v>
      </c>
      <c r="AM201" s="882">
        <v>777</v>
      </c>
      <c r="AN201" s="881">
        <v>1122.0999999999999</v>
      </c>
      <c r="AO201" s="247">
        <v>1165.2</v>
      </c>
      <c r="AP201" s="881">
        <v>1227.808</v>
      </c>
      <c r="AQ201" s="882">
        <v>1321.1379999999999</v>
      </c>
      <c r="AR201" s="881">
        <v>1048</v>
      </c>
      <c r="AS201" s="882">
        <v>1128</v>
      </c>
      <c r="AT201" s="881">
        <v>928.54</v>
      </c>
      <c r="AU201" s="882">
        <v>999.26</v>
      </c>
      <c r="AV201" s="881">
        <v>1044.8</v>
      </c>
      <c r="AW201" s="882">
        <v>702</v>
      </c>
      <c r="AX201" s="881">
        <v>718</v>
      </c>
      <c r="AY201" s="882">
        <v>765</v>
      </c>
      <c r="AZ201" s="886">
        <v>1576.2711864406781</v>
      </c>
      <c r="BA201" s="882">
        <v>1640</v>
      </c>
      <c r="BB201" s="887">
        <v>1361</v>
      </c>
      <c r="BC201" s="888">
        <v>711.87163987138274</v>
      </c>
      <c r="BD201" s="881">
        <v>1831</v>
      </c>
      <c r="BE201" s="882">
        <v>1971</v>
      </c>
      <c r="BF201" s="881">
        <v>1016</v>
      </c>
      <c r="BG201" s="882">
        <v>1093</v>
      </c>
      <c r="BH201" s="881">
        <v>1143</v>
      </c>
      <c r="BI201" s="882">
        <v>1141</v>
      </c>
      <c r="BJ201" s="881">
        <v>727.97</v>
      </c>
      <c r="BK201" s="882">
        <v>756</v>
      </c>
      <c r="BL201" s="881">
        <v>664</v>
      </c>
      <c r="BM201" s="247">
        <v>652</v>
      </c>
      <c r="BN201" s="881">
        <v>1039</v>
      </c>
      <c r="BO201" s="882">
        <v>1118</v>
      </c>
      <c r="BP201" s="887">
        <v>1554.3000000000002</v>
      </c>
      <c r="BQ201" s="888">
        <v>1665.6656909199999</v>
      </c>
    </row>
    <row r="202" spans="1:69" s="27" customFormat="1" ht="60" customHeight="1" thickBot="1" x14ac:dyDescent="0.3">
      <c r="A202" s="16">
        <v>126</v>
      </c>
      <c r="B202" s="131" t="s">
        <v>192</v>
      </c>
      <c r="C202" s="1148" t="s">
        <v>3</v>
      </c>
      <c r="D202" s="1148"/>
      <c r="E202" s="871" t="s">
        <v>8</v>
      </c>
      <c r="F202" s="64" t="e">
        <f>#REF!</f>
        <v>#REF!</v>
      </c>
      <c r="G202" s="871">
        <v>3.5</v>
      </c>
      <c r="H202" s="64" t="e">
        <f t="shared" si="6"/>
        <v>#REF!</v>
      </c>
      <c r="I202" s="64" t="e">
        <f>(H202*($I$9+#REF!))+H202</f>
        <v>#REF!</v>
      </c>
      <c r="J202" s="64" t="e">
        <f>ROUND(I202*#REF!*#REF!,0)</f>
        <v>#REF!</v>
      </c>
      <c r="K202" s="919" t="e">
        <f>ROUND(I202*#REF!*#REF!*#REF!,0)</f>
        <v>#REF!</v>
      </c>
      <c r="L202" s="887">
        <v>2027</v>
      </c>
      <c r="M202" s="888">
        <v>1309</v>
      </c>
      <c r="N202" s="881">
        <v>1520.7438209160046</v>
      </c>
      <c r="O202" s="247">
        <v>1200.0999999999999</v>
      </c>
      <c r="P202" s="993">
        <v>2239</v>
      </c>
      <c r="Q202" s="888">
        <v>1664.25</v>
      </c>
      <c r="R202" s="887">
        <v>2017.7354778635308</v>
      </c>
      <c r="S202" s="888">
        <v>1785.7</v>
      </c>
      <c r="T202" s="994">
        <v>3546</v>
      </c>
      <c r="U202" s="995">
        <v>1023</v>
      </c>
      <c r="V202" s="887">
        <v>1647.3966973432684</v>
      </c>
      <c r="W202" s="888">
        <v>1772.8624298129319</v>
      </c>
      <c r="X202" s="881">
        <v>0</v>
      </c>
      <c r="Y202" s="247">
        <v>0</v>
      </c>
      <c r="Z202" s="887">
        <v>2697.39</v>
      </c>
      <c r="AA202" s="888">
        <v>2903</v>
      </c>
      <c r="AB202" s="887">
        <v>3724</v>
      </c>
      <c r="AC202" s="888">
        <v>2208</v>
      </c>
      <c r="AD202" s="881">
        <v>2294</v>
      </c>
      <c r="AE202" s="996">
        <v>1382</v>
      </c>
      <c r="AF202" s="881">
        <v>1678</v>
      </c>
      <c r="AG202" s="882">
        <v>1742</v>
      </c>
      <c r="AH202" s="881">
        <v>1288.67</v>
      </c>
      <c r="AI202" s="882">
        <v>1445</v>
      </c>
      <c r="AJ202" s="881">
        <v>1324.24</v>
      </c>
      <c r="AK202" s="882">
        <v>1426</v>
      </c>
      <c r="AL202" s="881">
        <v>807</v>
      </c>
      <c r="AM202" s="882">
        <v>777</v>
      </c>
      <c r="AN202" s="881">
        <v>1963.67</v>
      </c>
      <c r="AO202" s="247">
        <v>2039.1</v>
      </c>
      <c r="AP202" s="881">
        <v>2148.6639999999998</v>
      </c>
      <c r="AQ202" s="882">
        <v>2311.473</v>
      </c>
      <c r="AR202" s="881">
        <v>1835</v>
      </c>
      <c r="AS202" s="882">
        <v>1974</v>
      </c>
      <c r="AT202" s="881">
        <v>1624.95</v>
      </c>
      <c r="AU202" s="882">
        <v>1748.7</v>
      </c>
      <c r="AV202" s="881">
        <v>1827.2</v>
      </c>
      <c r="AW202" s="882">
        <v>1229</v>
      </c>
      <c r="AX202" s="881">
        <v>1256</v>
      </c>
      <c r="AY202" s="882">
        <v>1340</v>
      </c>
      <c r="AZ202" s="886">
        <v>2521.1864406779664</v>
      </c>
      <c r="BA202" s="882">
        <v>2665</v>
      </c>
      <c r="BB202" s="887">
        <v>2382</v>
      </c>
      <c r="BC202" s="888">
        <v>1245.9225723472669</v>
      </c>
      <c r="BD202" s="881">
        <v>3204</v>
      </c>
      <c r="BE202" s="882">
        <v>3448</v>
      </c>
      <c r="BF202" s="881">
        <v>1778</v>
      </c>
      <c r="BG202" s="882">
        <v>1913</v>
      </c>
      <c r="BH202" s="881">
        <v>2000</v>
      </c>
      <c r="BI202" s="882">
        <v>1997</v>
      </c>
      <c r="BJ202" s="881">
        <v>1273.73</v>
      </c>
      <c r="BK202" s="882">
        <v>1323</v>
      </c>
      <c r="BL202" s="881">
        <v>1163</v>
      </c>
      <c r="BM202" s="247">
        <v>1142</v>
      </c>
      <c r="BN202" s="881">
        <v>1818</v>
      </c>
      <c r="BO202" s="882">
        <v>1957</v>
      </c>
      <c r="BP202" s="887">
        <v>2720.3</v>
      </c>
      <c r="BQ202" s="888">
        <v>2928.2000000000003</v>
      </c>
    </row>
    <row r="203" spans="1:69" s="27" customFormat="1" ht="41.25" customHeight="1" thickBot="1" x14ac:dyDescent="0.3">
      <c r="A203" s="16">
        <v>127</v>
      </c>
      <c r="B203" s="131" t="s">
        <v>193</v>
      </c>
      <c r="C203" s="1148" t="s">
        <v>3</v>
      </c>
      <c r="D203" s="1148"/>
      <c r="E203" s="871" t="s">
        <v>8</v>
      </c>
      <c r="F203" s="64" t="e">
        <f>#REF!</f>
        <v>#REF!</v>
      </c>
      <c r="G203" s="871">
        <v>3</v>
      </c>
      <c r="H203" s="64" t="e">
        <f t="shared" si="6"/>
        <v>#REF!</v>
      </c>
      <c r="I203" s="64" t="e">
        <f>(H203*($I$9+#REF!))+H203</f>
        <v>#REF!</v>
      </c>
      <c r="J203" s="64" t="e">
        <f>ROUND(I203*#REF!*#REF!,0)</f>
        <v>#REF!</v>
      </c>
      <c r="K203" s="919" t="e">
        <f>ROUND(I203*#REF!*#REF!*#REF!,0)</f>
        <v>#REF!</v>
      </c>
      <c r="L203" s="887">
        <v>1737</v>
      </c>
      <c r="M203" s="888">
        <v>1122</v>
      </c>
      <c r="N203" s="881">
        <v>1303.4947036422898</v>
      </c>
      <c r="O203" s="247">
        <v>1028.7</v>
      </c>
      <c r="P203" s="993">
        <v>1919</v>
      </c>
      <c r="Q203" s="888">
        <v>1426.5</v>
      </c>
      <c r="R203" s="887">
        <v>1729.4875524544543</v>
      </c>
      <c r="S203" s="888">
        <v>1530.6</v>
      </c>
      <c r="T203" s="994">
        <v>3039</v>
      </c>
      <c r="U203" s="995">
        <v>877</v>
      </c>
      <c r="V203" s="887">
        <v>1412.0543120085158</v>
      </c>
      <c r="W203" s="888">
        <v>1519.5963684110841</v>
      </c>
      <c r="X203" s="881">
        <v>0</v>
      </c>
      <c r="Y203" s="247">
        <v>0</v>
      </c>
      <c r="Z203" s="887">
        <v>2312.0500000000002</v>
      </c>
      <c r="AA203" s="888">
        <v>2488</v>
      </c>
      <c r="AB203" s="887">
        <v>3192</v>
      </c>
      <c r="AC203" s="888">
        <v>1892</v>
      </c>
      <c r="AD203" s="881">
        <v>1966</v>
      </c>
      <c r="AE203" s="996">
        <v>1185</v>
      </c>
      <c r="AF203" s="881">
        <v>1438</v>
      </c>
      <c r="AG203" s="882">
        <v>1493</v>
      </c>
      <c r="AH203" s="881">
        <v>1104.58</v>
      </c>
      <c r="AI203" s="882">
        <v>1237</v>
      </c>
      <c r="AJ203" s="881">
        <v>1134.9100000000001</v>
      </c>
      <c r="AK203" s="882">
        <v>1222</v>
      </c>
      <c r="AL203" s="881">
        <v>807</v>
      </c>
      <c r="AM203" s="882">
        <v>777</v>
      </c>
      <c r="AN203" s="881">
        <v>1683.15</v>
      </c>
      <c r="AO203" s="247">
        <v>1747.8</v>
      </c>
      <c r="AP203" s="881">
        <v>1841.7119999999998</v>
      </c>
      <c r="AQ203" s="882">
        <v>1981.7069999999999</v>
      </c>
      <c r="AR203" s="881">
        <v>1573</v>
      </c>
      <c r="AS203" s="882">
        <v>1692</v>
      </c>
      <c r="AT203" s="881">
        <v>1392.81</v>
      </c>
      <c r="AU203" s="882">
        <v>1498.89</v>
      </c>
      <c r="AV203" s="881">
        <v>1566.4</v>
      </c>
      <c r="AW203" s="882">
        <v>1053</v>
      </c>
      <c r="AX203" s="881">
        <v>1077</v>
      </c>
      <c r="AY203" s="882">
        <v>1149</v>
      </c>
      <c r="AZ203" s="886">
        <v>2161.0169491525426</v>
      </c>
      <c r="BA203" s="882">
        <v>2285</v>
      </c>
      <c r="BB203" s="887">
        <v>2042</v>
      </c>
      <c r="BC203" s="888">
        <v>1068.1018649517687</v>
      </c>
      <c r="BD203" s="881">
        <v>2747</v>
      </c>
      <c r="BE203" s="882">
        <v>2956</v>
      </c>
      <c r="BF203" s="881">
        <v>1524</v>
      </c>
      <c r="BG203" s="882">
        <v>1640</v>
      </c>
      <c r="BH203" s="881">
        <v>1715</v>
      </c>
      <c r="BI203" s="882">
        <v>1712</v>
      </c>
      <c r="BJ203" s="881">
        <v>1092.3699999999999</v>
      </c>
      <c r="BK203" s="882">
        <v>1134</v>
      </c>
      <c r="BL203" s="881">
        <v>996</v>
      </c>
      <c r="BM203" s="247">
        <v>979</v>
      </c>
      <c r="BN203" s="881">
        <v>1558</v>
      </c>
      <c r="BO203" s="882">
        <v>1677</v>
      </c>
      <c r="BP203" s="887">
        <v>2332</v>
      </c>
      <c r="BQ203" s="888">
        <v>2509.1000000000004</v>
      </c>
    </row>
    <row r="204" spans="1:69" s="27" customFormat="1" ht="41.25" customHeight="1" thickBot="1" x14ac:dyDescent="0.3">
      <c r="A204" s="16">
        <v>128</v>
      </c>
      <c r="B204" s="131" t="s">
        <v>194</v>
      </c>
      <c r="C204" s="1148" t="s">
        <v>3</v>
      </c>
      <c r="D204" s="1148"/>
      <c r="E204" s="871" t="s">
        <v>8</v>
      </c>
      <c r="F204" s="64" t="e">
        <f>#REF!</f>
        <v>#REF!</v>
      </c>
      <c r="G204" s="871">
        <v>1</v>
      </c>
      <c r="H204" s="64" t="e">
        <f t="shared" si="6"/>
        <v>#REF!</v>
      </c>
      <c r="I204" s="64" t="e">
        <f>(H204*($I$9+#REF!))+H204</f>
        <v>#REF!</v>
      </c>
      <c r="J204" s="64" t="e">
        <f>ROUND(I204*#REF!*#REF!,0)</f>
        <v>#REF!</v>
      </c>
      <c r="K204" s="919" t="e">
        <f>ROUND(I204*#REF!*#REF!*#REF!,0)</f>
        <v>#REF!</v>
      </c>
      <c r="L204" s="887">
        <v>579</v>
      </c>
      <c r="M204" s="888">
        <v>374</v>
      </c>
      <c r="N204" s="881">
        <v>434.49823454742989</v>
      </c>
      <c r="O204" s="247">
        <v>342.9</v>
      </c>
      <c r="P204" s="993">
        <v>640</v>
      </c>
      <c r="Q204" s="888">
        <v>475.5</v>
      </c>
      <c r="R204" s="887">
        <v>576.49585081815155</v>
      </c>
      <c r="S204" s="888">
        <v>510.2</v>
      </c>
      <c r="T204" s="994">
        <v>1013</v>
      </c>
      <c r="U204" s="995">
        <v>292</v>
      </c>
      <c r="V204" s="887">
        <v>470.68477066950527</v>
      </c>
      <c r="W204" s="888">
        <v>506.53212280369479</v>
      </c>
      <c r="X204" s="881">
        <v>0</v>
      </c>
      <c r="Y204" s="247">
        <v>0</v>
      </c>
      <c r="Z204" s="887">
        <v>770.68</v>
      </c>
      <c r="AA204" s="888">
        <v>829</v>
      </c>
      <c r="AB204" s="887">
        <v>1064</v>
      </c>
      <c r="AC204" s="888">
        <v>631</v>
      </c>
      <c r="AD204" s="881">
        <v>655</v>
      </c>
      <c r="AE204" s="996">
        <v>395</v>
      </c>
      <c r="AF204" s="881">
        <v>479</v>
      </c>
      <c r="AG204" s="882">
        <v>498</v>
      </c>
      <c r="AH204" s="881">
        <v>368.19</v>
      </c>
      <c r="AI204" s="882">
        <v>412</v>
      </c>
      <c r="AJ204" s="881">
        <v>378.65</v>
      </c>
      <c r="AK204" s="882">
        <v>407</v>
      </c>
      <c r="AL204" s="881">
        <v>807</v>
      </c>
      <c r="AM204" s="882">
        <v>777</v>
      </c>
      <c r="AN204" s="881">
        <v>561.04999999999995</v>
      </c>
      <c r="AO204" s="247">
        <v>582.6</v>
      </c>
      <c r="AP204" s="881">
        <v>613.904</v>
      </c>
      <c r="AQ204" s="882">
        <v>660.56899999999996</v>
      </c>
      <c r="AR204" s="881">
        <v>524</v>
      </c>
      <c r="AS204" s="882">
        <v>564</v>
      </c>
      <c r="AT204" s="881">
        <v>464.27</v>
      </c>
      <c r="AU204" s="882">
        <v>499.63</v>
      </c>
      <c r="AV204" s="881">
        <v>521.6</v>
      </c>
      <c r="AW204" s="882">
        <v>351</v>
      </c>
      <c r="AX204" s="881">
        <v>359</v>
      </c>
      <c r="AY204" s="882">
        <v>383</v>
      </c>
      <c r="AZ204" s="886">
        <v>622.03389830508479</v>
      </c>
      <c r="BA204" s="882">
        <v>646</v>
      </c>
      <c r="BB204" s="887">
        <v>681</v>
      </c>
      <c r="BC204" s="888">
        <v>356.23022508038588</v>
      </c>
      <c r="BD204" s="881">
        <v>916</v>
      </c>
      <c r="BE204" s="882">
        <v>985</v>
      </c>
      <c r="BF204" s="881">
        <v>508</v>
      </c>
      <c r="BG204" s="882">
        <v>547</v>
      </c>
      <c r="BH204" s="881">
        <v>572</v>
      </c>
      <c r="BI204" s="882">
        <v>571</v>
      </c>
      <c r="BJ204" s="881">
        <v>364.41</v>
      </c>
      <c r="BK204" s="882">
        <v>378</v>
      </c>
      <c r="BL204" s="881">
        <v>332</v>
      </c>
      <c r="BM204" s="247">
        <v>327</v>
      </c>
      <c r="BN204" s="881">
        <v>519</v>
      </c>
      <c r="BO204" s="882">
        <v>559</v>
      </c>
      <c r="BP204" s="887">
        <v>777.7</v>
      </c>
      <c r="BQ204" s="888">
        <v>836.00000000000011</v>
      </c>
    </row>
    <row r="205" spans="1:69" s="27" customFormat="1" ht="41.25" customHeight="1" thickBot="1" x14ac:dyDescent="0.3">
      <c r="A205" s="16">
        <v>129</v>
      </c>
      <c r="B205" s="131" t="s">
        <v>195</v>
      </c>
      <c r="C205" s="1148" t="s">
        <v>3</v>
      </c>
      <c r="D205" s="1148"/>
      <c r="E205" s="871" t="s">
        <v>8</v>
      </c>
      <c r="F205" s="64" t="e">
        <f>#REF!</f>
        <v>#REF!</v>
      </c>
      <c r="G205" s="871">
        <v>1</v>
      </c>
      <c r="H205" s="64" t="e">
        <f t="shared" si="6"/>
        <v>#REF!</v>
      </c>
      <c r="I205" s="64" t="e">
        <f>(H205*($I$9+#REF!))+H205</f>
        <v>#REF!</v>
      </c>
      <c r="J205" s="64" t="e">
        <f>ROUND(I205*#REF!*#REF!,0)</f>
        <v>#REF!</v>
      </c>
      <c r="K205" s="919" t="e">
        <f>ROUND(I205*#REF!*#REF!*#REF!,0)</f>
        <v>#REF!</v>
      </c>
      <c r="L205" s="887">
        <v>579</v>
      </c>
      <c r="M205" s="888">
        <v>374</v>
      </c>
      <c r="N205" s="881">
        <v>434.49823454742989</v>
      </c>
      <c r="O205" s="247">
        <v>342.9</v>
      </c>
      <c r="P205" s="993">
        <v>640</v>
      </c>
      <c r="Q205" s="888">
        <v>475.5</v>
      </c>
      <c r="R205" s="887">
        <v>576.49585081815155</v>
      </c>
      <c r="S205" s="888">
        <v>510.2</v>
      </c>
      <c r="T205" s="994">
        <v>1013</v>
      </c>
      <c r="U205" s="995">
        <v>292</v>
      </c>
      <c r="V205" s="887">
        <v>470.68477066950527</v>
      </c>
      <c r="W205" s="888">
        <v>506.53212280369479</v>
      </c>
      <c r="X205" s="881">
        <v>0</v>
      </c>
      <c r="Y205" s="247">
        <v>0</v>
      </c>
      <c r="Z205" s="887">
        <v>770.68</v>
      </c>
      <c r="AA205" s="888">
        <v>829</v>
      </c>
      <c r="AB205" s="887">
        <v>1064</v>
      </c>
      <c r="AC205" s="888">
        <v>631</v>
      </c>
      <c r="AD205" s="881">
        <v>655</v>
      </c>
      <c r="AE205" s="996">
        <v>395</v>
      </c>
      <c r="AF205" s="881">
        <v>479</v>
      </c>
      <c r="AG205" s="882">
        <v>498</v>
      </c>
      <c r="AH205" s="881">
        <v>368.19</v>
      </c>
      <c r="AI205" s="882">
        <v>412</v>
      </c>
      <c r="AJ205" s="881">
        <v>378.65</v>
      </c>
      <c r="AK205" s="882">
        <v>407</v>
      </c>
      <c r="AL205" s="881">
        <v>721</v>
      </c>
      <c r="AM205" s="882">
        <v>693</v>
      </c>
      <c r="AN205" s="881">
        <v>561.04999999999995</v>
      </c>
      <c r="AO205" s="247">
        <v>582.6</v>
      </c>
      <c r="AP205" s="881">
        <v>613.904</v>
      </c>
      <c r="AQ205" s="882">
        <v>660.56899999999996</v>
      </c>
      <c r="AR205" s="881">
        <v>524</v>
      </c>
      <c r="AS205" s="882">
        <v>564</v>
      </c>
      <c r="AT205" s="881">
        <v>464.27</v>
      </c>
      <c r="AU205" s="882">
        <v>499.63</v>
      </c>
      <c r="AV205" s="881">
        <v>521.6</v>
      </c>
      <c r="AW205" s="882">
        <v>351</v>
      </c>
      <c r="AX205" s="881">
        <v>359</v>
      </c>
      <c r="AY205" s="882">
        <v>383</v>
      </c>
      <c r="AZ205" s="886">
        <v>622.03389830508479</v>
      </c>
      <c r="BA205" s="882">
        <v>646</v>
      </c>
      <c r="BB205" s="887">
        <v>681</v>
      </c>
      <c r="BC205" s="888">
        <v>356.23022508038588</v>
      </c>
      <c r="BD205" s="881">
        <v>916</v>
      </c>
      <c r="BE205" s="882">
        <v>985</v>
      </c>
      <c r="BF205" s="881">
        <v>508</v>
      </c>
      <c r="BG205" s="882">
        <v>547</v>
      </c>
      <c r="BH205" s="881">
        <v>572</v>
      </c>
      <c r="BI205" s="882">
        <v>571</v>
      </c>
      <c r="BJ205" s="881">
        <v>364.41</v>
      </c>
      <c r="BK205" s="882">
        <v>378</v>
      </c>
      <c r="BL205" s="881">
        <v>332</v>
      </c>
      <c r="BM205" s="247">
        <v>327</v>
      </c>
      <c r="BN205" s="881">
        <v>519</v>
      </c>
      <c r="BO205" s="882">
        <v>559</v>
      </c>
      <c r="BP205" s="887">
        <v>777.7</v>
      </c>
      <c r="BQ205" s="888">
        <v>876.85120556000004</v>
      </c>
    </row>
    <row r="206" spans="1:69" s="27" customFormat="1" ht="41.25" customHeight="1" thickBot="1" x14ac:dyDescent="0.3">
      <c r="A206" s="16">
        <v>130</v>
      </c>
      <c r="B206" s="131" t="s">
        <v>196</v>
      </c>
      <c r="C206" s="1148" t="s">
        <v>3</v>
      </c>
      <c r="D206" s="1148"/>
      <c r="E206" s="871" t="s">
        <v>8</v>
      </c>
      <c r="F206" s="64" t="e">
        <f>#REF!</f>
        <v>#REF!</v>
      </c>
      <c r="G206" s="871">
        <v>1</v>
      </c>
      <c r="H206" s="64" t="e">
        <f t="shared" si="6"/>
        <v>#REF!</v>
      </c>
      <c r="I206" s="64" t="e">
        <f>(H206*($I$9+#REF!))+H206</f>
        <v>#REF!</v>
      </c>
      <c r="J206" s="64" t="e">
        <f>ROUND(I206*#REF!*#REF!,0)</f>
        <v>#REF!</v>
      </c>
      <c r="K206" s="919" t="e">
        <f>ROUND(I206*#REF!*#REF!*#REF!,0)</f>
        <v>#REF!</v>
      </c>
      <c r="L206" s="887">
        <v>579</v>
      </c>
      <c r="M206" s="888">
        <v>374</v>
      </c>
      <c r="N206" s="881">
        <v>434.49823454742989</v>
      </c>
      <c r="O206" s="247">
        <v>342.9</v>
      </c>
      <c r="P206" s="993">
        <v>640</v>
      </c>
      <c r="Q206" s="888">
        <v>475.5</v>
      </c>
      <c r="R206" s="887">
        <v>576.49585081815155</v>
      </c>
      <c r="S206" s="888">
        <v>510.2</v>
      </c>
      <c r="T206" s="994">
        <v>1013</v>
      </c>
      <c r="U206" s="995">
        <v>292</v>
      </c>
      <c r="V206" s="887">
        <v>470.68477066950527</v>
      </c>
      <c r="W206" s="888">
        <v>506.53212280369479</v>
      </c>
      <c r="X206" s="881">
        <v>0</v>
      </c>
      <c r="Y206" s="247">
        <v>0</v>
      </c>
      <c r="Z206" s="887">
        <v>770.68</v>
      </c>
      <c r="AA206" s="888">
        <v>829</v>
      </c>
      <c r="AB206" s="887">
        <v>1064</v>
      </c>
      <c r="AC206" s="888">
        <v>631</v>
      </c>
      <c r="AD206" s="881">
        <v>655</v>
      </c>
      <c r="AE206" s="996">
        <v>395</v>
      </c>
      <c r="AF206" s="881">
        <v>479</v>
      </c>
      <c r="AG206" s="882">
        <v>498</v>
      </c>
      <c r="AH206" s="881">
        <v>368.19</v>
      </c>
      <c r="AI206" s="882">
        <v>412</v>
      </c>
      <c r="AJ206" s="881">
        <v>378.65</v>
      </c>
      <c r="AK206" s="882">
        <v>407</v>
      </c>
      <c r="AL206" s="881">
        <v>721</v>
      </c>
      <c r="AM206" s="882">
        <v>693</v>
      </c>
      <c r="AN206" s="881">
        <v>561.04999999999995</v>
      </c>
      <c r="AO206" s="247">
        <v>582.6</v>
      </c>
      <c r="AP206" s="881">
        <v>613.904</v>
      </c>
      <c r="AQ206" s="882">
        <v>660.56899999999996</v>
      </c>
      <c r="AR206" s="881">
        <v>524</v>
      </c>
      <c r="AS206" s="882">
        <v>564</v>
      </c>
      <c r="AT206" s="881">
        <v>464.27</v>
      </c>
      <c r="AU206" s="882">
        <v>499.63</v>
      </c>
      <c r="AV206" s="881">
        <v>521.6</v>
      </c>
      <c r="AW206" s="882">
        <v>351</v>
      </c>
      <c r="AX206" s="881">
        <v>359</v>
      </c>
      <c r="AY206" s="882">
        <v>383</v>
      </c>
      <c r="AZ206" s="886">
        <v>622.03389830508479</v>
      </c>
      <c r="BA206" s="882">
        <v>646</v>
      </c>
      <c r="BB206" s="887">
        <v>681</v>
      </c>
      <c r="BC206" s="888">
        <v>356.23022508038588</v>
      </c>
      <c r="BD206" s="881">
        <v>916</v>
      </c>
      <c r="BE206" s="882">
        <v>985</v>
      </c>
      <c r="BF206" s="881">
        <v>508</v>
      </c>
      <c r="BG206" s="882">
        <v>547</v>
      </c>
      <c r="BH206" s="881">
        <v>572</v>
      </c>
      <c r="BI206" s="882">
        <v>571</v>
      </c>
      <c r="BJ206" s="881">
        <v>364.41</v>
      </c>
      <c r="BK206" s="882">
        <v>378</v>
      </c>
      <c r="BL206" s="881">
        <v>332</v>
      </c>
      <c r="BM206" s="247">
        <v>327</v>
      </c>
      <c r="BN206" s="881">
        <v>519</v>
      </c>
      <c r="BO206" s="882">
        <v>559</v>
      </c>
      <c r="BP206" s="887">
        <v>777.7</v>
      </c>
      <c r="BQ206" s="888">
        <v>836.00000000000011</v>
      </c>
    </row>
    <row r="207" spans="1:69" s="27" customFormat="1" ht="41.25" customHeight="1" thickBot="1" x14ac:dyDescent="0.3">
      <c r="A207" s="16">
        <v>131</v>
      </c>
      <c r="B207" s="131" t="s">
        <v>197</v>
      </c>
      <c r="C207" s="1148" t="s">
        <v>3</v>
      </c>
      <c r="D207" s="1148"/>
      <c r="E207" s="871" t="s">
        <v>8</v>
      </c>
      <c r="F207" s="64" t="e">
        <f>#REF!</f>
        <v>#REF!</v>
      </c>
      <c r="G207" s="871">
        <v>1</v>
      </c>
      <c r="H207" s="64" t="e">
        <f t="shared" si="6"/>
        <v>#REF!</v>
      </c>
      <c r="I207" s="64" t="e">
        <f>(H207*($I$9+#REF!))+H207</f>
        <v>#REF!</v>
      </c>
      <c r="J207" s="64" t="e">
        <f>ROUND(I207*#REF!*#REF!,0)</f>
        <v>#REF!</v>
      </c>
      <c r="K207" s="919" t="e">
        <f>ROUND(I207*#REF!*#REF!*#REF!,0)</f>
        <v>#REF!</v>
      </c>
      <c r="L207" s="887">
        <v>579</v>
      </c>
      <c r="M207" s="888">
        <v>374</v>
      </c>
      <c r="N207" s="881">
        <v>434.49823454742989</v>
      </c>
      <c r="O207" s="247">
        <v>342.9</v>
      </c>
      <c r="P207" s="993">
        <v>640</v>
      </c>
      <c r="Q207" s="888">
        <v>475.5</v>
      </c>
      <c r="R207" s="887">
        <v>576.49585081815155</v>
      </c>
      <c r="S207" s="888">
        <v>510.2</v>
      </c>
      <c r="T207" s="994">
        <v>1013</v>
      </c>
      <c r="U207" s="995">
        <v>292</v>
      </c>
      <c r="V207" s="887">
        <v>470.68477066950527</v>
      </c>
      <c r="W207" s="888">
        <v>506.53212280369479</v>
      </c>
      <c r="X207" s="881">
        <v>0</v>
      </c>
      <c r="Y207" s="247">
        <v>0</v>
      </c>
      <c r="Z207" s="887">
        <v>770.68</v>
      </c>
      <c r="AA207" s="888">
        <v>829</v>
      </c>
      <c r="AB207" s="887">
        <v>1064</v>
      </c>
      <c r="AC207" s="888">
        <v>631</v>
      </c>
      <c r="AD207" s="881">
        <v>655</v>
      </c>
      <c r="AE207" s="996">
        <v>395</v>
      </c>
      <c r="AF207" s="881">
        <v>479</v>
      </c>
      <c r="AG207" s="882">
        <v>498</v>
      </c>
      <c r="AH207" s="881">
        <v>368.19</v>
      </c>
      <c r="AI207" s="882">
        <v>412</v>
      </c>
      <c r="AJ207" s="881">
        <v>378.65</v>
      </c>
      <c r="AK207" s="882">
        <v>407</v>
      </c>
      <c r="AL207" s="881">
        <v>721</v>
      </c>
      <c r="AM207" s="882">
        <v>693</v>
      </c>
      <c r="AN207" s="881">
        <v>561.04999999999995</v>
      </c>
      <c r="AO207" s="247">
        <v>582.6</v>
      </c>
      <c r="AP207" s="881">
        <v>613.904</v>
      </c>
      <c r="AQ207" s="882">
        <v>660.56899999999996</v>
      </c>
      <c r="AR207" s="881">
        <v>524</v>
      </c>
      <c r="AS207" s="882">
        <v>564</v>
      </c>
      <c r="AT207" s="881">
        <v>464.27</v>
      </c>
      <c r="AU207" s="882">
        <v>499.63</v>
      </c>
      <c r="AV207" s="881">
        <v>521.6</v>
      </c>
      <c r="AW207" s="882">
        <v>351</v>
      </c>
      <c r="AX207" s="881">
        <v>359</v>
      </c>
      <c r="AY207" s="882">
        <v>383</v>
      </c>
      <c r="AZ207" s="886">
        <v>622.03389830508479</v>
      </c>
      <c r="BA207" s="882">
        <v>646</v>
      </c>
      <c r="BB207" s="887">
        <v>681</v>
      </c>
      <c r="BC207" s="888">
        <v>356.23022508038588</v>
      </c>
      <c r="BD207" s="881">
        <v>916</v>
      </c>
      <c r="BE207" s="882">
        <v>985</v>
      </c>
      <c r="BF207" s="881">
        <v>508</v>
      </c>
      <c r="BG207" s="882">
        <v>547</v>
      </c>
      <c r="BH207" s="881">
        <v>572</v>
      </c>
      <c r="BI207" s="882">
        <v>571</v>
      </c>
      <c r="BJ207" s="881">
        <v>364.41</v>
      </c>
      <c r="BK207" s="882">
        <v>378</v>
      </c>
      <c r="BL207" s="881">
        <v>332</v>
      </c>
      <c r="BM207" s="247">
        <v>327</v>
      </c>
      <c r="BN207" s="881">
        <v>519</v>
      </c>
      <c r="BO207" s="882">
        <v>559</v>
      </c>
      <c r="BP207" s="887">
        <v>777.7</v>
      </c>
      <c r="BQ207" s="888">
        <v>876.85120556000004</v>
      </c>
    </row>
    <row r="208" spans="1:69" s="27" customFormat="1" ht="41.25" customHeight="1" thickBot="1" x14ac:dyDescent="0.3">
      <c r="A208" s="16">
        <v>132</v>
      </c>
      <c r="B208" s="131" t="s">
        <v>198</v>
      </c>
      <c r="C208" s="1148" t="s">
        <v>3</v>
      </c>
      <c r="D208" s="1148"/>
      <c r="E208" s="871" t="s">
        <v>8</v>
      </c>
      <c r="F208" s="64" t="e">
        <f>#REF!</f>
        <v>#REF!</v>
      </c>
      <c r="G208" s="871">
        <v>0.5</v>
      </c>
      <c r="H208" s="64" t="e">
        <f t="shared" si="6"/>
        <v>#REF!</v>
      </c>
      <c r="I208" s="64" t="e">
        <f>(H208*($I$9+#REF!))+H208</f>
        <v>#REF!</v>
      </c>
      <c r="J208" s="64" t="e">
        <f>ROUND(I208*#REF!*#REF!,0)</f>
        <v>#REF!</v>
      </c>
      <c r="K208" s="919" t="e">
        <f>ROUND(I208*#REF!*#REF!*#REF!,0)</f>
        <v>#REF!</v>
      </c>
      <c r="L208" s="887">
        <v>290</v>
      </c>
      <c r="M208" s="888">
        <v>187</v>
      </c>
      <c r="N208" s="881">
        <v>217.24911727371494</v>
      </c>
      <c r="O208" s="247">
        <v>171.4</v>
      </c>
      <c r="P208" s="993">
        <v>320</v>
      </c>
      <c r="Q208" s="888">
        <v>237.75</v>
      </c>
      <c r="R208" s="887">
        <v>288.24792540907578</v>
      </c>
      <c r="S208" s="888">
        <v>255.1</v>
      </c>
      <c r="T208" s="994">
        <v>507</v>
      </c>
      <c r="U208" s="995">
        <v>146</v>
      </c>
      <c r="V208" s="887">
        <v>235.34238533475263</v>
      </c>
      <c r="W208" s="888">
        <v>253.2660614018474</v>
      </c>
      <c r="X208" s="881">
        <v>0</v>
      </c>
      <c r="Y208" s="247">
        <v>0</v>
      </c>
      <c r="Z208" s="887">
        <v>385.34</v>
      </c>
      <c r="AA208" s="888">
        <v>415</v>
      </c>
      <c r="AB208" s="887">
        <v>532</v>
      </c>
      <c r="AC208" s="888">
        <v>315</v>
      </c>
      <c r="AD208" s="881">
        <v>328</v>
      </c>
      <c r="AE208" s="996">
        <v>197</v>
      </c>
      <c r="AF208" s="881">
        <v>240</v>
      </c>
      <c r="AG208" s="882">
        <v>249</v>
      </c>
      <c r="AH208" s="881">
        <v>184.1</v>
      </c>
      <c r="AI208" s="882">
        <v>206</v>
      </c>
      <c r="AJ208" s="881">
        <v>189.33</v>
      </c>
      <c r="AK208" s="882">
        <v>204</v>
      </c>
      <c r="AL208" s="881">
        <v>202</v>
      </c>
      <c r="AM208" s="882">
        <v>194</v>
      </c>
      <c r="AN208" s="881">
        <v>280.52</v>
      </c>
      <c r="AO208" s="247">
        <v>291.3</v>
      </c>
      <c r="AP208" s="881">
        <v>306.952</v>
      </c>
      <c r="AQ208" s="882">
        <v>329.76599999999996</v>
      </c>
      <c r="AR208" s="881">
        <v>262</v>
      </c>
      <c r="AS208" s="882">
        <v>282</v>
      </c>
      <c r="AT208" s="881">
        <v>232.14</v>
      </c>
      <c r="AU208" s="882">
        <v>249.81</v>
      </c>
      <c r="AV208" s="881">
        <v>260.8</v>
      </c>
      <c r="AW208" s="882">
        <v>176</v>
      </c>
      <c r="AX208" s="881">
        <v>179</v>
      </c>
      <c r="AY208" s="882">
        <v>191</v>
      </c>
      <c r="AZ208" s="886">
        <v>313.5593220338983</v>
      </c>
      <c r="BA208" s="882">
        <v>326</v>
      </c>
      <c r="BB208" s="887">
        <v>340</v>
      </c>
      <c r="BC208" s="888">
        <v>177.8207073954984</v>
      </c>
      <c r="BD208" s="881">
        <v>458</v>
      </c>
      <c r="BE208" s="882">
        <v>493</v>
      </c>
      <c r="BF208" s="881">
        <v>254</v>
      </c>
      <c r="BG208" s="882">
        <v>273</v>
      </c>
      <c r="BH208" s="881">
        <v>286</v>
      </c>
      <c r="BI208" s="882">
        <v>285</v>
      </c>
      <c r="BJ208" s="881">
        <v>182.2</v>
      </c>
      <c r="BK208" s="882">
        <v>189</v>
      </c>
      <c r="BL208" s="881">
        <v>166</v>
      </c>
      <c r="BM208" s="247">
        <v>163</v>
      </c>
      <c r="BN208" s="881">
        <v>260</v>
      </c>
      <c r="BO208" s="882">
        <v>280</v>
      </c>
      <c r="BP208" s="887">
        <v>388.3</v>
      </c>
      <c r="BQ208" s="888">
        <v>418.00000000000006</v>
      </c>
    </row>
    <row r="209" spans="1:69" s="27" customFormat="1" ht="41.25" customHeight="1" thickBot="1" x14ac:dyDescent="0.3">
      <c r="A209" s="16">
        <v>133</v>
      </c>
      <c r="B209" s="131" t="s">
        <v>199</v>
      </c>
      <c r="C209" s="1148" t="s">
        <v>3</v>
      </c>
      <c r="D209" s="1148"/>
      <c r="E209" s="871" t="s">
        <v>8</v>
      </c>
      <c r="F209" s="64" t="e">
        <f>#REF!</f>
        <v>#REF!</v>
      </c>
      <c r="G209" s="871">
        <v>0.5</v>
      </c>
      <c r="H209" s="64" t="e">
        <f t="shared" si="6"/>
        <v>#REF!</v>
      </c>
      <c r="I209" s="64" t="e">
        <f>(H209*($I$9+#REF!))+H209</f>
        <v>#REF!</v>
      </c>
      <c r="J209" s="64" t="e">
        <f>ROUND(I209*#REF!*#REF!,0)</f>
        <v>#REF!</v>
      </c>
      <c r="K209" s="919" t="e">
        <f>ROUND(I209*#REF!*#REF!*#REF!,0)</f>
        <v>#REF!</v>
      </c>
      <c r="L209" s="887">
        <v>290</v>
      </c>
      <c r="M209" s="888">
        <v>187</v>
      </c>
      <c r="N209" s="881">
        <v>217.24911727371494</v>
      </c>
      <c r="O209" s="247">
        <v>171.4</v>
      </c>
      <c r="P209" s="993">
        <v>320</v>
      </c>
      <c r="Q209" s="888">
        <v>237.75</v>
      </c>
      <c r="R209" s="887">
        <v>288.24792540907578</v>
      </c>
      <c r="S209" s="888">
        <v>255.1</v>
      </c>
      <c r="T209" s="994">
        <v>507</v>
      </c>
      <c r="U209" s="995">
        <v>146</v>
      </c>
      <c r="V209" s="887">
        <v>235.34238533475263</v>
      </c>
      <c r="W209" s="888">
        <v>253.2660614018474</v>
      </c>
      <c r="X209" s="881">
        <v>0</v>
      </c>
      <c r="Y209" s="247">
        <v>0</v>
      </c>
      <c r="Z209" s="887">
        <v>385.34</v>
      </c>
      <c r="AA209" s="888">
        <v>415</v>
      </c>
      <c r="AB209" s="887">
        <v>532</v>
      </c>
      <c r="AC209" s="888">
        <v>315</v>
      </c>
      <c r="AD209" s="881">
        <v>328</v>
      </c>
      <c r="AE209" s="996">
        <v>197</v>
      </c>
      <c r="AF209" s="881">
        <v>240</v>
      </c>
      <c r="AG209" s="882">
        <v>249</v>
      </c>
      <c r="AH209" s="881">
        <v>184.1</v>
      </c>
      <c r="AI209" s="882">
        <v>206</v>
      </c>
      <c r="AJ209" s="881">
        <v>189.33</v>
      </c>
      <c r="AK209" s="882">
        <v>204</v>
      </c>
      <c r="AL209" s="881">
        <v>202</v>
      </c>
      <c r="AM209" s="882">
        <v>194</v>
      </c>
      <c r="AN209" s="881">
        <v>280.52</v>
      </c>
      <c r="AO209" s="247">
        <v>291.3</v>
      </c>
      <c r="AP209" s="881">
        <v>306.952</v>
      </c>
      <c r="AQ209" s="882">
        <v>329.76599999999996</v>
      </c>
      <c r="AR209" s="881">
        <v>262</v>
      </c>
      <c r="AS209" s="882">
        <v>282</v>
      </c>
      <c r="AT209" s="881">
        <v>232.14</v>
      </c>
      <c r="AU209" s="882">
        <v>249.81</v>
      </c>
      <c r="AV209" s="881">
        <v>260.8</v>
      </c>
      <c r="AW209" s="882">
        <v>176</v>
      </c>
      <c r="AX209" s="881">
        <v>179</v>
      </c>
      <c r="AY209" s="882">
        <v>191</v>
      </c>
      <c r="AZ209" s="886">
        <v>313.5593220338983</v>
      </c>
      <c r="BA209" s="882">
        <v>326</v>
      </c>
      <c r="BB209" s="887">
        <v>340</v>
      </c>
      <c r="BC209" s="888">
        <v>177.8207073954984</v>
      </c>
      <c r="BD209" s="881">
        <v>458</v>
      </c>
      <c r="BE209" s="882">
        <v>493</v>
      </c>
      <c r="BF209" s="881">
        <v>254</v>
      </c>
      <c r="BG209" s="882">
        <v>273</v>
      </c>
      <c r="BH209" s="881">
        <v>286</v>
      </c>
      <c r="BI209" s="882">
        <v>285</v>
      </c>
      <c r="BJ209" s="881">
        <v>182.2</v>
      </c>
      <c r="BK209" s="882">
        <v>189</v>
      </c>
      <c r="BL209" s="881">
        <v>166</v>
      </c>
      <c r="BM209" s="247">
        <v>163</v>
      </c>
      <c r="BN209" s="881">
        <v>260</v>
      </c>
      <c r="BO209" s="882">
        <v>280</v>
      </c>
      <c r="BP209" s="887">
        <v>388.3</v>
      </c>
      <c r="BQ209" s="888">
        <v>438.41876231999998</v>
      </c>
    </row>
    <row r="210" spans="1:69" s="27" customFormat="1" ht="41.25" customHeight="1" thickBot="1" x14ac:dyDescent="0.3">
      <c r="A210" s="16">
        <v>134</v>
      </c>
      <c r="B210" s="131" t="s">
        <v>200</v>
      </c>
      <c r="C210" s="1148" t="s">
        <v>3</v>
      </c>
      <c r="D210" s="1148"/>
      <c r="E210" s="871" t="s">
        <v>8</v>
      </c>
      <c r="F210" s="64" t="e">
        <f>#REF!</f>
        <v>#REF!</v>
      </c>
      <c r="G210" s="871">
        <v>2.1</v>
      </c>
      <c r="H210" s="64" t="e">
        <f t="shared" si="6"/>
        <v>#REF!</v>
      </c>
      <c r="I210" s="64" t="e">
        <f>(H210*($I$9+#REF!))+H210</f>
        <v>#REF!</v>
      </c>
      <c r="J210" s="64" t="e">
        <f>ROUND(I210*#REF!*#REF!,0)</f>
        <v>#REF!</v>
      </c>
      <c r="K210" s="919" t="e">
        <f>ROUND(I210*#REF!*#REF!*#REF!,0)</f>
        <v>#REF!</v>
      </c>
      <c r="L210" s="887">
        <v>1216</v>
      </c>
      <c r="M210" s="888">
        <v>785</v>
      </c>
      <c r="N210" s="881">
        <v>912.44629254960284</v>
      </c>
      <c r="O210" s="247">
        <v>720.1</v>
      </c>
      <c r="P210" s="993">
        <v>1343</v>
      </c>
      <c r="Q210" s="888">
        <v>998.25</v>
      </c>
      <c r="R210" s="887">
        <v>1210.6412867181184</v>
      </c>
      <c r="S210" s="888">
        <v>1071.4000000000001</v>
      </c>
      <c r="T210" s="994">
        <v>2128</v>
      </c>
      <c r="U210" s="995">
        <v>614</v>
      </c>
      <c r="V210" s="887">
        <v>988.4380184059612</v>
      </c>
      <c r="W210" s="888">
        <v>1063.7174578877591</v>
      </c>
      <c r="X210" s="881">
        <v>0</v>
      </c>
      <c r="Y210" s="247">
        <v>0</v>
      </c>
      <c r="Z210" s="887">
        <v>1618.43</v>
      </c>
      <c r="AA210" s="888">
        <v>1742</v>
      </c>
      <c r="AB210" s="887">
        <v>2235</v>
      </c>
      <c r="AC210" s="888">
        <v>1325</v>
      </c>
      <c r="AD210" s="881">
        <v>1376</v>
      </c>
      <c r="AE210" s="996">
        <v>829</v>
      </c>
      <c r="AF210" s="881">
        <v>1007</v>
      </c>
      <c r="AG210" s="882">
        <v>1045</v>
      </c>
      <c r="AH210" s="881">
        <v>772.99</v>
      </c>
      <c r="AI210" s="882">
        <v>866</v>
      </c>
      <c r="AJ210" s="881">
        <v>794.96</v>
      </c>
      <c r="AK210" s="882">
        <v>856</v>
      </c>
      <c r="AL210" s="881">
        <v>346</v>
      </c>
      <c r="AM210" s="882">
        <v>334</v>
      </c>
      <c r="AN210" s="881">
        <v>1178.2</v>
      </c>
      <c r="AO210" s="247">
        <v>1223.4000000000001</v>
      </c>
      <c r="AP210" s="881">
        <v>2209.8469999999998</v>
      </c>
      <c r="AQ210" s="882">
        <v>2377.8409999999999</v>
      </c>
      <c r="AR210" s="881">
        <v>1101</v>
      </c>
      <c r="AS210" s="882">
        <v>1185</v>
      </c>
      <c r="AT210" s="881">
        <v>974.97</v>
      </c>
      <c r="AU210" s="882">
        <v>1049.22</v>
      </c>
      <c r="AV210" s="881">
        <v>1096</v>
      </c>
      <c r="AW210" s="882">
        <v>737</v>
      </c>
      <c r="AX210" s="881">
        <v>754</v>
      </c>
      <c r="AY210" s="882">
        <v>804</v>
      </c>
      <c r="AZ210" s="886">
        <v>1512.71186440678</v>
      </c>
      <c r="BA210" s="882">
        <v>1600</v>
      </c>
      <c r="BB210" s="887">
        <v>1429</v>
      </c>
      <c r="BC210" s="888">
        <v>747.68575803981628</v>
      </c>
      <c r="BD210" s="881">
        <v>1923</v>
      </c>
      <c r="BE210" s="882">
        <v>2069</v>
      </c>
      <c r="BF210" s="881">
        <v>1067</v>
      </c>
      <c r="BG210" s="882">
        <v>1148</v>
      </c>
      <c r="BH210" s="881">
        <v>1200</v>
      </c>
      <c r="BI210" s="882">
        <v>1198</v>
      </c>
      <c r="BJ210" s="881">
        <v>764.41</v>
      </c>
      <c r="BK210" s="882">
        <v>794</v>
      </c>
      <c r="BL210" s="881">
        <v>697</v>
      </c>
      <c r="BM210" s="247">
        <v>686</v>
      </c>
      <c r="BN210" s="881">
        <v>1091</v>
      </c>
      <c r="BO210" s="882">
        <v>1174</v>
      </c>
      <c r="BP210" s="887">
        <v>1632.4</v>
      </c>
      <c r="BQ210" s="888">
        <v>1308.73048812</v>
      </c>
    </row>
    <row r="211" spans="1:69" s="27" customFormat="1" ht="41.25" customHeight="1" thickBot="1" x14ac:dyDescent="0.3">
      <c r="A211" s="16">
        <v>135</v>
      </c>
      <c r="B211" s="131" t="s">
        <v>201</v>
      </c>
      <c r="C211" s="1148" t="s">
        <v>3</v>
      </c>
      <c r="D211" s="1148"/>
      <c r="E211" s="871" t="s">
        <v>8</v>
      </c>
      <c r="F211" s="64" t="e">
        <f>#REF!</f>
        <v>#REF!</v>
      </c>
      <c r="G211" s="871">
        <v>1.75</v>
      </c>
      <c r="H211" s="64" t="e">
        <f t="shared" si="6"/>
        <v>#REF!</v>
      </c>
      <c r="I211" s="64" t="e">
        <f>(H211*($I$9+#REF!))+H211</f>
        <v>#REF!</v>
      </c>
      <c r="J211" s="64" t="e">
        <f>ROUND(I211*#REF!*#REF!,0)</f>
        <v>#REF!</v>
      </c>
      <c r="K211" s="919" t="e">
        <f>ROUND(I211*#REF!*#REF!*#REF!,0)</f>
        <v>#REF!</v>
      </c>
      <c r="L211" s="887">
        <v>1013</v>
      </c>
      <c r="M211" s="888">
        <v>655</v>
      </c>
      <c r="N211" s="881">
        <v>760.37191045800228</v>
      </c>
      <c r="O211" s="247">
        <v>600.1</v>
      </c>
      <c r="P211" s="993">
        <v>1119</v>
      </c>
      <c r="Q211" s="888">
        <v>831.75</v>
      </c>
      <c r="R211" s="887">
        <v>1008.8677389317654</v>
      </c>
      <c r="S211" s="888">
        <v>892.8</v>
      </c>
      <c r="T211" s="994">
        <v>1773</v>
      </c>
      <c r="U211" s="995">
        <v>511</v>
      </c>
      <c r="V211" s="887">
        <v>823.69834867163422</v>
      </c>
      <c r="W211" s="888">
        <v>886.43121490646593</v>
      </c>
      <c r="X211" s="881">
        <v>0</v>
      </c>
      <c r="Y211" s="247">
        <v>0</v>
      </c>
      <c r="Z211" s="887">
        <v>1348.69</v>
      </c>
      <c r="AA211" s="888">
        <v>1451</v>
      </c>
      <c r="AB211" s="887">
        <v>1862</v>
      </c>
      <c r="AC211" s="888">
        <v>1104</v>
      </c>
      <c r="AD211" s="881">
        <v>1147</v>
      </c>
      <c r="AE211" s="996">
        <v>691</v>
      </c>
      <c r="AF211" s="881">
        <v>839</v>
      </c>
      <c r="AG211" s="882">
        <v>871</v>
      </c>
      <c r="AH211" s="881">
        <v>644.34</v>
      </c>
      <c r="AI211" s="882">
        <v>722</v>
      </c>
      <c r="AJ211" s="881">
        <v>662.12</v>
      </c>
      <c r="AK211" s="882">
        <v>712</v>
      </c>
      <c r="AL211" s="881">
        <v>144</v>
      </c>
      <c r="AM211" s="882">
        <v>139</v>
      </c>
      <c r="AN211" s="881">
        <v>981.84</v>
      </c>
      <c r="AO211" s="247">
        <v>1019.5</v>
      </c>
      <c r="AP211" s="881">
        <v>1074.3319999999999</v>
      </c>
      <c r="AQ211" s="882">
        <v>1156.2549999999999</v>
      </c>
      <c r="AR211" s="881">
        <v>917</v>
      </c>
      <c r="AS211" s="882">
        <v>987</v>
      </c>
      <c r="AT211" s="881">
        <v>812.47</v>
      </c>
      <c r="AU211" s="882">
        <v>874.35</v>
      </c>
      <c r="AV211" s="881">
        <v>913.6</v>
      </c>
      <c r="AW211" s="882">
        <v>614</v>
      </c>
      <c r="AX211" s="881">
        <v>628</v>
      </c>
      <c r="AY211" s="882">
        <v>670</v>
      </c>
      <c r="AZ211" s="886">
        <v>1262.71186440678</v>
      </c>
      <c r="BA211" s="882">
        <v>1331.9999999999998</v>
      </c>
      <c r="BB211" s="887">
        <v>1191</v>
      </c>
      <c r="BC211" s="888">
        <v>622.40323232323237</v>
      </c>
      <c r="BD211" s="881">
        <v>1602</v>
      </c>
      <c r="BE211" s="882">
        <v>1724</v>
      </c>
      <c r="BF211" s="881">
        <v>889</v>
      </c>
      <c r="BG211" s="882">
        <v>957</v>
      </c>
      <c r="BH211" s="881">
        <v>1000</v>
      </c>
      <c r="BI211" s="882">
        <v>999</v>
      </c>
      <c r="BJ211" s="881">
        <v>637.29</v>
      </c>
      <c r="BK211" s="882">
        <v>661</v>
      </c>
      <c r="BL211" s="881">
        <v>581</v>
      </c>
      <c r="BM211" s="247">
        <v>571</v>
      </c>
      <c r="BN211" s="881">
        <v>909</v>
      </c>
      <c r="BO211" s="882">
        <v>978</v>
      </c>
      <c r="BP211" s="887">
        <v>1360.7</v>
      </c>
      <c r="BQ211" s="888">
        <v>1464.1000000000001</v>
      </c>
    </row>
    <row r="212" spans="1:69" s="27" customFormat="1" ht="27" customHeight="1" thickBot="1" x14ac:dyDescent="0.3">
      <c r="A212" s="16">
        <v>136</v>
      </c>
      <c r="B212" s="131" t="s">
        <v>202</v>
      </c>
      <c r="C212" s="1148" t="s">
        <v>3</v>
      </c>
      <c r="D212" s="1148"/>
      <c r="E212" s="871" t="s">
        <v>8</v>
      </c>
      <c r="F212" s="64" t="e">
        <f>#REF!</f>
        <v>#REF!</v>
      </c>
      <c r="G212" s="871">
        <v>1.85</v>
      </c>
      <c r="H212" s="64" t="e">
        <f t="shared" si="6"/>
        <v>#REF!</v>
      </c>
      <c r="I212" s="64" t="e">
        <f>(H212*($I$9+#REF!))+H212</f>
        <v>#REF!</v>
      </c>
      <c r="J212" s="64" t="e">
        <f>ROUND(I212*#REF!*#REF!,0)</f>
        <v>#REF!</v>
      </c>
      <c r="K212" s="919" t="e">
        <f>ROUND(I212*#REF!*#REF!*#REF!,0)</f>
        <v>#REF!</v>
      </c>
      <c r="L212" s="887">
        <v>1071</v>
      </c>
      <c r="M212" s="888">
        <v>692</v>
      </c>
      <c r="N212" s="881">
        <v>803.82173391274523</v>
      </c>
      <c r="O212" s="247">
        <v>634.4</v>
      </c>
      <c r="P212" s="993">
        <v>1183</v>
      </c>
      <c r="Q212" s="888">
        <v>879.75</v>
      </c>
      <c r="R212" s="887">
        <v>1066.5173240135803</v>
      </c>
      <c r="S212" s="888">
        <v>943.9</v>
      </c>
      <c r="T212" s="994">
        <v>1874</v>
      </c>
      <c r="U212" s="995">
        <v>541</v>
      </c>
      <c r="V212" s="887">
        <v>870.76682573858466</v>
      </c>
      <c r="W212" s="888">
        <v>937.08442718683534</v>
      </c>
      <c r="X212" s="881">
        <v>0</v>
      </c>
      <c r="Y212" s="247">
        <v>0</v>
      </c>
      <c r="Z212" s="887">
        <v>1425.76</v>
      </c>
      <c r="AA212" s="888">
        <v>1534</v>
      </c>
      <c r="AB212" s="887">
        <v>1968</v>
      </c>
      <c r="AC212" s="888">
        <v>1167</v>
      </c>
      <c r="AD212" s="881">
        <v>1212</v>
      </c>
      <c r="AE212" s="996">
        <v>730</v>
      </c>
      <c r="AF212" s="881">
        <v>887</v>
      </c>
      <c r="AG212" s="882">
        <v>921</v>
      </c>
      <c r="AH212" s="881">
        <v>680.95</v>
      </c>
      <c r="AI212" s="882">
        <v>764</v>
      </c>
      <c r="AJ212" s="881">
        <v>699.77</v>
      </c>
      <c r="AK212" s="882">
        <v>753</v>
      </c>
      <c r="AL212" s="881">
        <v>202</v>
      </c>
      <c r="AM212" s="882">
        <v>194</v>
      </c>
      <c r="AN212" s="881">
        <v>1037.94</v>
      </c>
      <c r="AO212" s="247">
        <v>1077.8</v>
      </c>
      <c r="AP212" s="881">
        <v>1135.5149999999999</v>
      </c>
      <c r="AQ212" s="882">
        <v>1221.586</v>
      </c>
      <c r="AR212" s="881">
        <v>970</v>
      </c>
      <c r="AS212" s="882">
        <v>1044</v>
      </c>
      <c r="AT212" s="881">
        <v>858.9</v>
      </c>
      <c r="AU212" s="882">
        <v>924.31</v>
      </c>
      <c r="AV212" s="881">
        <v>966.40000000000009</v>
      </c>
      <c r="AW212" s="882">
        <v>650</v>
      </c>
      <c r="AX212" s="881">
        <v>664</v>
      </c>
      <c r="AY212" s="882">
        <v>708</v>
      </c>
      <c r="AZ212" s="886">
        <v>1334.7457627118642</v>
      </c>
      <c r="BA212" s="882">
        <v>1405</v>
      </c>
      <c r="BB212" s="887">
        <v>1259</v>
      </c>
      <c r="BC212" s="888">
        <v>658.17271937445707</v>
      </c>
      <c r="BD212" s="881">
        <v>1694</v>
      </c>
      <c r="BE212" s="882">
        <v>1823</v>
      </c>
      <c r="BF212" s="881">
        <v>940</v>
      </c>
      <c r="BG212" s="882">
        <v>1011</v>
      </c>
      <c r="BH212" s="881">
        <v>1057</v>
      </c>
      <c r="BI212" s="882">
        <v>1056</v>
      </c>
      <c r="BJ212" s="881">
        <v>673.73</v>
      </c>
      <c r="BK212" s="882">
        <v>699</v>
      </c>
      <c r="BL212" s="881">
        <v>614</v>
      </c>
      <c r="BM212" s="247">
        <v>604</v>
      </c>
      <c r="BN212" s="881">
        <v>961</v>
      </c>
      <c r="BO212" s="882">
        <v>1034</v>
      </c>
      <c r="BP212" s="887">
        <v>1437.7</v>
      </c>
      <c r="BQ212" s="888">
        <v>1547.7</v>
      </c>
    </row>
    <row r="213" spans="1:69" s="27" customFormat="1" ht="41.25" customHeight="1" thickBot="1" x14ac:dyDescent="0.3">
      <c r="A213" s="16">
        <v>137</v>
      </c>
      <c r="B213" s="131" t="s">
        <v>203</v>
      </c>
      <c r="C213" s="1148" t="s">
        <v>3</v>
      </c>
      <c r="D213" s="1148"/>
      <c r="E213" s="871" t="s">
        <v>8</v>
      </c>
      <c r="F213" s="64" t="e">
        <f>#REF!</f>
        <v>#REF!</v>
      </c>
      <c r="G213" s="871">
        <v>4</v>
      </c>
      <c r="H213" s="64" t="e">
        <f t="shared" si="6"/>
        <v>#REF!</v>
      </c>
      <c r="I213" s="64" t="e">
        <f>(H213*($I$9+#REF!))+H213</f>
        <v>#REF!</v>
      </c>
      <c r="J213" s="64" t="e">
        <f>ROUND(I213*#REF!*#REF!,0)</f>
        <v>#REF!</v>
      </c>
      <c r="K213" s="919" t="e">
        <f>ROUND(I213*#REF!*#REF!*#REF!,0)</f>
        <v>#REF!</v>
      </c>
      <c r="L213" s="887">
        <v>2316</v>
      </c>
      <c r="M213" s="888">
        <v>1496</v>
      </c>
      <c r="N213" s="881">
        <v>1737.9929381897196</v>
      </c>
      <c r="O213" s="247">
        <v>1371.6</v>
      </c>
      <c r="P213" s="993">
        <v>2558</v>
      </c>
      <c r="Q213" s="888">
        <v>1902</v>
      </c>
      <c r="R213" s="887">
        <v>2305.9834032726062</v>
      </c>
      <c r="S213" s="888">
        <v>2040.8</v>
      </c>
      <c r="T213" s="994">
        <v>4052</v>
      </c>
      <c r="U213" s="995">
        <v>1169</v>
      </c>
      <c r="V213" s="887">
        <v>1882.7390826780211</v>
      </c>
      <c r="W213" s="888">
        <v>2026.1284912147792</v>
      </c>
      <c r="X213" s="881">
        <v>0</v>
      </c>
      <c r="Y213" s="247">
        <v>0</v>
      </c>
      <c r="Z213" s="887">
        <v>3082.73</v>
      </c>
      <c r="AA213" s="888">
        <v>3318</v>
      </c>
      <c r="AB213" s="887">
        <v>4256</v>
      </c>
      <c r="AC213" s="888">
        <v>2523</v>
      </c>
      <c r="AD213" s="881">
        <v>2621</v>
      </c>
      <c r="AE213" s="996">
        <v>1579</v>
      </c>
      <c r="AF213" s="881">
        <v>1917</v>
      </c>
      <c r="AG213" s="882">
        <v>1991</v>
      </c>
      <c r="AH213" s="881">
        <v>1472.77</v>
      </c>
      <c r="AI213" s="882">
        <v>1651</v>
      </c>
      <c r="AJ213" s="881">
        <v>1513.56</v>
      </c>
      <c r="AK213" s="882">
        <v>1629</v>
      </c>
      <c r="AL213" s="881">
        <v>721</v>
      </c>
      <c r="AM213" s="882">
        <v>693</v>
      </c>
      <c r="AN213" s="881">
        <v>2244.1999999999998</v>
      </c>
      <c r="AO213" s="247">
        <v>2330.4</v>
      </c>
      <c r="AP213" s="881">
        <v>2455.616</v>
      </c>
      <c r="AQ213" s="882">
        <v>2642.2759999999998</v>
      </c>
      <c r="AR213" s="881">
        <v>2097</v>
      </c>
      <c r="AS213" s="882">
        <v>2256</v>
      </c>
      <c r="AT213" s="881">
        <v>1857.08</v>
      </c>
      <c r="AU213" s="882">
        <v>1998.52</v>
      </c>
      <c r="AV213" s="881">
        <v>2088</v>
      </c>
      <c r="AW213" s="882">
        <v>1405</v>
      </c>
      <c r="AX213" s="881">
        <v>1436</v>
      </c>
      <c r="AY213" s="882">
        <v>1531</v>
      </c>
      <c r="AZ213" s="886">
        <v>2881.3559322033898</v>
      </c>
      <c r="BA213" s="882">
        <v>3040</v>
      </c>
      <c r="BB213" s="887">
        <v>2722</v>
      </c>
      <c r="BC213" s="888">
        <v>1423.7432797427655</v>
      </c>
      <c r="BD213" s="881">
        <v>3662</v>
      </c>
      <c r="BE213" s="882">
        <v>3941</v>
      </c>
      <c r="BF213" s="881">
        <v>2032</v>
      </c>
      <c r="BG213" s="882">
        <v>2187</v>
      </c>
      <c r="BH213" s="881">
        <v>2286</v>
      </c>
      <c r="BI213" s="882">
        <v>2283</v>
      </c>
      <c r="BJ213" s="881">
        <v>1455.93</v>
      </c>
      <c r="BK213" s="882">
        <v>1512</v>
      </c>
      <c r="BL213" s="881">
        <v>1328</v>
      </c>
      <c r="BM213" s="247">
        <v>1305</v>
      </c>
      <c r="BN213" s="881">
        <v>2078</v>
      </c>
      <c r="BO213" s="882">
        <v>2236</v>
      </c>
      <c r="BP213" s="887">
        <v>3109.7000000000003</v>
      </c>
      <c r="BQ213" s="888">
        <v>3346.2000000000003</v>
      </c>
    </row>
    <row r="214" spans="1:69" s="27" customFormat="1" ht="41.25" customHeight="1" thickBot="1" x14ac:dyDescent="0.3">
      <c r="A214" s="16">
        <v>138</v>
      </c>
      <c r="B214" s="131" t="s">
        <v>204</v>
      </c>
      <c r="C214" s="1148" t="s">
        <v>3</v>
      </c>
      <c r="D214" s="1148"/>
      <c r="E214" s="871" t="s">
        <v>8</v>
      </c>
      <c r="F214" s="64" t="e">
        <f>#REF!</f>
        <v>#REF!</v>
      </c>
      <c r="G214" s="871">
        <v>1.5</v>
      </c>
      <c r="H214" s="64" t="e">
        <f t="shared" si="6"/>
        <v>#REF!</v>
      </c>
      <c r="I214" s="64" t="e">
        <f>(H214*($I$9+#REF!))+H214</f>
        <v>#REF!</v>
      </c>
      <c r="J214" s="64" t="e">
        <f>ROUND(I214*#REF!*#REF!,0)</f>
        <v>#REF!</v>
      </c>
      <c r="K214" s="919" t="e">
        <f>ROUND(I214*#REF!*#REF!*#REF!,0)</f>
        <v>#REF!</v>
      </c>
      <c r="L214" s="887">
        <v>869</v>
      </c>
      <c r="M214" s="888">
        <v>561</v>
      </c>
      <c r="N214" s="881">
        <v>651.74735182114489</v>
      </c>
      <c r="O214" s="247">
        <v>514.29999999999995</v>
      </c>
      <c r="P214" s="993">
        <v>959</v>
      </c>
      <c r="Q214" s="888">
        <v>713.25</v>
      </c>
      <c r="R214" s="887">
        <v>864.74377622722716</v>
      </c>
      <c r="S214" s="888">
        <v>765.3</v>
      </c>
      <c r="T214" s="994">
        <v>1520</v>
      </c>
      <c r="U214" s="995">
        <v>438</v>
      </c>
      <c r="V214" s="887">
        <v>706.0271560042579</v>
      </c>
      <c r="W214" s="888">
        <v>759.79818420554204</v>
      </c>
      <c r="X214" s="881">
        <v>0</v>
      </c>
      <c r="Y214" s="247">
        <v>0</v>
      </c>
      <c r="Z214" s="887">
        <v>1156.02</v>
      </c>
      <c r="AA214" s="888">
        <v>1244</v>
      </c>
      <c r="AB214" s="887">
        <v>1597</v>
      </c>
      <c r="AC214" s="888">
        <v>946</v>
      </c>
      <c r="AD214" s="881">
        <v>983</v>
      </c>
      <c r="AE214" s="996">
        <v>592</v>
      </c>
      <c r="AF214" s="881">
        <v>719</v>
      </c>
      <c r="AG214" s="882">
        <v>747</v>
      </c>
      <c r="AH214" s="881">
        <v>552.29</v>
      </c>
      <c r="AI214" s="882">
        <v>619</v>
      </c>
      <c r="AJ214" s="881">
        <v>567.98</v>
      </c>
      <c r="AK214" s="882">
        <v>611</v>
      </c>
      <c r="AL214" s="881">
        <v>721</v>
      </c>
      <c r="AM214" s="882">
        <v>693</v>
      </c>
      <c r="AN214" s="881">
        <v>841.57</v>
      </c>
      <c r="AO214" s="247">
        <v>873.9</v>
      </c>
      <c r="AP214" s="881">
        <v>920.85599999999988</v>
      </c>
      <c r="AQ214" s="882">
        <v>990.33499999999992</v>
      </c>
      <c r="AR214" s="881">
        <v>786</v>
      </c>
      <c r="AS214" s="882">
        <v>846</v>
      </c>
      <c r="AT214" s="881">
        <v>696.41</v>
      </c>
      <c r="AU214" s="882">
        <v>749.44</v>
      </c>
      <c r="AV214" s="881">
        <v>782.40000000000009</v>
      </c>
      <c r="AW214" s="882">
        <v>527</v>
      </c>
      <c r="AX214" s="881">
        <v>538</v>
      </c>
      <c r="AY214" s="882">
        <v>574</v>
      </c>
      <c r="AZ214" s="886">
        <v>1080.5084745762713</v>
      </c>
      <c r="BA214" s="882">
        <v>1140</v>
      </c>
      <c r="BB214" s="887">
        <v>1021</v>
      </c>
      <c r="BC214" s="888">
        <v>534.05093247588434</v>
      </c>
      <c r="BD214" s="881">
        <v>1373</v>
      </c>
      <c r="BE214" s="882">
        <v>1478</v>
      </c>
      <c r="BF214" s="881">
        <v>762</v>
      </c>
      <c r="BG214" s="882">
        <v>820</v>
      </c>
      <c r="BH214" s="881">
        <v>857</v>
      </c>
      <c r="BI214" s="882">
        <v>856</v>
      </c>
      <c r="BJ214" s="881">
        <v>545.76</v>
      </c>
      <c r="BK214" s="882">
        <v>567</v>
      </c>
      <c r="BL214" s="881">
        <v>498</v>
      </c>
      <c r="BM214" s="247">
        <v>489</v>
      </c>
      <c r="BN214" s="881">
        <v>779</v>
      </c>
      <c r="BO214" s="882">
        <v>839</v>
      </c>
      <c r="BP214" s="887">
        <v>1166</v>
      </c>
      <c r="BQ214" s="888">
        <v>1255.1000000000001</v>
      </c>
    </row>
    <row r="215" spans="1:69" s="27" customFormat="1" ht="41.25" customHeight="1" thickBot="1" x14ac:dyDescent="0.3">
      <c r="A215" s="16">
        <v>139</v>
      </c>
      <c r="B215" s="131" t="s">
        <v>205</v>
      </c>
      <c r="C215" s="1148" t="s">
        <v>3</v>
      </c>
      <c r="D215" s="1148"/>
      <c r="E215" s="871" t="s">
        <v>8</v>
      </c>
      <c r="F215" s="64" t="e">
        <f>#REF!</f>
        <v>#REF!</v>
      </c>
      <c r="G215" s="871">
        <v>1</v>
      </c>
      <c r="H215" s="64" t="e">
        <f t="shared" si="6"/>
        <v>#REF!</v>
      </c>
      <c r="I215" s="64" t="e">
        <f>(H215*($I$9+#REF!))+H215</f>
        <v>#REF!</v>
      </c>
      <c r="J215" s="64" t="e">
        <f>ROUND(I215*#REF!*#REF!,0)</f>
        <v>#REF!</v>
      </c>
      <c r="K215" s="919" t="e">
        <f>ROUND(I215*#REF!*#REF!*#REF!,0)</f>
        <v>#REF!</v>
      </c>
      <c r="L215" s="887">
        <v>579</v>
      </c>
      <c r="M215" s="888">
        <v>374</v>
      </c>
      <c r="N215" s="881">
        <v>434.49823454742989</v>
      </c>
      <c r="O215" s="247">
        <v>342.9</v>
      </c>
      <c r="P215" s="993">
        <v>640</v>
      </c>
      <c r="Q215" s="888">
        <v>475.5</v>
      </c>
      <c r="R215" s="887">
        <v>576.49585081815155</v>
      </c>
      <c r="S215" s="888">
        <v>510.2</v>
      </c>
      <c r="T215" s="994">
        <v>1013</v>
      </c>
      <c r="U215" s="995">
        <v>292</v>
      </c>
      <c r="V215" s="887">
        <v>470.68477066950527</v>
      </c>
      <c r="W215" s="888">
        <v>506.53212280369479</v>
      </c>
      <c r="X215" s="881">
        <v>0</v>
      </c>
      <c r="Y215" s="247">
        <v>0</v>
      </c>
      <c r="Z215" s="887">
        <v>770.68</v>
      </c>
      <c r="AA215" s="888">
        <v>829</v>
      </c>
      <c r="AB215" s="887">
        <v>1064</v>
      </c>
      <c r="AC215" s="888">
        <v>631</v>
      </c>
      <c r="AD215" s="881">
        <v>655</v>
      </c>
      <c r="AE215" s="996">
        <v>395</v>
      </c>
      <c r="AF215" s="881">
        <v>479</v>
      </c>
      <c r="AG215" s="882">
        <v>498</v>
      </c>
      <c r="AH215" s="881">
        <v>368.19</v>
      </c>
      <c r="AI215" s="882">
        <v>412</v>
      </c>
      <c r="AJ215" s="881">
        <v>378.65</v>
      </c>
      <c r="AK215" s="882">
        <v>407</v>
      </c>
      <c r="AL215" s="881">
        <v>807</v>
      </c>
      <c r="AM215" s="882">
        <v>777</v>
      </c>
      <c r="AN215" s="881">
        <v>561.04999999999995</v>
      </c>
      <c r="AO215" s="247">
        <v>582.6</v>
      </c>
      <c r="AP215" s="881">
        <v>613.904</v>
      </c>
      <c r="AQ215" s="882">
        <v>660.56899999999996</v>
      </c>
      <c r="AR215" s="881">
        <v>524</v>
      </c>
      <c r="AS215" s="882">
        <v>564</v>
      </c>
      <c r="AT215" s="881">
        <v>464.27</v>
      </c>
      <c r="AU215" s="882">
        <v>499.63</v>
      </c>
      <c r="AV215" s="881">
        <v>521.6</v>
      </c>
      <c r="AW215" s="882">
        <v>351</v>
      </c>
      <c r="AX215" s="881">
        <v>359</v>
      </c>
      <c r="AY215" s="882">
        <v>383</v>
      </c>
      <c r="AZ215" s="886">
        <v>622.03389830508479</v>
      </c>
      <c r="BA215" s="882">
        <v>646</v>
      </c>
      <c r="BB215" s="887">
        <v>681</v>
      </c>
      <c r="BC215" s="888">
        <v>356.23022508038588</v>
      </c>
      <c r="BD215" s="881">
        <v>916</v>
      </c>
      <c r="BE215" s="882">
        <v>985</v>
      </c>
      <c r="BF215" s="881">
        <v>508</v>
      </c>
      <c r="BG215" s="882">
        <v>547</v>
      </c>
      <c r="BH215" s="881">
        <v>572</v>
      </c>
      <c r="BI215" s="882">
        <v>571</v>
      </c>
      <c r="BJ215" s="881">
        <v>364.41</v>
      </c>
      <c r="BK215" s="882">
        <v>378</v>
      </c>
      <c r="BL215" s="881">
        <v>332</v>
      </c>
      <c r="BM215" s="247">
        <v>327</v>
      </c>
      <c r="BN215" s="881">
        <v>519</v>
      </c>
      <c r="BO215" s="882">
        <v>559</v>
      </c>
      <c r="BP215" s="887">
        <v>777.7</v>
      </c>
      <c r="BQ215" s="888">
        <v>836.00000000000011</v>
      </c>
    </row>
    <row r="216" spans="1:69" s="27" customFormat="1" ht="30.75" customHeight="1" thickBot="1" x14ac:dyDescent="0.3">
      <c r="A216" s="16">
        <v>140</v>
      </c>
      <c r="B216" s="131" t="s">
        <v>206</v>
      </c>
      <c r="C216" s="1148" t="s">
        <v>3</v>
      </c>
      <c r="D216" s="1148"/>
      <c r="E216" s="871" t="s">
        <v>8</v>
      </c>
      <c r="F216" s="64" t="e">
        <f>#REF!</f>
        <v>#REF!</v>
      </c>
      <c r="G216" s="871">
        <v>2</v>
      </c>
      <c r="H216" s="64" t="e">
        <f t="shared" si="6"/>
        <v>#REF!</v>
      </c>
      <c r="I216" s="64" t="e">
        <f>(H216*($I$9+#REF!))+H216</f>
        <v>#REF!</v>
      </c>
      <c r="J216" s="64" t="e">
        <f>ROUND(I216*#REF!*#REF!,0)</f>
        <v>#REF!</v>
      </c>
      <c r="K216" s="919" t="e">
        <f>ROUND(I216*#REF!*#REF!*#REF!,0)</f>
        <v>#REF!</v>
      </c>
      <c r="L216" s="887">
        <v>1158</v>
      </c>
      <c r="M216" s="888">
        <v>748</v>
      </c>
      <c r="N216" s="881">
        <v>868.99646909485978</v>
      </c>
      <c r="O216" s="247">
        <v>685.8</v>
      </c>
      <c r="P216" s="993">
        <v>1279</v>
      </c>
      <c r="Q216" s="888">
        <v>951</v>
      </c>
      <c r="R216" s="887">
        <v>1152.9917016363031</v>
      </c>
      <c r="S216" s="888">
        <v>1020.4</v>
      </c>
      <c r="T216" s="994">
        <v>2026</v>
      </c>
      <c r="U216" s="995">
        <v>584</v>
      </c>
      <c r="V216" s="887">
        <v>941.36954133901054</v>
      </c>
      <c r="W216" s="888">
        <v>1013.0642456073896</v>
      </c>
      <c r="X216" s="881">
        <v>1408</v>
      </c>
      <c r="Y216" s="247">
        <v>1408</v>
      </c>
      <c r="Z216" s="887">
        <v>1541.37</v>
      </c>
      <c r="AA216" s="888">
        <v>1659</v>
      </c>
      <c r="AB216" s="887">
        <v>2129</v>
      </c>
      <c r="AC216" s="888">
        <v>1262</v>
      </c>
      <c r="AD216" s="881">
        <v>1311</v>
      </c>
      <c r="AE216" s="996">
        <v>790</v>
      </c>
      <c r="AF216" s="881">
        <v>959</v>
      </c>
      <c r="AG216" s="882">
        <v>996</v>
      </c>
      <c r="AH216" s="881">
        <v>736.38</v>
      </c>
      <c r="AI216" s="882">
        <v>825</v>
      </c>
      <c r="AJ216" s="881">
        <v>757.3</v>
      </c>
      <c r="AK216" s="882">
        <v>815</v>
      </c>
      <c r="AL216" s="881">
        <v>807</v>
      </c>
      <c r="AM216" s="882">
        <v>777</v>
      </c>
      <c r="AN216" s="881">
        <v>1122.0999999999999</v>
      </c>
      <c r="AO216" s="247">
        <v>1165.2</v>
      </c>
      <c r="AP216" s="881">
        <v>1227.808</v>
      </c>
      <c r="AQ216" s="882">
        <v>1321.1379999999999</v>
      </c>
      <c r="AR216" s="881">
        <v>1048</v>
      </c>
      <c r="AS216" s="882">
        <v>1128</v>
      </c>
      <c r="AT216" s="881">
        <v>928.54</v>
      </c>
      <c r="AU216" s="882">
        <v>999.26</v>
      </c>
      <c r="AV216" s="881">
        <v>1044.8</v>
      </c>
      <c r="AW216" s="882">
        <v>702</v>
      </c>
      <c r="AX216" s="881">
        <v>718</v>
      </c>
      <c r="AY216" s="882">
        <v>766</v>
      </c>
      <c r="AZ216" s="886">
        <v>1576.2711864406781</v>
      </c>
      <c r="BA216" s="882">
        <v>1640</v>
      </c>
      <c r="BB216" s="887">
        <v>1361</v>
      </c>
      <c r="BC216" s="888">
        <v>711.87163987138274</v>
      </c>
      <c r="BD216" s="881">
        <v>1831</v>
      </c>
      <c r="BE216" s="882">
        <v>1971</v>
      </c>
      <c r="BF216" s="881">
        <v>1016</v>
      </c>
      <c r="BG216" s="882">
        <v>1093</v>
      </c>
      <c r="BH216" s="881">
        <v>1143</v>
      </c>
      <c r="BI216" s="882">
        <v>1141</v>
      </c>
      <c r="BJ216" s="881">
        <v>727.97</v>
      </c>
      <c r="BK216" s="882">
        <v>756</v>
      </c>
      <c r="BL216" s="881">
        <v>664</v>
      </c>
      <c r="BM216" s="247">
        <v>652</v>
      </c>
      <c r="BN216" s="881">
        <v>1039</v>
      </c>
      <c r="BO216" s="882">
        <v>1118</v>
      </c>
      <c r="BP216" s="887">
        <v>1554.3000000000002</v>
      </c>
      <c r="BQ216" s="888">
        <v>1673.1000000000001</v>
      </c>
    </row>
    <row r="217" spans="1:69" s="27" customFormat="1" ht="41.25" customHeight="1" thickBot="1" x14ac:dyDescent="0.3">
      <c r="A217" s="16">
        <v>141</v>
      </c>
      <c r="B217" s="131" t="s">
        <v>207</v>
      </c>
      <c r="C217" s="1148" t="s">
        <v>3</v>
      </c>
      <c r="D217" s="1148"/>
      <c r="E217" s="871" t="s">
        <v>8</v>
      </c>
      <c r="F217" s="64" t="e">
        <f>#REF!</f>
        <v>#REF!</v>
      </c>
      <c r="G217" s="871">
        <v>1</v>
      </c>
      <c r="H217" s="64" t="e">
        <f t="shared" si="6"/>
        <v>#REF!</v>
      </c>
      <c r="I217" s="64" t="e">
        <f>(H217*($I$9+#REF!))+H217</f>
        <v>#REF!</v>
      </c>
      <c r="J217" s="64" t="e">
        <f>ROUND(I217*#REF!*#REF!,0)</f>
        <v>#REF!</v>
      </c>
      <c r="K217" s="919" t="e">
        <f>ROUND(I217*#REF!*#REF!*#REF!,0)</f>
        <v>#REF!</v>
      </c>
      <c r="L217" s="887">
        <v>579</v>
      </c>
      <c r="M217" s="888">
        <v>374</v>
      </c>
      <c r="N217" s="881">
        <v>434.49823454742989</v>
      </c>
      <c r="O217" s="247">
        <v>342.9</v>
      </c>
      <c r="P217" s="993">
        <v>640</v>
      </c>
      <c r="Q217" s="888">
        <v>475.5</v>
      </c>
      <c r="R217" s="887">
        <v>576.49585081815155</v>
      </c>
      <c r="S217" s="888">
        <v>510.2</v>
      </c>
      <c r="T217" s="994">
        <v>1013</v>
      </c>
      <c r="U217" s="995">
        <v>292</v>
      </c>
      <c r="V217" s="887">
        <v>470.68477066950527</v>
      </c>
      <c r="W217" s="888">
        <v>506.53212280369479</v>
      </c>
      <c r="X217" s="881">
        <v>572</v>
      </c>
      <c r="Y217" s="247">
        <v>572</v>
      </c>
      <c r="Z217" s="887">
        <v>770.68</v>
      </c>
      <c r="AA217" s="888">
        <v>829</v>
      </c>
      <c r="AB217" s="887">
        <v>1064</v>
      </c>
      <c r="AC217" s="888">
        <v>631</v>
      </c>
      <c r="AD217" s="881">
        <v>655</v>
      </c>
      <c r="AE217" s="996">
        <v>395</v>
      </c>
      <c r="AF217" s="881">
        <v>479</v>
      </c>
      <c r="AG217" s="882">
        <v>498</v>
      </c>
      <c r="AH217" s="881">
        <v>368.19</v>
      </c>
      <c r="AI217" s="882">
        <v>412</v>
      </c>
      <c r="AJ217" s="881">
        <v>378.65</v>
      </c>
      <c r="AK217" s="882">
        <v>407</v>
      </c>
      <c r="AL217" s="881">
        <v>277</v>
      </c>
      <c r="AM217" s="882">
        <v>267</v>
      </c>
      <c r="AN217" s="881">
        <v>561.04999999999995</v>
      </c>
      <c r="AO217" s="247">
        <v>582.6</v>
      </c>
      <c r="AP217" s="881">
        <v>613.904</v>
      </c>
      <c r="AQ217" s="882">
        <v>660.56899999999996</v>
      </c>
      <c r="AR217" s="881">
        <v>524</v>
      </c>
      <c r="AS217" s="882">
        <v>564</v>
      </c>
      <c r="AT217" s="881">
        <v>464.27</v>
      </c>
      <c r="AU217" s="882">
        <v>499.63</v>
      </c>
      <c r="AV217" s="881">
        <v>521.6</v>
      </c>
      <c r="AW217" s="882">
        <v>351</v>
      </c>
      <c r="AX217" s="881">
        <v>359</v>
      </c>
      <c r="AY217" s="882">
        <v>383</v>
      </c>
      <c r="AZ217" s="886">
        <v>622.03389830508479</v>
      </c>
      <c r="BA217" s="882">
        <v>646</v>
      </c>
      <c r="BB217" s="887">
        <v>681</v>
      </c>
      <c r="BC217" s="888">
        <v>356.23022508038588</v>
      </c>
      <c r="BD217" s="881">
        <v>916</v>
      </c>
      <c r="BE217" s="882">
        <v>985</v>
      </c>
      <c r="BF217" s="881">
        <v>508</v>
      </c>
      <c r="BG217" s="882">
        <v>547</v>
      </c>
      <c r="BH217" s="881">
        <v>572</v>
      </c>
      <c r="BI217" s="882">
        <v>571</v>
      </c>
      <c r="BJ217" s="881">
        <v>364.41</v>
      </c>
      <c r="BK217" s="882">
        <v>378</v>
      </c>
      <c r="BL217" s="881">
        <v>332</v>
      </c>
      <c r="BM217" s="247">
        <v>327</v>
      </c>
      <c r="BN217" s="881">
        <v>519</v>
      </c>
      <c r="BO217" s="882">
        <v>559</v>
      </c>
      <c r="BP217" s="887">
        <v>777.7</v>
      </c>
      <c r="BQ217" s="888">
        <v>594.87376343999995</v>
      </c>
    </row>
    <row r="218" spans="1:69" s="27" customFormat="1" ht="48" customHeight="1" thickBot="1" x14ac:dyDescent="0.3">
      <c r="A218" s="16">
        <v>142</v>
      </c>
      <c r="B218" s="131" t="s">
        <v>356</v>
      </c>
      <c r="C218" s="1148" t="s">
        <v>3</v>
      </c>
      <c r="D218" s="1148"/>
      <c r="E218" s="871" t="s">
        <v>8</v>
      </c>
      <c r="F218" s="64" t="e">
        <f>#REF!</f>
        <v>#REF!</v>
      </c>
      <c r="G218" s="871">
        <v>0.96</v>
      </c>
      <c r="H218" s="64" t="e">
        <f t="shared" si="6"/>
        <v>#REF!</v>
      </c>
      <c r="I218" s="64" t="e">
        <f>(H218*($I$9+#REF!))+H218</f>
        <v>#REF!</v>
      </c>
      <c r="J218" s="64" t="e">
        <f>ROUND(I218*#REF!*#REF!,0)</f>
        <v>#REF!</v>
      </c>
      <c r="K218" s="919" t="e">
        <f>ROUND(I218*#REF!*#REF!*#REF!,0)</f>
        <v>#REF!</v>
      </c>
      <c r="L218" s="887">
        <v>556</v>
      </c>
      <c r="M218" s="888">
        <v>359</v>
      </c>
      <c r="N218" s="881">
        <v>417.11830516553272</v>
      </c>
      <c r="O218" s="247">
        <v>329.2</v>
      </c>
      <c r="P218" s="993">
        <v>614</v>
      </c>
      <c r="Q218" s="888">
        <v>456.75</v>
      </c>
      <c r="R218" s="887">
        <v>553.43601678542541</v>
      </c>
      <c r="S218" s="888">
        <v>489.8</v>
      </c>
      <c r="T218" s="994">
        <v>973</v>
      </c>
      <c r="U218" s="995">
        <v>280</v>
      </c>
      <c r="V218" s="887">
        <v>451.85737984272498</v>
      </c>
      <c r="W218" s="888">
        <v>486.27083789154688</v>
      </c>
      <c r="X218" s="881">
        <v>483</v>
      </c>
      <c r="Y218" s="247">
        <v>483</v>
      </c>
      <c r="Z218" s="887">
        <v>739.86</v>
      </c>
      <c r="AA218" s="888">
        <v>796</v>
      </c>
      <c r="AB218" s="887">
        <v>1022</v>
      </c>
      <c r="AC218" s="888">
        <v>606</v>
      </c>
      <c r="AD218" s="881">
        <v>629</v>
      </c>
      <c r="AE218" s="996">
        <v>379</v>
      </c>
      <c r="AF218" s="881">
        <v>460</v>
      </c>
      <c r="AG218" s="882">
        <v>478</v>
      </c>
      <c r="AH218" s="881">
        <v>353.55</v>
      </c>
      <c r="AI218" s="882">
        <v>396</v>
      </c>
      <c r="AJ218" s="881">
        <v>362.96</v>
      </c>
      <c r="AK218" s="882">
        <v>391</v>
      </c>
      <c r="AL218" s="881">
        <v>398</v>
      </c>
      <c r="AM218" s="882">
        <v>383</v>
      </c>
      <c r="AN218" s="881">
        <v>538.61</v>
      </c>
      <c r="AO218" s="247">
        <v>559.29999999999995</v>
      </c>
      <c r="AP218" s="881">
        <v>589.01599999999996</v>
      </c>
      <c r="AQ218" s="882">
        <v>634.64400000000001</v>
      </c>
      <c r="AR218" s="881">
        <v>503</v>
      </c>
      <c r="AS218" s="882">
        <v>542</v>
      </c>
      <c r="AT218" s="881">
        <v>445.7</v>
      </c>
      <c r="AU218" s="882">
        <v>479.64</v>
      </c>
      <c r="AV218" s="881">
        <v>500.8</v>
      </c>
      <c r="AW218" s="882">
        <v>337</v>
      </c>
      <c r="AX218" s="881">
        <v>345</v>
      </c>
      <c r="AY218" s="882">
        <v>368</v>
      </c>
      <c r="AZ218" s="886">
        <v>585.59322033898309</v>
      </c>
      <c r="BA218" s="882">
        <v>609</v>
      </c>
      <c r="BB218" s="887">
        <v>653</v>
      </c>
      <c r="BC218" s="888">
        <v>341.66566164154108</v>
      </c>
      <c r="BD218" s="881">
        <v>879</v>
      </c>
      <c r="BE218" s="882">
        <v>946</v>
      </c>
      <c r="BF218" s="881">
        <v>488</v>
      </c>
      <c r="BG218" s="882">
        <v>525</v>
      </c>
      <c r="BH218" s="881">
        <v>549</v>
      </c>
      <c r="BI218" s="882">
        <v>548</v>
      </c>
      <c r="BJ218" s="881">
        <v>349.15</v>
      </c>
      <c r="BK218" s="882">
        <v>363</v>
      </c>
      <c r="BL218" s="881">
        <v>319</v>
      </c>
      <c r="BM218" s="247">
        <v>313</v>
      </c>
      <c r="BN218" s="881">
        <v>499</v>
      </c>
      <c r="BO218" s="882">
        <v>537</v>
      </c>
      <c r="BP218" s="887">
        <v>745.80000000000007</v>
      </c>
      <c r="BQ218" s="888">
        <v>594.87376343999995</v>
      </c>
    </row>
    <row r="219" spans="1:69" s="27" customFormat="1" ht="41.25" customHeight="1" thickBot="1" x14ac:dyDescent="0.3">
      <c r="A219" s="16">
        <v>143</v>
      </c>
      <c r="B219" s="131" t="s">
        <v>208</v>
      </c>
      <c r="C219" s="1148" t="s">
        <v>3</v>
      </c>
      <c r="D219" s="1148"/>
      <c r="E219" s="871" t="s">
        <v>8</v>
      </c>
      <c r="F219" s="64" t="e">
        <f>#REF!</f>
        <v>#REF!</v>
      </c>
      <c r="G219" s="871">
        <v>1</v>
      </c>
      <c r="H219" s="64" t="e">
        <f t="shared" si="6"/>
        <v>#REF!</v>
      </c>
      <c r="I219" s="64" t="e">
        <f>(H219*($I$9+#REF!))+H219</f>
        <v>#REF!</v>
      </c>
      <c r="J219" s="64" t="e">
        <f>ROUND(I219*#REF!*#REF!,0)</f>
        <v>#REF!</v>
      </c>
      <c r="K219" s="919" t="e">
        <f>ROUND(I219*#REF!*#REF!*#REF!,0)</f>
        <v>#REF!</v>
      </c>
      <c r="L219" s="887">
        <v>579</v>
      </c>
      <c r="M219" s="888">
        <v>374</v>
      </c>
      <c r="N219" s="881">
        <v>434.49823454742989</v>
      </c>
      <c r="O219" s="247">
        <v>342.9</v>
      </c>
      <c r="P219" s="993">
        <v>640</v>
      </c>
      <c r="Q219" s="888">
        <v>475.5</v>
      </c>
      <c r="R219" s="887">
        <v>576.49585081815155</v>
      </c>
      <c r="S219" s="888">
        <v>510.2</v>
      </c>
      <c r="T219" s="994">
        <v>1013</v>
      </c>
      <c r="U219" s="995">
        <v>292</v>
      </c>
      <c r="V219" s="887">
        <v>470.68477066950527</v>
      </c>
      <c r="W219" s="888">
        <v>506.53212280369479</v>
      </c>
      <c r="X219" s="881">
        <v>572</v>
      </c>
      <c r="Y219" s="247">
        <v>572</v>
      </c>
      <c r="Z219" s="887">
        <v>770.68</v>
      </c>
      <c r="AA219" s="888">
        <v>829</v>
      </c>
      <c r="AB219" s="887">
        <v>1064</v>
      </c>
      <c r="AC219" s="888">
        <v>631</v>
      </c>
      <c r="AD219" s="881">
        <v>655</v>
      </c>
      <c r="AE219" s="996">
        <v>395</v>
      </c>
      <c r="AF219" s="881">
        <v>479</v>
      </c>
      <c r="AG219" s="882">
        <v>498</v>
      </c>
      <c r="AH219" s="881">
        <v>368.19</v>
      </c>
      <c r="AI219" s="882">
        <v>412</v>
      </c>
      <c r="AJ219" s="881">
        <v>378.65</v>
      </c>
      <c r="AK219" s="882">
        <v>407</v>
      </c>
      <c r="AL219" s="881">
        <v>277</v>
      </c>
      <c r="AM219" s="882">
        <v>267</v>
      </c>
      <c r="AN219" s="881">
        <v>561.04999999999995</v>
      </c>
      <c r="AO219" s="247">
        <v>582.6</v>
      </c>
      <c r="AP219" s="881">
        <v>613.904</v>
      </c>
      <c r="AQ219" s="882">
        <v>660.56899999999996</v>
      </c>
      <c r="AR219" s="881">
        <v>524</v>
      </c>
      <c r="AS219" s="882">
        <v>564</v>
      </c>
      <c r="AT219" s="881">
        <v>464.27</v>
      </c>
      <c r="AU219" s="882">
        <v>499.63</v>
      </c>
      <c r="AV219" s="881">
        <v>521.6</v>
      </c>
      <c r="AW219" s="882">
        <v>351</v>
      </c>
      <c r="AX219" s="881">
        <v>359</v>
      </c>
      <c r="AY219" s="882">
        <v>383</v>
      </c>
      <c r="AZ219" s="886">
        <v>622.03389830508479</v>
      </c>
      <c r="BA219" s="882">
        <v>646</v>
      </c>
      <c r="BB219" s="887">
        <v>681</v>
      </c>
      <c r="BC219" s="888">
        <v>356.23022508038588</v>
      </c>
      <c r="BD219" s="881">
        <v>916</v>
      </c>
      <c r="BE219" s="882">
        <v>985</v>
      </c>
      <c r="BF219" s="881">
        <v>508</v>
      </c>
      <c r="BG219" s="882">
        <v>547</v>
      </c>
      <c r="BH219" s="881">
        <v>572</v>
      </c>
      <c r="BI219" s="882">
        <v>571</v>
      </c>
      <c r="BJ219" s="881">
        <v>364.41</v>
      </c>
      <c r="BK219" s="882">
        <v>378</v>
      </c>
      <c r="BL219" s="881">
        <v>332</v>
      </c>
      <c r="BM219" s="247">
        <v>327</v>
      </c>
      <c r="BN219" s="881">
        <v>519</v>
      </c>
      <c r="BO219" s="882">
        <v>559</v>
      </c>
      <c r="BP219" s="887">
        <v>777.7</v>
      </c>
      <c r="BQ219" s="888">
        <v>836.00000000000011</v>
      </c>
    </row>
    <row r="220" spans="1:69" s="27" customFormat="1" ht="41.25" customHeight="1" thickBot="1" x14ac:dyDescent="0.3">
      <c r="A220" s="16">
        <v>144</v>
      </c>
      <c r="B220" s="131" t="s">
        <v>209</v>
      </c>
      <c r="C220" s="1148" t="s">
        <v>3</v>
      </c>
      <c r="D220" s="1148"/>
      <c r="E220" s="871" t="s">
        <v>8</v>
      </c>
      <c r="F220" s="64" t="e">
        <f>#REF!</f>
        <v>#REF!</v>
      </c>
      <c r="G220" s="871">
        <v>0.5</v>
      </c>
      <c r="H220" s="64" t="e">
        <f t="shared" si="6"/>
        <v>#REF!</v>
      </c>
      <c r="I220" s="64" t="e">
        <f>(H220*($I$9+#REF!))+H220</f>
        <v>#REF!</v>
      </c>
      <c r="J220" s="64" t="e">
        <f>ROUND(I220*#REF!*#REF!,0)</f>
        <v>#REF!</v>
      </c>
      <c r="K220" s="919" t="e">
        <f>ROUND(I220*#REF!*#REF!*#REF!,0)</f>
        <v>#REF!</v>
      </c>
      <c r="L220" s="887">
        <v>290</v>
      </c>
      <c r="M220" s="888">
        <v>187</v>
      </c>
      <c r="N220" s="881">
        <v>217.24911727371494</v>
      </c>
      <c r="O220" s="247">
        <v>171.4</v>
      </c>
      <c r="P220" s="993">
        <v>320</v>
      </c>
      <c r="Q220" s="888">
        <v>237.75</v>
      </c>
      <c r="R220" s="887">
        <v>288.24792540907578</v>
      </c>
      <c r="S220" s="888">
        <v>255.1</v>
      </c>
      <c r="T220" s="994">
        <v>507</v>
      </c>
      <c r="U220" s="995">
        <v>146</v>
      </c>
      <c r="V220" s="887">
        <v>235.34238533475263</v>
      </c>
      <c r="W220" s="888">
        <v>253.2660614018474</v>
      </c>
      <c r="X220" s="881">
        <v>0</v>
      </c>
      <c r="Y220" s="247">
        <v>0</v>
      </c>
      <c r="Z220" s="887">
        <v>385.34</v>
      </c>
      <c r="AA220" s="888">
        <v>415</v>
      </c>
      <c r="AB220" s="887">
        <v>532</v>
      </c>
      <c r="AC220" s="888">
        <v>315</v>
      </c>
      <c r="AD220" s="881">
        <v>328</v>
      </c>
      <c r="AE220" s="996">
        <v>197</v>
      </c>
      <c r="AF220" s="881">
        <v>240</v>
      </c>
      <c r="AG220" s="882">
        <v>249</v>
      </c>
      <c r="AH220" s="881">
        <v>184.1</v>
      </c>
      <c r="AI220" s="882">
        <v>206</v>
      </c>
      <c r="AJ220" s="881">
        <v>189.33</v>
      </c>
      <c r="AK220" s="882">
        <v>204</v>
      </c>
      <c r="AL220" s="881">
        <v>101</v>
      </c>
      <c r="AM220" s="882">
        <v>97</v>
      </c>
      <c r="AN220" s="881">
        <v>280.52</v>
      </c>
      <c r="AO220" s="247">
        <v>291.3</v>
      </c>
      <c r="AP220" s="881">
        <v>306.952</v>
      </c>
      <c r="AQ220" s="882">
        <v>329.76599999999996</v>
      </c>
      <c r="AR220" s="881">
        <v>262</v>
      </c>
      <c r="AS220" s="882">
        <v>282</v>
      </c>
      <c r="AT220" s="881">
        <v>232.14</v>
      </c>
      <c r="AU220" s="882">
        <v>249.81</v>
      </c>
      <c r="AV220" s="881">
        <v>260.8</v>
      </c>
      <c r="AW220" s="882">
        <v>176</v>
      </c>
      <c r="AX220" s="881">
        <v>179</v>
      </c>
      <c r="AY220" s="882">
        <v>191</v>
      </c>
      <c r="AZ220" s="886">
        <v>313.5593220338983</v>
      </c>
      <c r="BA220" s="882">
        <v>326</v>
      </c>
      <c r="BB220" s="887">
        <v>340</v>
      </c>
      <c r="BC220" s="888">
        <v>177.8207073954984</v>
      </c>
      <c r="BD220" s="881">
        <v>458</v>
      </c>
      <c r="BE220" s="882">
        <v>493</v>
      </c>
      <c r="BF220" s="881">
        <v>254</v>
      </c>
      <c r="BG220" s="882">
        <v>273</v>
      </c>
      <c r="BH220" s="881">
        <v>286</v>
      </c>
      <c r="BI220" s="882">
        <v>285</v>
      </c>
      <c r="BJ220" s="881">
        <v>182.2</v>
      </c>
      <c r="BK220" s="882">
        <v>189</v>
      </c>
      <c r="BL220" s="881">
        <v>166</v>
      </c>
      <c r="BM220" s="247">
        <v>163</v>
      </c>
      <c r="BN220" s="881">
        <v>260</v>
      </c>
      <c r="BO220" s="882">
        <v>280</v>
      </c>
      <c r="BP220" s="887">
        <v>388.3</v>
      </c>
      <c r="BQ220" s="888">
        <v>418.00000000000006</v>
      </c>
    </row>
    <row r="221" spans="1:69" s="27" customFormat="1" ht="41.25" customHeight="1" thickBot="1" x14ac:dyDescent="0.3">
      <c r="A221" s="16">
        <v>145</v>
      </c>
      <c r="B221" s="131" t="s">
        <v>210</v>
      </c>
      <c r="C221" s="1148" t="s">
        <v>3</v>
      </c>
      <c r="D221" s="1148"/>
      <c r="E221" s="871" t="s">
        <v>8</v>
      </c>
      <c r="F221" s="64" t="e">
        <f>#REF!</f>
        <v>#REF!</v>
      </c>
      <c r="G221" s="871">
        <v>0.5</v>
      </c>
      <c r="H221" s="64" t="e">
        <f t="shared" si="6"/>
        <v>#REF!</v>
      </c>
      <c r="I221" s="64" t="e">
        <f>(H221*($I$9+#REF!))+H221</f>
        <v>#REF!</v>
      </c>
      <c r="J221" s="64" t="e">
        <f>ROUND(I221*#REF!*#REF!,0)</f>
        <v>#REF!</v>
      </c>
      <c r="K221" s="919" t="e">
        <f>ROUND(I221*#REF!*#REF!*#REF!,0)</f>
        <v>#REF!</v>
      </c>
      <c r="L221" s="887">
        <v>290</v>
      </c>
      <c r="M221" s="888">
        <v>187</v>
      </c>
      <c r="N221" s="881">
        <v>217.24911727371494</v>
      </c>
      <c r="O221" s="247">
        <v>171.4</v>
      </c>
      <c r="P221" s="993">
        <v>320</v>
      </c>
      <c r="Q221" s="888">
        <v>237.75</v>
      </c>
      <c r="R221" s="887">
        <v>288.24792540907578</v>
      </c>
      <c r="S221" s="888">
        <v>255.1</v>
      </c>
      <c r="T221" s="994">
        <v>507</v>
      </c>
      <c r="U221" s="995">
        <v>146</v>
      </c>
      <c r="V221" s="887">
        <v>235.34238533475263</v>
      </c>
      <c r="W221" s="888">
        <v>253.2660614018474</v>
      </c>
      <c r="X221" s="881">
        <v>286</v>
      </c>
      <c r="Y221" s="247">
        <v>286</v>
      </c>
      <c r="Z221" s="887">
        <v>385.34</v>
      </c>
      <c r="AA221" s="888">
        <v>415</v>
      </c>
      <c r="AB221" s="887">
        <v>532</v>
      </c>
      <c r="AC221" s="888">
        <v>315</v>
      </c>
      <c r="AD221" s="881">
        <v>328</v>
      </c>
      <c r="AE221" s="996">
        <v>197</v>
      </c>
      <c r="AF221" s="881">
        <v>240</v>
      </c>
      <c r="AG221" s="882">
        <v>249</v>
      </c>
      <c r="AH221" s="881">
        <v>184.1</v>
      </c>
      <c r="AI221" s="882">
        <v>206</v>
      </c>
      <c r="AJ221" s="881">
        <v>189.33</v>
      </c>
      <c r="AK221" s="882">
        <v>204</v>
      </c>
      <c r="AL221" s="881">
        <v>101</v>
      </c>
      <c r="AM221" s="882">
        <v>97</v>
      </c>
      <c r="AN221" s="881">
        <v>280.52</v>
      </c>
      <c r="AO221" s="247">
        <v>291.3</v>
      </c>
      <c r="AP221" s="881">
        <v>306.952</v>
      </c>
      <c r="AQ221" s="882">
        <v>329.76599999999996</v>
      </c>
      <c r="AR221" s="881">
        <v>262</v>
      </c>
      <c r="AS221" s="882">
        <v>282</v>
      </c>
      <c r="AT221" s="881">
        <v>232.14</v>
      </c>
      <c r="AU221" s="882">
        <v>249.81</v>
      </c>
      <c r="AV221" s="881">
        <v>260.8</v>
      </c>
      <c r="AW221" s="882">
        <v>176</v>
      </c>
      <c r="AX221" s="881">
        <v>179</v>
      </c>
      <c r="AY221" s="882">
        <v>191</v>
      </c>
      <c r="AZ221" s="886">
        <v>313.5593220338983</v>
      </c>
      <c r="BA221" s="882">
        <v>326</v>
      </c>
      <c r="BB221" s="887">
        <v>340</v>
      </c>
      <c r="BC221" s="888">
        <v>177.8207073954984</v>
      </c>
      <c r="BD221" s="881">
        <v>458</v>
      </c>
      <c r="BE221" s="882">
        <v>493</v>
      </c>
      <c r="BF221" s="881">
        <v>254</v>
      </c>
      <c r="BG221" s="882">
        <v>273</v>
      </c>
      <c r="BH221" s="881">
        <v>286</v>
      </c>
      <c r="BI221" s="882">
        <v>285</v>
      </c>
      <c r="BJ221" s="881">
        <v>182.2</v>
      </c>
      <c r="BK221" s="882">
        <v>189</v>
      </c>
      <c r="BL221" s="881">
        <v>166</v>
      </c>
      <c r="BM221" s="247">
        <v>163</v>
      </c>
      <c r="BN221" s="881">
        <v>260</v>
      </c>
      <c r="BO221" s="882">
        <v>280</v>
      </c>
      <c r="BP221" s="887">
        <v>388.3</v>
      </c>
      <c r="BQ221" s="888">
        <v>418.00000000000006</v>
      </c>
    </row>
    <row r="222" spans="1:69" s="27" customFormat="1" ht="41.25" customHeight="1" thickBot="1" x14ac:dyDescent="0.3">
      <c r="A222" s="16">
        <v>146</v>
      </c>
      <c r="B222" s="131" t="s">
        <v>211</v>
      </c>
      <c r="C222" s="1148" t="s">
        <v>3</v>
      </c>
      <c r="D222" s="1148"/>
      <c r="E222" s="871" t="s">
        <v>8</v>
      </c>
      <c r="F222" s="64" t="e">
        <f>#REF!</f>
        <v>#REF!</v>
      </c>
      <c r="G222" s="871">
        <v>1.5</v>
      </c>
      <c r="H222" s="64" t="e">
        <f t="shared" si="6"/>
        <v>#REF!</v>
      </c>
      <c r="I222" s="64" t="e">
        <f>(H222*($I$9+#REF!))+H222</f>
        <v>#REF!</v>
      </c>
      <c r="J222" s="64" t="e">
        <f>ROUND(I222*#REF!*#REF!,0)</f>
        <v>#REF!</v>
      </c>
      <c r="K222" s="919" t="e">
        <f>ROUND(I222*#REF!*#REF!*#REF!,0)</f>
        <v>#REF!</v>
      </c>
      <c r="L222" s="887">
        <v>869</v>
      </c>
      <c r="M222" s="888">
        <v>561</v>
      </c>
      <c r="N222" s="881">
        <v>651.74735182114489</v>
      </c>
      <c r="O222" s="247">
        <v>514.29999999999995</v>
      </c>
      <c r="P222" s="993">
        <v>959</v>
      </c>
      <c r="Q222" s="888">
        <v>713.25</v>
      </c>
      <c r="R222" s="887">
        <v>864.74377622722716</v>
      </c>
      <c r="S222" s="888">
        <v>765.3</v>
      </c>
      <c r="T222" s="994">
        <v>1520</v>
      </c>
      <c r="U222" s="995">
        <v>438</v>
      </c>
      <c r="V222" s="887">
        <v>706.0271560042579</v>
      </c>
      <c r="W222" s="888">
        <v>759.79818420554204</v>
      </c>
      <c r="X222" s="881">
        <v>858</v>
      </c>
      <c r="Y222" s="247">
        <v>858</v>
      </c>
      <c r="Z222" s="887">
        <v>1156.02</v>
      </c>
      <c r="AA222" s="888">
        <v>1244</v>
      </c>
      <c r="AB222" s="887">
        <v>1597</v>
      </c>
      <c r="AC222" s="888">
        <v>946</v>
      </c>
      <c r="AD222" s="881">
        <v>983</v>
      </c>
      <c r="AE222" s="996">
        <v>592</v>
      </c>
      <c r="AF222" s="881">
        <v>719</v>
      </c>
      <c r="AG222" s="882">
        <v>747</v>
      </c>
      <c r="AH222" s="881">
        <v>552.29</v>
      </c>
      <c r="AI222" s="882">
        <v>619</v>
      </c>
      <c r="AJ222" s="881">
        <v>567.98</v>
      </c>
      <c r="AK222" s="882">
        <v>611</v>
      </c>
      <c r="AL222" s="881">
        <v>721</v>
      </c>
      <c r="AM222" s="882">
        <v>693</v>
      </c>
      <c r="AN222" s="881">
        <v>841.57</v>
      </c>
      <c r="AO222" s="247">
        <v>873.9</v>
      </c>
      <c r="AP222" s="881">
        <v>920.85599999999988</v>
      </c>
      <c r="AQ222" s="882">
        <v>990.33499999999992</v>
      </c>
      <c r="AR222" s="881">
        <v>786</v>
      </c>
      <c r="AS222" s="882">
        <v>846</v>
      </c>
      <c r="AT222" s="881">
        <v>696.41</v>
      </c>
      <c r="AU222" s="882">
        <v>749.44</v>
      </c>
      <c r="AV222" s="881">
        <v>782.40000000000009</v>
      </c>
      <c r="AW222" s="882">
        <v>527</v>
      </c>
      <c r="AX222" s="881">
        <v>538</v>
      </c>
      <c r="AY222" s="882">
        <v>574</v>
      </c>
      <c r="AZ222" s="886">
        <v>1080.5084745762713</v>
      </c>
      <c r="BA222" s="882">
        <v>1140</v>
      </c>
      <c r="BB222" s="887">
        <v>1021</v>
      </c>
      <c r="BC222" s="888">
        <v>534.05093247588434</v>
      </c>
      <c r="BD222" s="881">
        <v>1373</v>
      </c>
      <c r="BE222" s="882">
        <v>1478</v>
      </c>
      <c r="BF222" s="881">
        <v>762</v>
      </c>
      <c r="BG222" s="882">
        <v>820</v>
      </c>
      <c r="BH222" s="881">
        <v>857</v>
      </c>
      <c r="BI222" s="882">
        <v>856</v>
      </c>
      <c r="BJ222" s="881">
        <v>545.76</v>
      </c>
      <c r="BK222" s="882">
        <v>567</v>
      </c>
      <c r="BL222" s="881">
        <v>498</v>
      </c>
      <c r="BM222" s="247">
        <v>489</v>
      </c>
      <c r="BN222" s="881">
        <v>779</v>
      </c>
      <c r="BO222" s="882">
        <v>839</v>
      </c>
      <c r="BP222" s="887">
        <v>1166</v>
      </c>
      <c r="BQ222" s="888">
        <v>1255.1000000000001</v>
      </c>
    </row>
    <row r="223" spans="1:69" s="27" customFormat="1" ht="41.25" customHeight="1" thickBot="1" x14ac:dyDescent="0.3">
      <c r="A223" s="16">
        <v>147</v>
      </c>
      <c r="B223" s="131" t="s">
        <v>212</v>
      </c>
      <c r="C223" s="1148" t="s">
        <v>3</v>
      </c>
      <c r="D223" s="1148"/>
      <c r="E223" s="871" t="s">
        <v>8</v>
      </c>
      <c r="F223" s="64" t="e">
        <f>#REF!</f>
        <v>#REF!</v>
      </c>
      <c r="G223" s="871">
        <v>1</v>
      </c>
      <c r="H223" s="64" t="e">
        <f t="shared" si="6"/>
        <v>#REF!</v>
      </c>
      <c r="I223" s="64" t="e">
        <f>(H223*($I$9+#REF!))+H223</f>
        <v>#REF!</v>
      </c>
      <c r="J223" s="64" t="e">
        <f>ROUND(I223*#REF!*#REF!,0)</f>
        <v>#REF!</v>
      </c>
      <c r="K223" s="919" t="e">
        <f>ROUND(I223*#REF!*#REF!*#REF!,0)</f>
        <v>#REF!</v>
      </c>
      <c r="L223" s="887">
        <v>579</v>
      </c>
      <c r="M223" s="888">
        <v>374</v>
      </c>
      <c r="N223" s="881">
        <v>434.49823454742989</v>
      </c>
      <c r="O223" s="247">
        <v>342.9</v>
      </c>
      <c r="P223" s="993">
        <v>640</v>
      </c>
      <c r="Q223" s="888">
        <v>475.5</v>
      </c>
      <c r="R223" s="887">
        <v>576.49585081815155</v>
      </c>
      <c r="S223" s="888">
        <v>510.2</v>
      </c>
      <c r="T223" s="994">
        <v>1013</v>
      </c>
      <c r="U223" s="995">
        <v>292</v>
      </c>
      <c r="V223" s="887">
        <v>470.68477066950527</v>
      </c>
      <c r="W223" s="888">
        <v>506.53212280369479</v>
      </c>
      <c r="X223" s="881">
        <v>572</v>
      </c>
      <c r="Y223" s="247">
        <v>572</v>
      </c>
      <c r="Z223" s="887">
        <v>770.68</v>
      </c>
      <c r="AA223" s="888">
        <v>829</v>
      </c>
      <c r="AB223" s="887">
        <v>1064</v>
      </c>
      <c r="AC223" s="888">
        <v>631</v>
      </c>
      <c r="AD223" s="881">
        <v>655</v>
      </c>
      <c r="AE223" s="996">
        <v>395</v>
      </c>
      <c r="AF223" s="881">
        <v>479</v>
      </c>
      <c r="AG223" s="882">
        <v>498</v>
      </c>
      <c r="AH223" s="881">
        <v>368.19</v>
      </c>
      <c r="AI223" s="882">
        <v>412</v>
      </c>
      <c r="AJ223" s="881">
        <v>378.65</v>
      </c>
      <c r="AK223" s="882">
        <v>407</v>
      </c>
      <c r="AL223" s="881">
        <v>721</v>
      </c>
      <c r="AM223" s="882">
        <v>693</v>
      </c>
      <c r="AN223" s="881">
        <v>561.04999999999995</v>
      </c>
      <c r="AO223" s="247">
        <v>582.6</v>
      </c>
      <c r="AP223" s="881">
        <v>613.904</v>
      </c>
      <c r="AQ223" s="882">
        <v>660.56899999999996</v>
      </c>
      <c r="AR223" s="881">
        <v>524</v>
      </c>
      <c r="AS223" s="882">
        <v>564</v>
      </c>
      <c r="AT223" s="881">
        <v>464.27</v>
      </c>
      <c r="AU223" s="882">
        <v>499.63</v>
      </c>
      <c r="AV223" s="881">
        <v>521.6</v>
      </c>
      <c r="AW223" s="882">
        <v>351</v>
      </c>
      <c r="AX223" s="881">
        <v>359</v>
      </c>
      <c r="AY223" s="882">
        <v>383</v>
      </c>
      <c r="AZ223" s="886">
        <v>622.03389830508479</v>
      </c>
      <c r="BA223" s="882">
        <v>646</v>
      </c>
      <c r="BB223" s="887">
        <v>681</v>
      </c>
      <c r="BC223" s="888">
        <v>356.23022508038588</v>
      </c>
      <c r="BD223" s="881">
        <v>916</v>
      </c>
      <c r="BE223" s="882">
        <v>985</v>
      </c>
      <c r="BF223" s="881">
        <v>508</v>
      </c>
      <c r="BG223" s="882">
        <v>547</v>
      </c>
      <c r="BH223" s="881">
        <v>572</v>
      </c>
      <c r="BI223" s="882">
        <v>571</v>
      </c>
      <c r="BJ223" s="881">
        <v>364.41</v>
      </c>
      <c r="BK223" s="882">
        <v>378</v>
      </c>
      <c r="BL223" s="881">
        <v>332</v>
      </c>
      <c r="BM223" s="247">
        <v>327</v>
      </c>
      <c r="BN223" s="881">
        <v>519</v>
      </c>
      <c r="BO223" s="882">
        <v>559</v>
      </c>
      <c r="BP223" s="887">
        <v>777.7</v>
      </c>
      <c r="BQ223" s="888">
        <v>836.00000000000011</v>
      </c>
    </row>
    <row r="224" spans="1:69" s="27" customFormat="1" ht="47.25" customHeight="1" thickBot="1" x14ac:dyDescent="0.3">
      <c r="A224" s="16">
        <v>148</v>
      </c>
      <c r="B224" s="131" t="s">
        <v>213</v>
      </c>
      <c r="C224" s="1148" t="s">
        <v>3</v>
      </c>
      <c r="D224" s="1148"/>
      <c r="E224" s="871" t="s">
        <v>8</v>
      </c>
      <c r="F224" s="64" t="e">
        <f>#REF!</f>
        <v>#REF!</v>
      </c>
      <c r="G224" s="871">
        <v>0.7</v>
      </c>
      <c r="H224" s="64" t="e">
        <f t="shared" si="6"/>
        <v>#REF!</v>
      </c>
      <c r="I224" s="64" t="e">
        <f>(H224*($I$9+#REF!))+H224</f>
        <v>#REF!</v>
      </c>
      <c r="J224" s="64" t="e">
        <f>ROUND(I224*#REF!*#REF!,0)</f>
        <v>#REF!</v>
      </c>
      <c r="K224" s="919" t="e">
        <f>ROUND(I224*#REF!*#REF!*#REF!,0)</f>
        <v>#REF!</v>
      </c>
      <c r="L224" s="887">
        <v>405</v>
      </c>
      <c r="M224" s="888">
        <v>262</v>
      </c>
      <c r="N224" s="881">
        <v>304.14876418320097</v>
      </c>
      <c r="O224" s="247">
        <v>240</v>
      </c>
      <c r="P224" s="993">
        <v>448</v>
      </c>
      <c r="Q224" s="888">
        <v>333</v>
      </c>
      <c r="R224" s="887">
        <v>403.54709557270604</v>
      </c>
      <c r="S224" s="888">
        <v>357.1</v>
      </c>
      <c r="T224" s="994">
        <v>709</v>
      </c>
      <c r="U224" s="995">
        <v>205</v>
      </c>
      <c r="V224" s="887">
        <v>329.47933946865368</v>
      </c>
      <c r="W224" s="888">
        <v>354.57248596258626</v>
      </c>
      <c r="X224" s="881">
        <v>400</v>
      </c>
      <c r="Y224" s="247">
        <v>400</v>
      </c>
      <c r="Z224" s="887">
        <v>539.48</v>
      </c>
      <c r="AA224" s="888">
        <v>581</v>
      </c>
      <c r="AB224" s="887">
        <v>745</v>
      </c>
      <c r="AC224" s="888">
        <v>441</v>
      </c>
      <c r="AD224" s="881">
        <v>459</v>
      </c>
      <c r="AE224" s="996">
        <v>276</v>
      </c>
      <c r="AF224" s="881">
        <v>336</v>
      </c>
      <c r="AG224" s="882">
        <v>348</v>
      </c>
      <c r="AH224" s="881">
        <v>257.32</v>
      </c>
      <c r="AI224" s="882">
        <v>289</v>
      </c>
      <c r="AJ224" s="881">
        <v>264.64</v>
      </c>
      <c r="AK224" s="882">
        <v>286</v>
      </c>
      <c r="AL224" s="881">
        <v>144</v>
      </c>
      <c r="AM224" s="882">
        <v>139</v>
      </c>
      <c r="AN224" s="881">
        <v>392.73</v>
      </c>
      <c r="AO224" s="247">
        <v>407.8</v>
      </c>
      <c r="AP224" s="881">
        <v>429.31799999999998</v>
      </c>
      <c r="AQ224" s="882">
        <v>462.50199999999995</v>
      </c>
      <c r="AR224" s="881">
        <v>367</v>
      </c>
      <c r="AS224" s="882">
        <v>395</v>
      </c>
      <c r="AT224" s="881">
        <v>324.99</v>
      </c>
      <c r="AU224" s="882">
        <v>349.74</v>
      </c>
      <c r="AV224" s="881">
        <v>364.8</v>
      </c>
      <c r="AW224" s="882">
        <v>246</v>
      </c>
      <c r="AX224" s="881">
        <v>251</v>
      </c>
      <c r="AY224" s="882">
        <v>268</v>
      </c>
      <c r="AZ224" s="886">
        <v>428.81355932203394</v>
      </c>
      <c r="BA224" s="882">
        <v>445</v>
      </c>
      <c r="BB224" s="887">
        <v>476</v>
      </c>
      <c r="BC224" s="888">
        <v>249.40468965517243</v>
      </c>
      <c r="BD224" s="881">
        <v>641</v>
      </c>
      <c r="BE224" s="882">
        <v>690</v>
      </c>
      <c r="BF224" s="881">
        <v>356</v>
      </c>
      <c r="BG224" s="882">
        <v>383</v>
      </c>
      <c r="BH224" s="881">
        <v>400</v>
      </c>
      <c r="BI224" s="882">
        <v>399</v>
      </c>
      <c r="BJ224" s="881">
        <v>255.08</v>
      </c>
      <c r="BK224" s="882">
        <v>265</v>
      </c>
      <c r="BL224" s="881">
        <v>232</v>
      </c>
      <c r="BM224" s="247">
        <v>229</v>
      </c>
      <c r="BN224" s="881">
        <v>364</v>
      </c>
      <c r="BO224" s="882">
        <v>391</v>
      </c>
      <c r="BP224" s="887">
        <v>544.5</v>
      </c>
      <c r="BQ224" s="888">
        <v>585.20000000000005</v>
      </c>
    </row>
    <row r="225" spans="1:69" s="27" customFormat="1" ht="41.25" customHeight="1" thickBot="1" x14ac:dyDescent="0.3">
      <c r="A225" s="16">
        <v>149</v>
      </c>
      <c r="B225" s="131" t="s">
        <v>214</v>
      </c>
      <c r="C225" s="1148" t="s">
        <v>3</v>
      </c>
      <c r="D225" s="1148"/>
      <c r="E225" s="871" t="s">
        <v>8</v>
      </c>
      <c r="F225" s="64" t="e">
        <f>#REF!</f>
        <v>#REF!</v>
      </c>
      <c r="G225" s="871">
        <v>0.5</v>
      </c>
      <c r="H225" s="64" t="e">
        <f t="shared" si="6"/>
        <v>#REF!</v>
      </c>
      <c r="I225" s="64" t="e">
        <f>(H225*($I$9+#REF!))+H225</f>
        <v>#REF!</v>
      </c>
      <c r="J225" s="64" t="e">
        <f>ROUND(I225*#REF!*#REF!,0)</f>
        <v>#REF!</v>
      </c>
      <c r="K225" s="919" t="e">
        <f>ROUND(I225*#REF!*#REF!*#REF!,0)</f>
        <v>#REF!</v>
      </c>
      <c r="L225" s="887">
        <v>290</v>
      </c>
      <c r="M225" s="888">
        <v>187</v>
      </c>
      <c r="N225" s="881">
        <v>217.24911727371494</v>
      </c>
      <c r="O225" s="247">
        <v>171.4</v>
      </c>
      <c r="P225" s="993">
        <v>320</v>
      </c>
      <c r="Q225" s="888">
        <v>237.75</v>
      </c>
      <c r="R225" s="887">
        <v>288.24792540907578</v>
      </c>
      <c r="S225" s="888">
        <v>255.1</v>
      </c>
      <c r="T225" s="994">
        <v>507</v>
      </c>
      <c r="U225" s="995">
        <v>146</v>
      </c>
      <c r="V225" s="887">
        <v>235.34238533475263</v>
      </c>
      <c r="W225" s="888">
        <v>253.2660614018474</v>
      </c>
      <c r="X225" s="881">
        <v>286</v>
      </c>
      <c r="Y225" s="247">
        <v>286</v>
      </c>
      <c r="Z225" s="887">
        <v>385.34</v>
      </c>
      <c r="AA225" s="888">
        <v>415</v>
      </c>
      <c r="AB225" s="887">
        <v>532</v>
      </c>
      <c r="AC225" s="888">
        <v>315</v>
      </c>
      <c r="AD225" s="881">
        <v>328</v>
      </c>
      <c r="AE225" s="996">
        <v>197</v>
      </c>
      <c r="AF225" s="881">
        <v>240</v>
      </c>
      <c r="AG225" s="882">
        <v>249</v>
      </c>
      <c r="AH225" s="881">
        <v>184.1</v>
      </c>
      <c r="AI225" s="882">
        <v>206</v>
      </c>
      <c r="AJ225" s="881">
        <v>189.33</v>
      </c>
      <c r="AK225" s="882">
        <v>204</v>
      </c>
      <c r="AL225" s="881">
        <v>144</v>
      </c>
      <c r="AM225" s="882">
        <v>139</v>
      </c>
      <c r="AN225" s="881">
        <v>280.52</v>
      </c>
      <c r="AO225" s="247">
        <v>291.3</v>
      </c>
      <c r="AP225" s="881">
        <v>306.952</v>
      </c>
      <c r="AQ225" s="882">
        <v>329.76599999999996</v>
      </c>
      <c r="AR225" s="881">
        <v>262</v>
      </c>
      <c r="AS225" s="882">
        <v>282</v>
      </c>
      <c r="AT225" s="881">
        <v>232.14</v>
      </c>
      <c r="AU225" s="882">
        <v>249.81</v>
      </c>
      <c r="AV225" s="881">
        <v>260.8</v>
      </c>
      <c r="AW225" s="882">
        <v>176</v>
      </c>
      <c r="AX225" s="881">
        <v>179</v>
      </c>
      <c r="AY225" s="882">
        <v>191</v>
      </c>
      <c r="AZ225" s="886">
        <v>313.5593220338983</v>
      </c>
      <c r="BA225" s="882">
        <v>326</v>
      </c>
      <c r="BB225" s="887">
        <v>340</v>
      </c>
      <c r="BC225" s="888">
        <v>177.8207073954984</v>
      </c>
      <c r="BD225" s="881">
        <v>458</v>
      </c>
      <c r="BE225" s="882">
        <v>493</v>
      </c>
      <c r="BF225" s="881">
        <v>169</v>
      </c>
      <c r="BG225" s="882">
        <v>144</v>
      </c>
      <c r="BH225" s="881">
        <v>286</v>
      </c>
      <c r="BI225" s="882">
        <v>285</v>
      </c>
      <c r="BJ225" s="881">
        <v>182.2</v>
      </c>
      <c r="BK225" s="882">
        <v>189</v>
      </c>
      <c r="BL225" s="881">
        <v>166</v>
      </c>
      <c r="BM225" s="247">
        <v>163</v>
      </c>
      <c r="BN225" s="881">
        <v>260</v>
      </c>
      <c r="BO225" s="882">
        <v>280</v>
      </c>
      <c r="BP225" s="887">
        <v>388.3</v>
      </c>
      <c r="BQ225" s="888">
        <v>418.00000000000006</v>
      </c>
    </row>
    <row r="226" spans="1:69" s="27" customFormat="1" ht="41.25" customHeight="1" thickBot="1" x14ac:dyDescent="0.3">
      <c r="A226" s="16">
        <v>150</v>
      </c>
      <c r="B226" s="131" t="s">
        <v>215</v>
      </c>
      <c r="C226" s="1148" t="s">
        <v>3</v>
      </c>
      <c r="D226" s="1148"/>
      <c r="E226" s="871" t="s">
        <v>8</v>
      </c>
      <c r="F226" s="64" t="e">
        <f>#REF!</f>
        <v>#REF!</v>
      </c>
      <c r="G226" s="871">
        <v>0.5</v>
      </c>
      <c r="H226" s="64" t="e">
        <f t="shared" si="6"/>
        <v>#REF!</v>
      </c>
      <c r="I226" s="64" t="e">
        <f>(H226*($I$9+#REF!))+H226</f>
        <v>#REF!</v>
      </c>
      <c r="J226" s="64" t="e">
        <f>ROUND(I226*#REF!*#REF!,0)</f>
        <v>#REF!</v>
      </c>
      <c r="K226" s="919" t="e">
        <f>ROUND(I226*#REF!*#REF!*#REF!,0)</f>
        <v>#REF!</v>
      </c>
      <c r="L226" s="887">
        <v>290</v>
      </c>
      <c r="M226" s="888">
        <v>187</v>
      </c>
      <c r="N226" s="881">
        <v>217.24911727371494</v>
      </c>
      <c r="O226" s="247">
        <v>171.4</v>
      </c>
      <c r="P226" s="993">
        <v>320</v>
      </c>
      <c r="Q226" s="888">
        <v>237.75</v>
      </c>
      <c r="R226" s="887">
        <v>288.24792540907578</v>
      </c>
      <c r="S226" s="888">
        <v>255.1</v>
      </c>
      <c r="T226" s="994">
        <v>507</v>
      </c>
      <c r="U226" s="995">
        <v>146</v>
      </c>
      <c r="V226" s="887">
        <v>235.34238533475263</v>
      </c>
      <c r="W226" s="888">
        <v>253.2660614018474</v>
      </c>
      <c r="X226" s="881">
        <v>0</v>
      </c>
      <c r="Y226" s="247">
        <v>0</v>
      </c>
      <c r="Z226" s="887">
        <v>385.34</v>
      </c>
      <c r="AA226" s="888">
        <v>415</v>
      </c>
      <c r="AB226" s="887">
        <v>532</v>
      </c>
      <c r="AC226" s="888">
        <v>315</v>
      </c>
      <c r="AD226" s="881">
        <v>328</v>
      </c>
      <c r="AE226" s="996">
        <v>197</v>
      </c>
      <c r="AF226" s="881">
        <v>240</v>
      </c>
      <c r="AG226" s="882">
        <v>249</v>
      </c>
      <c r="AH226" s="881">
        <v>184.1</v>
      </c>
      <c r="AI226" s="882">
        <v>206</v>
      </c>
      <c r="AJ226" s="881">
        <v>189.33</v>
      </c>
      <c r="AK226" s="882">
        <v>204</v>
      </c>
      <c r="AL226" s="881">
        <v>92</v>
      </c>
      <c r="AM226" s="882">
        <v>89</v>
      </c>
      <c r="AN226" s="881">
        <v>280.52</v>
      </c>
      <c r="AO226" s="247">
        <v>291.3</v>
      </c>
      <c r="AP226" s="881">
        <v>306.952</v>
      </c>
      <c r="AQ226" s="882">
        <v>329.76599999999996</v>
      </c>
      <c r="AR226" s="881">
        <v>262</v>
      </c>
      <c r="AS226" s="882">
        <v>282</v>
      </c>
      <c r="AT226" s="881">
        <v>232.14</v>
      </c>
      <c r="AU226" s="882">
        <v>249.81</v>
      </c>
      <c r="AV226" s="881">
        <v>260.8</v>
      </c>
      <c r="AW226" s="882">
        <v>176</v>
      </c>
      <c r="AX226" s="881">
        <v>179</v>
      </c>
      <c r="AY226" s="882">
        <v>191</v>
      </c>
      <c r="AZ226" s="886">
        <v>313.5593220338983</v>
      </c>
      <c r="BA226" s="882">
        <v>326</v>
      </c>
      <c r="BB226" s="887">
        <v>340</v>
      </c>
      <c r="BC226" s="888">
        <v>177.8207073954984</v>
      </c>
      <c r="BD226" s="881">
        <v>458</v>
      </c>
      <c r="BE226" s="882">
        <v>493</v>
      </c>
      <c r="BF226" s="881">
        <v>169</v>
      </c>
      <c r="BG226" s="882">
        <v>144</v>
      </c>
      <c r="BH226" s="881">
        <v>286</v>
      </c>
      <c r="BI226" s="882">
        <v>285</v>
      </c>
      <c r="BJ226" s="881">
        <v>182.2</v>
      </c>
      <c r="BK226" s="882">
        <v>189</v>
      </c>
      <c r="BL226" s="881">
        <v>166</v>
      </c>
      <c r="BM226" s="247">
        <v>163</v>
      </c>
      <c r="BN226" s="881">
        <v>260</v>
      </c>
      <c r="BO226" s="882">
        <v>280</v>
      </c>
      <c r="BP226" s="887">
        <v>388.3</v>
      </c>
      <c r="BQ226" s="888">
        <v>418.00000000000006</v>
      </c>
    </row>
    <row r="227" spans="1:69" s="27" customFormat="1" ht="41.25" customHeight="1" thickBot="1" x14ac:dyDescent="0.3">
      <c r="A227" s="16">
        <v>151</v>
      </c>
      <c r="B227" s="131" t="s">
        <v>216</v>
      </c>
      <c r="C227" s="1148" t="s">
        <v>3</v>
      </c>
      <c r="D227" s="1148"/>
      <c r="E227" s="871" t="s">
        <v>8</v>
      </c>
      <c r="F227" s="64" t="e">
        <f>#REF!</f>
        <v>#REF!</v>
      </c>
      <c r="G227" s="871">
        <v>0.7</v>
      </c>
      <c r="H227" s="64" t="e">
        <f t="shared" si="6"/>
        <v>#REF!</v>
      </c>
      <c r="I227" s="64" t="e">
        <f>(H227*($I$9+#REF!))+H227</f>
        <v>#REF!</v>
      </c>
      <c r="J227" s="64" t="e">
        <f>ROUND(I227*#REF!*#REF!,0)</f>
        <v>#REF!</v>
      </c>
      <c r="K227" s="919" t="e">
        <f>ROUND(I227*#REF!*#REF!*#REF!,0)</f>
        <v>#REF!</v>
      </c>
      <c r="L227" s="887">
        <v>405</v>
      </c>
      <c r="M227" s="888">
        <v>262</v>
      </c>
      <c r="N227" s="881">
        <v>304.14876418320097</v>
      </c>
      <c r="O227" s="247">
        <v>240</v>
      </c>
      <c r="P227" s="993">
        <v>448</v>
      </c>
      <c r="Q227" s="888">
        <v>333</v>
      </c>
      <c r="R227" s="887">
        <v>403.54709557270604</v>
      </c>
      <c r="S227" s="888">
        <v>357.1</v>
      </c>
      <c r="T227" s="994">
        <v>709</v>
      </c>
      <c r="U227" s="995">
        <v>205</v>
      </c>
      <c r="V227" s="887">
        <v>329.47933946865368</v>
      </c>
      <c r="W227" s="888">
        <v>354.57248596258626</v>
      </c>
      <c r="X227" s="881">
        <v>171</v>
      </c>
      <c r="Y227" s="247">
        <v>171</v>
      </c>
      <c r="Z227" s="887">
        <v>539.48</v>
      </c>
      <c r="AA227" s="888">
        <v>581</v>
      </c>
      <c r="AB227" s="887">
        <v>745</v>
      </c>
      <c r="AC227" s="888">
        <v>441</v>
      </c>
      <c r="AD227" s="881">
        <v>459</v>
      </c>
      <c r="AE227" s="996">
        <v>276</v>
      </c>
      <c r="AF227" s="881">
        <v>336</v>
      </c>
      <c r="AG227" s="882">
        <v>348</v>
      </c>
      <c r="AH227" s="881">
        <v>257.32</v>
      </c>
      <c r="AI227" s="882">
        <v>289</v>
      </c>
      <c r="AJ227" s="881">
        <v>264.64</v>
      </c>
      <c r="AK227" s="882">
        <v>286</v>
      </c>
      <c r="AL227" s="881">
        <v>92</v>
      </c>
      <c r="AM227" s="882">
        <v>89</v>
      </c>
      <c r="AN227" s="881">
        <v>392.73</v>
      </c>
      <c r="AO227" s="247">
        <v>407.8</v>
      </c>
      <c r="AP227" s="881">
        <v>429.31799999999998</v>
      </c>
      <c r="AQ227" s="882">
        <v>462.50199999999995</v>
      </c>
      <c r="AR227" s="881">
        <v>367</v>
      </c>
      <c r="AS227" s="882">
        <v>395</v>
      </c>
      <c r="AT227" s="881">
        <v>324.99</v>
      </c>
      <c r="AU227" s="882">
        <v>349.74</v>
      </c>
      <c r="AV227" s="881">
        <v>364.8</v>
      </c>
      <c r="AW227" s="882">
        <v>246</v>
      </c>
      <c r="AX227" s="881">
        <v>251</v>
      </c>
      <c r="AY227" s="882">
        <v>268</v>
      </c>
      <c r="AZ227" s="886">
        <v>428.81355932203394</v>
      </c>
      <c r="BA227" s="882">
        <v>445</v>
      </c>
      <c r="BB227" s="887">
        <v>476</v>
      </c>
      <c r="BC227" s="888">
        <v>249.40468965517243</v>
      </c>
      <c r="BD227" s="881">
        <v>641</v>
      </c>
      <c r="BE227" s="882">
        <v>690</v>
      </c>
      <c r="BF227" s="881">
        <v>356</v>
      </c>
      <c r="BG227" s="882">
        <v>383</v>
      </c>
      <c r="BH227" s="881">
        <v>400</v>
      </c>
      <c r="BI227" s="882">
        <v>399</v>
      </c>
      <c r="BJ227" s="881">
        <v>255.08</v>
      </c>
      <c r="BK227" s="882">
        <v>265</v>
      </c>
      <c r="BL227" s="881">
        <v>232</v>
      </c>
      <c r="BM227" s="247">
        <v>229</v>
      </c>
      <c r="BN227" s="881">
        <v>364</v>
      </c>
      <c r="BO227" s="882">
        <v>391</v>
      </c>
      <c r="BP227" s="887">
        <v>544.5</v>
      </c>
      <c r="BQ227" s="888">
        <v>585.20000000000005</v>
      </c>
    </row>
    <row r="228" spans="1:69" s="27" customFormat="1" ht="41.25" customHeight="1" thickBot="1" x14ac:dyDescent="0.3">
      <c r="A228" s="16">
        <v>152</v>
      </c>
      <c r="B228" s="131" t="s">
        <v>217</v>
      </c>
      <c r="C228" s="1148" t="s">
        <v>3</v>
      </c>
      <c r="D228" s="1148"/>
      <c r="E228" s="871" t="s">
        <v>8</v>
      </c>
      <c r="F228" s="64" t="e">
        <f>#REF!</f>
        <v>#REF!</v>
      </c>
      <c r="G228" s="871">
        <v>0.5</v>
      </c>
      <c r="H228" s="64" t="e">
        <f t="shared" si="6"/>
        <v>#REF!</v>
      </c>
      <c r="I228" s="64" t="e">
        <f>(H228*($I$9+#REF!))+H228</f>
        <v>#REF!</v>
      </c>
      <c r="J228" s="64" t="e">
        <f>ROUND(I228*#REF!*#REF!,0)</f>
        <v>#REF!</v>
      </c>
      <c r="K228" s="919" t="e">
        <f>ROUND(I228*#REF!*#REF!*#REF!,0)</f>
        <v>#REF!</v>
      </c>
      <c r="L228" s="887">
        <v>290</v>
      </c>
      <c r="M228" s="888">
        <v>187</v>
      </c>
      <c r="N228" s="881">
        <v>217.24911727371494</v>
      </c>
      <c r="O228" s="247">
        <v>171.4</v>
      </c>
      <c r="P228" s="993">
        <v>320</v>
      </c>
      <c r="Q228" s="888">
        <v>237.75</v>
      </c>
      <c r="R228" s="887">
        <v>288.24792540907578</v>
      </c>
      <c r="S228" s="888">
        <v>255.1</v>
      </c>
      <c r="T228" s="994">
        <v>507</v>
      </c>
      <c r="U228" s="995">
        <v>146</v>
      </c>
      <c r="V228" s="887">
        <v>235.34238533475263</v>
      </c>
      <c r="W228" s="888">
        <v>253.2660614018474</v>
      </c>
      <c r="X228" s="881">
        <v>286</v>
      </c>
      <c r="Y228" s="247">
        <v>286</v>
      </c>
      <c r="Z228" s="887">
        <v>385.34</v>
      </c>
      <c r="AA228" s="888">
        <v>415</v>
      </c>
      <c r="AB228" s="887">
        <v>532</v>
      </c>
      <c r="AC228" s="888">
        <v>315</v>
      </c>
      <c r="AD228" s="881">
        <v>328</v>
      </c>
      <c r="AE228" s="996">
        <v>197</v>
      </c>
      <c r="AF228" s="881">
        <v>240</v>
      </c>
      <c r="AG228" s="882">
        <v>249</v>
      </c>
      <c r="AH228" s="881">
        <v>184.1</v>
      </c>
      <c r="AI228" s="882">
        <v>206</v>
      </c>
      <c r="AJ228" s="881">
        <v>189.33</v>
      </c>
      <c r="AK228" s="882">
        <v>204</v>
      </c>
      <c r="AL228" s="881">
        <v>101</v>
      </c>
      <c r="AM228" s="882">
        <v>97</v>
      </c>
      <c r="AN228" s="881">
        <v>280.52</v>
      </c>
      <c r="AO228" s="247">
        <v>291.3</v>
      </c>
      <c r="AP228" s="881">
        <v>430.50500628930814</v>
      </c>
      <c r="AQ228" s="882">
        <v>462.50199999999995</v>
      </c>
      <c r="AR228" s="881">
        <v>262</v>
      </c>
      <c r="AS228" s="882">
        <v>282</v>
      </c>
      <c r="AT228" s="881">
        <v>232.14</v>
      </c>
      <c r="AU228" s="882">
        <v>249.81</v>
      </c>
      <c r="AV228" s="881">
        <v>260.8</v>
      </c>
      <c r="AW228" s="882">
        <v>176</v>
      </c>
      <c r="AX228" s="881">
        <v>179</v>
      </c>
      <c r="AY228" s="882">
        <v>191</v>
      </c>
      <c r="AZ228" s="886">
        <v>313.5593220338983</v>
      </c>
      <c r="BA228" s="882">
        <v>326</v>
      </c>
      <c r="BB228" s="887">
        <v>340</v>
      </c>
      <c r="BC228" s="888">
        <v>177.8207073954984</v>
      </c>
      <c r="BD228" s="881">
        <v>458</v>
      </c>
      <c r="BE228" s="882">
        <v>493</v>
      </c>
      <c r="BF228" s="881">
        <v>254</v>
      </c>
      <c r="BG228" s="882">
        <v>273</v>
      </c>
      <c r="BH228" s="881">
        <v>286</v>
      </c>
      <c r="BI228" s="882">
        <v>285</v>
      </c>
      <c r="BJ228" s="881">
        <v>182.2</v>
      </c>
      <c r="BK228" s="882">
        <v>189</v>
      </c>
      <c r="BL228" s="881">
        <v>166</v>
      </c>
      <c r="BM228" s="247">
        <v>163</v>
      </c>
      <c r="BN228" s="881">
        <v>260</v>
      </c>
      <c r="BO228" s="882">
        <v>280</v>
      </c>
      <c r="BP228" s="887">
        <v>388.3</v>
      </c>
      <c r="BQ228" s="888">
        <v>418.00000000000006</v>
      </c>
    </row>
    <row r="229" spans="1:69" s="27" customFormat="1" ht="24" customHeight="1" thickBot="1" x14ac:dyDescent="0.3">
      <c r="A229" s="16">
        <v>153</v>
      </c>
      <c r="B229" s="131" t="s">
        <v>218</v>
      </c>
      <c r="C229" s="1148" t="s">
        <v>3</v>
      </c>
      <c r="D229" s="1148"/>
      <c r="E229" s="871" t="s">
        <v>8</v>
      </c>
      <c r="F229" s="64" t="e">
        <f>#REF!</f>
        <v>#REF!</v>
      </c>
      <c r="G229" s="871">
        <v>0.7</v>
      </c>
      <c r="H229" s="64" t="e">
        <f t="shared" si="6"/>
        <v>#REF!</v>
      </c>
      <c r="I229" s="64" t="e">
        <f>(H229*($I$9+#REF!))+H229</f>
        <v>#REF!</v>
      </c>
      <c r="J229" s="64" t="e">
        <f>ROUND(I229*#REF!*#REF!,0)</f>
        <v>#REF!</v>
      </c>
      <c r="K229" s="919" t="e">
        <f>ROUND(I229*#REF!*#REF!*#REF!,0)</f>
        <v>#REF!</v>
      </c>
      <c r="L229" s="887">
        <v>405</v>
      </c>
      <c r="M229" s="888">
        <v>262</v>
      </c>
      <c r="N229" s="881">
        <v>304.14876418320097</v>
      </c>
      <c r="O229" s="247">
        <v>240</v>
      </c>
      <c r="P229" s="993">
        <v>448</v>
      </c>
      <c r="Q229" s="888">
        <v>333</v>
      </c>
      <c r="R229" s="887">
        <v>403.54709557270604</v>
      </c>
      <c r="S229" s="888">
        <v>357.1</v>
      </c>
      <c r="T229" s="994">
        <v>709</v>
      </c>
      <c r="U229" s="995">
        <v>205</v>
      </c>
      <c r="V229" s="887">
        <v>329.47933946865368</v>
      </c>
      <c r="W229" s="888">
        <v>354.57248596258626</v>
      </c>
      <c r="X229" s="881">
        <v>400</v>
      </c>
      <c r="Y229" s="247">
        <v>400</v>
      </c>
      <c r="Z229" s="887">
        <v>539.48</v>
      </c>
      <c r="AA229" s="888">
        <v>581</v>
      </c>
      <c r="AB229" s="887">
        <v>745</v>
      </c>
      <c r="AC229" s="888">
        <v>441</v>
      </c>
      <c r="AD229" s="881">
        <v>459</v>
      </c>
      <c r="AE229" s="996">
        <v>276</v>
      </c>
      <c r="AF229" s="881">
        <v>336</v>
      </c>
      <c r="AG229" s="882">
        <v>348</v>
      </c>
      <c r="AH229" s="881">
        <v>257.32</v>
      </c>
      <c r="AI229" s="882">
        <v>289</v>
      </c>
      <c r="AJ229" s="881">
        <v>264.64</v>
      </c>
      <c r="AK229" s="882">
        <v>286</v>
      </c>
      <c r="AL229" s="881">
        <v>187</v>
      </c>
      <c r="AM229" s="882">
        <v>181</v>
      </c>
      <c r="AN229" s="881">
        <v>392.73</v>
      </c>
      <c r="AO229" s="247">
        <v>407.8</v>
      </c>
      <c r="AP229" s="881">
        <v>429.31799999999998</v>
      </c>
      <c r="AQ229" s="882">
        <v>462.50199999999995</v>
      </c>
      <c r="AR229" s="881">
        <v>367</v>
      </c>
      <c r="AS229" s="882">
        <v>395</v>
      </c>
      <c r="AT229" s="881">
        <v>324.99</v>
      </c>
      <c r="AU229" s="882">
        <v>349.74</v>
      </c>
      <c r="AV229" s="881">
        <v>364.8</v>
      </c>
      <c r="AW229" s="882">
        <v>246</v>
      </c>
      <c r="AX229" s="881">
        <v>251</v>
      </c>
      <c r="AY229" s="882">
        <v>268</v>
      </c>
      <c r="AZ229" s="886">
        <v>428.81355932203394</v>
      </c>
      <c r="BA229" s="882">
        <v>445</v>
      </c>
      <c r="BB229" s="887">
        <v>476</v>
      </c>
      <c r="BC229" s="888">
        <v>249.40468965517243</v>
      </c>
      <c r="BD229" s="881">
        <v>641</v>
      </c>
      <c r="BE229" s="882">
        <v>690</v>
      </c>
      <c r="BF229" s="881">
        <v>356</v>
      </c>
      <c r="BG229" s="882">
        <v>383</v>
      </c>
      <c r="BH229" s="881">
        <v>400</v>
      </c>
      <c r="BI229" s="882">
        <v>399</v>
      </c>
      <c r="BJ229" s="881">
        <v>255.08</v>
      </c>
      <c r="BK229" s="882">
        <v>265</v>
      </c>
      <c r="BL229" s="881">
        <v>232</v>
      </c>
      <c r="BM229" s="247">
        <v>229</v>
      </c>
      <c r="BN229" s="881">
        <v>364</v>
      </c>
      <c r="BO229" s="882">
        <v>391</v>
      </c>
      <c r="BP229" s="887">
        <v>544.5</v>
      </c>
      <c r="BQ229" s="888">
        <v>585.20000000000005</v>
      </c>
    </row>
    <row r="230" spans="1:69" s="27" customFormat="1" ht="41.25" customHeight="1" thickBot="1" x14ac:dyDescent="0.3">
      <c r="A230" s="16">
        <v>154</v>
      </c>
      <c r="B230" s="131" t="s">
        <v>219</v>
      </c>
      <c r="C230" s="1148" t="s">
        <v>3</v>
      </c>
      <c r="D230" s="1148"/>
      <c r="E230" s="871" t="s">
        <v>8</v>
      </c>
      <c r="F230" s="64" t="e">
        <f>#REF!</f>
        <v>#REF!</v>
      </c>
      <c r="G230" s="871">
        <v>0.5</v>
      </c>
      <c r="H230" s="64" t="e">
        <f t="shared" si="6"/>
        <v>#REF!</v>
      </c>
      <c r="I230" s="64" t="e">
        <f>(H230*($I$9+#REF!))+H230</f>
        <v>#REF!</v>
      </c>
      <c r="J230" s="64" t="e">
        <f>ROUND(I230*#REF!*#REF!,0)</f>
        <v>#REF!</v>
      </c>
      <c r="K230" s="919" t="e">
        <f>ROUND(I230*#REF!*#REF!*#REF!,0)</f>
        <v>#REF!</v>
      </c>
      <c r="L230" s="887">
        <v>290</v>
      </c>
      <c r="M230" s="888">
        <v>187</v>
      </c>
      <c r="N230" s="881">
        <v>217.24911727371494</v>
      </c>
      <c r="O230" s="247">
        <v>171.4</v>
      </c>
      <c r="P230" s="993">
        <v>320</v>
      </c>
      <c r="Q230" s="888">
        <v>237.75</v>
      </c>
      <c r="R230" s="887">
        <v>288.24792540907578</v>
      </c>
      <c r="S230" s="888">
        <v>255.1</v>
      </c>
      <c r="T230" s="994">
        <v>507</v>
      </c>
      <c r="U230" s="995">
        <v>146</v>
      </c>
      <c r="V230" s="887">
        <v>235.34238533475263</v>
      </c>
      <c r="W230" s="888">
        <v>253.2660614018474</v>
      </c>
      <c r="X230" s="881">
        <v>286</v>
      </c>
      <c r="Y230" s="247">
        <v>286</v>
      </c>
      <c r="Z230" s="887">
        <v>385.34</v>
      </c>
      <c r="AA230" s="888">
        <v>415</v>
      </c>
      <c r="AB230" s="887">
        <v>532</v>
      </c>
      <c r="AC230" s="888">
        <v>315</v>
      </c>
      <c r="AD230" s="881">
        <v>328</v>
      </c>
      <c r="AE230" s="996">
        <v>197</v>
      </c>
      <c r="AF230" s="881">
        <v>240</v>
      </c>
      <c r="AG230" s="882">
        <v>249</v>
      </c>
      <c r="AH230" s="881">
        <v>184.1</v>
      </c>
      <c r="AI230" s="882">
        <v>206</v>
      </c>
      <c r="AJ230" s="881">
        <v>189.33</v>
      </c>
      <c r="AK230" s="882">
        <v>204</v>
      </c>
      <c r="AL230" s="881">
        <v>101</v>
      </c>
      <c r="AM230" s="882">
        <v>97</v>
      </c>
      <c r="AN230" s="881">
        <v>280.52</v>
      </c>
      <c r="AO230" s="247">
        <v>291.3</v>
      </c>
      <c r="AP230" s="881">
        <v>613.904</v>
      </c>
      <c r="AQ230" s="882">
        <v>659.53199999999993</v>
      </c>
      <c r="AR230" s="881">
        <v>262</v>
      </c>
      <c r="AS230" s="882">
        <v>282</v>
      </c>
      <c r="AT230" s="881">
        <v>232.14</v>
      </c>
      <c r="AU230" s="882">
        <v>249.81</v>
      </c>
      <c r="AV230" s="881">
        <v>260.8</v>
      </c>
      <c r="AW230" s="882">
        <v>176</v>
      </c>
      <c r="AX230" s="881">
        <v>179</v>
      </c>
      <c r="AY230" s="882">
        <v>191</v>
      </c>
      <c r="AZ230" s="886">
        <v>313.5593220338983</v>
      </c>
      <c r="BA230" s="882">
        <v>326</v>
      </c>
      <c r="BB230" s="887">
        <v>340</v>
      </c>
      <c r="BC230" s="888">
        <v>177.8207073954984</v>
      </c>
      <c r="BD230" s="881">
        <v>458</v>
      </c>
      <c r="BE230" s="882">
        <v>493</v>
      </c>
      <c r="BF230" s="881">
        <v>254</v>
      </c>
      <c r="BG230" s="882">
        <v>273</v>
      </c>
      <c r="BH230" s="881">
        <v>286</v>
      </c>
      <c r="BI230" s="882">
        <v>285</v>
      </c>
      <c r="BJ230" s="881">
        <v>182.2</v>
      </c>
      <c r="BK230" s="882">
        <v>189</v>
      </c>
      <c r="BL230" s="881">
        <v>166</v>
      </c>
      <c r="BM230" s="247">
        <v>163</v>
      </c>
      <c r="BN230" s="881">
        <v>260</v>
      </c>
      <c r="BO230" s="882">
        <v>280</v>
      </c>
      <c r="BP230" s="887">
        <v>388.3</v>
      </c>
      <c r="BQ230" s="888">
        <v>418.00000000000006</v>
      </c>
    </row>
    <row r="231" spans="1:69" s="27" customFormat="1" ht="41.25" customHeight="1" thickBot="1" x14ac:dyDescent="0.3">
      <c r="A231" s="16">
        <v>155</v>
      </c>
      <c r="B231" s="131" t="s">
        <v>220</v>
      </c>
      <c r="C231" s="1148" t="s">
        <v>3</v>
      </c>
      <c r="D231" s="1148"/>
      <c r="E231" s="871" t="s">
        <v>8</v>
      </c>
      <c r="F231" s="64" t="e">
        <f>#REF!</f>
        <v>#REF!</v>
      </c>
      <c r="G231" s="871">
        <v>0.5</v>
      </c>
      <c r="H231" s="64" t="e">
        <f t="shared" si="6"/>
        <v>#REF!</v>
      </c>
      <c r="I231" s="64" t="e">
        <f>(H231*($I$9+#REF!))+H231</f>
        <v>#REF!</v>
      </c>
      <c r="J231" s="64" t="e">
        <f>ROUND(I231*#REF!*#REF!,0)</f>
        <v>#REF!</v>
      </c>
      <c r="K231" s="919" t="e">
        <f>ROUND(I231*#REF!*#REF!*#REF!,0)</f>
        <v>#REF!</v>
      </c>
      <c r="L231" s="887">
        <v>290</v>
      </c>
      <c r="M231" s="888">
        <v>187</v>
      </c>
      <c r="N231" s="881">
        <v>217.24911727371494</v>
      </c>
      <c r="O231" s="247">
        <v>171.4</v>
      </c>
      <c r="P231" s="993">
        <v>320</v>
      </c>
      <c r="Q231" s="888">
        <v>237.75</v>
      </c>
      <c r="R231" s="887">
        <v>288.24792540907578</v>
      </c>
      <c r="S231" s="888">
        <v>255.1</v>
      </c>
      <c r="T231" s="994">
        <v>507</v>
      </c>
      <c r="U231" s="995">
        <v>146</v>
      </c>
      <c r="V231" s="887">
        <v>235.34238533475263</v>
      </c>
      <c r="W231" s="888">
        <v>253.2660614018474</v>
      </c>
      <c r="X231" s="881">
        <v>286</v>
      </c>
      <c r="Y231" s="247">
        <v>286</v>
      </c>
      <c r="Z231" s="887">
        <v>385.34</v>
      </c>
      <c r="AA231" s="888">
        <v>415</v>
      </c>
      <c r="AB231" s="887">
        <v>532</v>
      </c>
      <c r="AC231" s="888">
        <v>315</v>
      </c>
      <c r="AD231" s="881">
        <v>328</v>
      </c>
      <c r="AE231" s="996">
        <v>197</v>
      </c>
      <c r="AF231" s="881">
        <v>240</v>
      </c>
      <c r="AG231" s="882">
        <v>249</v>
      </c>
      <c r="AH231" s="881">
        <v>184.1</v>
      </c>
      <c r="AI231" s="882">
        <v>206</v>
      </c>
      <c r="AJ231" s="881">
        <v>189.33</v>
      </c>
      <c r="AK231" s="882">
        <v>204</v>
      </c>
      <c r="AL231" s="881">
        <v>101</v>
      </c>
      <c r="AM231" s="882">
        <v>97</v>
      </c>
      <c r="AN231" s="881">
        <v>280.52</v>
      </c>
      <c r="AO231" s="247">
        <v>291.3</v>
      </c>
      <c r="AP231" s="881">
        <v>306.952</v>
      </c>
      <c r="AQ231" s="882">
        <v>329.76599999999996</v>
      </c>
      <c r="AR231" s="881">
        <v>262</v>
      </c>
      <c r="AS231" s="882">
        <v>282</v>
      </c>
      <c r="AT231" s="881">
        <v>232.14</v>
      </c>
      <c r="AU231" s="882">
        <v>249.81</v>
      </c>
      <c r="AV231" s="881">
        <v>260.8</v>
      </c>
      <c r="AW231" s="882">
        <v>176</v>
      </c>
      <c r="AX231" s="881">
        <v>179</v>
      </c>
      <c r="AY231" s="882">
        <v>191</v>
      </c>
      <c r="AZ231" s="886">
        <v>313.5593220338983</v>
      </c>
      <c r="BA231" s="882">
        <v>326</v>
      </c>
      <c r="BB231" s="887">
        <v>340</v>
      </c>
      <c r="BC231" s="888">
        <v>177.8207073954984</v>
      </c>
      <c r="BD231" s="881">
        <v>458</v>
      </c>
      <c r="BE231" s="882">
        <v>493</v>
      </c>
      <c r="BF231" s="881">
        <v>254</v>
      </c>
      <c r="BG231" s="882">
        <v>273</v>
      </c>
      <c r="BH231" s="881">
        <v>286</v>
      </c>
      <c r="BI231" s="882">
        <v>285</v>
      </c>
      <c r="BJ231" s="881">
        <v>182.2</v>
      </c>
      <c r="BK231" s="882">
        <v>189</v>
      </c>
      <c r="BL231" s="881">
        <v>166</v>
      </c>
      <c r="BM231" s="247">
        <v>163</v>
      </c>
      <c r="BN231" s="881">
        <v>260</v>
      </c>
      <c r="BO231" s="882">
        <v>280</v>
      </c>
      <c r="BP231" s="887">
        <v>388.3</v>
      </c>
      <c r="BQ231" s="888">
        <v>418.00000000000006</v>
      </c>
    </row>
    <row r="232" spans="1:69" s="27" customFormat="1" ht="41.25" customHeight="1" thickBot="1" x14ac:dyDescent="0.3">
      <c r="A232" s="16">
        <v>156</v>
      </c>
      <c r="B232" s="131" t="s">
        <v>221</v>
      </c>
      <c r="C232" s="1148" t="s">
        <v>3</v>
      </c>
      <c r="D232" s="1148"/>
      <c r="E232" s="871" t="s">
        <v>8</v>
      </c>
      <c r="F232" s="64" t="e">
        <f>#REF!</f>
        <v>#REF!</v>
      </c>
      <c r="G232" s="871">
        <v>2</v>
      </c>
      <c r="H232" s="64" t="e">
        <f t="shared" si="6"/>
        <v>#REF!</v>
      </c>
      <c r="I232" s="64" t="e">
        <f>(H232*($I$9+#REF!))+H232</f>
        <v>#REF!</v>
      </c>
      <c r="J232" s="64" t="e">
        <f>ROUND(I232*#REF!*#REF!,0)</f>
        <v>#REF!</v>
      </c>
      <c r="K232" s="919" t="e">
        <f>ROUND(I232*#REF!*#REF!*#REF!,0)</f>
        <v>#REF!</v>
      </c>
      <c r="L232" s="887">
        <v>1158</v>
      </c>
      <c r="M232" s="888">
        <v>748</v>
      </c>
      <c r="N232" s="881">
        <v>868.99646909485978</v>
      </c>
      <c r="O232" s="247">
        <v>685.8</v>
      </c>
      <c r="P232" s="993">
        <v>1279</v>
      </c>
      <c r="Q232" s="888">
        <v>951</v>
      </c>
      <c r="R232" s="887">
        <v>1152.9917016363031</v>
      </c>
      <c r="S232" s="888">
        <v>1020.4</v>
      </c>
      <c r="T232" s="994">
        <v>2026</v>
      </c>
      <c r="U232" s="995">
        <v>584</v>
      </c>
      <c r="V232" s="887">
        <v>941.36954133901054</v>
      </c>
      <c r="W232" s="888">
        <v>1013.0642456073896</v>
      </c>
      <c r="X232" s="881">
        <v>286</v>
      </c>
      <c r="Y232" s="247">
        <v>286</v>
      </c>
      <c r="Z232" s="887">
        <v>1541.37</v>
      </c>
      <c r="AA232" s="888">
        <v>1659</v>
      </c>
      <c r="AB232" s="887">
        <v>2129</v>
      </c>
      <c r="AC232" s="888">
        <v>1262</v>
      </c>
      <c r="AD232" s="881">
        <v>1311</v>
      </c>
      <c r="AE232" s="996">
        <v>790</v>
      </c>
      <c r="AF232" s="881">
        <v>959</v>
      </c>
      <c r="AG232" s="882">
        <v>996</v>
      </c>
      <c r="AH232" s="881">
        <v>736.38</v>
      </c>
      <c r="AI232" s="882">
        <v>825</v>
      </c>
      <c r="AJ232" s="881">
        <v>757.3</v>
      </c>
      <c r="AK232" s="882">
        <v>815</v>
      </c>
      <c r="AL232" s="881">
        <v>807</v>
      </c>
      <c r="AM232" s="882">
        <v>777</v>
      </c>
      <c r="AN232" s="881">
        <v>1122.0999999999999</v>
      </c>
      <c r="AO232" s="247">
        <v>1165.2</v>
      </c>
      <c r="AP232" s="881">
        <v>1227.808</v>
      </c>
      <c r="AQ232" s="882">
        <v>1321.1379999999999</v>
      </c>
      <c r="AR232" s="881">
        <v>1048</v>
      </c>
      <c r="AS232" s="882">
        <v>1128</v>
      </c>
      <c r="AT232" s="881">
        <v>928.54</v>
      </c>
      <c r="AU232" s="882">
        <v>999.26</v>
      </c>
      <c r="AV232" s="881">
        <v>1044.8</v>
      </c>
      <c r="AW232" s="882">
        <v>702</v>
      </c>
      <c r="AX232" s="881">
        <v>718</v>
      </c>
      <c r="AY232" s="882">
        <v>766</v>
      </c>
      <c r="AZ232" s="886">
        <v>1082.2033898305085</v>
      </c>
      <c r="BA232" s="882">
        <v>1141</v>
      </c>
      <c r="BB232" s="887">
        <v>1361</v>
      </c>
      <c r="BC232" s="888">
        <v>711.87163987138274</v>
      </c>
      <c r="BD232" s="881">
        <v>1831</v>
      </c>
      <c r="BE232" s="882">
        <v>1971</v>
      </c>
      <c r="BF232" s="881">
        <v>1016</v>
      </c>
      <c r="BG232" s="882">
        <v>1093</v>
      </c>
      <c r="BH232" s="881">
        <v>1143</v>
      </c>
      <c r="BI232" s="882">
        <v>1141</v>
      </c>
      <c r="BJ232" s="881">
        <v>727.97</v>
      </c>
      <c r="BK232" s="882">
        <v>756</v>
      </c>
      <c r="BL232" s="881">
        <v>664</v>
      </c>
      <c r="BM232" s="247">
        <v>652</v>
      </c>
      <c r="BN232" s="881">
        <v>1039</v>
      </c>
      <c r="BO232" s="882">
        <v>1118</v>
      </c>
      <c r="BP232" s="887">
        <v>1554.3000000000002</v>
      </c>
      <c r="BQ232" s="888">
        <v>1673.1000000000001</v>
      </c>
    </row>
    <row r="233" spans="1:69" s="27" customFormat="1" ht="24" customHeight="1" thickBot="1" x14ac:dyDescent="0.3">
      <c r="A233" s="16">
        <v>157</v>
      </c>
      <c r="B233" s="131" t="s">
        <v>222</v>
      </c>
      <c r="C233" s="1148" t="s">
        <v>3</v>
      </c>
      <c r="D233" s="1148"/>
      <c r="E233" s="871" t="s">
        <v>8</v>
      </c>
      <c r="F233" s="64" t="e">
        <f>#REF!</f>
        <v>#REF!</v>
      </c>
      <c r="G233" s="871">
        <v>0.5</v>
      </c>
      <c r="H233" s="64" t="e">
        <f t="shared" si="6"/>
        <v>#REF!</v>
      </c>
      <c r="I233" s="64" t="e">
        <f>(H233*($I$9+#REF!))+H233</f>
        <v>#REF!</v>
      </c>
      <c r="J233" s="64" t="e">
        <f>ROUND(I233*#REF!*#REF!,0)</f>
        <v>#REF!</v>
      </c>
      <c r="K233" s="919" t="e">
        <f>ROUND(I233*#REF!*#REF!*#REF!,0)</f>
        <v>#REF!</v>
      </c>
      <c r="L233" s="887">
        <v>290</v>
      </c>
      <c r="M233" s="888">
        <v>187</v>
      </c>
      <c r="N233" s="881">
        <v>217.24911727371494</v>
      </c>
      <c r="O233" s="247">
        <v>171.4</v>
      </c>
      <c r="P233" s="993">
        <v>320</v>
      </c>
      <c r="Q233" s="888">
        <v>237.75</v>
      </c>
      <c r="R233" s="887">
        <v>288.24792540907578</v>
      </c>
      <c r="S233" s="888">
        <v>255.1</v>
      </c>
      <c r="T233" s="994">
        <v>507</v>
      </c>
      <c r="U233" s="995">
        <v>146</v>
      </c>
      <c r="V233" s="887">
        <v>235.34238533475263</v>
      </c>
      <c r="W233" s="888">
        <v>253.2660614018474</v>
      </c>
      <c r="X233" s="881">
        <v>286</v>
      </c>
      <c r="Y233" s="247">
        <v>286</v>
      </c>
      <c r="Z233" s="887">
        <v>385.34</v>
      </c>
      <c r="AA233" s="888">
        <v>415</v>
      </c>
      <c r="AB233" s="887">
        <v>532</v>
      </c>
      <c r="AC233" s="888">
        <v>315</v>
      </c>
      <c r="AD233" s="881">
        <v>328</v>
      </c>
      <c r="AE233" s="996">
        <v>197</v>
      </c>
      <c r="AF233" s="881">
        <v>240</v>
      </c>
      <c r="AG233" s="882">
        <v>249</v>
      </c>
      <c r="AH233" s="881">
        <v>184.1</v>
      </c>
      <c r="AI233" s="882">
        <v>206</v>
      </c>
      <c r="AJ233" s="881">
        <v>189.33</v>
      </c>
      <c r="AK233" s="882">
        <v>204</v>
      </c>
      <c r="AL233" s="881">
        <v>101</v>
      </c>
      <c r="AM233" s="882">
        <v>97</v>
      </c>
      <c r="AN233" s="881">
        <v>280.52</v>
      </c>
      <c r="AO233" s="247">
        <v>291.3</v>
      </c>
      <c r="AP233" s="881">
        <v>306.952</v>
      </c>
      <c r="AQ233" s="882">
        <v>329.76599999999996</v>
      </c>
      <c r="AR233" s="881">
        <v>262</v>
      </c>
      <c r="AS233" s="882">
        <v>282</v>
      </c>
      <c r="AT233" s="881">
        <v>232.14</v>
      </c>
      <c r="AU233" s="882">
        <v>249.81</v>
      </c>
      <c r="AV233" s="881">
        <v>260.8</v>
      </c>
      <c r="AW233" s="882">
        <v>176</v>
      </c>
      <c r="AX233" s="881">
        <v>179</v>
      </c>
      <c r="AY233" s="882">
        <v>191</v>
      </c>
      <c r="AZ233" s="886">
        <v>313.5593220338983</v>
      </c>
      <c r="BA233" s="882">
        <v>326</v>
      </c>
      <c r="BB233" s="887">
        <v>340</v>
      </c>
      <c r="BC233" s="888">
        <v>177.8207073954984</v>
      </c>
      <c r="BD233" s="881">
        <v>458</v>
      </c>
      <c r="BE233" s="882">
        <v>493</v>
      </c>
      <c r="BF233" s="881">
        <v>254</v>
      </c>
      <c r="BG233" s="882">
        <v>273</v>
      </c>
      <c r="BH233" s="881">
        <v>286</v>
      </c>
      <c r="BI233" s="882">
        <v>285</v>
      </c>
      <c r="BJ233" s="881">
        <v>182.2</v>
      </c>
      <c r="BK233" s="882">
        <v>189</v>
      </c>
      <c r="BL233" s="881">
        <v>166</v>
      </c>
      <c r="BM233" s="247">
        <v>163</v>
      </c>
      <c r="BN233" s="881">
        <v>260</v>
      </c>
      <c r="BO233" s="882">
        <v>280</v>
      </c>
      <c r="BP233" s="887">
        <v>388.3</v>
      </c>
      <c r="BQ233" s="888">
        <v>418.00000000000006</v>
      </c>
    </row>
    <row r="234" spans="1:69" s="27" customFormat="1" ht="41.25" customHeight="1" thickBot="1" x14ac:dyDescent="0.3">
      <c r="A234" s="16">
        <v>158</v>
      </c>
      <c r="B234" s="131" t="s">
        <v>223</v>
      </c>
      <c r="C234" s="1148" t="s">
        <v>3</v>
      </c>
      <c r="D234" s="1148"/>
      <c r="E234" s="871" t="s">
        <v>8</v>
      </c>
      <c r="F234" s="64" t="e">
        <f>#REF!</f>
        <v>#REF!</v>
      </c>
      <c r="G234" s="871">
        <v>1.5</v>
      </c>
      <c r="H234" s="64" t="e">
        <f t="shared" si="6"/>
        <v>#REF!</v>
      </c>
      <c r="I234" s="64" t="e">
        <f>(H234*($I$9+#REF!))+H234</f>
        <v>#REF!</v>
      </c>
      <c r="J234" s="64" t="e">
        <f>ROUND(I234*#REF!*#REF!,0)</f>
        <v>#REF!</v>
      </c>
      <c r="K234" s="919" t="e">
        <f>ROUND(I234*#REF!*#REF!*#REF!,0)</f>
        <v>#REF!</v>
      </c>
      <c r="L234" s="887">
        <v>869</v>
      </c>
      <c r="M234" s="888">
        <v>561</v>
      </c>
      <c r="N234" s="881">
        <v>651.74735182114489</v>
      </c>
      <c r="O234" s="247">
        <v>514.29999999999995</v>
      </c>
      <c r="P234" s="993">
        <v>959</v>
      </c>
      <c r="Q234" s="888">
        <v>713.25</v>
      </c>
      <c r="R234" s="887">
        <v>864.74377622722716</v>
      </c>
      <c r="S234" s="888">
        <v>765.3</v>
      </c>
      <c r="T234" s="994">
        <v>1520</v>
      </c>
      <c r="U234" s="995">
        <v>438</v>
      </c>
      <c r="V234" s="887">
        <v>706.0271560042579</v>
      </c>
      <c r="W234" s="888">
        <v>759.79818420554204</v>
      </c>
      <c r="X234" s="881">
        <v>858</v>
      </c>
      <c r="Y234" s="247">
        <v>858</v>
      </c>
      <c r="Z234" s="887">
        <v>1156.02</v>
      </c>
      <c r="AA234" s="888">
        <v>1244</v>
      </c>
      <c r="AB234" s="887">
        <v>1597</v>
      </c>
      <c r="AC234" s="888">
        <v>946</v>
      </c>
      <c r="AD234" s="881">
        <v>983</v>
      </c>
      <c r="AE234" s="996">
        <v>592</v>
      </c>
      <c r="AF234" s="881">
        <v>719</v>
      </c>
      <c r="AG234" s="882">
        <v>747</v>
      </c>
      <c r="AH234" s="881">
        <v>552.29</v>
      </c>
      <c r="AI234" s="882">
        <v>619</v>
      </c>
      <c r="AJ234" s="881">
        <v>567.98</v>
      </c>
      <c r="AK234" s="882">
        <v>611</v>
      </c>
      <c r="AL234" s="881">
        <v>490</v>
      </c>
      <c r="AM234" s="882">
        <v>472</v>
      </c>
      <c r="AN234" s="881">
        <v>841.57</v>
      </c>
      <c r="AO234" s="247">
        <v>873.9</v>
      </c>
      <c r="AP234" s="881">
        <v>920.85599999999988</v>
      </c>
      <c r="AQ234" s="882">
        <v>990.33499999999992</v>
      </c>
      <c r="AR234" s="881">
        <v>786</v>
      </c>
      <c r="AS234" s="882">
        <v>846</v>
      </c>
      <c r="AT234" s="881">
        <v>696.41</v>
      </c>
      <c r="AU234" s="882">
        <v>749.44</v>
      </c>
      <c r="AV234" s="881">
        <v>782.40000000000009</v>
      </c>
      <c r="AW234" s="882">
        <v>527</v>
      </c>
      <c r="AX234" s="881">
        <v>538</v>
      </c>
      <c r="AY234" s="882">
        <v>574</v>
      </c>
      <c r="AZ234" s="886">
        <v>1048.3050847457628</v>
      </c>
      <c r="BA234" s="882">
        <v>1128</v>
      </c>
      <c r="BB234" s="887">
        <v>1021</v>
      </c>
      <c r="BC234" s="888">
        <v>534.05093247588434</v>
      </c>
      <c r="BD234" s="881">
        <v>1373</v>
      </c>
      <c r="BE234" s="882">
        <v>1478</v>
      </c>
      <c r="BF234" s="881">
        <v>762</v>
      </c>
      <c r="BG234" s="882">
        <v>820</v>
      </c>
      <c r="BH234" s="881">
        <v>857</v>
      </c>
      <c r="BI234" s="882">
        <v>856</v>
      </c>
      <c r="BJ234" s="881">
        <v>545.76</v>
      </c>
      <c r="BK234" s="882">
        <v>567</v>
      </c>
      <c r="BL234" s="881">
        <v>498</v>
      </c>
      <c r="BM234" s="247">
        <v>489</v>
      </c>
      <c r="BN234" s="881">
        <v>779</v>
      </c>
      <c r="BO234" s="882">
        <v>839</v>
      </c>
      <c r="BP234" s="887">
        <v>1166</v>
      </c>
      <c r="BQ234" s="888">
        <v>1255.1000000000001</v>
      </c>
    </row>
    <row r="235" spans="1:69" s="27" customFormat="1" ht="41.25" customHeight="1" thickBot="1" x14ac:dyDescent="0.3">
      <c r="A235" s="16">
        <v>159</v>
      </c>
      <c r="B235" s="131" t="s">
        <v>224</v>
      </c>
      <c r="C235" s="1148" t="s">
        <v>3</v>
      </c>
      <c r="D235" s="1148"/>
      <c r="E235" s="871" t="s">
        <v>8</v>
      </c>
      <c r="F235" s="64" t="e">
        <f>#REF!</f>
        <v>#REF!</v>
      </c>
      <c r="G235" s="871">
        <v>1.5</v>
      </c>
      <c r="H235" s="64" t="e">
        <f t="shared" si="6"/>
        <v>#REF!</v>
      </c>
      <c r="I235" s="64" t="e">
        <f>(H235*($I$9+#REF!))+H235</f>
        <v>#REF!</v>
      </c>
      <c r="J235" s="64" t="e">
        <f>ROUND(I235*#REF!*#REF!,0)</f>
        <v>#REF!</v>
      </c>
      <c r="K235" s="919" t="e">
        <f>ROUND(I235*#REF!*#REF!*#REF!,0)</f>
        <v>#REF!</v>
      </c>
      <c r="L235" s="887">
        <v>869</v>
      </c>
      <c r="M235" s="888">
        <v>561</v>
      </c>
      <c r="N235" s="881">
        <v>651.74735182114489</v>
      </c>
      <c r="O235" s="247">
        <v>514.29999999999995</v>
      </c>
      <c r="P235" s="993">
        <v>959</v>
      </c>
      <c r="Q235" s="888">
        <v>713.25</v>
      </c>
      <c r="R235" s="887">
        <v>864.74377622722716</v>
      </c>
      <c r="S235" s="888">
        <v>765.3</v>
      </c>
      <c r="T235" s="994">
        <v>1520</v>
      </c>
      <c r="U235" s="995">
        <v>438</v>
      </c>
      <c r="V235" s="887">
        <v>706.0271560042579</v>
      </c>
      <c r="W235" s="888">
        <v>759.79818420554204</v>
      </c>
      <c r="X235" s="881">
        <v>858</v>
      </c>
      <c r="Y235" s="247">
        <v>858</v>
      </c>
      <c r="Z235" s="887">
        <v>1156.02</v>
      </c>
      <c r="AA235" s="888">
        <v>1244</v>
      </c>
      <c r="AB235" s="887">
        <v>1597</v>
      </c>
      <c r="AC235" s="888">
        <v>946</v>
      </c>
      <c r="AD235" s="881">
        <v>983</v>
      </c>
      <c r="AE235" s="996">
        <v>592</v>
      </c>
      <c r="AF235" s="881">
        <v>719</v>
      </c>
      <c r="AG235" s="882">
        <v>747</v>
      </c>
      <c r="AH235" s="881">
        <v>552.29</v>
      </c>
      <c r="AI235" s="882">
        <v>619</v>
      </c>
      <c r="AJ235" s="881">
        <v>567.98</v>
      </c>
      <c r="AK235" s="882">
        <v>611</v>
      </c>
      <c r="AL235" s="881">
        <v>490</v>
      </c>
      <c r="AM235" s="882">
        <v>472</v>
      </c>
      <c r="AN235" s="881">
        <v>841.57</v>
      </c>
      <c r="AO235" s="247">
        <v>873.9</v>
      </c>
      <c r="AP235" s="881">
        <v>920.85599999999988</v>
      </c>
      <c r="AQ235" s="882">
        <v>990.33499999999992</v>
      </c>
      <c r="AR235" s="881">
        <v>786</v>
      </c>
      <c r="AS235" s="882">
        <v>846</v>
      </c>
      <c r="AT235" s="881">
        <v>696.41</v>
      </c>
      <c r="AU235" s="882">
        <v>749.44</v>
      </c>
      <c r="AV235" s="881">
        <v>782.40000000000009</v>
      </c>
      <c r="AW235" s="882">
        <v>527</v>
      </c>
      <c r="AX235" s="881">
        <v>538</v>
      </c>
      <c r="AY235" s="882">
        <v>574</v>
      </c>
      <c r="AZ235" s="886">
        <v>1048.3050847457628</v>
      </c>
      <c r="BA235" s="882">
        <v>1128</v>
      </c>
      <c r="BB235" s="887">
        <v>1021</v>
      </c>
      <c r="BC235" s="888">
        <v>534.05093247588434</v>
      </c>
      <c r="BD235" s="881">
        <v>1373</v>
      </c>
      <c r="BE235" s="882">
        <v>1478</v>
      </c>
      <c r="BF235" s="881">
        <v>762</v>
      </c>
      <c r="BG235" s="882">
        <v>820</v>
      </c>
      <c r="BH235" s="881">
        <v>857</v>
      </c>
      <c r="BI235" s="882">
        <v>856</v>
      </c>
      <c r="BJ235" s="881">
        <v>545.76</v>
      </c>
      <c r="BK235" s="882">
        <v>567</v>
      </c>
      <c r="BL235" s="881">
        <v>498</v>
      </c>
      <c r="BM235" s="247">
        <v>489</v>
      </c>
      <c r="BN235" s="881">
        <v>779</v>
      </c>
      <c r="BO235" s="882">
        <v>839</v>
      </c>
      <c r="BP235" s="887">
        <v>1166</v>
      </c>
      <c r="BQ235" s="888">
        <v>1255.1000000000001</v>
      </c>
    </row>
    <row r="236" spans="1:69" s="27" customFormat="1" ht="41.25" customHeight="1" thickBot="1" x14ac:dyDescent="0.3">
      <c r="A236" s="16">
        <v>160</v>
      </c>
      <c r="B236" s="131" t="s">
        <v>225</v>
      </c>
      <c r="C236" s="1148" t="s">
        <v>3</v>
      </c>
      <c r="D236" s="1148"/>
      <c r="E236" s="871" t="s">
        <v>8</v>
      </c>
      <c r="F236" s="64" t="e">
        <f>#REF!</f>
        <v>#REF!</v>
      </c>
      <c r="G236" s="871">
        <v>1</v>
      </c>
      <c r="H236" s="64" t="e">
        <f t="shared" si="6"/>
        <v>#REF!</v>
      </c>
      <c r="I236" s="64" t="e">
        <f>(H236*($I$9+#REF!))+H236</f>
        <v>#REF!</v>
      </c>
      <c r="J236" s="64" t="e">
        <f>ROUND(I236*#REF!*#REF!,0)</f>
        <v>#REF!</v>
      </c>
      <c r="K236" s="919" t="e">
        <f>ROUND(I236*#REF!*#REF!*#REF!,0)</f>
        <v>#REF!</v>
      </c>
      <c r="L236" s="887">
        <v>579</v>
      </c>
      <c r="M236" s="888">
        <v>374</v>
      </c>
      <c r="N236" s="881">
        <v>434.49823454742989</v>
      </c>
      <c r="O236" s="247">
        <v>342.9</v>
      </c>
      <c r="P236" s="993">
        <v>640</v>
      </c>
      <c r="Q236" s="888">
        <v>475.5</v>
      </c>
      <c r="R236" s="887">
        <v>576.49585081815155</v>
      </c>
      <c r="S236" s="888">
        <v>510.2</v>
      </c>
      <c r="T236" s="994">
        <v>1013</v>
      </c>
      <c r="U236" s="995">
        <v>292</v>
      </c>
      <c r="V236" s="887">
        <v>470.68477066950527</v>
      </c>
      <c r="W236" s="888">
        <v>506.53212280369479</v>
      </c>
      <c r="X236" s="881">
        <v>572</v>
      </c>
      <c r="Y236" s="247">
        <v>572</v>
      </c>
      <c r="Z236" s="887">
        <v>770.68</v>
      </c>
      <c r="AA236" s="888">
        <v>829</v>
      </c>
      <c r="AB236" s="887">
        <v>1064</v>
      </c>
      <c r="AC236" s="888">
        <v>631</v>
      </c>
      <c r="AD236" s="881">
        <v>655</v>
      </c>
      <c r="AE236" s="996">
        <v>395</v>
      </c>
      <c r="AF236" s="881">
        <v>479</v>
      </c>
      <c r="AG236" s="882">
        <v>498</v>
      </c>
      <c r="AH236" s="881">
        <v>368.19</v>
      </c>
      <c r="AI236" s="882">
        <v>412</v>
      </c>
      <c r="AJ236" s="881">
        <v>378.65</v>
      </c>
      <c r="AK236" s="882">
        <v>407</v>
      </c>
      <c r="AL236" s="881">
        <v>490</v>
      </c>
      <c r="AM236" s="882">
        <v>472</v>
      </c>
      <c r="AN236" s="881">
        <v>561.04999999999995</v>
      </c>
      <c r="AO236" s="247">
        <v>582.6</v>
      </c>
      <c r="AP236" s="881">
        <v>613.904</v>
      </c>
      <c r="AQ236" s="882">
        <v>660.56899999999996</v>
      </c>
      <c r="AR236" s="881">
        <v>524</v>
      </c>
      <c r="AS236" s="882">
        <v>564</v>
      </c>
      <c r="AT236" s="881">
        <v>464.27</v>
      </c>
      <c r="AU236" s="882">
        <v>499.63</v>
      </c>
      <c r="AV236" s="881">
        <v>521.6</v>
      </c>
      <c r="AW236" s="882">
        <v>351</v>
      </c>
      <c r="AX236" s="881">
        <v>359</v>
      </c>
      <c r="AY236" s="882">
        <v>383</v>
      </c>
      <c r="AZ236" s="886">
        <v>622.03389830508479</v>
      </c>
      <c r="BA236" s="882">
        <v>646</v>
      </c>
      <c r="BB236" s="887">
        <v>681</v>
      </c>
      <c r="BC236" s="888">
        <v>356.23022508038588</v>
      </c>
      <c r="BD236" s="881">
        <v>916</v>
      </c>
      <c r="BE236" s="882">
        <v>985</v>
      </c>
      <c r="BF236" s="881">
        <v>508</v>
      </c>
      <c r="BG236" s="882">
        <v>547</v>
      </c>
      <c r="BH236" s="881">
        <v>572</v>
      </c>
      <c r="BI236" s="882">
        <v>571</v>
      </c>
      <c r="BJ236" s="881">
        <v>364.41</v>
      </c>
      <c r="BK236" s="882">
        <v>378</v>
      </c>
      <c r="BL236" s="881">
        <v>332</v>
      </c>
      <c r="BM236" s="247">
        <v>327</v>
      </c>
      <c r="BN236" s="881">
        <v>519</v>
      </c>
      <c r="BO236" s="882">
        <v>559</v>
      </c>
      <c r="BP236" s="887">
        <v>777.7</v>
      </c>
      <c r="BQ236" s="888">
        <v>836.00000000000011</v>
      </c>
    </row>
    <row r="237" spans="1:69" s="27" customFormat="1" ht="41.25" customHeight="1" thickBot="1" x14ac:dyDescent="0.3">
      <c r="A237" s="16">
        <v>161</v>
      </c>
      <c r="B237" s="131" t="s">
        <v>226</v>
      </c>
      <c r="C237" s="1148" t="s">
        <v>3</v>
      </c>
      <c r="D237" s="1148"/>
      <c r="E237" s="871" t="s">
        <v>8</v>
      </c>
      <c r="F237" s="64" t="e">
        <f>#REF!</f>
        <v>#REF!</v>
      </c>
      <c r="G237" s="871">
        <v>0.5</v>
      </c>
      <c r="H237" s="64" t="e">
        <f t="shared" si="6"/>
        <v>#REF!</v>
      </c>
      <c r="I237" s="64" t="e">
        <f>(H237*($I$9+#REF!))+H237</f>
        <v>#REF!</v>
      </c>
      <c r="J237" s="64" t="e">
        <f>ROUND(I237*#REF!*#REF!,0)</f>
        <v>#REF!</v>
      </c>
      <c r="K237" s="919" t="e">
        <f>ROUND(I237*#REF!*#REF!*#REF!,0)</f>
        <v>#REF!</v>
      </c>
      <c r="L237" s="887">
        <v>290</v>
      </c>
      <c r="M237" s="888">
        <v>187</v>
      </c>
      <c r="N237" s="881">
        <v>217.24911727371494</v>
      </c>
      <c r="O237" s="247">
        <v>171.4</v>
      </c>
      <c r="P237" s="993">
        <v>320</v>
      </c>
      <c r="Q237" s="888">
        <v>237.75</v>
      </c>
      <c r="R237" s="887">
        <v>288.24792540907578</v>
      </c>
      <c r="S237" s="888">
        <v>255.1</v>
      </c>
      <c r="T237" s="994">
        <v>507</v>
      </c>
      <c r="U237" s="995">
        <v>146</v>
      </c>
      <c r="V237" s="887">
        <v>235.34238533475263</v>
      </c>
      <c r="W237" s="888">
        <v>253.2660614018474</v>
      </c>
      <c r="X237" s="881">
        <v>286</v>
      </c>
      <c r="Y237" s="247">
        <v>286</v>
      </c>
      <c r="Z237" s="887">
        <v>385.34</v>
      </c>
      <c r="AA237" s="888">
        <v>415</v>
      </c>
      <c r="AB237" s="887">
        <v>532</v>
      </c>
      <c r="AC237" s="888">
        <v>315</v>
      </c>
      <c r="AD237" s="881">
        <v>328</v>
      </c>
      <c r="AE237" s="996">
        <v>197</v>
      </c>
      <c r="AF237" s="881">
        <v>240</v>
      </c>
      <c r="AG237" s="882">
        <v>249</v>
      </c>
      <c r="AH237" s="881">
        <v>184.1</v>
      </c>
      <c r="AI237" s="882">
        <v>206</v>
      </c>
      <c r="AJ237" s="881">
        <v>189.33</v>
      </c>
      <c r="AK237" s="882">
        <v>204</v>
      </c>
      <c r="AL237" s="881">
        <v>101</v>
      </c>
      <c r="AM237" s="882">
        <v>97</v>
      </c>
      <c r="AN237" s="881">
        <v>280.52</v>
      </c>
      <c r="AO237" s="247">
        <v>291.3</v>
      </c>
      <c r="AP237" s="881">
        <v>306.952</v>
      </c>
      <c r="AQ237" s="882">
        <v>329.76599999999996</v>
      </c>
      <c r="AR237" s="881">
        <v>262</v>
      </c>
      <c r="AS237" s="882">
        <v>282</v>
      </c>
      <c r="AT237" s="881">
        <v>232.14</v>
      </c>
      <c r="AU237" s="882">
        <v>249.81</v>
      </c>
      <c r="AV237" s="881">
        <v>260.8</v>
      </c>
      <c r="AW237" s="882">
        <v>176</v>
      </c>
      <c r="AX237" s="881">
        <v>179</v>
      </c>
      <c r="AY237" s="882">
        <v>191</v>
      </c>
      <c r="AZ237" s="886">
        <v>313.5593220338983</v>
      </c>
      <c r="BA237" s="882">
        <v>326</v>
      </c>
      <c r="BB237" s="887">
        <v>340</v>
      </c>
      <c r="BC237" s="888">
        <v>177.8207073954984</v>
      </c>
      <c r="BD237" s="881">
        <v>458</v>
      </c>
      <c r="BE237" s="882">
        <v>493</v>
      </c>
      <c r="BF237" s="881">
        <v>254</v>
      </c>
      <c r="BG237" s="882">
        <v>273</v>
      </c>
      <c r="BH237" s="881">
        <v>286</v>
      </c>
      <c r="BI237" s="882">
        <v>285</v>
      </c>
      <c r="BJ237" s="881">
        <v>182.2</v>
      </c>
      <c r="BK237" s="882">
        <v>189</v>
      </c>
      <c r="BL237" s="881">
        <v>166</v>
      </c>
      <c r="BM237" s="247">
        <v>163</v>
      </c>
      <c r="BN237" s="881">
        <v>260</v>
      </c>
      <c r="BO237" s="882">
        <v>280</v>
      </c>
      <c r="BP237" s="887">
        <v>388.3</v>
      </c>
      <c r="BQ237" s="888">
        <v>418.00000000000006</v>
      </c>
    </row>
    <row r="238" spans="1:69" s="27" customFormat="1" ht="41.25" customHeight="1" thickBot="1" x14ac:dyDescent="0.3">
      <c r="A238" s="16">
        <v>162</v>
      </c>
      <c r="B238" s="131" t="s">
        <v>227</v>
      </c>
      <c r="C238" s="1148" t="s">
        <v>3</v>
      </c>
      <c r="D238" s="1148"/>
      <c r="E238" s="871" t="s">
        <v>8</v>
      </c>
      <c r="F238" s="64" t="e">
        <f>#REF!</f>
        <v>#REF!</v>
      </c>
      <c r="G238" s="871">
        <v>0.5</v>
      </c>
      <c r="H238" s="64" t="e">
        <f t="shared" si="6"/>
        <v>#REF!</v>
      </c>
      <c r="I238" s="64" t="e">
        <f>(H238*($I$9+#REF!))+H238</f>
        <v>#REF!</v>
      </c>
      <c r="J238" s="64" t="e">
        <f>ROUND(I238*#REF!*#REF!,0)</f>
        <v>#REF!</v>
      </c>
      <c r="K238" s="919" t="e">
        <f>ROUND(I238*#REF!*#REF!*#REF!,0)</f>
        <v>#REF!</v>
      </c>
      <c r="L238" s="887">
        <v>290</v>
      </c>
      <c r="M238" s="888">
        <v>187</v>
      </c>
      <c r="N238" s="881">
        <v>217.24911727371494</v>
      </c>
      <c r="O238" s="247">
        <v>171.4</v>
      </c>
      <c r="P238" s="993">
        <v>320</v>
      </c>
      <c r="Q238" s="888">
        <v>237.75</v>
      </c>
      <c r="R238" s="887">
        <v>288.24792540907578</v>
      </c>
      <c r="S238" s="888">
        <v>255.1</v>
      </c>
      <c r="T238" s="994">
        <v>507</v>
      </c>
      <c r="U238" s="995">
        <v>146</v>
      </c>
      <c r="V238" s="887">
        <v>235.34238533475263</v>
      </c>
      <c r="W238" s="888">
        <v>253.2660614018474</v>
      </c>
      <c r="X238" s="881">
        <v>286</v>
      </c>
      <c r="Y238" s="247">
        <v>286</v>
      </c>
      <c r="Z238" s="887">
        <v>385.34</v>
      </c>
      <c r="AA238" s="888">
        <v>415</v>
      </c>
      <c r="AB238" s="887">
        <v>532</v>
      </c>
      <c r="AC238" s="888">
        <v>315</v>
      </c>
      <c r="AD238" s="881">
        <v>328</v>
      </c>
      <c r="AE238" s="996">
        <v>197</v>
      </c>
      <c r="AF238" s="881">
        <v>240</v>
      </c>
      <c r="AG238" s="882">
        <v>249</v>
      </c>
      <c r="AH238" s="881">
        <v>184.1</v>
      </c>
      <c r="AI238" s="882">
        <v>206</v>
      </c>
      <c r="AJ238" s="881">
        <v>189.33</v>
      </c>
      <c r="AK238" s="882">
        <v>204</v>
      </c>
      <c r="AL238" s="881">
        <v>101</v>
      </c>
      <c r="AM238" s="882">
        <v>97</v>
      </c>
      <c r="AN238" s="881">
        <v>280.52</v>
      </c>
      <c r="AO238" s="247">
        <v>291.3</v>
      </c>
      <c r="AP238" s="881">
        <v>306.952</v>
      </c>
      <c r="AQ238" s="882">
        <v>329.76599999999996</v>
      </c>
      <c r="AR238" s="881">
        <v>262</v>
      </c>
      <c r="AS238" s="882">
        <v>282</v>
      </c>
      <c r="AT238" s="881">
        <v>232.14</v>
      </c>
      <c r="AU238" s="882">
        <v>249.81</v>
      </c>
      <c r="AV238" s="881">
        <v>260.8</v>
      </c>
      <c r="AW238" s="882">
        <v>176</v>
      </c>
      <c r="AX238" s="881">
        <v>179</v>
      </c>
      <c r="AY238" s="882">
        <v>191</v>
      </c>
      <c r="AZ238" s="886">
        <v>313.5593220338983</v>
      </c>
      <c r="BA238" s="882">
        <v>326</v>
      </c>
      <c r="BB238" s="887">
        <v>340</v>
      </c>
      <c r="BC238" s="888">
        <v>177.8207073954984</v>
      </c>
      <c r="BD238" s="881">
        <v>458</v>
      </c>
      <c r="BE238" s="882">
        <v>493</v>
      </c>
      <c r="BF238" s="881">
        <v>254</v>
      </c>
      <c r="BG238" s="882">
        <v>273</v>
      </c>
      <c r="BH238" s="881">
        <v>286</v>
      </c>
      <c r="BI238" s="882">
        <v>285</v>
      </c>
      <c r="BJ238" s="881">
        <v>182.2</v>
      </c>
      <c r="BK238" s="882">
        <v>189</v>
      </c>
      <c r="BL238" s="881">
        <v>166</v>
      </c>
      <c r="BM238" s="247">
        <v>163</v>
      </c>
      <c r="BN238" s="881">
        <v>260</v>
      </c>
      <c r="BO238" s="882">
        <v>280</v>
      </c>
      <c r="BP238" s="887">
        <v>388.3</v>
      </c>
      <c r="BQ238" s="888">
        <v>418.00000000000006</v>
      </c>
    </row>
    <row r="239" spans="1:69" s="27" customFormat="1" ht="41.25" customHeight="1" thickBot="1" x14ac:dyDescent="0.3">
      <c r="A239" s="16">
        <v>163</v>
      </c>
      <c r="B239" s="131" t="s">
        <v>228</v>
      </c>
      <c r="C239" s="1148" t="s">
        <v>3</v>
      </c>
      <c r="D239" s="1148"/>
      <c r="E239" s="871" t="s">
        <v>8</v>
      </c>
      <c r="F239" s="64" t="e">
        <f>#REF!</f>
        <v>#REF!</v>
      </c>
      <c r="G239" s="871">
        <v>0.5</v>
      </c>
      <c r="H239" s="64" t="e">
        <f t="shared" si="6"/>
        <v>#REF!</v>
      </c>
      <c r="I239" s="64" t="e">
        <f>(H239*($I$9+#REF!))+H239</f>
        <v>#REF!</v>
      </c>
      <c r="J239" s="64" t="e">
        <f>ROUND(I239*#REF!*#REF!,0)</f>
        <v>#REF!</v>
      </c>
      <c r="K239" s="919" t="e">
        <f>ROUND(I239*#REF!*#REF!*#REF!,0)</f>
        <v>#REF!</v>
      </c>
      <c r="L239" s="887">
        <v>290</v>
      </c>
      <c r="M239" s="888">
        <v>187</v>
      </c>
      <c r="N239" s="881">
        <v>217.24911727371494</v>
      </c>
      <c r="O239" s="247">
        <v>171.4</v>
      </c>
      <c r="P239" s="993">
        <v>320</v>
      </c>
      <c r="Q239" s="888">
        <v>237.75</v>
      </c>
      <c r="R239" s="887">
        <v>288.24792540907578</v>
      </c>
      <c r="S239" s="888">
        <v>255.1</v>
      </c>
      <c r="T239" s="994">
        <v>507</v>
      </c>
      <c r="U239" s="995">
        <v>146</v>
      </c>
      <c r="V239" s="887">
        <v>235.34238533475263</v>
      </c>
      <c r="W239" s="888">
        <v>253.2660614018474</v>
      </c>
      <c r="X239" s="881">
        <v>286</v>
      </c>
      <c r="Y239" s="247">
        <v>286</v>
      </c>
      <c r="Z239" s="887">
        <v>385.34</v>
      </c>
      <c r="AA239" s="888">
        <v>415</v>
      </c>
      <c r="AB239" s="887">
        <v>532</v>
      </c>
      <c r="AC239" s="888">
        <v>315</v>
      </c>
      <c r="AD239" s="881">
        <v>328</v>
      </c>
      <c r="AE239" s="996">
        <v>197</v>
      </c>
      <c r="AF239" s="881">
        <v>240</v>
      </c>
      <c r="AG239" s="882">
        <v>249</v>
      </c>
      <c r="AH239" s="881">
        <v>184.1</v>
      </c>
      <c r="AI239" s="882">
        <v>206</v>
      </c>
      <c r="AJ239" s="881">
        <v>189.33</v>
      </c>
      <c r="AK239" s="882">
        <v>204</v>
      </c>
      <c r="AL239" s="881">
        <v>101</v>
      </c>
      <c r="AM239" s="882">
        <v>97</v>
      </c>
      <c r="AN239" s="881">
        <v>280.52</v>
      </c>
      <c r="AO239" s="247">
        <v>291.3</v>
      </c>
      <c r="AP239" s="881">
        <v>613.904</v>
      </c>
      <c r="AQ239" s="882">
        <v>659.53199999999993</v>
      </c>
      <c r="AR239" s="881">
        <v>262</v>
      </c>
      <c r="AS239" s="882">
        <v>282</v>
      </c>
      <c r="AT239" s="881">
        <v>232.14</v>
      </c>
      <c r="AU239" s="882">
        <v>249.81</v>
      </c>
      <c r="AV239" s="881">
        <v>260.8</v>
      </c>
      <c r="AW239" s="882">
        <v>176</v>
      </c>
      <c r="AX239" s="881">
        <v>179</v>
      </c>
      <c r="AY239" s="882">
        <v>191</v>
      </c>
      <c r="AZ239" s="886">
        <v>313.5593220338983</v>
      </c>
      <c r="BA239" s="882">
        <v>326</v>
      </c>
      <c r="BB239" s="887">
        <v>340</v>
      </c>
      <c r="BC239" s="888">
        <v>177.8207073954984</v>
      </c>
      <c r="BD239" s="881">
        <v>458</v>
      </c>
      <c r="BE239" s="882">
        <v>493</v>
      </c>
      <c r="BF239" s="881">
        <v>254</v>
      </c>
      <c r="BG239" s="882">
        <v>273</v>
      </c>
      <c r="BH239" s="881">
        <v>286</v>
      </c>
      <c r="BI239" s="882">
        <v>285</v>
      </c>
      <c r="BJ239" s="881">
        <v>182.2</v>
      </c>
      <c r="BK239" s="882">
        <v>189</v>
      </c>
      <c r="BL239" s="881">
        <v>166</v>
      </c>
      <c r="BM239" s="247">
        <v>163</v>
      </c>
      <c r="BN239" s="881">
        <v>260</v>
      </c>
      <c r="BO239" s="882">
        <v>280</v>
      </c>
      <c r="BP239" s="887">
        <v>388.3</v>
      </c>
      <c r="BQ239" s="888">
        <v>418.00000000000006</v>
      </c>
    </row>
    <row r="240" spans="1:69" s="27" customFormat="1" ht="41.25" customHeight="1" thickBot="1" x14ac:dyDescent="0.3">
      <c r="A240" s="16">
        <v>164</v>
      </c>
      <c r="B240" s="131" t="s">
        <v>229</v>
      </c>
      <c r="C240" s="1148" t="s">
        <v>3</v>
      </c>
      <c r="D240" s="1148"/>
      <c r="E240" s="871" t="s">
        <v>8</v>
      </c>
      <c r="F240" s="64" t="e">
        <f>#REF!</f>
        <v>#REF!</v>
      </c>
      <c r="G240" s="871">
        <v>0.64</v>
      </c>
      <c r="H240" s="64" t="e">
        <f t="shared" si="6"/>
        <v>#REF!</v>
      </c>
      <c r="I240" s="64" t="e">
        <f>(H240*($I$9+#REF!))+H240</f>
        <v>#REF!</v>
      </c>
      <c r="J240" s="64" t="e">
        <f>ROUND(I240*#REF!*#REF!,0)</f>
        <v>#REF!</v>
      </c>
      <c r="K240" s="919" t="e">
        <f>ROUND(I240*#REF!*#REF!*#REF!,0)</f>
        <v>#REF!</v>
      </c>
      <c r="L240" s="887">
        <v>371</v>
      </c>
      <c r="M240" s="888">
        <v>239</v>
      </c>
      <c r="N240" s="881">
        <v>278.07887011035513</v>
      </c>
      <c r="O240" s="247">
        <v>219.5</v>
      </c>
      <c r="P240" s="993">
        <v>409</v>
      </c>
      <c r="Q240" s="888">
        <v>304.5</v>
      </c>
      <c r="R240" s="887">
        <v>368.957344523617</v>
      </c>
      <c r="S240" s="888">
        <v>326.5</v>
      </c>
      <c r="T240" s="994">
        <v>648</v>
      </c>
      <c r="U240" s="995">
        <v>187</v>
      </c>
      <c r="V240" s="887">
        <v>301.23825322848342</v>
      </c>
      <c r="W240" s="888">
        <v>324.18055859436464</v>
      </c>
      <c r="X240" s="881">
        <v>366</v>
      </c>
      <c r="Y240" s="247">
        <v>366</v>
      </c>
      <c r="Z240" s="887">
        <v>493.24</v>
      </c>
      <c r="AA240" s="888">
        <v>531</v>
      </c>
      <c r="AB240" s="887">
        <v>681</v>
      </c>
      <c r="AC240" s="888">
        <v>404</v>
      </c>
      <c r="AD240" s="881">
        <v>419</v>
      </c>
      <c r="AE240" s="996">
        <v>253</v>
      </c>
      <c r="AF240" s="881">
        <v>307</v>
      </c>
      <c r="AG240" s="882">
        <v>319</v>
      </c>
      <c r="AH240" s="881">
        <v>235.35</v>
      </c>
      <c r="AI240" s="882">
        <v>264</v>
      </c>
      <c r="AJ240" s="881">
        <v>242.67</v>
      </c>
      <c r="AK240" s="882">
        <v>260</v>
      </c>
      <c r="AL240" s="881">
        <v>184</v>
      </c>
      <c r="AM240" s="882">
        <v>177</v>
      </c>
      <c r="AN240" s="881">
        <v>359.07</v>
      </c>
      <c r="AO240" s="247">
        <v>372.9</v>
      </c>
      <c r="AP240" s="881">
        <v>393.02299999999997</v>
      </c>
      <c r="AQ240" s="882">
        <v>423.09599999999995</v>
      </c>
      <c r="AR240" s="881">
        <v>335</v>
      </c>
      <c r="AS240" s="882">
        <v>361</v>
      </c>
      <c r="AT240" s="881">
        <v>297.13</v>
      </c>
      <c r="AU240" s="882">
        <v>319.76</v>
      </c>
      <c r="AV240" s="881">
        <v>334.40000000000003</v>
      </c>
      <c r="AW240" s="882">
        <v>225</v>
      </c>
      <c r="AX240" s="881">
        <v>230</v>
      </c>
      <c r="AY240" s="882">
        <v>245</v>
      </c>
      <c r="AZ240" s="886">
        <v>393.22033898305085</v>
      </c>
      <c r="BA240" s="882">
        <v>409</v>
      </c>
      <c r="BB240" s="887">
        <v>436</v>
      </c>
      <c r="BC240" s="888">
        <v>227.61045226130656</v>
      </c>
      <c r="BD240" s="881">
        <v>586</v>
      </c>
      <c r="BE240" s="882">
        <v>631</v>
      </c>
      <c r="BF240" s="881">
        <v>325</v>
      </c>
      <c r="BG240" s="882">
        <v>350</v>
      </c>
      <c r="BH240" s="881">
        <v>366</v>
      </c>
      <c r="BI240" s="882">
        <v>365</v>
      </c>
      <c r="BJ240" s="881">
        <v>233.05</v>
      </c>
      <c r="BK240" s="882">
        <v>242</v>
      </c>
      <c r="BL240" s="881">
        <v>213</v>
      </c>
      <c r="BM240" s="247">
        <v>209</v>
      </c>
      <c r="BN240" s="881">
        <v>332</v>
      </c>
      <c r="BO240" s="882">
        <v>358</v>
      </c>
      <c r="BP240" s="887">
        <v>497.20000000000005</v>
      </c>
      <c r="BQ240" s="888">
        <v>535.70000000000005</v>
      </c>
    </row>
    <row r="241" spans="1:69" s="27" customFormat="1" ht="41.25" customHeight="1" thickBot="1" x14ac:dyDescent="0.3">
      <c r="A241" s="16">
        <v>165</v>
      </c>
      <c r="B241" s="131" t="s">
        <v>230</v>
      </c>
      <c r="C241" s="1148" t="s">
        <v>3</v>
      </c>
      <c r="D241" s="1148"/>
      <c r="E241" s="871" t="s">
        <v>8</v>
      </c>
      <c r="F241" s="64" t="e">
        <f>#REF!</f>
        <v>#REF!</v>
      </c>
      <c r="G241" s="871">
        <v>0.5</v>
      </c>
      <c r="H241" s="64" t="e">
        <f t="shared" si="6"/>
        <v>#REF!</v>
      </c>
      <c r="I241" s="64" t="e">
        <f>(H241*($I$9+#REF!))+H241</f>
        <v>#REF!</v>
      </c>
      <c r="J241" s="64" t="e">
        <f>ROUND(I241*#REF!*#REF!,0)</f>
        <v>#REF!</v>
      </c>
      <c r="K241" s="919" t="e">
        <f>ROUND(I241*#REF!*#REF!*#REF!,0)</f>
        <v>#REF!</v>
      </c>
      <c r="L241" s="887">
        <v>290</v>
      </c>
      <c r="M241" s="888">
        <v>187</v>
      </c>
      <c r="N241" s="881">
        <v>217.24911727371494</v>
      </c>
      <c r="O241" s="247">
        <v>171.4</v>
      </c>
      <c r="P241" s="993">
        <v>320</v>
      </c>
      <c r="Q241" s="888">
        <v>237.75</v>
      </c>
      <c r="R241" s="887">
        <v>288.24792540907578</v>
      </c>
      <c r="S241" s="888">
        <v>255.1</v>
      </c>
      <c r="T241" s="994">
        <v>507</v>
      </c>
      <c r="U241" s="995">
        <v>146</v>
      </c>
      <c r="V241" s="887">
        <v>235.34238533475263</v>
      </c>
      <c r="W241" s="888">
        <v>253.2660614018474</v>
      </c>
      <c r="X241" s="881">
        <v>286</v>
      </c>
      <c r="Y241" s="247">
        <v>286</v>
      </c>
      <c r="Z241" s="887">
        <v>385.34</v>
      </c>
      <c r="AA241" s="888">
        <v>415</v>
      </c>
      <c r="AB241" s="887">
        <v>532</v>
      </c>
      <c r="AC241" s="888">
        <v>315</v>
      </c>
      <c r="AD241" s="881">
        <v>328</v>
      </c>
      <c r="AE241" s="996">
        <v>197</v>
      </c>
      <c r="AF241" s="881">
        <v>240</v>
      </c>
      <c r="AG241" s="882">
        <v>249</v>
      </c>
      <c r="AH241" s="881">
        <v>184.1</v>
      </c>
      <c r="AI241" s="882">
        <v>206</v>
      </c>
      <c r="AJ241" s="881">
        <v>189.33</v>
      </c>
      <c r="AK241" s="882">
        <v>204</v>
      </c>
      <c r="AL241" s="881">
        <v>72</v>
      </c>
      <c r="AM241" s="882">
        <v>69</v>
      </c>
      <c r="AN241" s="881">
        <v>280.52</v>
      </c>
      <c r="AO241" s="247">
        <v>291.3</v>
      </c>
      <c r="AP241" s="881">
        <v>306.952</v>
      </c>
      <c r="AQ241" s="882">
        <v>329.76599999999996</v>
      </c>
      <c r="AR241" s="881">
        <v>262</v>
      </c>
      <c r="AS241" s="882">
        <v>282</v>
      </c>
      <c r="AT241" s="881">
        <v>232.14</v>
      </c>
      <c r="AU241" s="882">
        <v>249.81</v>
      </c>
      <c r="AV241" s="881">
        <v>260.8</v>
      </c>
      <c r="AW241" s="882">
        <v>176</v>
      </c>
      <c r="AX241" s="881">
        <v>179</v>
      </c>
      <c r="AY241" s="882">
        <v>191</v>
      </c>
      <c r="AZ241" s="886">
        <v>313.5593220338983</v>
      </c>
      <c r="BA241" s="882">
        <v>326</v>
      </c>
      <c r="BB241" s="887">
        <v>340</v>
      </c>
      <c r="BC241" s="888">
        <v>177.8207073954984</v>
      </c>
      <c r="BD241" s="881">
        <v>458</v>
      </c>
      <c r="BE241" s="882">
        <v>493</v>
      </c>
      <c r="BF241" s="881">
        <v>254</v>
      </c>
      <c r="BG241" s="882">
        <v>273</v>
      </c>
      <c r="BH241" s="881">
        <v>286</v>
      </c>
      <c r="BI241" s="882">
        <v>285</v>
      </c>
      <c r="BJ241" s="881">
        <v>182.2</v>
      </c>
      <c r="BK241" s="882">
        <v>189</v>
      </c>
      <c r="BL241" s="881">
        <v>166</v>
      </c>
      <c r="BM241" s="247">
        <v>163</v>
      </c>
      <c r="BN241" s="881">
        <v>260</v>
      </c>
      <c r="BO241" s="882">
        <v>280</v>
      </c>
      <c r="BP241" s="887">
        <v>388.3</v>
      </c>
      <c r="BQ241" s="888">
        <v>418.00000000000006</v>
      </c>
    </row>
    <row r="242" spans="1:69" s="27" customFormat="1" ht="32.25" customHeight="1" thickBot="1" x14ac:dyDescent="0.3">
      <c r="A242" s="16">
        <v>166</v>
      </c>
      <c r="B242" s="131" t="s">
        <v>231</v>
      </c>
      <c r="C242" s="1148" t="s">
        <v>3</v>
      </c>
      <c r="D242" s="1148"/>
      <c r="E242" s="871" t="s">
        <v>382</v>
      </c>
      <c r="F242" s="64" t="e">
        <f>#REF!</f>
        <v>#REF!</v>
      </c>
      <c r="G242" s="871">
        <v>0.34</v>
      </c>
      <c r="H242" s="64" t="e">
        <f t="shared" si="6"/>
        <v>#REF!</v>
      </c>
      <c r="I242" s="64" t="e">
        <f>(H242*($I$9+#REF!))+H242</f>
        <v>#REF!</v>
      </c>
      <c r="J242" s="64" t="e">
        <f>ROUND(I242*#REF!*#REF!,0)</f>
        <v>#REF!</v>
      </c>
      <c r="K242" s="919" t="e">
        <f>ROUND(I242*#REF!*#REF!*#REF!,0)</f>
        <v>#REF!</v>
      </c>
      <c r="L242" s="887">
        <v>172</v>
      </c>
      <c r="M242" s="888">
        <v>111</v>
      </c>
      <c r="N242" s="881">
        <v>129.53944688807692</v>
      </c>
      <c r="O242" s="247">
        <v>102.2</v>
      </c>
      <c r="P242" s="993">
        <v>193</v>
      </c>
      <c r="Q242" s="888">
        <v>143.25</v>
      </c>
      <c r="R242" s="887">
        <v>170.84124732493271</v>
      </c>
      <c r="S242" s="888">
        <v>151.19999999999999</v>
      </c>
      <c r="T242" s="994">
        <v>300</v>
      </c>
      <c r="U242" s="995">
        <v>87</v>
      </c>
      <c r="V242" s="887">
        <v>139.3834256369696</v>
      </c>
      <c r="W242" s="888">
        <v>149.99886733348117</v>
      </c>
      <c r="X242" s="881">
        <v>171</v>
      </c>
      <c r="Y242" s="247">
        <v>171</v>
      </c>
      <c r="Z242" s="887">
        <v>235.95</v>
      </c>
      <c r="AA242" s="888">
        <v>254</v>
      </c>
      <c r="AB242" s="887">
        <v>310</v>
      </c>
      <c r="AC242" s="888">
        <v>184</v>
      </c>
      <c r="AD242" s="881">
        <v>194</v>
      </c>
      <c r="AE242" s="996">
        <v>117</v>
      </c>
      <c r="AF242" s="881">
        <v>154</v>
      </c>
      <c r="AG242" s="882">
        <v>160</v>
      </c>
      <c r="AH242" s="881">
        <v>127.61</v>
      </c>
      <c r="AI242" s="882">
        <v>143</v>
      </c>
      <c r="AJ242" s="881">
        <v>114.01</v>
      </c>
      <c r="AK242" s="882">
        <v>122</v>
      </c>
      <c r="AL242" s="881">
        <v>98</v>
      </c>
      <c r="AM242" s="882">
        <v>94</v>
      </c>
      <c r="AN242" s="881">
        <v>190.76</v>
      </c>
      <c r="AO242" s="247">
        <v>198.1</v>
      </c>
      <c r="AP242" s="881">
        <v>161.77199999999999</v>
      </c>
      <c r="AQ242" s="882">
        <v>204.28899999999999</v>
      </c>
      <c r="AR242" s="881">
        <v>155</v>
      </c>
      <c r="AS242" s="882">
        <v>167</v>
      </c>
      <c r="AT242" s="881">
        <v>147.77000000000001</v>
      </c>
      <c r="AU242" s="882">
        <v>159.02000000000001</v>
      </c>
      <c r="AV242" s="881">
        <v>177.60000000000002</v>
      </c>
      <c r="AW242" s="882">
        <v>119</v>
      </c>
      <c r="AX242" s="881">
        <v>152.26084</v>
      </c>
      <c r="AY242" s="882">
        <v>158.11054000000001</v>
      </c>
      <c r="AZ242" s="886">
        <v>211.86440677966101</v>
      </c>
      <c r="BA242" s="882">
        <v>226</v>
      </c>
      <c r="BB242" s="887">
        <v>208</v>
      </c>
      <c r="BC242" s="888">
        <v>108.48167539267017</v>
      </c>
      <c r="BD242" s="881">
        <v>271</v>
      </c>
      <c r="BE242" s="882">
        <v>292</v>
      </c>
      <c r="BF242" s="881">
        <v>151</v>
      </c>
      <c r="BG242" s="882">
        <v>162</v>
      </c>
      <c r="BH242" s="881">
        <v>170</v>
      </c>
      <c r="BI242" s="882">
        <v>170</v>
      </c>
      <c r="BJ242" s="881">
        <v>107.63</v>
      </c>
      <c r="BK242" s="882">
        <v>112</v>
      </c>
      <c r="BL242" s="881">
        <v>113</v>
      </c>
      <c r="BM242" s="247">
        <v>111</v>
      </c>
      <c r="BN242" s="881">
        <v>165</v>
      </c>
      <c r="BO242" s="882">
        <v>177</v>
      </c>
      <c r="BP242" s="887">
        <v>239.8</v>
      </c>
      <c r="BQ242" s="888">
        <v>202.25872128</v>
      </c>
    </row>
    <row r="243" spans="1:69" s="27" customFormat="1" ht="31.5" customHeight="1" thickBot="1" x14ac:dyDescent="0.3">
      <c r="A243" s="16">
        <v>167</v>
      </c>
      <c r="B243" s="131" t="s">
        <v>232</v>
      </c>
      <c r="C243" s="1148" t="s">
        <v>3</v>
      </c>
      <c r="D243" s="1148"/>
      <c r="E243" s="871" t="s">
        <v>8</v>
      </c>
      <c r="F243" s="64" t="e">
        <f>#REF!</f>
        <v>#REF!</v>
      </c>
      <c r="G243" s="871">
        <v>0.64</v>
      </c>
      <c r="H243" s="64" t="e">
        <f t="shared" si="6"/>
        <v>#REF!</v>
      </c>
      <c r="I243" s="64" t="e">
        <f>(H243*($I$9+#REF!))+H243</f>
        <v>#REF!</v>
      </c>
      <c r="J243" s="64" t="e">
        <f>ROUND(I243*#REF!*#REF!,0)</f>
        <v>#REF!</v>
      </c>
      <c r="K243" s="919" t="e">
        <f>ROUND(I243*#REF!*#REF!*#REF!,0)</f>
        <v>#REF!</v>
      </c>
      <c r="L243" s="887">
        <v>325</v>
      </c>
      <c r="M243" s="888">
        <v>210</v>
      </c>
      <c r="N243" s="881">
        <v>243.83895884814478</v>
      </c>
      <c r="O243" s="247">
        <v>192.4</v>
      </c>
      <c r="P243" s="993">
        <v>363</v>
      </c>
      <c r="Q243" s="888">
        <v>270</v>
      </c>
      <c r="R243" s="887">
        <v>321.58352437634386</v>
      </c>
      <c r="S243" s="888">
        <v>284.60000000000002</v>
      </c>
      <c r="T243" s="994">
        <v>565</v>
      </c>
      <c r="U243" s="995">
        <v>163</v>
      </c>
      <c r="V243" s="887">
        <v>262.36880119900167</v>
      </c>
      <c r="W243" s="888">
        <v>282.35080909831754</v>
      </c>
      <c r="X243" s="881">
        <v>392</v>
      </c>
      <c r="Y243" s="247">
        <v>392</v>
      </c>
      <c r="Z243" s="887">
        <v>444.15</v>
      </c>
      <c r="AA243" s="888">
        <v>478</v>
      </c>
      <c r="AB243" s="887">
        <v>584</v>
      </c>
      <c r="AC243" s="888">
        <v>346</v>
      </c>
      <c r="AD243" s="881">
        <v>365</v>
      </c>
      <c r="AE243" s="996">
        <v>220</v>
      </c>
      <c r="AF243" s="881">
        <v>290</v>
      </c>
      <c r="AG243" s="882">
        <v>302</v>
      </c>
      <c r="AH243" s="881">
        <v>240.58</v>
      </c>
      <c r="AI243" s="882">
        <v>270</v>
      </c>
      <c r="AJ243" s="881">
        <v>214.43</v>
      </c>
      <c r="AK243" s="882">
        <v>230</v>
      </c>
      <c r="AL243" s="881">
        <v>98</v>
      </c>
      <c r="AM243" s="882">
        <v>94</v>
      </c>
      <c r="AN243" s="881">
        <v>359.07</v>
      </c>
      <c r="AO243" s="247">
        <v>372.9</v>
      </c>
      <c r="AP243" s="881">
        <v>303.84099999999995</v>
      </c>
      <c r="AQ243" s="882">
        <v>384.72699999999998</v>
      </c>
      <c r="AR243" s="881">
        <v>293</v>
      </c>
      <c r="AS243" s="882">
        <v>315</v>
      </c>
      <c r="AT243" s="881">
        <v>278.14999999999998</v>
      </c>
      <c r="AU243" s="882">
        <v>299.33999999999997</v>
      </c>
      <c r="AV243" s="881">
        <v>334.40000000000003</v>
      </c>
      <c r="AW243" s="882">
        <v>225</v>
      </c>
      <c r="AX243" s="881">
        <v>286.60368000000005</v>
      </c>
      <c r="AY243" s="882">
        <v>297.60744000000005</v>
      </c>
      <c r="AZ243" s="886">
        <v>399.15254237288138</v>
      </c>
      <c r="BA243" s="882">
        <v>414</v>
      </c>
      <c r="BB243" s="887">
        <v>392</v>
      </c>
      <c r="BC243" s="888">
        <v>205.23922005571035</v>
      </c>
      <c r="BD243" s="881">
        <v>510</v>
      </c>
      <c r="BE243" s="882">
        <v>549</v>
      </c>
      <c r="BF243" s="881">
        <v>284</v>
      </c>
      <c r="BG243" s="882">
        <v>306</v>
      </c>
      <c r="BH243" s="881">
        <v>321</v>
      </c>
      <c r="BI243" s="882">
        <v>320</v>
      </c>
      <c r="BJ243" s="881">
        <v>203.39</v>
      </c>
      <c r="BK243" s="882">
        <v>211</v>
      </c>
      <c r="BL243" s="881">
        <v>213</v>
      </c>
      <c r="BM243" s="247">
        <v>209</v>
      </c>
      <c r="BN243" s="881">
        <v>310</v>
      </c>
      <c r="BO243" s="882">
        <v>334</v>
      </c>
      <c r="BP243" s="887">
        <v>452.1</v>
      </c>
      <c r="BQ243" s="888">
        <v>380.72632268000007</v>
      </c>
    </row>
    <row r="244" spans="1:69" s="27" customFormat="1" ht="30" customHeight="1" thickBot="1" x14ac:dyDescent="0.3">
      <c r="A244" s="16">
        <v>168</v>
      </c>
      <c r="B244" s="131" t="s">
        <v>233</v>
      </c>
      <c r="C244" s="1148" t="s">
        <v>3</v>
      </c>
      <c r="D244" s="1148"/>
      <c r="E244" s="871" t="s">
        <v>383</v>
      </c>
      <c r="F244" s="64" t="e">
        <f>#REF!</f>
        <v>#REF!</v>
      </c>
      <c r="G244" s="871">
        <v>0.5</v>
      </c>
      <c r="H244" s="64" t="e">
        <f t="shared" si="6"/>
        <v>#REF!</v>
      </c>
      <c r="I244" s="64" t="e">
        <f>(H244*($I$9+#REF!))+H244</f>
        <v>#REF!</v>
      </c>
      <c r="J244" s="64" t="e">
        <f>ROUND(I244*#REF!*#REF!,0)</f>
        <v>#REF!</v>
      </c>
      <c r="K244" s="919" t="e">
        <f>ROUND(I244*#REF!*#REF!*#REF!,0)</f>
        <v>#REF!</v>
      </c>
      <c r="L244" s="887">
        <v>290</v>
      </c>
      <c r="M244" s="888">
        <v>187</v>
      </c>
      <c r="N244" s="881">
        <v>217.24911727371494</v>
      </c>
      <c r="O244" s="247">
        <v>171.4</v>
      </c>
      <c r="P244" s="993">
        <v>320</v>
      </c>
      <c r="Q244" s="888">
        <v>237.75</v>
      </c>
      <c r="R244" s="887">
        <v>288.24792540907578</v>
      </c>
      <c r="S244" s="888">
        <v>255.1</v>
      </c>
      <c r="T244" s="994">
        <v>507</v>
      </c>
      <c r="U244" s="995">
        <v>146</v>
      </c>
      <c r="V244" s="887">
        <v>235.34238533475263</v>
      </c>
      <c r="W244" s="888">
        <v>253.2660614018474</v>
      </c>
      <c r="X244" s="881">
        <v>286</v>
      </c>
      <c r="Y244" s="247">
        <v>286</v>
      </c>
      <c r="Z244" s="887">
        <v>385.34</v>
      </c>
      <c r="AA244" s="888">
        <v>415</v>
      </c>
      <c r="AB244" s="887">
        <v>532</v>
      </c>
      <c r="AC244" s="888">
        <v>315</v>
      </c>
      <c r="AD244" s="881">
        <v>328</v>
      </c>
      <c r="AE244" s="996">
        <v>197</v>
      </c>
      <c r="AF244" s="881">
        <v>240</v>
      </c>
      <c r="AG244" s="882">
        <v>249</v>
      </c>
      <c r="AH244" s="881">
        <v>184.1</v>
      </c>
      <c r="AI244" s="882">
        <v>206</v>
      </c>
      <c r="AJ244" s="881">
        <v>189.33</v>
      </c>
      <c r="AK244" s="882">
        <v>204</v>
      </c>
      <c r="AL244" s="881">
        <v>184</v>
      </c>
      <c r="AM244" s="882">
        <v>177</v>
      </c>
      <c r="AN244" s="881">
        <v>280.52</v>
      </c>
      <c r="AO244" s="247">
        <v>291.3</v>
      </c>
      <c r="AP244" s="881">
        <v>306.952</v>
      </c>
      <c r="AQ244" s="882">
        <v>329.76599999999996</v>
      </c>
      <c r="AR244" s="881">
        <v>262</v>
      </c>
      <c r="AS244" s="882">
        <v>282</v>
      </c>
      <c r="AT244" s="881">
        <v>232.14</v>
      </c>
      <c r="AU244" s="882">
        <v>249.81</v>
      </c>
      <c r="AV244" s="881">
        <v>260.8</v>
      </c>
      <c r="AW244" s="882">
        <v>176</v>
      </c>
      <c r="AX244" s="881">
        <v>147.78134</v>
      </c>
      <c r="AY244" s="882">
        <v>153.45186000000001</v>
      </c>
      <c r="AZ244" s="886">
        <v>313.5593220338983</v>
      </c>
      <c r="BA244" s="882">
        <v>326</v>
      </c>
      <c r="BB244" s="887">
        <v>340</v>
      </c>
      <c r="BC244" s="888">
        <v>177.8207073954984</v>
      </c>
      <c r="BD244" s="881">
        <v>458</v>
      </c>
      <c r="BE244" s="882">
        <v>493</v>
      </c>
      <c r="BF244" s="881">
        <v>169</v>
      </c>
      <c r="BG244" s="882">
        <v>144</v>
      </c>
      <c r="BH244" s="881">
        <v>286</v>
      </c>
      <c r="BI244" s="882">
        <v>285</v>
      </c>
      <c r="BJ244" s="881">
        <v>182.2</v>
      </c>
      <c r="BK244" s="882">
        <v>189</v>
      </c>
      <c r="BL244" s="881">
        <v>166</v>
      </c>
      <c r="BM244" s="247">
        <v>163</v>
      </c>
      <c r="BN244" s="881">
        <v>260</v>
      </c>
      <c r="BO244" s="882">
        <v>280</v>
      </c>
      <c r="BP244" s="887">
        <v>388.3</v>
      </c>
      <c r="BQ244" s="888">
        <v>196.30752108000001</v>
      </c>
    </row>
    <row r="245" spans="1:69" s="27" customFormat="1" ht="41.25" customHeight="1" thickBot="1" x14ac:dyDescent="0.3">
      <c r="A245" s="16">
        <v>169</v>
      </c>
      <c r="B245" s="131" t="s">
        <v>234</v>
      </c>
      <c r="C245" s="1148" t="s">
        <v>3</v>
      </c>
      <c r="D245" s="1148"/>
      <c r="E245" s="871" t="s">
        <v>8</v>
      </c>
      <c r="F245" s="64" t="e">
        <f>#REF!</f>
        <v>#REF!</v>
      </c>
      <c r="G245" s="871">
        <v>0.5</v>
      </c>
      <c r="H245" s="64" t="e">
        <f t="shared" si="6"/>
        <v>#REF!</v>
      </c>
      <c r="I245" s="64" t="e">
        <f>(H245*($I$9+#REF!))+H245</f>
        <v>#REF!</v>
      </c>
      <c r="J245" s="64" t="e">
        <f>ROUND(I245*#REF!*#REF!,0)</f>
        <v>#REF!</v>
      </c>
      <c r="K245" s="919" t="e">
        <f>ROUND(I245*#REF!*#REF!*#REF!,0)</f>
        <v>#REF!</v>
      </c>
      <c r="L245" s="887">
        <v>290</v>
      </c>
      <c r="M245" s="888">
        <v>187</v>
      </c>
      <c r="N245" s="881">
        <v>217.24911727371494</v>
      </c>
      <c r="O245" s="247">
        <v>171.4</v>
      </c>
      <c r="P245" s="993">
        <v>320</v>
      </c>
      <c r="Q245" s="888">
        <v>237.75</v>
      </c>
      <c r="R245" s="887">
        <v>288.24792540907578</v>
      </c>
      <c r="S245" s="888">
        <v>255.1</v>
      </c>
      <c r="T245" s="994">
        <v>507</v>
      </c>
      <c r="U245" s="995">
        <v>146</v>
      </c>
      <c r="V245" s="887">
        <v>235.34238533475263</v>
      </c>
      <c r="W245" s="888">
        <v>253.2660614018474</v>
      </c>
      <c r="X245" s="881">
        <v>286</v>
      </c>
      <c r="Y245" s="247">
        <v>286</v>
      </c>
      <c r="Z245" s="887">
        <v>385.34</v>
      </c>
      <c r="AA245" s="888">
        <v>415</v>
      </c>
      <c r="AB245" s="887">
        <v>532</v>
      </c>
      <c r="AC245" s="888">
        <v>315</v>
      </c>
      <c r="AD245" s="881">
        <v>328</v>
      </c>
      <c r="AE245" s="996">
        <v>197</v>
      </c>
      <c r="AF245" s="881">
        <v>240</v>
      </c>
      <c r="AG245" s="882">
        <v>249</v>
      </c>
      <c r="AH245" s="881">
        <v>184.1</v>
      </c>
      <c r="AI245" s="882">
        <v>206</v>
      </c>
      <c r="AJ245" s="881">
        <v>189.33</v>
      </c>
      <c r="AK245" s="882">
        <v>204</v>
      </c>
      <c r="AL245" s="881">
        <v>95</v>
      </c>
      <c r="AM245" s="882">
        <v>92</v>
      </c>
      <c r="AN245" s="881">
        <v>280.52</v>
      </c>
      <c r="AO245" s="247">
        <v>291.3</v>
      </c>
      <c r="AP245" s="881">
        <v>306.952</v>
      </c>
      <c r="AQ245" s="882">
        <v>329.76599999999996</v>
      </c>
      <c r="AR245" s="881">
        <v>262</v>
      </c>
      <c r="AS245" s="882">
        <v>282</v>
      </c>
      <c r="AT245" s="881">
        <v>232.14</v>
      </c>
      <c r="AU245" s="882">
        <v>249.81</v>
      </c>
      <c r="AV245" s="881">
        <v>260.8</v>
      </c>
      <c r="AW245" s="882">
        <v>176</v>
      </c>
      <c r="AX245" s="881">
        <v>179</v>
      </c>
      <c r="AY245" s="882">
        <v>191</v>
      </c>
      <c r="AZ245" s="886">
        <v>313.5593220338983</v>
      </c>
      <c r="BA245" s="882">
        <v>326</v>
      </c>
      <c r="BB245" s="887">
        <v>340</v>
      </c>
      <c r="BC245" s="888">
        <v>177.8207073954984</v>
      </c>
      <c r="BD245" s="881">
        <v>458</v>
      </c>
      <c r="BE245" s="882">
        <v>493</v>
      </c>
      <c r="BF245" s="881">
        <v>254</v>
      </c>
      <c r="BG245" s="882">
        <v>273</v>
      </c>
      <c r="BH245" s="881">
        <v>286</v>
      </c>
      <c r="BI245" s="882">
        <v>285</v>
      </c>
      <c r="BJ245" s="881">
        <v>182.2</v>
      </c>
      <c r="BK245" s="882">
        <v>189</v>
      </c>
      <c r="BL245" s="881">
        <v>166</v>
      </c>
      <c r="BM245" s="247">
        <v>163</v>
      </c>
      <c r="BN245" s="881">
        <v>260</v>
      </c>
      <c r="BO245" s="882">
        <v>280</v>
      </c>
      <c r="BP245" s="887">
        <v>388.3</v>
      </c>
      <c r="BQ245" s="888">
        <v>418.00000000000006</v>
      </c>
    </row>
    <row r="246" spans="1:69" s="27" customFormat="1" ht="41.25" customHeight="1" thickBot="1" x14ac:dyDescent="0.3">
      <c r="A246" s="16">
        <v>170</v>
      </c>
      <c r="B246" s="131" t="s">
        <v>235</v>
      </c>
      <c r="C246" s="1148" t="s">
        <v>3</v>
      </c>
      <c r="D246" s="1148"/>
      <c r="E246" s="871" t="s">
        <v>8</v>
      </c>
      <c r="F246" s="64" t="e">
        <f>#REF!</f>
        <v>#REF!</v>
      </c>
      <c r="G246" s="871">
        <v>0.65</v>
      </c>
      <c r="H246" s="64" t="e">
        <f t="shared" si="6"/>
        <v>#REF!</v>
      </c>
      <c r="I246" s="64" t="e">
        <f>(H246*($I$9+#REF!))+H246</f>
        <v>#REF!</v>
      </c>
      <c r="J246" s="64" t="e">
        <f>ROUND(I246*#REF!*#REF!,0)</f>
        <v>#REF!</v>
      </c>
      <c r="K246" s="919" t="e">
        <f>ROUND(I246*#REF!*#REF!*#REF!,0)</f>
        <v>#REF!</v>
      </c>
      <c r="L246" s="887">
        <v>376</v>
      </c>
      <c r="M246" s="888">
        <v>243</v>
      </c>
      <c r="N246" s="881">
        <v>282.42385245582949</v>
      </c>
      <c r="O246" s="247">
        <v>222.9</v>
      </c>
      <c r="P246" s="993">
        <v>416</v>
      </c>
      <c r="Q246" s="888">
        <v>309</v>
      </c>
      <c r="R246" s="887">
        <v>374.72230303179862</v>
      </c>
      <c r="S246" s="888">
        <v>331.6</v>
      </c>
      <c r="T246" s="994">
        <v>659</v>
      </c>
      <c r="U246" s="995">
        <v>190</v>
      </c>
      <c r="V246" s="887">
        <v>305.94510093517846</v>
      </c>
      <c r="W246" s="888">
        <v>329.24587982240155</v>
      </c>
      <c r="X246" s="881">
        <v>372</v>
      </c>
      <c r="Y246" s="247">
        <v>372</v>
      </c>
      <c r="Z246" s="887">
        <v>500.94</v>
      </c>
      <c r="AA246" s="888">
        <v>539</v>
      </c>
      <c r="AB246" s="887">
        <v>691</v>
      </c>
      <c r="AC246" s="888">
        <v>410</v>
      </c>
      <c r="AD246" s="881">
        <v>426</v>
      </c>
      <c r="AE246" s="996">
        <v>257</v>
      </c>
      <c r="AF246" s="881">
        <v>312</v>
      </c>
      <c r="AG246" s="882">
        <v>324</v>
      </c>
      <c r="AH246" s="881">
        <v>239.53</v>
      </c>
      <c r="AI246" s="882">
        <v>268</v>
      </c>
      <c r="AJ246" s="881">
        <v>245.81</v>
      </c>
      <c r="AK246" s="882">
        <v>265</v>
      </c>
      <c r="AL246" s="881">
        <v>95</v>
      </c>
      <c r="AM246" s="882">
        <v>92</v>
      </c>
      <c r="AN246" s="881">
        <v>364.68</v>
      </c>
      <c r="AO246" s="247">
        <v>378.7</v>
      </c>
      <c r="AP246" s="881">
        <v>399.24499999999995</v>
      </c>
      <c r="AQ246" s="882">
        <v>429.31799999999998</v>
      </c>
      <c r="AR246" s="881">
        <v>341</v>
      </c>
      <c r="AS246" s="882">
        <v>367</v>
      </c>
      <c r="AT246" s="881">
        <v>301.77999999999997</v>
      </c>
      <c r="AU246" s="882">
        <v>324.76</v>
      </c>
      <c r="AV246" s="881">
        <v>339.20000000000005</v>
      </c>
      <c r="AW246" s="882">
        <v>228</v>
      </c>
      <c r="AX246" s="881">
        <v>233</v>
      </c>
      <c r="AY246" s="882">
        <v>249</v>
      </c>
      <c r="AZ246" s="886">
        <v>400</v>
      </c>
      <c r="BA246" s="882">
        <v>414</v>
      </c>
      <c r="BB246" s="887">
        <v>442</v>
      </c>
      <c r="BC246" s="888">
        <v>231.51980198019803</v>
      </c>
      <c r="BD246" s="881">
        <v>595</v>
      </c>
      <c r="BE246" s="882">
        <v>640</v>
      </c>
      <c r="BF246" s="881">
        <v>330</v>
      </c>
      <c r="BG246" s="882">
        <v>355</v>
      </c>
      <c r="BH246" s="881">
        <v>372</v>
      </c>
      <c r="BI246" s="882">
        <v>371</v>
      </c>
      <c r="BJ246" s="881">
        <v>236.44</v>
      </c>
      <c r="BK246" s="882">
        <v>246</v>
      </c>
      <c r="BL246" s="881">
        <v>216</v>
      </c>
      <c r="BM246" s="247">
        <v>212</v>
      </c>
      <c r="BN246" s="881">
        <v>338</v>
      </c>
      <c r="BO246" s="882">
        <v>363</v>
      </c>
      <c r="BP246" s="887">
        <v>504.90000000000003</v>
      </c>
      <c r="BQ246" s="888">
        <v>543.40000000000009</v>
      </c>
    </row>
    <row r="247" spans="1:69" s="27" customFormat="1" ht="41.25" customHeight="1" thickBot="1" x14ac:dyDescent="0.3">
      <c r="A247" s="16">
        <v>171</v>
      </c>
      <c r="B247" s="131" t="s">
        <v>236</v>
      </c>
      <c r="C247" s="1148" t="s">
        <v>3</v>
      </c>
      <c r="D247" s="1148"/>
      <c r="E247" s="871" t="s">
        <v>8</v>
      </c>
      <c r="F247" s="64" t="e">
        <f>#REF!</f>
        <v>#REF!</v>
      </c>
      <c r="G247" s="871">
        <v>0.5</v>
      </c>
      <c r="H247" s="64" t="e">
        <f t="shared" si="6"/>
        <v>#REF!</v>
      </c>
      <c r="I247" s="64" t="e">
        <f>(H247*($I$9+#REF!))+H247</f>
        <v>#REF!</v>
      </c>
      <c r="J247" s="64" t="e">
        <f>ROUND(I247*#REF!*#REF!,0)</f>
        <v>#REF!</v>
      </c>
      <c r="K247" s="919" t="e">
        <f>ROUND(I247*#REF!*#REF!*#REF!,0)</f>
        <v>#REF!</v>
      </c>
      <c r="L247" s="887">
        <v>290</v>
      </c>
      <c r="M247" s="888">
        <v>187</v>
      </c>
      <c r="N247" s="881">
        <v>217.24911727371494</v>
      </c>
      <c r="O247" s="247">
        <v>171.4</v>
      </c>
      <c r="P247" s="993">
        <v>320</v>
      </c>
      <c r="Q247" s="888">
        <v>237.75</v>
      </c>
      <c r="R247" s="887">
        <v>288.24792540907578</v>
      </c>
      <c r="S247" s="888">
        <v>255.1</v>
      </c>
      <c r="T247" s="994">
        <v>507</v>
      </c>
      <c r="U247" s="995">
        <v>146</v>
      </c>
      <c r="V247" s="887">
        <v>235.34238533475263</v>
      </c>
      <c r="W247" s="888">
        <v>253.2660614018474</v>
      </c>
      <c r="X247" s="881">
        <v>286</v>
      </c>
      <c r="Y247" s="247">
        <v>286</v>
      </c>
      <c r="Z247" s="887">
        <v>385.34</v>
      </c>
      <c r="AA247" s="888">
        <v>415</v>
      </c>
      <c r="AB247" s="887">
        <v>532</v>
      </c>
      <c r="AC247" s="888">
        <v>315</v>
      </c>
      <c r="AD247" s="881">
        <v>328</v>
      </c>
      <c r="AE247" s="996">
        <v>197</v>
      </c>
      <c r="AF247" s="881">
        <v>240</v>
      </c>
      <c r="AG247" s="882">
        <v>249</v>
      </c>
      <c r="AH247" s="881">
        <v>184.1</v>
      </c>
      <c r="AI247" s="882">
        <v>206</v>
      </c>
      <c r="AJ247" s="881">
        <v>189.33</v>
      </c>
      <c r="AK247" s="882">
        <v>204</v>
      </c>
      <c r="AL247" s="881">
        <v>101</v>
      </c>
      <c r="AM247" s="882">
        <v>97</v>
      </c>
      <c r="AN247" s="881">
        <v>280.52</v>
      </c>
      <c r="AO247" s="247">
        <v>291.3</v>
      </c>
      <c r="AP247" s="881">
        <v>306.952</v>
      </c>
      <c r="AQ247" s="882">
        <v>329.76599999999996</v>
      </c>
      <c r="AR247" s="881">
        <v>262</v>
      </c>
      <c r="AS247" s="882">
        <v>282</v>
      </c>
      <c r="AT247" s="881">
        <v>232.14</v>
      </c>
      <c r="AU247" s="882">
        <v>249.81</v>
      </c>
      <c r="AV247" s="881">
        <v>260.8</v>
      </c>
      <c r="AW247" s="882">
        <v>176</v>
      </c>
      <c r="AX247" s="881">
        <v>179</v>
      </c>
      <c r="AY247" s="882">
        <v>191</v>
      </c>
      <c r="AZ247" s="886">
        <v>313.5593220338983</v>
      </c>
      <c r="BA247" s="882">
        <v>326</v>
      </c>
      <c r="BB247" s="887">
        <v>340</v>
      </c>
      <c r="BC247" s="888">
        <v>177.8207073954984</v>
      </c>
      <c r="BD247" s="881">
        <v>458</v>
      </c>
      <c r="BE247" s="882">
        <v>493</v>
      </c>
      <c r="BF247" s="881">
        <v>254</v>
      </c>
      <c r="BG247" s="882">
        <v>273</v>
      </c>
      <c r="BH247" s="881">
        <v>286</v>
      </c>
      <c r="BI247" s="882">
        <v>285</v>
      </c>
      <c r="BJ247" s="881">
        <v>182.2</v>
      </c>
      <c r="BK247" s="882">
        <v>189</v>
      </c>
      <c r="BL247" s="881">
        <v>166</v>
      </c>
      <c r="BM247" s="247">
        <v>163</v>
      </c>
      <c r="BN247" s="881">
        <v>260</v>
      </c>
      <c r="BO247" s="882">
        <v>280</v>
      </c>
      <c r="BP247" s="887">
        <v>388.3</v>
      </c>
      <c r="BQ247" s="888">
        <v>418.00000000000006</v>
      </c>
    </row>
    <row r="248" spans="1:69" s="27" customFormat="1" ht="41.25" customHeight="1" thickBot="1" x14ac:dyDescent="0.3">
      <c r="A248" s="16">
        <v>172</v>
      </c>
      <c r="B248" s="131" t="s">
        <v>237</v>
      </c>
      <c r="C248" s="1148" t="s">
        <v>3</v>
      </c>
      <c r="D248" s="1148"/>
      <c r="E248" s="871" t="s">
        <v>8</v>
      </c>
      <c r="F248" s="64" t="e">
        <f>#REF!</f>
        <v>#REF!</v>
      </c>
      <c r="G248" s="871">
        <v>1</v>
      </c>
      <c r="H248" s="64" t="e">
        <f t="shared" si="6"/>
        <v>#REF!</v>
      </c>
      <c r="I248" s="64" t="e">
        <f>(H248*($I$9+#REF!))+H248</f>
        <v>#REF!</v>
      </c>
      <c r="J248" s="64" t="e">
        <f>ROUND(I248*#REF!*#REF!,0)</f>
        <v>#REF!</v>
      </c>
      <c r="K248" s="919" t="e">
        <f>ROUND(I248*#REF!*#REF!*#REF!,0)</f>
        <v>#REF!</v>
      </c>
      <c r="L248" s="887">
        <v>579</v>
      </c>
      <c r="M248" s="888">
        <v>374</v>
      </c>
      <c r="N248" s="881">
        <v>434.49823454742989</v>
      </c>
      <c r="O248" s="247">
        <v>342.9</v>
      </c>
      <c r="P248" s="993">
        <v>640</v>
      </c>
      <c r="Q248" s="888">
        <v>475.5</v>
      </c>
      <c r="R248" s="887">
        <v>576.49585081815155</v>
      </c>
      <c r="S248" s="888">
        <v>510.2</v>
      </c>
      <c r="T248" s="994">
        <v>1013</v>
      </c>
      <c r="U248" s="995">
        <v>292</v>
      </c>
      <c r="V248" s="887">
        <v>470.68477066950527</v>
      </c>
      <c r="W248" s="888">
        <v>506.53212280369479</v>
      </c>
      <c r="X248" s="881">
        <v>572</v>
      </c>
      <c r="Y248" s="247">
        <v>572</v>
      </c>
      <c r="Z248" s="887">
        <v>770.68</v>
      </c>
      <c r="AA248" s="888">
        <v>829</v>
      </c>
      <c r="AB248" s="887">
        <v>1064</v>
      </c>
      <c r="AC248" s="888">
        <v>631</v>
      </c>
      <c r="AD248" s="881">
        <v>655</v>
      </c>
      <c r="AE248" s="996">
        <v>395</v>
      </c>
      <c r="AF248" s="881">
        <v>479</v>
      </c>
      <c r="AG248" s="882">
        <v>498</v>
      </c>
      <c r="AH248" s="881">
        <v>368.19</v>
      </c>
      <c r="AI248" s="882">
        <v>412</v>
      </c>
      <c r="AJ248" s="881">
        <v>378.65</v>
      </c>
      <c r="AK248" s="882">
        <v>407</v>
      </c>
      <c r="AL248" s="881">
        <v>383</v>
      </c>
      <c r="AM248" s="882">
        <v>369</v>
      </c>
      <c r="AN248" s="881">
        <v>561.04999999999995</v>
      </c>
      <c r="AO248" s="247">
        <v>582.6</v>
      </c>
      <c r="AP248" s="881">
        <v>613.904</v>
      </c>
      <c r="AQ248" s="882">
        <v>660.56899999999996</v>
      </c>
      <c r="AR248" s="881">
        <v>524</v>
      </c>
      <c r="AS248" s="882">
        <v>564</v>
      </c>
      <c r="AT248" s="881">
        <v>464.27</v>
      </c>
      <c r="AU248" s="882">
        <v>499.63</v>
      </c>
      <c r="AV248" s="881">
        <v>521.6</v>
      </c>
      <c r="AW248" s="882">
        <v>351</v>
      </c>
      <c r="AX248" s="881">
        <v>359</v>
      </c>
      <c r="AY248" s="882">
        <v>383</v>
      </c>
      <c r="AZ248" s="886">
        <v>622.03389830508479</v>
      </c>
      <c r="BA248" s="882">
        <v>646</v>
      </c>
      <c r="BB248" s="887">
        <v>681</v>
      </c>
      <c r="BC248" s="888">
        <v>356.23022508038588</v>
      </c>
      <c r="BD248" s="881">
        <v>916</v>
      </c>
      <c r="BE248" s="882">
        <v>985</v>
      </c>
      <c r="BF248" s="881">
        <v>508</v>
      </c>
      <c r="BG248" s="882">
        <v>547</v>
      </c>
      <c r="BH248" s="881">
        <v>572</v>
      </c>
      <c r="BI248" s="882">
        <v>571</v>
      </c>
      <c r="BJ248" s="881">
        <v>364.41</v>
      </c>
      <c r="BK248" s="882">
        <v>378</v>
      </c>
      <c r="BL248" s="881">
        <v>332</v>
      </c>
      <c r="BM248" s="247">
        <v>327</v>
      </c>
      <c r="BN248" s="881">
        <v>519</v>
      </c>
      <c r="BO248" s="882">
        <v>559</v>
      </c>
      <c r="BP248" s="887">
        <v>777.7</v>
      </c>
      <c r="BQ248" s="888">
        <v>836.00000000000011</v>
      </c>
    </row>
    <row r="249" spans="1:69" s="27" customFormat="1" ht="41.25" customHeight="1" thickBot="1" x14ac:dyDescent="0.3">
      <c r="A249" s="16">
        <v>173</v>
      </c>
      <c r="B249" s="131" t="s">
        <v>238</v>
      </c>
      <c r="C249" s="1148" t="s">
        <v>3</v>
      </c>
      <c r="D249" s="1148"/>
      <c r="E249" s="871" t="s">
        <v>8</v>
      </c>
      <c r="F249" s="64" t="e">
        <f>#REF!</f>
        <v>#REF!</v>
      </c>
      <c r="G249" s="871">
        <v>1</v>
      </c>
      <c r="H249" s="64" t="e">
        <f t="shared" si="6"/>
        <v>#REF!</v>
      </c>
      <c r="I249" s="64" t="e">
        <f>(H249*($I$9+#REF!))+H249</f>
        <v>#REF!</v>
      </c>
      <c r="J249" s="64" t="e">
        <f>ROUND(I249*#REF!*#REF!,0)</f>
        <v>#REF!</v>
      </c>
      <c r="K249" s="919" t="e">
        <f>ROUND(I249*#REF!*#REF!*#REF!,0)</f>
        <v>#REF!</v>
      </c>
      <c r="L249" s="887">
        <v>579</v>
      </c>
      <c r="M249" s="888">
        <v>374</v>
      </c>
      <c r="N249" s="881">
        <v>434.49823454742989</v>
      </c>
      <c r="O249" s="247">
        <v>342.9</v>
      </c>
      <c r="P249" s="993">
        <v>640</v>
      </c>
      <c r="Q249" s="888">
        <v>475.5</v>
      </c>
      <c r="R249" s="887">
        <v>576.49585081815155</v>
      </c>
      <c r="S249" s="888">
        <v>510.2</v>
      </c>
      <c r="T249" s="994">
        <v>1013</v>
      </c>
      <c r="U249" s="995">
        <v>292</v>
      </c>
      <c r="V249" s="887">
        <v>470.68477066950527</v>
      </c>
      <c r="W249" s="888">
        <v>506.53212280369479</v>
      </c>
      <c r="X249" s="881">
        <v>572</v>
      </c>
      <c r="Y249" s="247">
        <v>572</v>
      </c>
      <c r="Z249" s="887">
        <v>770.68</v>
      </c>
      <c r="AA249" s="888">
        <v>829</v>
      </c>
      <c r="AB249" s="887">
        <v>1064</v>
      </c>
      <c r="AC249" s="888">
        <v>631</v>
      </c>
      <c r="AD249" s="881">
        <v>655</v>
      </c>
      <c r="AE249" s="996">
        <v>395</v>
      </c>
      <c r="AF249" s="881">
        <v>479</v>
      </c>
      <c r="AG249" s="882">
        <v>498</v>
      </c>
      <c r="AH249" s="881">
        <v>368.19</v>
      </c>
      <c r="AI249" s="882">
        <v>412</v>
      </c>
      <c r="AJ249" s="881">
        <v>378.65</v>
      </c>
      <c r="AK249" s="882">
        <v>407</v>
      </c>
      <c r="AL249" s="881">
        <v>288</v>
      </c>
      <c r="AM249" s="882">
        <v>277</v>
      </c>
      <c r="AN249" s="881">
        <v>561.04999999999995</v>
      </c>
      <c r="AO249" s="247">
        <v>582.6</v>
      </c>
      <c r="AP249" s="881">
        <v>613.904</v>
      </c>
      <c r="AQ249" s="882">
        <v>660.56899999999996</v>
      </c>
      <c r="AR249" s="881">
        <v>524</v>
      </c>
      <c r="AS249" s="882">
        <v>564</v>
      </c>
      <c r="AT249" s="881">
        <v>464.27</v>
      </c>
      <c r="AU249" s="882">
        <v>499.63</v>
      </c>
      <c r="AV249" s="881">
        <v>521.6</v>
      </c>
      <c r="AW249" s="882">
        <v>351</v>
      </c>
      <c r="AX249" s="881">
        <v>359</v>
      </c>
      <c r="AY249" s="882">
        <v>383</v>
      </c>
      <c r="AZ249" s="886">
        <v>622.03389830508479</v>
      </c>
      <c r="BA249" s="882">
        <v>646</v>
      </c>
      <c r="BB249" s="887">
        <v>681</v>
      </c>
      <c r="BC249" s="888">
        <v>356.23022508038588</v>
      </c>
      <c r="BD249" s="881">
        <v>916</v>
      </c>
      <c r="BE249" s="882">
        <v>985</v>
      </c>
      <c r="BF249" s="881">
        <v>508</v>
      </c>
      <c r="BG249" s="882">
        <v>547</v>
      </c>
      <c r="BH249" s="881">
        <v>572</v>
      </c>
      <c r="BI249" s="882">
        <v>571</v>
      </c>
      <c r="BJ249" s="881">
        <v>364.41</v>
      </c>
      <c r="BK249" s="882">
        <v>378</v>
      </c>
      <c r="BL249" s="881">
        <v>332</v>
      </c>
      <c r="BM249" s="247">
        <v>327</v>
      </c>
      <c r="BN249" s="881">
        <v>519</v>
      </c>
      <c r="BO249" s="882">
        <v>559</v>
      </c>
      <c r="BP249" s="887">
        <v>777.7</v>
      </c>
      <c r="BQ249" s="888">
        <v>836.00000000000011</v>
      </c>
    </row>
    <row r="250" spans="1:69" s="27" customFormat="1" ht="41.25" customHeight="1" thickBot="1" x14ac:dyDescent="0.3">
      <c r="A250" s="16">
        <v>174</v>
      </c>
      <c r="B250" s="131" t="s">
        <v>239</v>
      </c>
      <c r="C250" s="1148" t="s">
        <v>3</v>
      </c>
      <c r="D250" s="1148"/>
      <c r="E250" s="871" t="s">
        <v>8</v>
      </c>
      <c r="F250" s="64" t="e">
        <f>#REF!</f>
        <v>#REF!</v>
      </c>
      <c r="G250" s="871">
        <v>0.5</v>
      </c>
      <c r="H250" s="64" t="e">
        <f t="shared" si="6"/>
        <v>#REF!</v>
      </c>
      <c r="I250" s="64" t="e">
        <f>(H250*($I$9+#REF!))+H250</f>
        <v>#REF!</v>
      </c>
      <c r="J250" s="64" t="e">
        <f>ROUND(I250*#REF!*#REF!,0)</f>
        <v>#REF!</v>
      </c>
      <c r="K250" s="919" t="e">
        <f>ROUND(I250*#REF!*#REF!*#REF!,0)</f>
        <v>#REF!</v>
      </c>
      <c r="L250" s="887">
        <v>290</v>
      </c>
      <c r="M250" s="888">
        <v>187</v>
      </c>
      <c r="N250" s="881">
        <v>217.24911727371494</v>
      </c>
      <c r="O250" s="247">
        <v>171.4</v>
      </c>
      <c r="P250" s="993">
        <v>320</v>
      </c>
      <c r="Q250" s="888">
        <v>237.75</v>
      </c>
      <c r="R250" s="887">
        <v>288.24792540907578</v>
      </c>
      <c r="S250" s="888">
        <v>255.1</v>
      </c>
      <c r="T250" s="994">
        <v>507</v>
      </c>
      <c r="U250" s="995">
        <v>146</v>
      </c>
      <c r="V250" s="887">
        <v>235.34238533475263</v>
      </c>
      <c r="W250" s="888">
        <v>253.2660614018474</v>
      </c>
      <c r="X250" s="881">
        <v>286</v>
      </c>
      <c r="Y250" s="247">
        <v>286</v>
      </c>
      <c r="Z250" s="887">
        <v>385.34</v>
      </c>
      <c r="AA250" s="888">
        <v>415</v>
      </c>
      <c r="AB250" s="887">
        <v>532</v>
      </c>
      <c r="AC250" s="888">
        <v>315</v>
      </c>
      <c r="AD250" s="881">
        <v>328</v>
      </c>
      <c r="AE250" s="996">
        <v>197</v>
      </c>
      <c r="AF250" s="881">
        <v>240</v>
      </c>
      <c r="AG250" s="882">
        <v>249</v>
      </c>
      <c r="AH250" s="881">
        <v>184.1</v>
      </c>
      <c r="AI250" s="882">
        <v>206</v>
      </c>
      <c r="AJ250" s="881">
        <v>189.33</v>
      </c>
      <c r="AK250" s="882">
        <v>204</v>
      </c>
      <c r="AL250" s="881">
        <v>101</v>
      </c>
      <c r="AM250" s="882">
        <v>97</v>
      </c>
      <c r="AN250" s="881">
        <v>280.52</v>
      </c>
      <c r="AO250" s="247">
        <v>291.3</v>
      </c>
      <c r="AP250" s="881">
        <v>306.952</v>
      </c>
      <c r="AQ250" s="882">
        <v>329.76599999999996</v>
      </c>
      <c r="AR250" s="881">
        <v>262</v>
      </c>
      <c r="AS250" s="882">
        <v>282</v>
      </c>
      <c r="AT250" s="881">
        <v>232.14</v>
      </c>
      <c r="AU250" s="882">
        <v>249.81</v>
      </c>
      <c r="AV250" s="881">
        <v>260.8</v>
      </c>
      <c r="AW250" s="882">
        <v>176</v>
      </c>
      <c r="AX250" s="881">
        <v>179</v>
      </c>
      <c r="AY250" s="882">
        <v>191</v>
      </c>
      <c r="AZ250" s="886">
        <v>313.5593220338983</v>
      </c>
      <c r="BA250" s="882">
        <v>326</v>
      </c>
      <c r="BB250" s="887">
        <v>340</v>
      </c>
      <c r="BC250" s="888">
        <v>177.8207073954984</v>
      </c>
      <c r="BD250" s="881">
        <v>458</v>
      </c>
      <c r="BE250" s="882">
        <v>493</v>
      </c>
      <c r="BF250" s="881">
        <v>254</v>
      </c>
      <c r="BG250" s="882">
        <v>273</v>
      </c>
      <c r="BH250" s="881">
        <v>286</v>
      </c>
      <c r="BI250" s="882">
        <v>285</v>
      </c>
      <c r="BJ250" s="881">
        <v>182.2</v>
      </c>
      <c r="BK250" s="882">
        <v>189</v>
      </c>
      <c r="BL250" s="881">
        <v>166</v>
      </c>
      <c r="BM250" s="247">
        <v>163</v>
      </c>
      <c r="BN250" s="881">
        <v>260</v>
      </c>
      <c r="BO250" s="882">
        <v>280</v>
      </c>
      <c r="BP250" s="887">
        <v>388.3</v>
      </c>
      <c r="BQ250" s="888">
        <v>418.00000000000006</v>
      </c>
    </row>
    <row r="251" spans="1:69" s="27" customFormat="1" ht="41.25" customHeight="1" thickBot="1" x14ac:dyDescent="0.3">
      <c r="A251" s="16">
        <v>175</v>
      </c>
      <c r="B251" s="131" t="s">
        <v>240</v>
      </c>
      <c r="C251" s="1148" t="s">
        <v>3</v>
      </c>
      <c r="D251" s="1148"/>
      <c r="E251" s="871" t="s">
        <v>8</v>
      </c>
      <c r="F251" s="64" t="e">
        <f>#REF!</f>
        <v>#REF!</v>
      </c>
      <c r="G251" s="871">
        <v>3</v>
      </c>
      <c r="H251" s="64" t="e">
        <f t="shared" si="6"/>
        <v>#REF!</v>
      </c>
      <c r="I251" s="64" t="e">
        <f>(H251*($I$9+#REF!))+H251</f>
        <v>#REF!</v>
      </c>
      <c r="J251" s="64" t="e">
        <f>ROUND(I251*#REF!*#REF!,0)</f>
        <v>#REF!</v>
      </c>
      <c r="K251" s="919" t="e">
        <f>ROUND(I251*#REF!*#REF!*#REF!,0)</f>
        <v>#REF!</v>
      </c>
      <c r="L251" s="887">
        <v>1737</v>
      </c>
      <c r="M251" s="888">
        <v>1122</v>
      </c>
      <c r="N251" s="881">
        <v>1303.4947036422898</v>
      </c>
      <c r="O251" s="247">
        <v>1028.7</v>
      </c>
      <c r="P251" s="993">
        <v>1919</v>
      </c>
      <c r="Q251" s="888">
        <v>1426.5</v>
      </c>
      <c r="R251" s="887">
        <v>1729.4875524544543</v>
      </c>
      <c r="S251" s="888">
        <v>1530.6</v>
      </c>
      <c r="T251" s="994">
        <v>3039</v>
      </c>
      <c r="U251" s="995">
        <v>877</v>
      </c>
      <c r="V251" s="887">
        <v>1412.0543120085158</v>
      </c>
      <c r="W251" s="888">
        <v>1519.5963684110841</v>
      </c>
      <c r="X251" s="881">
        <v>1716</v>
      </c>
      <c r="Y251" s="247">
        <v>1716</v>
      </c>
      <c r="Z251" s="887">
        <v>2312.0500000000002</v>
      </c>
      <c r="AA251" s="888">
        <v>2488</v>
      </c>
      <c r="AB251" s="887">
        <v>3192</v>
      </c>
      <c r="AC251" s="888">
        <v>1892</v>
      </c>
      <c r="AD251" s="881">
        <v>1966</v>
      </c>
      <c r="AE251" s="996">
        <v>1185</v>
      </c>
      <c r="AF251" s="881">
        <v>1438</v>
      </c>
      <c r="AG251" s="882">
        <v>1493</v>
      </c>
      <c r="AH251" s="881">
        <v>1104.58</v>
      </c>
      <c r="AI251" s="882">
        <v>1237</v>
      </c>
      <c r="AJ251" s="881">
        <v>1134.9100000000001</v>
      </c>
      <c r="AK251" s="882">
        <v>1222</v>
      </c>
      <c r="AL251" s="881">
        <v>807</v>
      </c>
      <c r="AM251" s="882">
        <v>777</v>
      </c>
      <c r="AN251" s="881">
        <v>1683.15</v>
      </c>
      <c r="AO251" s="247">
        <v>1747.8</v>
      </c>
      <c r="AP251" s="881">
        <v>1841.7119999999998</v>
      </c>
      <c r="AQ251" s="882">
        <v>1981.7069999999999</v>
      </c>
      <c r="AR251" s="881">
        <v>1573</v>
      </c>
      <c r="AS251" s="882">
        <v>1692</v>
      </c>
      <c r="AT251" s="881">
        <v>1392.81</v>
      </c>
      <c r="AU251" s="882">
        <v>1498.89</v>
      </c>
      <c r="AV251" s="881">
        <v>1566.4</v>
      </c>
      <c r="AW251" s="882">
        <v>1053</v>
      </c>
      <c r="AX251" s="881">
        <v>1077</v>
      </c>
      <c r="AY251" s="882">
        <v>1149</v>
      </c>
      <c r="AZ251" s="886">
        <v>2161.0169491525426</v>
      </c>
      <c r="BA251" s="882">
        <v>2285</v>
      </c>
      <c r="BB251" s="887">
        <v>2042</v>
      </c>
      <c r="BC251" s="888">
        <v>1068.1018649517687</v>
      </c>
      <c r="BD251" s="881">
        <v>2747</v>
      </c>
      <c r="BE251" s="882">
        <v>2956</v>
      </c>
      <c r="BF251" s="881">
        <v>1524</v>
      </c>
      <c r="BG251" s="882">
        <v>1640</v>
      </c>
      <c r="BH251" s="881">
        <v>1715</v>
      </c>
      <c r="BI251" s="882">
        <v>1712</v>
      </c>
      <c r="BJ251" s="881">
        <v>1092.3699999999999</v>
      </c>
      <c r="BK251" s="882">
        <v>1134</v>
      </c>
      <c r="BL251" s="881">
        <v>996</v>
      </c>
      <c r="BM251" s="247">
        <v>979</v>
      </c>
      <c r="BN251" s="881">
        <v>1558</v>
      </c>
      <c r="BO251" s="882">
        <v>1677</v>
      </c>
      <c r="BP251" s="887">
        <v>2332</v>
      </c>
      <c r="BQ251" s="888">
        <v>2509.1000000000004</v>
      </c>
    </row>
    <row r="252" spans="1:69" s="27" customFormat="1" ht="30.75" customHeight="1" thickBot="1" x14ac:dyDescent="0.3">
      <c r="A252" s="16">
        <v>176</v>
      </c>
      <c r="B252" s="131" t="s">
        <v>241</v>
      </c>
      <c r="C252" s="1148" t="s">
        <v>3</v>
      </c>
      <c r="D252" s="1148"/>
      <c r="E252" s="871" t="s">
        <v>8</v>
      </c>
      <c r="F252" s="64" t="e">
        <f>#REF!</f>
        <v>#REF!</v>
      </c>
      <c r="G252" s="871">
        <v>1.5</v>
      </c>
      <c r="H252" s="64" t="e">
        <f t="shared" si="6"/>
        <v>#REF!</v>
      </c>
      <c r="I252" s="64" t="e">
        <f>(H252*($I$9+#REF!))+H252</f>
        <v>#REF!</v>
      </c>
      <c r="J252" s="64" t="e">
        <f>ROUND(I252*#REF!*#REF!,0)</f>
        <v>#REF!</v>
      </c>
      <c r="K252" s="919" t="e">
        <f>ROUND(I252*#REF!*#REF!*#REF!,0)</f>
        <v>#REF!</v>
      </c>
      <c r="L252" s="887">
        <v>869</v>
      </c>
      <c r="M252" s="888">
        <v>561</v>
      </c>
      <c r="N252" s="881">
        <v>651.74735182114489</v>
      </c>
      <c r="O252" s="247">
        <v>514.29999999999995</v>
      </c>
      <c r="P252" s="993">
        <v>959</v>
      </c>
      <c r="Q252" s="888">
        <v>713.25</v>
      </c>
      <c r="R252" s="887">
        <v>864.74377622722716</v>
      </c>
      <c r="S252" s="888">
        <v>765.3</v>
      </c>
      <c r="T252" s="994">
        <v>1520</v>
      </c>
      <c r="U252" s="995">
        <v>438</v>
      </c>
      <c r="V252" s="887">
        <v>706.0271560042579</v>
      </c>
      <c r="W252" s="888">
        <v>759.79818420554204</v>
      </c>
      <c r="X252" s="881">
        <v>858</v>
      </c>
      <c r="Y252" s="247">
        <v>858</v>
      </c>
      <c r="Z252" s="887">
        <v>1156.02</v>
      </c>
      <c r="AA252" s="888">
        <v>1244</v>
      </c>
      <c r="AB252" s="887">
        <v>1597</v>
      </c>
      <c r="AC252" s="888">
        <v>946</v>
      </c>
      <c r="AD252" s="881">
        <v>983</v>
      </c>
      <c r="AE252" s="996">
        <v>592</v>
      </c>
      <c r="AF252" s="881">
        <v>719</v>
      </c>
      <c r="AG252" s="882">
        <v>747</v>
      </c>
      <c r="AH252" s="881">
        <v>552.29</v>
      </c>
      <c r="AI252" s="882">
        <v>619</v>
      </c>
      <c r="AJ252" s="881">
        <v>567.98</v>
      </c>
      <c r="AK252" s="882">
        <v>611</v>
      </c>
      <c r="AL252" s="881">
        <v>144</v>
      </c>
      <c r="AM252" s="882">
        <v>139</v>
      </c>
      <c r="AN252" s="881">
        <v>841.57</v>
      </c>
      <c r="AO252" s="247">
        <v>873.9</v>
      </c>
      <c r="AP252" s="881">
        <v>920.85599999999988</v>
      </c>
      <c r="AQ252" s="882">
        <v>990.33499999999992</v>
      </c>
      <c r="AR252" s="881">
        <v>786</v>
      </c>
      <c r="AS252" s="882">
        <v>846</v>
      </c>
      <c r="AT252" s="881">
        <v>696.41</v>
      </c>
      <c r="AU252" s="882">
        <v>749.44</v>
      </c>
      <c r="AV252" s="881">
        <v>782.40000000000009</v>
      </c>
      <c r="AW252" s="882">
        <v>527</v>
      </c>
      <c r="AX252" s="881">
        <v>538</v>
      </c>
      <c r="AY252" s="882">
        <v>574</v>
      </c>
      <c r="AZ252" s="886">
        <v>1080.5084745762713</v>
      </c>
      <c r="BA252" s="882">
        <v>1140</v>
      </c>
      <c r="BB252" s="887">
        <v>1021</v>
      </c>
      <c r="BC252" s="888">
        <v>534.05093247588434</v>
      </c>
      <c r="BD252" s="881">
        <v>1373</v>
      </c>
      <c r="BE252" s="882">
        <v>1478</v>
      </c>
      <c r="BF252" s="881">
        <v>762</v>
      </c>
      <c r="BG252" s="882">
        <v>820</v>
      </c>
      <c r="BH252" s="881">
        <v>857</v>
      </c>
      <c r="BI252" s="882">
        <v>856</v>
      </c>
      <c r="BJ252" s="881">
        <v>545.76</v>
      </c>
      <c r="BK252" s="882">
        <v>567</v>
      </c>
      <c r="BL252" s="881">
        <v>498</v>
      </c>
      <c r="BM252" s="247">
        <v>489</v>
      </c>
      <c r="BN252" s="881">
        <v>779</v>
      </c>
      <c r="BO252" s="882">
        <v>839</v>
      </c>
      <c r="BP252" s="887">
        <v>1166</v>
      </c>
      <c r="BQ252" s="888">
        <v>1255.1000000000001</v>
      </c>
    </row>
    <row r="253" spans="1:69" s="27" customFormat="1" ht="30.75" customHeight="1" thickBot="1" x14ac:dyDescent="0.3">
      <c r="A253" s="16">
        <v>177</v>
      </c>
      <c r="B253" s="131" t="s">
        <v>242</v>
      </c>
      <c r="C253" s="1148" t="s">
        <v>3</v>
      </c>
      <c r="D253" s="1148"/>
      <c r="E253" s="871" t="s">
        <v>8</v>
      </c>
      <c r="F253" s="64" t="e">
        <f>#REF!</f>
        <v>#REF!</v>
      </c>
      <c r="G253" s="871">
        <v>2.1</v>
      </c>
      <c r="H253" s="64" t="e">
        <f t="shared" si="6"/>
        <v>#REF!</v>
      </c>
      <c r="I253" s="64" t="e">
        <f>(H253*($I$9+#REF!))+H253</f>
        <v>#REF!</v>
      </c>
      <c r="J253" s="64" t="e">
        <f>ROUND(I253*#REF!*#REF!,0)</f>
        <v>#REF!</v>
      </c>
      <c r="K253" s="919" t="e">
        <f>ROUND(I253*#REF!*#REF!*#REF!,0)</f>
        <v>#REF!</v>
      </c>
      <c r="L253" s="887">
        <v>1216</v>
      </c>
      <c r="M253" s="888">
        <v>785</v>
      </c>
      <c r="N253" s="881">
        <v>912.44629254960284</v>
      </c>
      <c r="O253" s="247">
        <v>720.1</v>
      </c>
      <c r="P253" s="993">
        <v>1343</v>
      </c>
      <c r="Q253" s="888">
        <v>998.25</v>
      </c>
      <c r="R253" s="887">
        <v>1210.6412867181184</v>
      </c>
      <c r="S253" s="888">
        <v>1071.4000000000001</v>
      </c>
      <c r="T253" s="994">
        <v>2128</v>
      </c>
      <c r="U253" s="995">
        <v>614</v>
      </c>
      <c r="V253" s="887">
        <v>988.4380184059612</v>
      </c>
      <c r="W253" s="888">
        <v>1063.7174578877591</v>
      </c>
      <c r="X253" s="881">
        <v>1201</v>
      </c>
      <c r="Y253" s="247">
        <v>1201</v>
      </c>
      <c r="Z253" s="887">
        <v>1618.43</v>
      </c>
      <c r="AA253" s="888">
        <v>1742</v>
      </c>
      <c r="AB253" s="887">
        <v>2235</v>
      </c>
      <c r="AC253" s="888">
        <v>1325</v>
      </c>
      <c r="AD253" s="881">
        <v>1376</v>
      </c>
      <c r="AE253" s="996">
        <v>829</v>
      </c>
      <c r="AF253" s="881">
        <v>1007</v>
      </c>
      <c r="AG253" s="882">
        <v>1045</v>
      </c>
      <c r="AH253" s="881">
        <v>772.99</v>
      </c>
      <c r="AI253" s="882">
        <v>866</v>
      </c>
      <c r="AJ253" s="881">
        <v>794.96</v>
      </c>
      <c r="AK253" s="882">
        <v>856</v>
      </c>
      <c r="AL253" s="881">
        <v>346</v>
      </c>
      <c r="AM253" s="882">
        <v>344</v>
      </c>
      <c r="AN253" s="881">
        <v>1178.2</v>
      </c>
      <c r="AO253" s="247">
        <v>1223.4000000000001</v>
      </c>
      <c r="AP253" s="881">
        <v>1288.991</v>
      </c>
      <c r="AQ253" s="882">
        <v>1387.5059999999999</v>
      </c>
      <c r="AR253" s="881">
        <v>1101</v>
      </c>
      <c r="AS253" s="882">
        <v>1185</v>
      </c>
      <c r="AT253" s="881">
        <v>974.97</v>
      </c>
      <c r="AU253" s="882">
        <v>1049.22</v>
      </c>
      <c r="AV253" s="881">
        <v>1096</v>
      </c>
      <c r="AW253" s="882">
        <v>737</v>
      </c>
      <c r="AX253" s="881">
        <v>754</v>
      </c>
      <c r="AY253" s="882">
        <v>804</v>
      </c>
      <c r="AZ253" s="886">
        <v>1511.0169491525426</v>
      </c>
      <c r="BA253" s="882">
        <v>1597</v>
      </c>
      <c r="BB253" s="887">
        <v>1429</v>
      </c>
      <c r="BC253" s="888">
        <v>747.68575803981628</v>
      </c>
      <c r="BD253" s="881">
        <v>1923</v>
      </c>
      <c r="BE253" s="882">
        <v>2069</v>
      </c>
      <c r="BF253" s="881">
        <v>1067</v>
      </c>
      <c r="BG253" s="882">
        <v>1148</v>
      </c>
      <c r="BH253" s="881">
        <v>1200</v>
      </c>
      <c r="BI253" s="882">
        <v>1198</v>
      </c>
      <c r="BJ253" s="881">
        <v>764.41</v>
      </c>
      <c r="BK253" s="882">
        <v>794</v>
      </c>
      <c r="BL253" s="881">
        <v>697</v>
      </c>
      <c r="BM253" s="247">
        <v>686</v>
      </c>
      <c r="BN253" s="881">
        <v>1091</v>
      </c>
      <c r="BO253" s="882">
        <v>1174</v>
      </c>
      <c r="BP253" s="887">
        <v>1632.4</v>
      </c>
      <c r="BQ253" s="888">
        <v>1756.7</v>
      </c>
    </row>
    <row r="254" spans="1:69" s="27" customFormat="1" ht="41.25" customHeight="1" thickBot="1" x14ac:dyDescent="0.3">
      <c r="A254" s="16">
        <v>178</v>
      </c>
      <c r="B254" s="131" t="s">
        <v>243</v>
      </c>
      <c r="C254" s="1148" t="s">
        <v>3</v>
      </c>
      <c r="D254" s="1148"/>
      <c r="E254" s="871" t="s">
        <v>8</v>
      </c>
      <c r="F254" s="64" t="e">
        <f>#REF!</f>
        <v>#REF!</v>
      </c>
      <c r="G254" s="871">
        <v>2</v>
      </c>
      <c r="H254" s="64" t="e">
        <f t="shared" si="6"/>
        <v>#REF!</v>
      </c>
      <c r="I254" s="64" t="e">
        <f>(H254*($I$9+#REF!))+H254</f>
        <v>#REF!</v>
      </c>
      <c r="J254" s="64" t="e">
        <f>ROUND(I254*#REF!*#REF!,0)</f>
        <v>#REF!</v>
      </c>
      <c r="K254" s="919" t="e">
        <f>ROUND(I254*#REF!*#REF!*#REF!,0)</f>
        <v>#REF!</v>
      </c>
      <c r="L254" s="887">
        <v>1158</v>
      </c>
      <c r="M254" s="888">
        <v>748</v>
      </c>
      <c r="N254" s="881">
        <v>868.99646909485978</v>
      </c>
      <c r="O254" s="247">
        <v>685.8</v>
      </c>
      <c r="P254" s="993">
        <v>1279</v>
      </c>
      <c r="Q254" s="888">
        <v>951</v>
      </c>
      <c r="R254" s="887">
        <v>1152.9917016363031</v>
      </c>
      <c r="S254" s="888">
        <v>1020.4</v>
      </c>
      <c r="T254" s="994">
        <v>2026</v>
      </c>
      <c r="U254" s="995">
        <v>584</v>
      </c>
      <c r="V254" s="887">
        <v>941.36954133901054</v>
      </c>
      <c r="W254" s="888">
        <v>1013.0642456073896</v>
      </c>
      <c r="X254" s="881">
        <v>1144</v>
      </c>
      <c r="Y254" s="247">
        <v>1144</v>
      </c>
      <c r="Z254" s="887">
        <v>1541.37</v>
      </c>
      <c r="AA254" s="888">
        <v>1659</v>
      </c>
      <c r="AB254" s="887">
        <v>2129</v>
      </c>
      <c r="AC254" s="888">
        <v>1262</v>
      </c>
      <c r="AD254" s="881">
        <v>1311</v>
      </c>
      <c r="AE254" s="996">
        <v>790</v>
      </c>
      <c r="AF254" s="881">
        <v>959</v>
      </c>
      <c r="AG254" s="882">
        <v>996</v>
      </c>
      <c r="AH254" s="881">
        <v>736.38</v>
      </c>
      <c r="AI254" s="882">
        <v>825</v>
      </c>
      <c r="AJ254" s="881">
        <v>757.3</v>
      </c>
      <c r="AK254" s="882">
        <v>815</v>
      </c>
      <c r="AL254" s="881">
        <v>807</v>
      </c>
      <c r="AM254" s="882">
        <v>777</v>
      </c>
      <c r="AN254" s="881">
        <v>1122.0999999999999</v>
      </c>
      <c r="AO254" s="247">
        <v>1165.2</v>
      </c>
      <c r="AP254" s="881">
        <v>1227.808</v>
      </c>
      <c r="AQ254" s="882">
        <v>1321.1379999999999</v>
      </c>
      <c r="AR254" s="881">
        <v>1048</v>
      </c>
      <c r="AS254" s="882">
        <v>1128</v>
      </c>
      <c r="AT254" s="881">
        <v>928.54</v>
      </c>
      <c r="AU254" s="882">
        <v>999.26</v>
      </c>
      <c r="AV254" s="881">
        <v>1044.8</v>
      </c>
      <c r="AW254" s="882">
        <v>702</v>
      </c>
      <c r="AX254" s="881">
        <v>718</v>
      </c>
      <c r="AY254" s="882">
        <v>766</v>
      </c>
      <c r="AZ254" s="886">
        <v>1440.6779661016949</v>
      </c>
      <c r="BA254" s="882">
        <v>1520</v>
      </c>
      <c r="BB254" s="887">
        <v>1361</v>
      </c>
      <c r="BC254" s="888">
        <v>711.87163987138274</v>
      </c>
      <c r="BD254" s="881">
        <v>1831</v>
      </c>
      <c r="BE254" s="882">
        <v>1971</v>
      </c>
      <c r="BF254" s="881">
        <v>1016</v>
      </c>
      <c r="BG254" s="882">
        <v>1093</v>
      </c>
      <c r="BH254" s="881">
        <v>1143</v>
      </c>
      <c r="BI254" s="882">
        <v>1141</v>
      </c>
      <c r="BJ254" s="881">
        <v>727.97</v>
      </c>
      <c r="BK254" s="882">
        <v>756</v>
      </c>
      <c r="BL254" s="881">
        <v>664</v>
      </c>
      <c r="BM254" s="247">
        <v>652</v>
      </c>
      <c r="BN254" s="881">
        <v>1039</v>
      </c>
      <c r="BO254" s="882">
        <v>1118</v>
      </c>
      <c r="BP254" s="887">
        <v>1554.3000000000002</v>
      </c>
      <c r="BQ254" s="888">
        <v>1673.1000000000001</v>
      </c>
    </row>
    <row r="255" spans="1:69" s="27" customFormat="1" ht="41.25" customHeight="1" thickBot="1" x14ac:dyDescent="0.3">
      <c r="A255" s="16">
        <v>179</v>
      </c>
      <c r="B255" s="131" t="s">
        <v>244</v>
      </c>
      <c r="C255" s="1148" t="s">
        <v>3</v>
      </c>
      <c r="D255" s="1148"/>
      <c r="E255" s="871" t="s">
        <v>8</v>
      </c>
      <c r="F255" s="64" t="e">
        <f>#REF!</f>
        <v>#REF!</v>
      </c>
      <c r="G255" s="871">
        <v>1</v>
      </c>
      <c r="H255" s="64" t="e">
        <f t="shared" si="6"/>
        <v>#REF!</v>
      </c>
      <c r="I255" s="64" t="e">
        <f>(H255*($I$9+#REF!))+H255</f>
        <v>#REF!</v>
      </c>
      <c r="J255" s="64" t="e">
        <f>ROUND(I255*#REF!*#REF!,0)</f>
        <v>#REF!</v>
      </c>
      <c r="K255" s="919" t="e">
        <f>ROUND(I255*#REF!*#REF!*#REF!,0)</f>
        <v>#REF!</v>
      </c>
      <c r="L255" s="887">
        <v>579</v>
      </c>
      <c r="M255" s="888">
        <v>374</v>
      </c>
      <c r="N255" s="881">
        <v>434.49823454742989</v>
      </c>
      <c r="O255" s="247">
        <v>342.9</v>
      </c>
      <c r="P255" s="993">
        <v>640</v>
      </c>
      <c r="Q255" s="888">
        <v>475.5</v>
      </c>
      <c r="R255" s="887">
        <v>576.49585081815155</v>
      </c>
      <c r="S255" s="888">
        <v>510.2</v>
      </c>
      <c r="T255" s="994">
        <v>1013</v>
      </c>
      <c r="U255" s="995">
        <v>292</v>
      </c>
      <c r="V255" s="887">
        <v>470.68477066950527</v>
      </c>
      <c r="W255" s="888">
        <v>506.53212280369479</v>
      </c>
      <c r="X255" s="881">
        <v>572</v>
      </c>
      <c r="Y255" s="247">
        <v>572</v>
      </c>
      <c r="Z255" s="887">
        <v>770.68</v>
      </c>
      <c r="AA255" s="888">
        <v>829</v>
      </c>
      <c r="AB255" s="887">
        <v>1064</v>
      </c>
      <c r="AC255" s="888">
        <v>631</v>
      </c>
      <c r="AD255" s="881">
        <v>655</v>
      </c>
      <c r="AE255" s="996">
        <v>395</v>
      </c>
      <c r="AF255" s="881">
        <v>479</v>
      </c>
      <c r="AG255" s="882">
        <v>498</v>
      </c>
      <c r="AH255" s="881">
        <v>368.19</v>
      </c>
      <c r="AI255" s="882">
        <v>412</v>
      </c>
      <c r="AJ255" s="881">
        <v>378.65</v>
      </c>
      <c r="AK255" s="882">
        <v>407</v>
      </c>
      <c r="AL255" s="881">
        <v>288</v>
      </c>
      <c r="AM255" s="882">
        <v>277</v>
      </c>
      <c r="AN255" s="881">
        <v>561.04999999999995</v>
      </c>
      <c r="AO255" s="247">
        <v>582.6</v>
      </c>
      <c r="AP255" s="881">
        <v>613.904</v>
      </c>
      <c r="AQ255" s="882">
        <v>660.56899999999996</v>
      </c>
      <c r="AR255" s="881">
        <v>524</v>
      </c>
      <c r="AS255" s="882">
        <v>564</v>
      </c>
      <c r="AT255" s="881">
        <v>464.27</v>
      </c>
      <c r="AU255" s="882">
        <v>499.63</v>
      </c>
      <c r="AV255" s="881">
        <v>521.6</v>
      </c>
      <c r="AW255" s="882">
        <v>351</v>
      </c>
      <c r="AX255" s="881">
        <v>359</v>
      </c>
      <c r="AY255" s="882">
        <v>383</v>
      </c>
      <c r="AZ255" s="886">
        <v>622.03389830508479</v>
      </c>
      <c r="BA255" s="882">
        <v>646</v>
      </c>
      <c r="BB255" s="887">
        <v>681</v>
      </c>
      <c r="BC255" s="888">
        <v>356.23022508038588</v>
      </c>
      <c r="BD255" s="881">
        <v>916</v>
      </c>
      <c r="BE255" s="882">
        <v>985</v>
      </c>
      <c r="BF255" s="881">
        <v>508</v>
      </c>
      <c r="BG255" s="882">
        <v>547</v>
      </c>
      <c r="BH255" s="881">
        <v>572</v>
      </c>
      <c r="BI255" s="882">
        <v>571</v>
      </c>
      <c r="BJ255" s="881">
        <v>364.41</v>
      </c>
      <c r="BK255" s="882">
        <v>378</v>
      </c>
      <c r="BL255" s="881">
        <v>332</v>
      </c>
      <c r="BM255" s="247">
        <v>327</v>
      </c>
      <c r="BN255" s="881">
        <v>519</v>
      </c>
      <c r="BO255" s="882">
        <v>559</v>
      </c>
      <c r="BP255" s="887">
        <v>777.7</v>
      </c>
      <c r="BQ255" s="888">
        <v>836.00000000000011</v>
      </c>
    </row>
    <row r="256" spans="1:69" s="27" customFormat="1" ht="41.25" customHeight="1" thickBot="1" x14ac:dyDescent="0.3">
      <c r="A256" s="16">
        <v>180</v>
      </c>
      <c r="B256" s="131" t="s">
        <v>245</v>
      </c>
      <c r="C256" s="1148" t="s">
        <v>3</v>
      </c>
      <c r="D256" s="1148"/>
      <c r="E256" s="871" t="s">
        <v>8</v>
      </c>
      <c r="F256" s="64" t="e">
        <f>#REF!</f>
        <v>#REF!</v>
      </c>
      <c r="G256" s="871">
        <v>0.7</v>
      </c>
      <c r="H256" s="64" t="e">
        <f t="shared" si="6"/>
        <v>#REF!</v>
      </c>
      <c r="I256" s="64" t="e">
        <f>(H256*($I$9+#REF!))+H256</f>
        <v>#REF!</v>
      </c>
      <c r="J256" s="64" t="e">
        <f>ROUND(I256*#REF!*#REF!,0)</f>
        <v>#REF!</v>
      </c>
      <c r="K256" s="919" t="e">
        <f>ROUND(I256*#REF!*#REF!*#REF!,0)</f>
        <v>#REF!</v>
      </c>
      <c r="L256" s="887">
        <v>405</v>
      </c>
      <c r="M256" s="888">
        <v>262</v>
      </c>
      <c r="N256" s="881">
        <v>304.14876418320097</v>
      </c>
      <c r="O256" s="247">
        <v>240</v>
      </c>
      <c r="P256" s="993">
        <v>448</v>
      </c>
      <c r="Q256" s="888">
        <v>333</v>
      </c>
      <c r="R256" s="887">
        <v>403.54709557270604</v>
      </c>
      <c r="S256" s="888">
        <v>357.1</v>
      </c>
      <c r="T256" s="994">
        <v>709</v>
      </c>
      <c r="U256" s="995">
        <v>205</v>
      </c>
      <c r="V256" s="887">
        <v>329.47933946865368</v>
      </c>
      <c r="W256" s="888">
        <v>354.57248596258626</v>
      </c>
      <c r="X256" s="881">
        <v>400</v>
      </c>
      <c r="Y256" s="247">
        <v>400</v>
      </c>
      <c r="Z256" s="887">
        <v>539.48</v>
      </c>
      <c r="AA256" s="888">
        <v>581</v>
      </c>
      <c r="AB256" s="887">
        <v>745</v>
      </c>
      <c r="AC256" s="888">
        <v>441</v>
      </c>
      <c r="AD256" s="881">
        <v>459</v>
      </c>
      <c r="AE256" s="996">
        <v>276</v>
      </c>
      <c r="AF256" s="881">
        <v>336</v>
      </c>
      <c r="AG256" s="882">
        <v>348</v>
      </c>
      <c r="AH256" s="881">
        <v>257.32</v>
      </c>
      <c r="AI256" s="882">
        <v>289</v>
      </c>
      <c r="AJ256" s="881">
        <v>264.64</v>
      </c>
      <c r="AK256" s="882">
        <v>286</v>
      </c>
      <c r="AL256" s="881">
        <v>144</v>
      </c>
      <c r="AM256" s="882">
        <v>139</v>
      </c>
      <c r="AN256" s="881">
        <v>392.73</v>
      </c>
      <c r="AO256" s="247">
        <v>407.8</v>
      </c>
      <c r="AP256" s="881">
        <v>429.31799999999998</v>
      </c>
      <c r="AQ256" s="882">
        <v>462.50199999999995</v>
      </c>
      <c r="AR256" s="881">
        <v>367</v>
      </c>
      <c r="AS256" s="882">
        <v>395</v>
      </c>
      <c r="AT256" s="881">
        <v>324.99</v>
      </c>
      <c r="AU256" s="882">
        <v>349.74</v>
      </c>
      <c r="AV256" s="881">
        <v>364.8</v>
      </c>
      <c r="AW256" s="882">
        <v>246</v>
      </c>
      <c r="AX256" s="881">
        <v>251</v>
      </c>
      <c r="AY256" s="882">
        <v>268</v>
      </c>
      <c r="AZ256" s="886">
        <v>428.81355932203394</v>
      </c>
      <c r="BA256" s="882">
        <v>445</v>
      </c>
      <c r="BB256" s="887">
        <v>476</v>
      </c>
      <c r="BC256" s="888">
        <v>249.40468965517243</v>
      </c>
      <c r="BD256" s="881">
        <v>641</v>
      </c>
      <c r="BE256" s="882">
        <v>690</v>
      </c>
      <c r="BF256" s="881">
        <v>356</v>
      </c>
      <c r="BG256" s="882">
        <v>383</v>
      </c>
      <c r="BH256" s="881">
        <v>400</v>
      </c>
      <c r="BI256" s="882">
        <v>399</v>
      </c>
      <c r="BJ256" s="881">
        <v>255.08</v>
      </c>
      <c r="BK256" s="882">
        <v>265</v>
      </c>
      <c r="BL256" s="881">
        <v>232</v>
      </c>
      <c r="BM256" s="247">
        <v>229</v>
      </c>
      <c r="BN256" s="881">
        <v>364</v>
      </c>
      <c r="BO256" s="882">
        <v>391</v>
      </c>
      <c r="BP256" s="887">
        <v>544.5</v>
      </c>
      <c r="BQ256" s="888">
        <v>585.20000000000005</v>
      </c>
    </row>
    <row r="257" spans="1:69" s="27" customFormat="1" ht="41.25" customHeight="1" thickBot="1" x14ac:dyDescent="0.3">
      <c r="A257" s="16">
        <v>181</v>
      </c>
      <c r="B257" s="131" t="s">
        <v>246</v>
      </c>
      <c r="C257" s="1148" t="s">
        <v>3</v>
      </c>
      <c r="D257" s="1148"/>
      <c r="E257" s="871" t="s">
        <v>8</v>
      </c>
      <c r="F257" s="64" t="e">
        <f>#REF!</f>
        <v>#REF!</v>
      </c>
      <c r="G257" s="871">
        <v>1</v>
      </c>
      <c r="H257" s="64" t="e">
        <f t="shared" si="6"/>
        <v>#REF!</v>
      </c>
      <c r="I257" s="64" t="e">
        <f>(H257*($I$9+#REF!))+H257</f>
        <v>#REF!</v>
      </c>
      <c r="J257" s="64" t="e">
        <f>ROUND(I257*#REF!*#REF!,0)</f>
        <v>#REF!</v>
      </c>
      <c r="K257" s="919" t="e">
        <f>ROUND(I257*#REF!*#REF!*#REF!,0)</f>
        <v>#REF!</v>
      </c>
      <c r="L257" s="887">
        <v>579</v>
      </c>
      <c r="M257" s="888">
        <v>374</v>
      </c>
      <c r="N257" s="881">
        <v>434.49823454742989</v>
      </c>
      <c r="O257" s="247">
        <v>342.9</v>
      </c>
      <c r="P257" s="993">
        <v>640</v>
      </c>
      <c r="Q257" s="888">
        <v>475.5</v>
      </c>
      <c r="R257" s="887">
        <v>576.49585081815155</v>
      </c>
      <c r="S257" s="888">
        <v>510.2</v>
      </c>
      <c r="T257" s="994">
        <v>1013</v>
      </c>
      <c r="U257" s="995">
        <v>292</v>
      </c>
      <c r="V257" s="887">
        <v>470.68477066950527</v>
      </c>
      <c r="W257" s="888">
        <v>506.53212280369479</v>
      </c>
      <c r="X257" s="881">
        <v>572</v>
      </c>
      <c r="Y257" s="247">
        <v>572</v>
      </c>
      <c r="Z257" s="887">
        <v>770.68</v>
      </c>
      <c r="AA257" s="888">
        <v>829</v>
      </c>
      <c r="AB257" s="887">
        <v>1064</v>
      </c>
      <c r="AC257" s="888">
        <v>631</v>
      </c>
      <c r="AD257" s="881">
        <v>655</v>
      </c>
      <c r="AE257" s="996">
        <v>395</v>
      </c>
      <c r="AF257" s="881">
        <v>479</v>
      </c>
      <c r="AG257" s="882">
        <v>498</v>
      </c>
      <c r="AH257" s="881">
        <v>368.19</v>
      </c>
      <c r="AI257" s="882">
        <v>412</v>
      </c>
      <c r="AJ257" s="881">
        <v>378.65</v>
      </c>
      <c r="AK257" s="882">
        <v>407</v>
      </c>
      <c r="AL257" s="881">
        <v>288</v>
      </c>
      <c r="AM257" s="882">
        <v>277</v>
      </c>
      <c r="AN257" s="881">
        <v>561.04999999999995</v>
      </c>
      <c r="AO257" s="247">
        <v>582.6</v>
      </c>
      <c r="AP257" s="881">
        <v>613.904</v>
      </c>
      <c r="AQ257" s="882">
        <v>660.56899999999996</v>
      </c>
      <c r="AR257" s="881">
        <v>524</v>
      </c>
      <c r="AS257" s="882">
        <v>564</v>
      </c>
      <c r="AT257" s="881">
        <v>464.27</v>
      </c>
      <c r="AU257" s="882">
        <v>499.63</v>
      </c>
      <c r="AV257" s="881">
        <v>521.6</v>
      </c>
      <c r="AW257" s="882">
        <v>351</v>
      </c>
      <c r="AX257" s="881">
        <v>359</v>
      </c>
      <c r="AY257" s="882">
        <v>383</v>
      </c>
      <c r="AZ257" s="886">
        <v>622.03389830508479</v>
      </c>
      <c r="BA257" s="882">
        <v>646</v>
      </c>
      <c r="BB257" s="887">
        <v>681</v>
      </c>
      <c r="BC257" s="888">
        <v>356.23022508038588</v>
      </c>
      <c r="BD257" s="881">
        <v>916</v>
      </c>
      <c r="BE257" s="882">
        <v>985</v>
      </c>
      <c r="BF257" s="881">
        <v>508</v>
      </c>
      <c r="BG257" s="882">
        <v>547</v>
      </c>
      <c r="BH257" s="881">
        <v>572</v>
      </c>
      <c r="BI257" s="882">
        <v>571</v>
      </c>
      <c r="BJ257" s="881">
        <v>364.41</v>
      </c>
      <c r="BK257" s="882">
        <v>378</v>
      </c>
      <c r="BL257" s="881">
        <v>332</v>
      </c>
      <c r="BM257" s="247">
        <v>327</v>
      </c>
      <c r="BN257" s="881">
        <v>519</v>
      </c>
      <c r="BO257" s="882">
        <v>559</v>
      </c>
      <c r="BP257" s="887">
        <v>777.7</v>
      </c>
      <c r="BQ257" s="888">
        <v>836.00000000000011</v>
      </c>
    </row>
    <row r="258" spans="1:69" s="27" customFormat="1" ht="41.25" customHeight="1" thickBot="1" x14ac:dyDescent="0.3">
      <c r="A258" s="16">
        <v>182</v>
      </c>
      <c r="B258" s="131" t="s">
        <v>247</v>
      </c>
      <c r="C258" s="1148" t="s">
        <v>3</v>
      </c>
      <c r="D258" s="1148"/>
      <c r="E258" s="871" t="s">
        <v>8</v>
      </c>
      <c r="F258" s="64" t="e">
        <f>#REF!</f>
        <v>#REF!</v>
      </c>
      <c r="G258" s="871">
        <v>0.65</v>
      </c>
      <c r="H258" s="64" t="e">
        <f t="shared" ref="H258:H321" si="7">F258*G258</f>
        <v>#REF!</v>
      </c>
      <c r="I258" s="64" t="e">
        <f>(H258*($I$9+#REF!))+H258</f>
        <v>#REF!</v>
      </c>
      <c r="J258" s="64" t="e">
        <f>ROUND(I258*#REF!*#REF!,0)</f>
        <v>#REF!</v>
      </c>
      <c r="K258" s="919" t="e">
        <f>ROUND(I258*#REF!*#REF!*#REF!,0)</f>
        <v>#REF!</v>
      </c>
      <c r="L258" s="887">
        <v>376</v>
      </c>
      <c r="M258" s="888">
        <v>243</v>
      </c>
      <c r="N258" s="881">
        <v>282.42385245582949</v>
      </c>
      <c r="O258" s="247">
        <v>222.9</v>
      </c>
      <c r="P258" s="993">
        <v>416</v>
      </c>
      <c r="Q258" s="888">
        <v>309</v>
      </c>
      <c r="R258" s="887">
        <v>374.72230303179862</v>
      </c>
      <c r="S258" s="888">
        <v>331.6</v>
      </c>
      <c r="T258" s="994">
        <v>659</v>
      </c>
      <c r="U258" s="995">
        <v>190</v>
      </c>
      <c r="V258" s="887">
        <v>305.94510093517846</v>
      </c>
      <c r="W258" s="888">
        <v>329.24587982240155</v>
      </c>
      <c r="X258" s="881">
        <v>372</v>
      </c>
      <c r="Y258" s="247">
        <v>372</v>
      </c>
      <c r="Z258" s="887">
        <v>500.94</v>
      </c>
      <c r="AA258" s="888">
        <v>539</v>
      </c>
      <c r="AB258" s="887">
        <v>691</v>
      </c>
      <c r="AC258" s="888">
        <v>410</v>
      </c>
      <c r="AD258" s="881">
        <v>426</v>
      </c>
      <c r="AE258" s="996">
        <v>257</v>
      </c>
      <c r="AF258" s="881">
        <v>312</v>
      </c>
      <c r="AG258" s="882">
        <v>324</v>
      </c>
      <c r="AH258" s="881">
        <v>239.53</v>
      </c>
      <c r="AI258" s="882">
        <v>268</v>
      </c>
      <c r="AJ258" s="881">
        <v>245.81</v>
      </c>
      <c r="AK258" s="882">
        <v>265</v>
      </c>
      <c r="AL258" s="881">
        <v>95</v>
      </c>
      <c r="AM258" s="882">
        <v>92</v>
      </c>
      <c r="AN258" s="881">
        <v>364.68</v>
      </c>
      <c r="AO258" s="247">
        <v>378.7</v>
      </c>
      <c r="AP258" s="881">
        <v>614.29725845410621</v>
      </c>
      <c r="AQ258" s="882">
        <v>660.56899999999996</v>
      </c>
      <c r="AR258" s="881">
        <v>341</v>
      </c>
      <c r="AS258" s="882">
        <v>367</v>
      </c>
      <c r="AT258" s="881">
        <v>301.77999999999997</v>
      </c>
      <c r="AU258" s="882">
        <v>324.76</v>
      </c>
      <c r="AV258" s="881">
        <v>339.20000000000005</v>
      </c>
      <c r="AW258" s="882">
        <v>228</v>
      </c>
      <c r="AX258" s="881">
        <v>233</v>
      </c>
      <c r="AY258" s="882">
        <v>249</v>
      </c>
      <c r="AZ258" s="886">
        <v>400</v>
      </c>
      <c r="BA258" s="882">
        <v>414</v>
      </c>
      <c r="BB258" s="887">
        <v>442</v>
      </c>
      <c r="BC258" s="888">
        <v>231.51980198019803</v>
      </c>
      <c r="BD258" s="881">
        <v>595</v>
      </c>
      <c r="BE258" s="882">
        <v>640</v>
      </c>
      <c r="BF258" s="881">
        <v>330</v>
      </c>
      <c r="BG258" s="882">
        <v>355</v>
      </c>
      <c r="BH258" s="881">
        <v>372</v>
      </c>
      <c r="BI258" s="882">
        <v>371</v>
      </c>
      <c r="BJ258" s="881">
        <v>236.44</v>
      </c>
      <c r="BK258" s="882">
        <v>246</v>
      </c>
      <c r="BL258" s="881">
        <v>216</v>
      </c>
      <c r="BM258" s="247">
        <v>212</v>
      </c>
      <c r="BN258" s="881">
        <v>338</v>
      </c>
      <c r="BO258" s="882">
        <v>363</v>
      </c>
      <c r="BP258" s="887">
        <v>504.90000000000003</v>
      </c>
      <c r="BQ258" s="888">
        <v>543.40000000000009</v>
      </c>
    </row>
    <row r="259" spans="1:69" s="27" customFormat="1" ht="41.25" customHeight="1" thickBot="1" x14ac:dyDescent="0.3">
      <c r="A259" s="16">
        <v>183</v>
      </c>
      <c r="B259" s="131" t="s">
        <v>248</v>
      </c>
      <c r="C259" s="1148" t="s">
        <v>3</v>
      </c>
      <c r="D259" s="1148"/>
      <c r="E259" s="871" t="s">
        <v>8</v>
      </c>
      <c r="F259" s="64" t="e">
        <f>#REF!</f>
        <v>#REF!</v>
      </c>
      <c r="G259" s="871">
        <v>0.5</v>
      </c>
      <c r="H259" s="64" t="e">
        <f t="shared" si="7"/>
        <v>#REF!</v>
      </c>
      <c r="I259" s="64" t="e">
        <f>(H259*($I$9+#REF!))+H259</f>
        <v>#REF!</v>
      </c>
      <c r="J259" s="64" t="e">
        <f>ROUND(I259*#REF!*#REF!,0)</f>
        <v>#REF!</v>
      </c>
      <c r="K259" s="919" t="e">
        <f>ROUND(I259*#REF!*#REF!*#REF!,0)</f>
        <v>#REF!</v>
      </c>
      <c r="L259" s="887">
        <v>290</v>
      </c>
      <c r="M259" s="888">
        <v>187</v>
      </c>
      <c r="N259" s="881">
        <v>217.24911727371494</v>
      </c>
      <c r="O259" s="247">
        <v>171.4</v>
      </c>
      <c r="P259" s="993">
        <v>320</v>
      </c>
      <c r="Q259" s="888">
        <v>237.75</v>
      </c>
      <c r="R259" s="887">
        <v>288.24792540907578</v>
      </c>
      <c r="S259" s="888">
        <v>255.1</v>
      </c>
      <c r="T259" s="994">
        <v>507</v>
      </c>
      <c r="U259" s="995">
        <v>146</v>
      </c>
      <c r="V259" s="887">
        <v>235.34238533475263</v>
      </c>
      <c r="W259" s="888">
        <v>253.2660614018474</v>
      </c>
      <c r="X259" s="881">
        <v>286</v>
      </c>
      <c r="Y259" s="247">
        <v>286</v>
      </c>
      <c r="Z259" s="887">
        <v>385.34</v>
      </c>
      <c r="AA259" s="888">
        <v>415</v>
      </c>
      <c r="AB259" s="887">
        <v>532</v>
      </c>
      <c r="AC259" s="888">
        <v>315</v>
      </c>
      <c r="AD259" s="881">
        <v>328</v>
      </c>
      <c r="AE259" s="996">
        <v>197</v>
      </c>
      <c r="AF259" s="881">
        <v>240</v>
      </c>
      <c r="AG259" s="882">
        <v>249</v>
      </c>
      <c r="AH259" s="881">
        <v>184.1</v>
      </c>
      <c r="AI259" s="882">
        <v>206</v>
      </c>
      <c r="AJ259" s="881">
        <v>189.33</v>
      </c>
      <c r="AK259" s="882">
        <v>204</v>
      </c>
      <c r="AL259" s="881">
        <v>95</v>
      </c>
      <c r="AM259" s="882">
        <v>92</v>
      </c>
      <c r="AN259" s="881">
        <v>280.52</v>
      </c>
      <c r="AO259" s="247">
        <v>291.3</v>
      </c>
      <c r="AP259" s="881">
        <v>306.952</v>
      </c>
      <c r="AQ259" s="882">
        <v>329.76599999999996</v>
      </c>
      <c r="AR259" s="881">
        <v>262</v>
      </c>
      <c r="AS259" s="882">
        <v>282</v>
      </c>
      <c r="AT259" s="881">
        <v>232.14</v>
      </c>
      <c r="AU259" s="882">
        <v>249.81</v>
      </c>
      <c r="AV259" s="881">
        <v>260.8</v>
      </c>
      <c r="AW259" s="882">
        <v>176</v>
      </c>
      <c r="AX259" s="881">
        <v>179</v>
      </c>
      <c r="AY259" s="882">
        <v>191</v>
      </c>
      <c r="AZ259" s="886">
        <v>313.5593220338983</v>
      </c>
      <c r="BA259" s="882">
        <v>326</v>
      </c>
      <c r="BB259" s="887">
        <v>340</v>
      </c>
      <c r="BC259" s="888">
        <v>177.8207073954984</v>
      </c>
      <c r="BD259" s="881">
        <v>458</v>
      </c>
      <c r="BE259" s="882">
        <v>493</v>
      </c>
      <c r="BF259" s="881">
        <v>254</v>
      </c>
      <c r="BG259" s="882">
        <v>273</v>
      </c>
      <c r="BH259" s="881">
        <v>286</v>
      </c>
      <c r="BI259" s="882">
        <v>285</v>
      </c>
      <c r="BJ259" s="881">
        <v>182.2</v>
      </c>
      <c r="BK259" s="882">
        <v>189</v>
      </c>
      <c r="BL259" s="881">
        <v>166</v>
      </c>
      <c r="BM259" s="247">
        <v>163</v>
      </c>
      <c r="BN259" s="881">
        <v>260</v>
      </c>
      <c r="BO259" s="882">
        <v>280</v>
      </c>
      <c r="BP259" s="887">
        <v>388.3</v>
      </c>
      <c r="BQ259" s="888">
        <v>418.00000000000006</v>
      </c>
    </row>
    <row r="260" spans="1:69" s="27" customFormat="1" ht="41.25" customHeight="1" thickBot="1" x14ac:dyDescent="0.3">
      <c r="A260" s="16">
        <v>184</v>
      </c>
      <c r="B260" s="131" t="s">
        <v>249</v>
      </c>
      <c r="C260" s="1148" t="s">
        <v>3</v>
      </c>
      <c r="D260" s="1148"/>
      <c r="E260" s="871" t="s">
        <v>8</v>
      </c>
      <c r="F260" s="64" t="e">
        <f>#REF!</f>
        <v>#REF!</v>
      </c>
      <c r="G260" s="871">
        <v>0.5</v>
      </c>
      <c r="H260" s="64" t="e">
        <f t="shared" si="7"/>
        <v>#REF!</v>
      </c>
      <c r="I260" s="64" t="e">
        <f>(H260*($I$9+#REF!))+H260</f>
        <v>#REF!</v>
      </c>
      <c r="J260" s="64" t="e">
        <f>ROUND(I260*#REF!*#REF!,0)</f>
        <v>#REF!</v>
      </c>
      <c r="K260" s="919" t="e">
        <f>ROUND(I260*#REF!*#REF!*#REF!,0)</f>
        <v>#REF!</v>
      </c>
      <c r="L260" s="887">
        <v>290</v>
      </c>
      <c r="M260" s="888">
        <v>187</v>
      </c>
      <c r="N260" s="881">
        <v>217.24911727371494</v>
      </c>
      <c r="O260" s="247">
        <v>171.4</v>
      </c>
      <c r="P260" s="993">
        <v>320</v>
      </c>
      <c r="Q260" s="888">
        <v>237.75</v>
      </c>
      <c r="R260" s="887">
        <v>288.24792540907578</v>
      </c>
      <c r="S260" s="888">
        <v>255.1</v>
      </c>
      <c r="T260" s="994">
        <v>507</v>
      </c>
      <c r="U260" s="995">
        <v>146</v>
      </c>
      <c r="V260" s="887">
        <v>235.34238533475263</v>
      </c>
      <c r="W260" s="888">
        <v>253.2660614018474</v>
      </c>
      <c r="X260" s="881">
        <v>286</v>
      </c>
      <c r="Y260" s="247">
        <v>286</v>
      </c>
      <c r="Z260" s="887">
        <v>385.34</v>
      </c>
      <c r="AA260" s="888">
        <v>415</v>
      </c>
      <c r="AB260" s="887">
        <v>532</v>
      </c>
      <c r="AC260" s="888">
        <v>315</v>
      </c>
      <c r="AD260" s="881">
        <v>328</v>
      </c>
      <c r="AE260" s="996">
        <v>197</v>
      </c>
      <c r="AF260" s="881">
        <v>240</v>
      </c>
      <c r="AG260" s="882">
        <v>249</v>
      </c>
      <c r="AH260" s="881">
        <v>184.1</v>
      </c>
      <c r="AI260" s="882">
        <v>206</v>
      </c>
      <c r="AJ260" s="881">
        <v>189.33</v>
      </c>
      <c r="AK260" s="882">
        <v>204</v>
      </c>
      <c r="AL260" s="881">
        <v>95</v>
      </c>
      <c r="AM260" s="882">
        <v>92</v>
      </c>
      <c r="AN260" s="881">
        <v>280.52</v>
      </c>
      <c r="AO260" s="247">
        <v>291.3</v>
      </c>
      <c r="AP260" s="881">
        <v>306.952</v>
      </c>
      <c r="AQ260" s="882">
        <v>329.76599999999996</v>
      </c>
      <c r="AR260" s="881">
        <v>262</v>
      </c>
      <c r="AS260" s="882">
        <v>282</v>
      </c>
      <c r="AT260" s="881">
        <v>232.14</v>
      </c>
      <c r="AU260" s="882">
        <v>249.81</v>
      </c>
      <c r="AV260" s="881">
        <v>260.8</v>
      </c>
      <c r="AW260" s="882">
        <v>176</v>
      </c>
      <c r="AX260" s="881">
        <v>179</v>
      </c>
      <c r="AY260" s="882">
        <v>191</v>
      </c>
      <c r="AZ260" s="886">
        <v>313.5593220338983</v>
      </c>
      <c r="BA260" s="882">
        <v>326</v>
      </c>
      <c r="BB260" s="887">
        <v>340</v>
      </c>
      <c r="BC260" s="888">
        <v>177.8207073954984</v>
      </c>
      <c r="BD260" s="881">
        <v>458</v>
      </c>
      <c r="BE260" s="882">
        <v>493</v>
      </c>
      <c r="BF260" s="881">
        <v>254</v>
      </c>
      <c r="BG260" s="882">
        <v>273</v>
      </c>
      <c r="BH260" s="881">
        <v>286</v>
      </c>
      <c r="BI260" s="882">
        <v>285</v>
      </c>
      <c r="BJ260" s="881">
        <v>182.2</v>
      </c>
      <c r="BK260" s="882">
        <v>189</v>
      </c>
      <c r="BL260" s="881">
        <v>166</v>
      </c>
      <c r="BM260" s="247">
        <v>163</v>
      </c>
      <c r="BN260" s="881">
        <v>260</v>
      </c>
      <c r="BO260" s="882">
        <v>280</v>
      </c>
      <c r="BP260" s="887">
        <v>388.3</v>
      </c>
      <c r="BQ260" s="888">
        <v>418.00000000000006</v>
      </c>
    </row>
    <row r="261" spans="1:69" s="27" customFormat="1" ht="41.25" customHeight="1" thickBot="1" x14ac:dyDescent="0.3">
      <c r="A261" s="16">
        <v>185</v>
      </c>
      <c r="B261" s="131" t="s">
        <v>250</v>
      </c>
      <c r="C261" s="1148" t="s">
        <v>3</v>
      </c>
      <c r="D261" s="1148"/>
      <c r="E261" s="871" t="s">
        <v>8</v>
      </c>
      <c r="F261" s="64" t="e">
        <f>#REF!</f>
        <v>#REF!</v>
      </c>
      <c r="G261" s="871">
        <v>0.5</v>
      </c>
      <c r="H261" s="64" t="e">
        <f t="shared" si="7"/>
        <v>#REF!</v>
      </c>
      <c r="I261" s="64" t="e">
        <f>(H261*($I$9+#REF!))+H261</f>
        <v>#REF!</v>
      </c>
      <c r="J261" s="64" t="e">
        <f>ROUND(I261*#REF!*#REF!,0)</f>
        <v>#REF!</v>
      </c>
      <c r="K261" s="919" t="e">
        <f>ROUND(I261*#REF!*#REF!*#REF!,0)</f>
        <v>#REF!</v>
      </c>
      <c r="L261" s="887">
        <v>290</v>
      </c>
      <c r="M261" s="888">
        <v>187</v>
      </c>
      <c r="N261" s="881">
        <v>217.24911727371494</v>
      </c>
      <c r="O261" s="247">
        <v>171.4</v>
      </c>
      <c r="P261" s="993">
        <v>320</v>
      </c>
      <c r="Q261" s="888">
        <v>237.75</v>
      </c>
      <c r="R261" s="887">
        <v>288.24792540907578</v>
      </c>
      <c r="S261" s="888">
        <v>255.1</v>
      </c>
      <c r="T261" s="994">
        <v>507</v>
      </c>
      <c r="U261" s="995">
        <v>146</v>
      </c>
      <c r="V261" s="887">
        <v>235.34238533475263</v>
      </c>
      <c r="W261" s="888">
        <v>253.2660614018474</v>
      </c>
      <c r="X261" s="881">
        <v>286</v>
      </c>
      <c r="Y261" s="247">
        <v>286</v>
      </c>
      <c r="Z261" s="887">
        <v>385.34</v>
      </c>
      <c r="AA261" s="888">
        <v>415</v>
      </c>
      <c r="AB261" s="887">
        <v>532</v>
      </c>
      <c r="AC261" s="888">
        <v>315</v>
      </c>
      <c r="AD261" s="881">
        <v>328</v>
      </c>
      <c r="AE261" s="996">
        <v>197</v>
      </c>
      <c r="AF261" s="881">
        <v>240</v>
      </c>
      <c r="AG261" s="882">
        <v>249</v>
      </c>
      <c r="AH261" s="881">
        <v>184.1</v>
      </c>
      <c r="AI261" s="882">
        <v>206</v>
      </c>
      <c r="AJ261" s="881">
        <v>189.33</v>
      </c>
      <c r="AK261" s="882">
        <v>204</v>
      </c>
      <c r="AL261" s="881">
        <v>144</v>
      </c>
      <c r="AM261" s="882">
        <v>139</v>
      </c>
      <c r="AN261" s="881">
        <v>280.52</v>
      </c>
      <c r="AO261" s="247">
        <v>291.3</v>
      </c>
      <c r="AP261" s="881">
        <v>306.952</v>
      </c>
      <c r="AQ261" s="882">
        <v>329.76599999999996</v>
      </c>
      <c r="AR261" s="881">
        <v>262</v>
      </c>
      <c r="AS261" s="882">
        <v>282</v>
      </c>
      <c r="AT261" s="881">
        <v>232.14</v>
      </c>
      <c r="AU261" s="882">
        <v>249.81</v>
      </c>
      <c r="AV261" s="881">
        <v>260.8</v>
      </c>
      <c r="AW261" s="882">
        <v>176</v>
      </c>
      <c r="AX261" s="881">
        <v>179</v>
      </c>
      <c r="AY261" s="882">
        <v>191</v>
      </c>
      <c r="AZ261" s="886">
        <v>313.5593220338983</v>
      </c>
      <c r="BA261" s="882">
        <v>326</v>
      </c>
      <c r="BB261" s="887">
        <v>340</v>
      </c>
      <c r="BC261" s="888">
        <v>177.8207073954984</v>
      </c>
      <c r="BD261" s="881">
        <v>458</v>
      </c>
      <c r="BE261" s="882">
        <v>493</v>
      </c>
      <c r="BF261" s="881">
        <v>254</v>
      </c>
      <c r="BG261" s="882">
        <v>273</v>
      </c>
      <c r="BH261" s="881">
        <v>286</v>
      </c>
      <c r="BI261" s="882">
        <v>285</v>
      </c>
      <c r="BJ261" s="881">
        <v>182.2</v>
      </c>
      <c r="BK261" s="882">
        <v>189</v>
      </c>
      <c r="BL261" s="881">
        <v>166</v>
      </c>
      <c r="BM261" s="247">
        <v>163</v>
      </c>
      <c r="BN261" s="881">
        <v>260</v>
      </c>
      <c r="BO261" s="882">
        <v>280</v>
      </c>
      <c r="BP261" s="887">
        <v>388.3</v>
      </c>
      <c r="BQ261" s="888">
        <v>418.00000000000006</v>
      </c>
    </row>
    <row r="262" spans="1:69" s="27" customFormat="1" ht="41.25" customHeight="1" thickBot="1" x14ac:dyDescent="0.3">
      <c r="A262" s="16">
        <v>186</v>
      </c>
      <c r="B262" s="131" t="s">
        <v>251</v>
      </c>
      <c r="C262" s="1148" t="s">
        <v>3</v>
      </c>
      <c r="D262" s="1148"/>
      <c r="E262" s="871" t="s">
        <v>8</v>
      </c>
      <c r="F262" s="64" t="e">
        <f>#REF!</f>
        <v>#REF!</v>
      </c>
      <c r="G262" s="871">
        <v>0.5</v>
      </c>
      <c r="H262" s="64" t="e">
        <f t="shared" si="7"/>
        <v>#REF!</v>
      </c>
      <c r="I262" s="64" t="e">
        <f>(H262*($I$9+#REF!))+H262</f>
        <v>#REF!</v>
      </c>
      <c r="J262" s="64" t="e">
        <f>ROUND(I262*#REF!*#REF!,0)</f>
        <v>#REF!</v>
      </c>
      <c r="K262" s="919" t="e">
        <f>ROUND(I262*#REF!*#REF!*#REF!,0)</f>
        <v>#REF!</v>
      </c>
      <c r="L262" s="887">
        <v>290</v>
      </c>
      <c r="M262" s="888">
        <v>187</v>
      </c>
      <c r="N262" s="881">
        <v>217.24911727371494</v>
      </c>
      <c r="O262" s="247">
        <v>171.4</v>
      </c>
      <c r="P262" s="993">
        <v>320</v>
      </c>
      <c r="Q262" s="888">
        <v>237.75</v>
      </c>
      <c r="R262" s="887">
        <v>288.24792540907578</v>
      </c>
      <c r="S262" s="888">
        <v>255.1</v>
      </c>
      <c r="T262" s="994">
        <v>507</v>
      </c>
      <c r="U262" s="995">
        <v>146</v>
      </c>
      <c r="V262" s="887">
        <v>235.34238533475263</v>
      </c>
      <c r="W262" s="888">
        <v>253.2660614018474</v>
      </c>
      <c r="X262" s="881">
        <v>286</v>
      </c>
      <c r="Y262" s="247">
        <v>286</v>
      </c>
      <c r="Z262" s="887">
        <v>385.34</v>
      </c>
      <c r="AA262" s="888">
        <v>415</v>
      </c>
      <c r="AB262" s="887">
        <v>532</v>
      </c>
      <c r="AC262" s="888">
        <v>315</v>
      </c>
      <c r="AD262" s="881">
        <v>328</v>
      </c>
      <c r="AE262" s="996">
        <v>197</v>
      </c>
      <c r="AF262" s="881">
        <v>240</v>
      </c>
      <c r="AG262" s="882">
        <v>249</v>
      </c>
      <c r="AH262" s="881">
        <v>184.1</v>
      </c>
      <c r="AI262" s="882">
        <v>206</v>
      </c>
      <c r="AJ262" s="881">
        <v>189.33</v>
      </c>
      <c r="AK262" s="882">
        <v>204</v>
      </c>
      <c r="AL262" s="881">
        <v>144</v>
      </c>
      <c r="AM262" s="882">
        <v>139</v>
      </c>
      <c r="AN262" s="881">
        <v>280.52</v>
      </c>
      <c r="AO262" s="247">
        <v>291.3</v>
      </c>
      <c r="AP262" s="881">
        <v>306.952</v>
      </c>
      <c r="AQ262" s="882">
        <v>329.76599999999996</v>
      </c>
      <c r="AR262" s="881">
        <v>262</v>
      </c>
      <c r="AS262" s="882">
        <v>282</v>
      </c>
      <c r="AT262" s="881">
        <v>232.14</v>
      </c>
      <c r="AU262" s="882">
        <v>249.81</v>
      </c>
      <c r="AV262" s="881">
        <v>260.8</v>
      </c>
      <c r="AW262" s="882">
        <v>176</v>
      </c>
      <c r="AX262" s="881">
        <v>179</v>
      </c>
      <c r="AY262" s="882">
        <v>191</v>
      </c>
      <c r="AZ262" s="886">
        <v>313.5593220338983</v>
      </c>
      <c r="BA262" s="882">
        <v>326</v>
      </c>
      <c r="BB262" s="887">
        <v>340</v>
      </c>
      <c r="BC262" s="888">
        <v>177.8207073954984</v>
      </c>
      <c r="BD262" s="881">
        <v>458</v>
      </c>
      <c r="BE262" s="882">
        <v>493</v>
      </c>
      <c r="BF262" s="881">
        <v>254</v>
      </c>
      <c r="BG262" s="882">
        <v>273</v>
      </c>
      <c r="BH262" s="881">
        <v>286</v>
      </c>
      <c r="BI262" s="882">
        <v>285</v>
      </c>
      <c r="BJ262" s="881">
        <v>182.2</v>
      </c>
      <c r="BK262" s="882">
        <v>189</v>
      </c>
      <c r="BL262" s="881">
        <v>166</v>
      </c>
      <c r="BM262" s="247">
        <v>163</v>
      </c>
      <c r="BN262" s="881">
        <v>260</v>
      </c>
      <c r="BO262" s="882">
        <v>280</v>
      </c>
      <c r="BP262" s="887">
        <v>388.3</v>
      </c>
      <c r="BQ262" s="888">
        <v>418.00000000000006</v>
      </c>
    </row>
    <row r="263" spans="1:69" s="27" customFormat="1" ht="41.25" customHeight="1" thickBot="1" x14ac:dyDescent="0.3">
      <c r="A263" s="16">
        <v>187</v>
      </c>
      <c r="B263" s="131" t="s">
        <v>252</v>
      </c>
      <c r="C263" s="1148" t="s">
        <v>3</v>
      </c>
      <c r="D263" s="1148"/>
      <c r="E263" s="871" t="s">
        <v>8</v>
      </c>
      <c r="F263" s="64" t="e">
        <f>#REF!</f>
        <v>#REF!</v>
      </c>
      <c r="G263" s="871">
        <v>0.5</v>
      </c>
      <c r="H263" s="64" t="e">
        <f t="shared" si="7"/>
        <v>#REF!</v>
      </c>
      <c r="I263" s="64" t="e">
        <f>(H263*($I$9+#REF!))+H263</f>
        <v>#REF!</v>
      </c>
      <c r="J263" s="64" t="e">
        <f>ROUND(I263*#REF!*#REF!,0)</f>
        <v>#REF!</v>
      </c>
      <c r="K263" s="919" t="e">
        <f>ROUND(I263*#REF!*#REF!*#REF!,0)</f>
        <v>#REF!</v>
      </c>
      <c r="L263" s="887">
        <v>290</v>
      </c>
      <c r="M263" s="888">
        <v>187</v>
      </c>
      <c r="N263" s="881">
        <v>217.24911727371494</v>
      </c>
      <c r="O263" s="247">
        <v>171.4</v>
      </c>
      <c r="P263" s="993">
        <v>320</v>
      </c>
      <c r="Q263" s="888">
        <v>237.75</v>
      </c>
      <c r="R263" s="887">
        <v>288.24792540907578</v>
      </c>
      <c r="S263" s="888">
        <v>255.1</v>
      </c>
      <c r="T263" s="994">
        <v>507</v>
      </c>
      <c r="U263" s="995">
        <v>146</v>
      </c>
      <c r="V263" s="887">
        <v>235.34238533475263</v>
      </c>
      <c r="W263" s="888">
        <v>253.2660614018474</v>
      </c>
      <c r="X263" s="881">
        <v>286</v>
      </c>
      <c r="Y263" s="247">
        <v>286</v>
      </c>
      <c r="Z263" s="887">
        <v>385.34</v>
      </c>
      <c r="AA263" s="888">
        <v>415</v>
      </c>
      <c r="AB263" s="887">
        <v>532</v>
      </c>
      <c r="AC263" s="888">
        <v>315</v>
      </c>
      <c r="AD263" s="881">
        <v>328</v>
      </c>
      <c r="AE263" s="996">
        <v>197</v>
      </c>
      <c r="AF263" s="881">
        <v>240</v>
      </c>
      <c r="AG263" s="882">
        <v>249</v>
      </c>
      <c r="AH263" s="881">
        <v>184.1</v>
      </c>
      <c r="AI263" s="882">
        <v>206</v>
      </c>
      <c r="AJ263" s="881">
        <v>189.33</v>
      </c>
      <c r="AK263" s="882">
        <v>204</v>
      </c>
      <c r="AL263" s="881">
        <v>144</v>
      </c>
      <c r="AM263" s="882">
        <v>139</v>
      </c>
      <c r="AN263" s="881">
        <v>280.52</v>
      </c>
      <c r="AO263" s="247">
        <v>291.3</v>
      </c>
      <c r="AP263" s="881">
        <v>613.904</v>
      </c>
      <c r="AQ263" s="882">
        <v>659.53199999999993</v>
      </c>
      <c r="AR263" s="881">
        <v>262</v>
      </c>
      <c r="AS263" s="882">
        <v>282</v>
      </c>
      <c r="AT263" s="881">
        <v>232.14</v>
      </c>
      <c r="AU263" s="882">
        <v>249.81</v>
      </c>
      <c r="AV263" s="881">
        <v>260.8</v>
      </c>
      <c r="AW263" s="882">
        <v>176</v>
      </c>
      <c r="AX263" s="881">
        <v>179</v>
      </c>
      <c r="AY263" s="882">
        <v>191</v>
      </c>
      <c r="AZ263" s="886">
        <v>313.5593220338983</v>
      </c>
      <c r="BA263" s="882">
        <v>326</v>
      </c>
      <c r="BB263" s="887">
        <v>340</v>
      </c>
      <c r="BC263" s="888">
        <v>177.8207073954984</v>
      </c>
      <c r="BD263" s="881">
        <v>458</v>
      </c>
      <c r="BE263" s="882">
        <v>493</v>
      </c>
      <c r="BF263" s="881">
        <v>254</v>
      </c>
      <c r="BG263" s="882">
        <v>273</v>
      </c>
      <c r="BH263" s="881">
        <v>286</v>
      </c>
      <c r="BI263" s="882">
        <v>285</v>
      </c>
      <c r="BJ263" s="881">
        <v>182.2</v>
      </c>
      <c r="BK263" s="882">
        <v>189</v>
      </c>
      <c r="BL263" s="881">
        <v>166</v>
      </c>
      <c r="BM263" s="247">
        <v>163</v>
      </c>
      <c r="BN263" s="881">
        <v>260</v>
      </c>
      <c r="BO263" s="882">
        <v>280</v>
      </c>
      <c r="BP263" s="887">
        <v>388.3</v>
      </c>
      <c r="BQ263" s="888">
        <v>418.00000000000006</v>
      </c>
    </row>
    <row r="264" spans="1:69" s="27" customFormat="1" ht="41.25" customHeight="1" thickBot="1" x14ac:dyDescent="0.3">
      <c r="A264" s="16">
        <v>188</v>
      </c>
      <c r="B264" s="131" t="s">
        <v>253</v>
      </c>
      <c r="C264" s="1148" t="s">
        <v>3</v>
      </c>
      <c r="D264" s="1148"/>
      <c r="E264" s="871" t="s">
        <v>8</v>
      </c>
      <c r="F264" s="64" t="e">
        <f>#REF!</f>
        <v>#REF!</v>
      </c>
      <c r="G264" s="871">
        <v>0.5</v>
      </c>
      <c r="H264" s="64" t="e">
        <f t="shared" si="7"/>
        <v>#REF!</v>
      </c>
      <c r="I264" s="64" t="e">
        <f>(H264*($I$9+#REF!))+H264</f>
        <v>#REF!</v>
      </c>
      <c r="J264" s="64" t="e">
        <f>ROUND(I264*#REF!*#REF!,0)</f>
        <v>#REF!</v>
      </c>
      <c r="K264" s="919" t="e">
        <f>ROUND(I264*#REF!*#REF!*#REF!,0)</f>
        <v>#REF!</v>
      </c>
      <c r="L264" s="887">
        <v>290</v>
      </c>
      <c r="M264" s="888">
        <v>187</v>
      </c>
      <c r="N264" s="881">
        <v>217.24911727371494</v>
      </c>
      <c r="O264" s="247">
        <v>171.4</v>
      </c>
      <c r="P264" s="993">
        <v>320</v>
      </c>
      <c r="Q264" s="888">
        <v>237.75</v>
      </c>
      <c r="R264" s="887">
        <v>288.24792540907578</v>
      </c>
      <c r="S264" s="888">
        <v>255.1</v>
      </c>
      <c r="T264" s="994">
        <v>507</v>
      </c>
      <c r="U264" s="995">
        <v>146</v>
      </c>
      <c r="V264" s="887">
        <v>235.34238533475263</v>
      </c>
      <c r="W264" s="888">
        <v>253.2660614018474</v>
      </c>
      <c r="X264" s="881">
        <v>286</v>
      </c>
      <c r="Y264" s="247">
        <v>286</v>
      </c>
      <c r="Z264" s="887">
        <v>385.34</v>
      </c>
      <c r="AA264" s="888">
        <v>415</v>
      </c>
      <c r="AB264" s="887">
        <v>532</v>
      </c>
      <c r="AC264" s="888">
        <v>315</v>
      </c>
      <c r="AD264" s="881">
        <v>328</v>
      </c>
      <c r="AE264" s="996">
        <v>197</v>
      </c>
      <c r="AF264" s="881">
        <v>240</v>
      </c>
      <c r="AG264" s="882">
        <v>249</v>
      </c>
      <c r="AH264" s="881">
        <v>184.1</v>
      </c>
      <c r="AI264" s="882">
        <v>206</v>
      </c>
      <c r="AJ264" s="881">
        <v>189.33</v>
      </c>
      <c r="AK264" s="882">
        <v>204</v>
      </c>
      <c r="AL264" s="881">
        <v>144</v>
      </c>
      <c r="AM264" s="882">
        <v>139</v>
      </c>
      <c r="AN264" s="881">
        <v>280.52</v>
      </c>
      <c r="AO264" s="247">
        <v>291.3</v>
      </c>
      <c r="AP264" s="881">
        <v>613.904</v>
      </c>
      <c r="AQ264" s="882">
        <v>659.53199999999993</v>
      </c>
      <c r="AR264" s="881">
        <v>262</v>
      </c>
      <c r="AS264" s="882">
        <v>282</v>
      </c>
      <c r="AT264" s="881">
        <v>232.14</v>
      </c>
      <c r="AU264" s="882">
        <v>249.81</v>
      </c>
      <c r="AV264" s="881">
        <v>260.8</v>
      </c>
      <c r="AW264" s="882">
        <v>176</v>
      </c>
      <c r="AX264" s="881">
        <v>179</v>
      </c>
      <c r="AY264" s="882">
        <v>191</v>
      </c>
      <c r="AZ264" s="886">
        <v>313.5593220338983</v>
      </c>
      <c r="BA264" s="882">
        <v>326</v>
      </c>
      <c r="BB264" s="887">
        <v>340</v>
      </c>
      <c r="BC264" s="888">
        <v>177.8207073954984</v>
      </c>
      <c r="BD264" s="881">
        <v>458</v>
      </c>
      <c r="BE264" s="882">
        <v>493</v>
      </c>
      <c r="BF264" s="881">
        <v>254</v>
      </c>
      <c r="BG264" s="882">
        <v>273</v>
      </c>
      <c r="BH264" s="881">
        <v>286</v>
      </c>
      <c r="BI264" s="882">
        <v>285</v>
      </c>
      <c r="BJ264" s="881">
        <v>182.2</v>
      </c>
      <c r="BK264" s="882">
        <v>189</v>
      </c>
      <c r="BL264" s="881">
        <v>166</v>
      </c>
      <c r="BM264" s="247">
        <v>163</v>
      </c>
      <c r="BN264" s="881">
        <v>260</v>
      </c>
      <c r="BO264" s="882">
        <v>280</v>
      </c>
      <c r="BP264" s="887">
        <v>388.3</v>
      </c>
      <c r="BQ264" s="888">
        <v>418.00000000000006</v>
      </c>
    </row>
    <row r="265" spans="1:69" s="27" customFormat="1" ht="53.25" customHeight="1" thickBot="1" x14ac:dyDescent="0.3">
      <c r="A265" s="16">
        <v>189</v>
      </c>
      <c r="B265" s="131" t="s">
        <v>254</v>
      </c>
      <c r="C265" s="1148" t="s">
        <v>3</v>
      </c>
      <c r="D265" s="1148"/>
      <c r="E265" s="871" t="s">
        <v>8</v>
      </c>
      <c r="F265" s="64" t="e">
        <f>#REF!</f>
        <v>#REF!</v>
      </c>
      <c r="G265" s="871">
        <v>0.5</v>
      </c>
      <c r="H265" s="64" t="e">
        <f t="shared" si="7"/>
        <v>#REF!</v>
      </c>
      <c r="I265" s="64" t="e">
        <f>(H265*($I$9+#REF!))+H265</f>
        <v>#REF!</v>
      </c>
      <c r="J265" s="64" t="e">
        <f>ROUND(I265*#REF!*#REF!,0)</f>
        <v>#REF!</v>
      </c>
      <c r="K265" s="919" t="e">
        <f>ROUND(I265*#REF!*#REF!*#REF!,0)</f>
        <v>#REF!</v>
      </c>
      <c r="L265" s="887">
        <v>290</v>
      </c>
      <c r="M265" s="888">
        <v>187</v>
      </c>
      <c r="N265" s="881">
        <v>217.24911727371494</v>
      </c>
      <c r="O265" s="247">
        <v>171.4</v>
      </c>
      <c r="P265" s="993">
        <v>320</v>
      </c>
      <c r="Q265" s="888">
        <v>237.75</v>
      </c>
      <c r="R265" s="887">
        <v>288.24792540907578</v>
      </c>
      <c r="S265" s="888">
        <v>255.1</v>
      </c>
      <c r="T265" s="994">
        <v>507</v>
      </c>
      <c r="U265" s="995">
        <v>146</v>
      </c>
      <c r="V265" s="887">
        <v>235.34238533475263</v>
      </c>
      <c r="W265" s="888">
        <v>253.2660614018474</v>
      </c>
      <c r="X265" s="881">
        <v>286</v>
      </c>
      <c r="Y265" s="247">
        <v>286</v>
      </c>
      <c r="Z265" s="887">
        <v>385.34</v>
      </c>
      <c r="AA265" s="888">
        <v>415</v>
      </c>
      <c r="AB265" s="887">
        <v>532</v>
      </c>
      <c r="AC265" s="888">
        <v>315</v>
      </c>
      <c r="AD265" s="881">
        <v>328</v>
      </c>
      <c r="AE265" s="996">
        <v>197</v>
      </c>
      <c r="AF265" s="881">
        <v>240</v>
      </c>
      <c r="AG265" s="882">
        <v>249</v>
      </c>
      <c r="AH265" s="881">
        <v>184.1</v>
      </c>
      <c r="AI265" s="882">
        <v>206</v>
      </c>
      <c r="AJ265" s="881">
        <v>189.33</v>
      </c>
      <c r="AK265" s="882">
        <v>204</v>
      </c>
      <c r="AL265" s="881">
        <v>144</v>
      </c>
      <c r="AM265" s="882">
        <v>139</v>
      </c>
      <c r="AN265" s="881">
        <v>280.52</v>
      </c>
      <c r="AO265" s="247">
        <v>291.3</v>
      </c>
      <c r="AP265" s="881">
        <v>613.904</v>
      </c>
      <c r="AQ265" s="882">
        <v>659.53199999999993</v>
      </c>
      <c r="AR265" s="881">
        <v>262</v>
      </c>
      <c r="AS265" s="882">
        <v>282</v>
      </c>
      <c r="AT265" s="881">
        <v>232.14</v>
      </c>
      <c r="AU265" s="882">
        <v>249.81</v>
      </c>
      <c r="AV265" s="881">
        <v>260.8</v>
      </c>
      <c r="AW265" s="882">
        <v>176</v>
      </c>
      <c r="AX265" s="881">
        <v>179</v>
      </c>
      <c r="AY265" s="882">
        <v>191</v>
      </c>
      <c r="AZ265" s="886">
        <v>313.5593220338983</v>
      </c>
      <c r="BA265" s="882">
        <v>326</v>
      </c>
      <c r="BB265" s="887">
        <v>340</v>
      </c>
      <c r="BC265" s="888">
        <v>177.8207073954984</v>
      </c>
      <c r="BD265" s="881">
        <v>458</v>
      </c>
      <c r="BE265" s="882">
        <v>493</v>
      </c>
      <c r="BF265" s="881">
        <v>254</v>
      </c>
      <c r="BG265" s="882">
        <v>273</v>
      </c>
      <c r="BH265" s="881">
        <v>286</v>
      </c>
      <c r="BI265" s="882">
        <v>285</v>
      </c>
      <c r="BJ265" s="881">
        <v>182.2</v>
      </c>
      <c r="BK265" s="882">
        <v>189</v>
      </c>
      <c r="BL265" s="881">
        <v>166</v>
      </c>
      <c r="BM265" s="247">
        <v>163</v>
      </c>
      <c r="BN265" s="881">
        <v>260</v>
      </c>
      <c r="BO265" s="882">
        <v>280</v>
      </c>
      <c r="BP265" s="887">
        <v>388.3</v>
      </c>
      <c r="BQ265" s="888">
        <v>418.00000000000006</v>
      </c>
    </row>
    <row r="266" spans="1:69" s="27" customFormat="1" ht="41.25" customHeight="1" thickBot="1" x14ac:dyDescent="0.3">
      <c r="A266" s="16">
        <v>190</v>
      </c>
      <c r="B266" s="131" t="s">
        <v>255</v>
      </c>
      <c r="C266" s="1148" t="s">
        <v>3</v>
      </c>
      <c r="D266" s="1148"/>
      <c r="E266" s="871" t="s">
        <v>8</v>
      </c>
      <c r="F266" s="64" t="e">
        <f>#REF!</f>
        <v>#REF!</v>
      </c>
      <c r="G266" s="871">
        <v>0.5</v>
      </c>
      <c r="H266" s="64" t="e">
        <f t="shared" si="7"/>
        <v>#REF!</v>
      </c>
      <c r="I266" s="64" t="e">
        <f>(H266*($I$9+#REF!))+H266</f>
        <v>#REF!</v>
      </c>
      <c r="J266" s="64" t="e">
        <f>ROUND(I266*#REF!*#REF!,0)</f>
        <v>#REF!</v>
      </c>
      <c r="K266" s="919" t="e">
        <f>ROUND(I266*#REF!*#REF!*#REF!,0)</f>
        <v>#REF!</v>
      </c>
      <c r="L266" s="887">
        <v>290</v>
      </c>
      <c r="M266" s="888">
        <v>187</v>
      </c>
      <c r="N266" s="881">
        <v>217.24911727371494</v>
      </c>
      <c r="O266" s="247">
        <v>171.4</v>
      </c>
      <c r="P266" s="993">
        <v>320</v>
      </c>
      <c r="Q266" s="888">
        <v>237.75</v>
      </c>
      <c r="R266" s="887">
        <v>288.24792540907578</v>
      </c>
      <c r="S266" s="888">
        <v>255.1</v>
      </c>
      <c r="T266" s="994">
        <v>507</v>
      </c>
      <c r="U266" s="995">
        <v>146</v>
      </c>
      <c r="V266" s="887">
        <v>235.34238533475263</v>
      </c>
      <c r="W266" s="888">
        <v>253.2660614018474</v>
      </c>
      <c r="X266" s="881">
        <v>286</v>
      </c>
      <c r="Y266" s="247">
        <v>286</v>
      </c>
      <c r="Z266" s="887">
        <v>385.34</v>
      </c>
      <c r="AA266" s="888">
        <v>415</v>
      </c>
      <c r="AB266" s="887">
        <v>532</v>
      </c>
      <c r="AC266" s="888">
        <v>315</v>
      </c>
      <c r="AD266" s="881">
        <v>328</v>
      </c>
      <c r="AE266" s="996">
        <v>197</v>
      </c>
      <c r="AF266" s="881">
        <v>240</v>
      </c>
      <c r="AG266" s="882">
        <v>249</v>
      </c>
      <c r="AH266" s="881">
        <v>184.1</v>
      </c>
      <c r="AI266" s="882">
        <v>206</v>
      </c>
      <c r="AJ266" s="881">
        <v>189.33</v>
      </c>
      <c r="AK266" s="882">
        <v>204</v>
      </c>
      <c r="AL266" s="881">
        <v>144</v>
      </c>
      <c r="AM266" s="882">
        <v>139</v>
      </c>
      <c r="AN266" s="881">
        <v>280.52</v>
      </c>
      <c r="AO266" s="247">
        <v>291.3</v>
      </c>
      <c r="AP266" s="881">
        <v>306.952</v>
      </c>
      <c r="AQ266" s="882">
        <v>329.76599999999996</v>
      </c>
      <c r="AR266" s="881">
        <v>262</v>
      </c>
      <c r="AS266" s="882">
        <v>282</v>
      </c>
      <c r="AT266" s="881">
        <v>232.14</v>
      </c>
      <c r="AU266" s="882">
        <v>249.81</v>
      </c>
      <c r="AV266" s="881">
        <v>260.8</v>
      </c>
      <c r="AW266" s="882">
        <v>176</v>
      </c>
      <c r="AX266" s="881">
        <v>179</v>
      </c>
      <c r="AY266" s="882">
        <v>191</v>
      </c>
      <c r="AZ266" s="886">
        <v>313.5593220338983</v>
      </c>
      <c r="BA266" s="882">
        <v>326</v>
      </c>
      <c r="BB266" s="887">
        <v>340</v>
      </c>
      <c r="BC266" s="888">
        <v>177.8207073954984</v>
      </c>
      <c r="BD266" s="881">
        <v>458</v>
      </c>
      <c r="BE266" s="882">
        <v>493</v>
      </c>
      <c r="BF266" s="881">
        <v>254</v>
      </c>
      <c r="BG266" s="882">
        <v>273</v>
      </c>
      <c r="BH266" s="881">
        <v>286</v>
      </c>
      <c r="BI266" s="882">
        <v>285</v>
      </c>
      <c r="BJ266" s="881">
        <v>182.2</v>
      </c>
      <c r="BK266" s="882">
        <v>189</v>
      </c>
      <c r="BL266" s="881">
        <v>166</v>
      </c>
      <c r="BM266" s="247">
        <v>163</v>
      </c>
      <c r="BN266" s="881">
        <v>260</v>
      </c>
      <c r="BO266" s="882">
        <v>280</v>
      </c>
      <c r="BP266" s="887">
        <v>388.3</v>
      </c>
      <c r="BQ266" s="888">
        <v>418.00000000000006</v>
      </c>
    </row>
    <row r="267" spans="1:69" s="27" customFormat="1" ht="41.25" customHeight="1" thickBot="1" x14ac:dyDescent="0.3">
      <c r="A267" s="16">
        <v>191</v>
      </c>
      <c r="B267" s="131" t="s">
        <v>256</v>
      </c>
      <c r="C267" s="1148" t="s">
        <v>3</v>
      </c>
      <c r="D267" s="1148"/>
      <c r="E267" s="871" t="s">
        <v>8</v>
      </c>
      <c r="F267" s="64" t="e">
        <f>#REF!</f>
        <v>#REF!</v>
      </c>
      <c r="G267" s="871">
        <v>1</v>
      </c>
      <c r="H267" s="64" t="e">
        <f t="shared" si="7"/>
        <v>#REF!</v>
      </c>
      <c r="I267" s="64" t="e">
        <f>(H267*($I$9+#REF!))+H267</f>
        <v>#REF!</v>
      </c>
      <c r="J267" s="64" t="e">
        <f>ROUND(I267*#REF!*#REF!,0)</f>
        <v>#REF!</v>
      </c>
      <c r="K267" s="919" t="e">
        <f>ROUND(I267*#REF!*#REF!*#REF!,0)</f>
        <v>#REF!</v>
      </c>
      <c r="L267" s="887">
        <v>579</v>
      </c>
      <c r="M267" s="888">
        <v>374</v>
      </c>
      <c r="N267" s="881">
        <v>434.49823454742989</v>
      </c>
      <c r="O267" s="247">
        <v>342.9</v>
      </c>
      <c r="P267" s="993">
        <v>640</v>
      </c>
      <c r="Q267" s="888">
        <v>475.5</v>
      </c>
      <c r="R267" s="887">
        <v>576.49585081815155</v>
      </c>
      <c r="S267" s="888">
        <v>510.2</v>
      </c>
      <c r="T267" s="994">
        <v>1013</v>
      </c>
      <c r="U267" s="995">
        <v>292</v>
      </c>
      <c r="V267" s="887">
        <v>470.68477066950527</v>
      </c>
      <c r="W267" s="888">
        <v>506.53212280369479</v>
      </c>
      <c r="X267" s="881">
        <v>572</v>
      </c>
      <c r="Y267" s="247">
        <v>572</v>
      </c>
      <c r="Z267" s="887">
        <v>770.68</v>
      </c>
      <c r="AA267" s="888">
        <v>829</v>
      </c>
      <c r="AB267" s="887">
        <v>1064</v>
      </c>
      <c r="AC267" s="888">
        <v>631</v>
      </c>
      <c r="AD267" s="881">
        <v>655</v>
      </c>
      <c r="AE267" s="996">
        <v>395</v>
      </c>
      <c r="AF267" s="881">
        <v>479</v>
      </c>
      <c r="AG267" s="882">
        <v>498</v>
      </c>
      <c r="AH267" s="881">
        <v>368.19</v>
      </c>
      <c r="AI267" s="882">
        <v>412</v>
      </c>
      <c r="AJ267" s="881">
        <v>378.65</v>
      </c>
      <c r="AK267" s="882">
        <v>407</v>
      </c>
      <c r="AL267" s="881">
        <v>144</v>
      </c>
      <c r="AM267" s="882">
        <v>139</v>
      </c>
      <c r="AN267" s="881">
        <v>561.04999999999995</v>
      </c>
      <c r="AO267" s="247">
        <v>582.6</v>
      </c>
      <c r="AP267" s="881">
        <v>613.904</v>
      </c>
      <c r="AQ267" s="882">
        <v>660.56899999999996</v>
      </c>
      <c r="AR267" s="881">
        <v>524</v>
      </c>
      <c r="AS267" s="882">
        <v>564</v>
      </c>
      <c r="AT267" s="881">
        <v>464.27</v>
      </c>
      <c r="AU267" s="882">
        <v>499.63</v>
      </c>
      <c r="AV267" s="881">
        <v>521.6</v>
      </c>
      <c r="AW267" s="882">
        <v>351</v>
      </c>
      <c r="AX267" s="881">
        <v>359</v>
      </c>
      <c r="AY267" s="882">
        <v>383</v>
      </c>
      <c r="AZ267" s="886">
        <v>622.03389830508479</v>
      </c>
      <c r="BA267" s="882">
        <v>646</v>
      </c>
      <c r="BB267" s="887">
        <v>681</v>
      </c>
      <c r="BC267" s="888">
        <v>356.23022508038588</v>
      </c>
      <c r="BD267" s="881">
        <v>916</v>
      </c>
      <c r="BE267" s="882">
        <v>985</v>
      </c>
      <c r="BF267" s="881">
        <v>508</v>
      </c>
      <c r="BG267" s="882">
        <v>547</v>
      </c>
      <c r="BH267" s="881">
        <v>572</v>
      </c>
      <c r="BI267" s="882">
        <v>571</v>
      </c>
      <c r="BJ267" s="881">
        <v>364.41</v>
      </c>
      <c r="BK267" s="882">
        <v>378</v>
      </c>
      <c r="BL267" s="881">
        <v>332</v>
      </c>
      <c r="BM267" s="247">
        <v>327</v>
      </c>
      <c r="BN267" s="881">
        <v>519</v>
      </c>
      <c r="BO267" s="882">
        <v>559</v>
      </c>
      <c r="BP267" s="887">
        <v>777.7</v>
      </c>
      <c r="BQ267" s="888">
        <v>836.00000000000011</v>
      </c>
    </row>
    <row r="268" spans="1:69" s="27" customFormat="1" ht="41.25" customHeight="1" thickBot="1" x14ac:dyDescent="0.3">
      <c r="A268" s="16">
        <v>192</v>
      </c>
      <c r="B268" s="131" t="s">
        <v>257</v>
      </c>
      <c r="C268" s="1148" t="s">
        <v>3</v>
      </c>
      <c r="D268" s="1148"/>
      <c r="E268" s="871" t="s">
        <v>8</v>
      </c>
      <c r="F268" s="64" t="e">
        <f>#REF!</f>
        <v>#REF!</v>
      </c>
      <c r="G268" s="871">
        <v>0.5</v>
      </c>
      <c r="H268" s="64" t="e">
        <f t="shared" si="7"/>
        <v>#REF!</v>
      </c>
      <c r="I268" s="64" t="e">
        <f>(H268*($I$9+#REF!))+H268</f>
        <v>#REF!</v>
      </c>
      <c r="J268" s="64" t="e">
        <f>ROUND(I268*#REF!*#REF!,0)</f>
        <v>#REF!</v>
      </c>
      <c r="K268" s="919" t="e">
        <f>ROUND(I268*#REF!*#REF!*#REF!,0)</f>
        <v>#REF!</v>
      </c>
      <c r="L268" s="887">
        <v>290</v>
      </c>
      <c r="M268" s="888">
        <v>187</v>
      </c>
      <c r="N268" s="881">
        <v>217.24911727371494</v>
      </c>
      <c r="O268" s="247">
        <v>171.4</v>
      </c>
      <c r="P268" s="993">
        <v>320</v>
      </c>
      <c r="Q268" s="888">
        <v>237.75</v>
      </c>
      <c r="R268" s="887">
        <v>288.24792540907578</v>
      </c>
      <c r="S268" s="888">
        <v>255.1</v>
      </c>
      <c r="T268" s="994">
        <v>507</v>
      </c>
      <c r="U268" s="995">
        <v>146</v>
      </c>
      <c r="V268" s="887">
        <v>235.34238533475263</v>
      </c>
      <c r="W268" s="888">
        <v>253.2660614018474</v>
      </c>
      <c r="X268" s="881">
        <v>286</v>
      </c>
      <c r="Y268" s="247">
        <v>286</v>
      </c>
      <c r="Z268" s="887">
        <v>385.34</v>
      </c>
      <c r="AA268" s="888">
        <v>415</v>
      </c>
      <c r="AB268" s="887">
        <v>532</v>
      </c>
      <c r="AC268" s="888">
        <v>315</v>
      </c>
      <c r="AD268" s="881">
        <v>328</v>
      </c>
      <c r="AE268" s="996">
        <v>197</v>
      </c>
      <c r="AF268" s="881">
        <v>240</v>
      </c>
      <c r="AG268" s="882">
        <v>249</v>
      </c>
      <c r="AH268" s="881">
        <v>184.1</v>
      </c>
      <c r="AI268" s="882">
        <v>206</v>
      </c>
      <c r="AJ268" s="881">
        <v>189.33</v>
      </c>
      <c r="AK268" s="882">
        <v>204</v>
      </c>
      <c r="AL268" s="881">
        <v>144</v>
      </c>
      <c r="AM268" s="882">
        <v>139</v>
      </c>
      <c r="AN268" s="881">
        <v>280.52</v>
      </c>
      <c r="AO268" s="247">
        <v>291.3</v>
      </c>
      <c r="AP268" s="881">
        <v>306.952</v>
      </c>
      <c r="AQ268" s="882">
        <v>329.76599999999996</v>
      </c>
      <c r="AR268" s="881">
        <v>262</v>
      </c>
      <c r="AS268" s="882">
        <v>282</v>
      </c>
      <c r="AT268" s="881">
        <v>232.14</v>
      </c>
      <c r="AU268" s="882">
        <v>249.81</v>
      </c>
      <c r="AV268" s="881">
        <v>260.8</v>
      </c>
      <c r="AW268" s="882">
        <v>176</v>
      </c>
      <c r="AX268" s="881">
        <v>179</v>
      </c>
      <c r="AY268" s="882">
        <v>191</v>
      </c>
      <c r="AZ268" s="886">
        <v>313.5593220338983</v>
      </c>
      <c r="BA268" s="882">
        <v>326</v>
      </c>
      <c r="BB268" s="887">
        <v>340</v>
      </c>
      <c r="BC268" s="888">
        <v>177.8207073954984</v>
      </c>
      <c r="BD268" s="881">
        <v>458</v>
      </c>
      <c r="BE268" s="882">
        <v>493</v>
      </c>
      <c r="BF268" s="881">
        <v>254</v>
      </c>
      <c r="BG268" s="882">
        <v>273</v>
      </c>
      <c r="BH268" s="881">
        <v>286</v>
      </c>
      <c r="BI268" s="882">
        <v>285</v>
      </c>
      <c r="BJ268" s="881">
        <v>182.2</v>
      </c>
      <c r="BK268" s="882">
        <v>189</v>
      </c>
      <c r="BL268" s="881">
        <v>166</v>
      </c>
      <c r="BM268" s="247">
        <v>163</v>
      </c>
      <c r="BN268" s="881">
        <v>260</v>
      </c>
      <c r="BO268" s="882">
        <v>280</v>
      </c>
      <c r="BP268" s="887">
        <v>388.3</v>
      </c>
      <c r="BQ268" s="888">
        <v>418.00000000000006</v>
      </c>
    </row>
    <row r="269" spans="1:69" s="27" customFormat="1" ht="41.25" customHeight="1" thickBot="1" x14ac:dyDescent="0.3">
      <c r="A269" s="16">
        <v>193</v>
      </c>
      <c r="B269" s="131" t="s">
        <v>258</v>
      </c>
      <c r="C269" s="1148" t="s">
        <v>3</v>
      </c>
      <c r="D269" s="1148"/>
      <c r="E269" s="871" t="s">
        <v>8</v>
      </c>
      <c r="F269" s="64" t="e">
        <f>#REF!</f>
        <v>#REF!</v>
      </c>
      <c r="G269" s="871">
        <v>0.5</v>
      </c>
      <c r="H269" s="64" t="e">
        <f t="shared" si="7"/>
        <v>#REF!</v>
      </c>
      <c r="I269" s="64" t="e">
        <f>(H269*($I$9+#REF!))+H269</f>
        <v>#REF!</v>
      </c>
      <c r="J269" s="64" t="e">
        <f>ROUND(I269*#REF!*#REF!,0)</f>
        <v>#REF!</v>
      </c>
      <c r="K269" s="919" t="e">
        <f>ROUND(I269*#REF!*#REF!*#REF!,0)</f>
        <v>#REF!</v>
      </c>
      <c r="L269" s="887">
        <v>290</v>
      </c>
      <c r="M269" s="888">
        <v>187</v>
      </c>
      <c r="N269" s="881">
        <v>217.24911727371494</v>
      </c>
      <c r="O269" s="247">
        <v>171.4</v>
      </c>
      <c r="P269" s="993">
        <v>320</v>
      </c>
      <c r="Q269" s="888">
        <v>237.75</v>
      </c>
      <c r="R269" s="887">
        <v>288.24792540907578</v>
      </c>
      <c r="S269" s="888">
        <v>255.1</v>
      </c>
      <c r="T269" s="994">
        <v>507</v>
      </c>
      <c r="U269" s="995">
        <v>146</v>
      </c>
      <c r="V269" s="887">
        <v>235.34238533475263</v>
      </c>
      <c r="W269" s="888">
        <v>253.2660614018474</v>
      </c>
      <c r="X269" s="881">
        <v>286</v>
      </c>
      <c r="Y269" s="247">
        <v>286</v>
      </c>
      <c r="Z269" s="887">
        <v>385.34</v>
      </c>
      <c r="AA269" s="888">
        <v>415</v>
      </c>
      <c r="AB269" s="887">
        <v>532</v>
      </c>
      <c r="AC269" s="888">
        <v>315</v>
      </c>
      <c r="AD269" s="881">
        <v>328</v>
      </c>
      <c r="AE269" s="996">
        <v>197</v>
      </c>
      <c r="AF269" s="881">
        <v>240</v>
      </c>
      <c r="AG269" s="882">
        <v>249</v>
      </c>
      <c r="AH269" s="881">
        <v>184.1</v>
      </c>
      <c r="AI269" s="882">
        <v>206</v>
      </c>
      <c r="AJ269" s="881">
        <v>189.33</v>
      </c>
      <c r="AK269" s="882">
        <v>204</v>
      </c>
      <c r="AL269" s="881">
        <v>95</v>
      </c>
      <c r="AM269" s="882">
        <v>92</v>
      </c>
      <c r="AN269" s="881">
        <v>280.52</v>
      </c>
      <c r="AO269" s="247">
        <v>291.3</v>
      </c>
      <c r="AP269" s="881">
        <v>306.952</v>
      </c>
      <c r="AQ269" s="882">
        <v>329.76599999999996</v>
      </c>
      <c r="AR269" s="881">
        <v>262</v>
      </c>
      <c r="AS269" s="882">
        <v>282</v>
      </c>
      <c r="AT269" s="881">
        <v>232.14</v>
      </c>
      <c r="AU269" s="882">
        <v>249.81</v>
      </c>
      <c r="AV269" s="881">
        <v>260.8</v>
      </c>
      <c r="AW269" s="882">
        <v>176</v>
      </c>
      <c r="AX269" s="881">
        <v>179</v>
      </c>
      <c r="AY269" s="882">
        <v>191</v>
      </c>
      <c r="AZ269" s="886">
        <v>313.5593220338983</v>
      </c>
      <c r="BA269" s="882">
        <v>326</v>
      </c>
      <c r="BB269" s="887">
        <v>340</v>
      </c>
      <c r="BC269" s="888">
        <v>177.8207073954984</v>
      </c>
      <c r="BD269" s="881">
        <v>458</v>
      </c>
      <c r="BE269" s="882">
        <v>493</v>
      </c>
      <c r="BF269" s="881">
        <v>254</v>
      </c>
      <c r="BG269" s="882">
        <v>273</v>
      </c>
      <c r="BH269" s="881">
        <v>286</v>
      </c>
      <c r="BI269" s="882">
        <v>285</v>
      </c>
      <c r="BJ269" s="881">
        <v>182.2</v>
      </c>
      <c r="BK269" s="882">
        <v>189</v>
      </c>
      <c r="BL269" s="881">
        <v>166</v>
      </c>
      <c r="BM269" s="247">
        <v>163</v>
      </c>
      <c r="BN269" s="881">
        <v>260</v>
      </c>
      <c r="BO269" s="882">
        <v>280</v>
      </c>
      <c r="BP269" s="887">
        <v>388.3</v>
      </c>
      <c r="BQ269" s="888">
        <v>418.00000000000006</v>
      </c>
    </row>
    <row r="270" spans="1:69" s="27" customFormat="1" ht="41.25" customHeight="1" thickBot="1" x14ac:dyDescent="0.3">
      <c r="A270" s="16">
        <v>194</v>
      </c>
      <c r="B270" s="131" t="s">
        <v>259</v>
      </c>
      <c r="C270" s="1148" t="s">
        <v>3</v>
      </c>
      <c r="D270" s="1148"/>
      <c r="E270" s="871" t="s">
        <v>8</v>
      </c>
      <c r="F270" s="64" t="e">
        <f>#REF!</f>
        <v>#REF!</v>
      </c>
      <c r="G270" s="871">
        <v>0.7</v>
      </c>
      <c r="H270" s="64" t="e">
        <f t="shared" si="7"/>
        <v>#REF!</v>
      </c>
      <c r="I270" s="64" t="e">
        <f>(H270*($I$9+#REF!))+H270</f>
        <v>#REF!</v>
      </c>
      <c r="J270" s="64" t="e">
        <f>ROUND(I270*#REF!*#REF!,0)</f>
        <v>#REF!</v>
      </c>
      <c r="K270" s="919" t="e">
        <f>ROUND(I270*#REF!*#REF!*#REF!,0)</f>
        <v>#REF!</v>
      </c>
      <c r="L270" s="887">
        <v>405</v>
      </c>
      <c r="M270" s="888">
        <v>262</v>
      </c>
      <c r="N270" s="881">
        <v>304.14876418320097</v>
      </c>
      <c r="O270" s="247">
        <v>240</v>
      </c>
      <c r="P270" s="993">
        <v>448</v>
      </c>
      <c r="Q270" s="888">
        <v>333</v>
      </c>
      <c r="R270" s="887">
        <v>403.54709557270604</v>
      </c>
      <c r="S270" s="888">
        <v>357.1</v>
      </c>
      <c r="T270" s="994">
        <v>709</v>
      </c>
      <c r="U270" s="995">
        <v>205</v>
      </c>
      <c r="V270" s="887">
        <v>329.47933946865368</v>
      </c>
      <c r="W270" s="888">
        <v>354.57248596258626</v>
      </c>
      <c r="X270" s="881">
        <v>400</v>
      </c>
      <c r="Y270" s="247">
        <v>400</v>
      </c>
      <c r="Z270" s="887">
        <v>539.48</v>
      </c>
      <c r="AA270" s="888">
        <v>581</v>
      </c>
      <c r="AB270" s="887">
        <v>745</v>
      </c>
      <c r="AC270" s="888">
        <v>441</v>
      </c>
      <c r="AD270" s="881">
        <v>459</v>
      </c>
      <c r="AE270" s="996">
        <v>276</v>
      </c>
      <c r="AF270" s="881">
        <v>336</v>
      </c>
      <c r="AG270" s="882">
        <v>348</v>
      </c>
      <c r="AH270" s="881">
        <v>257.32</v>
      </c>
      <c r="AI270" s="882">
        <v>289</v>
      </c>
      <c r="AJ270" s="881">
        <v>264.64</v>
      </c>
      <c r="AK270" s="882">
        <v>286</v>
      </c>
      <c r="AL270" s="881">
        <v>144</v>
      </c>
      <c r="AM270" s="882">
        <v>139</v>
      </c>
      <c r="AN270" s="881">
        <v>392.73</v>
      </c>
      <c r="AO270" s="247">
        <v>407.8</v>
      </c>
      <c r="AP270" s="881">
        <v>429.31799999999998</v>
      </c>
      <c r="AQ270" s="882">
        <v>462.50199999999995</v>
      </c>
      <c r="AR270" s="881">
        <v>367</v>
      </c>
      <c r="AS270" s="882">
        <v>395</v>
      </c>
      <c r="AT270" s="881">
        <v>324.99</v>
      </c>
      <c r="AU270" s="882">
        <v>349.74</v>
      </c>
      <c r="AV270" s="881">
        <v>364.8</v>
      </c>
      <c r="AW270" s="882">
        <v>246</v>
      </c>
      <c r="AX270" s="881">
        <v>251</v>
      </c>
      <c r="AY270" s="882">
        <v>268</v>
      </c>
      <c r="AZ270" s="886">
        <v>428.81355932203394</v>
      </c>
      <c r="BA270" s="882">
        <v>445</v>
      </c>
      <c r="BB270" s="887">
        <v>476</v>
      </c>
      <c r="BC270" s="888">
        <v>249.40468965517243</v>
      </c>
      <c r="BD270" s="881">
        <v>641</v>
      </c>
      <c r="BE270" s="882">
        <v>690</v>
      </c>
      <c r="BF270" s="881">
        <v>356</v>
      </c>
      <c r="BG270" s="882">
        <v>383</v>
      </c>
      <c r="BH270" s="881">
        <v>400</v>
      </c>
      <c r="BI270" s="882">
        <v>399</v>
      </c>
      <c r="BJ270" s="881">
        <v>255.08</v>
      </c>
      <c r="BK270" s="882">
        <v>265</v>
      </c>
      <c r="BL270" s="881">
        <v>232</v>
      </c>
      <c r="BM270" s="247">
        <v>229</v>
      </c>
      <c r="BN270" s="881">
        <v>364</v>
      </c>
      <c r="BO270" s="882">
        <v>391</v>
      </c>
      <c r="BP270" s="887">
        <v>544.5</v>
      </c>
      <c r="BQ270" s="888">
        <v>585.20000000000005</v>
      </c>
    </row>
    <row r="271" spans="1:69" s="27" customFormat="1" ht="41.25" customHeight="1" thickBot="1" x14ac:dyDescent="0.3">
      <c r="A271" s="16">
        <v>195</v>
      </c>
      <c r="B271" s="131" t="s">
        <v>260</v>
      </c>
      <c r="C271" s="1148" t="s">
        <v>3</v>
      </c>
      <c r="D271" s="1148"/>
      <c r="E271" s="871" t="s">
        <v>8</v>
      </c>
      <c r="F271" s="64" t="e">
        <f>#REF!</f>
        <v>#REF!</v>
      </c>
      <c r="G271" s="871">
        <v>0.5</v>
      </c>
      <c r="H271" s="64" t="e">
        <f t="shared" si="7"/>
        <v>#REF!</v>
      </c>
      <c r="I271" s="64" t="e">
        <f>(H271*($I$9+#REF!))+H271</f>
        <v>#REF!</v>
      </c>
      <c r="J271" s="64" t="e">
        <f>ROUND(I271*#REF!*#REF!,0)</f>
        <v>#REF!</v>
      </c>
      <c r="K271" s="919" t="e">
        <f>ROUND(I271*#REF!*#REF!*#REF!,0)</f>
        <v>#REF!</v>
      </c>
      <c r="L271" s="887">
        <v>290</v>
      </c>
      <c r="M271" s="888">
        <v>187</v>
      </c>
      <c r="N271" s="881">
        <v>217.24911727371494</v>
      </c>
      <c r="O271" s="247">
        <v>171.4</v>
      </c>
      <c r="P271" s="993">
        <v>320</v>
      </c>
      <c r="Q271" s="888">
        <v>237.75</v>
      </c>
      <c r="R271" s="887">
        <v>288.24792540907578</v>
      </c>
      <c r="S271" s="888">
        <v>255.1</v>
      </c>
      <c r="T271" s="994">
        <v>507</v>
      </c>
      <c r="U271" s="995">
        <v>146</v>
      </c>
      <c r="V271" s="887">
        <v>235.34238533475263</v>
      </c>
      <c r="W271" s="888">
        <v>253.2660614018474</v>
      </c>
      <c r="X271" s="881">
        <v>286</v>
      </c>
      <c r="Y271" s="247">
        <v>286</v>
      </c>
      <c r="Z271" s="887">
        <v>385.34</v>
      </c>
      <c r="AA271" s="888">
        <v>415</v>
      </c>
      <c r="AB271" s="887">
        <v>532</v>
      </c>
      <c r="AC271" s="888">
        <v>315</v>
      </c>
      <c r="AD271" s="881">
        <v>328</v>
      </c>
      <c r="AE271" s="996">
        <v>197</v>
      </c>
      <c r="AF271" s="881">
        <v>240</v>
      </c>
      <c r="AG271" s="882">
        <v>249</v>
      </c>
      <c r="AH271" s="881">
        <v>184.1</v>
      </c>
      <c r="AI271" s="882">
        <v>206</v>
      </c>
      <c r="AJ271" s="881">
        <v>189.33</v>
      </c>
      <c r="AK271" s="882">
        <v>204</v>
      </c>
      <c r="AL271" s="881">
        <v>144</v>
      </c>
      <c r="AM271" s="882">
        <v>139</v>
      </c>
      <c r="AN271" s="881">
        <v>280.52</v>
      </c>
      <c r="AO271" s="247">
        <v>291.3</v>
      </c>
      <c r="AP271" s="881">
        <v>306.952</v>
      </c>
      <c r="AQ271" s="882">
        <v>329.76599999999996</v>
      </c>
      <c r="AR271" s="881">
        <v>262</v>
      </c>
      <c r="AS271" s="882">
        <v>282</v>
      </c>
      <c r="AT271" s="881">
        <v>232.14</v>
      </c>
      <c r="AU271" s="882">
        <v>249.81</v>
      </c>
      <c r="AV271" s="881">
        <v>260.8</v>
      </c>
      <c r="AW271" s="882">
        <v>176</v>
      </c>
      <c r="AX271" s="881">
        <v>179</v>
      </c>
      <c r="AY271" s="882">
        <v>191</v>
      </c>
      <c r="AZ271" s="886">
        <v>313.5593220338983</v>
      </c>
      <c r="BA271" s="882">
        <v>326</v>
      </c>
      <c r="BB271" s="887">
        <v>340</v>
      </c>
      <c r="BC271" s="888">
        <v>177.8207073954984</v>
      </c>
      <c r="BD271" s="881">
        <v>458</v>
      </c>
      <c r="BE271" s="882">
        <v>493</v>
      </c>
      <c r="BF271" s="881">
        <v>254</v>
      </c>
      <c r="BG271" s="882">
        <v>273</v>
      </c>
      <c r="BH271" s="881">
        <v>286</v>
      </c>
      <c r="BI271" s="882">
        <v>285</v>
      </c>
      <c r="BJ271" s="881">
        <v>182.2</v>
      </c>
      <c r="BK271" s="882">
        <v>189</v>
      </c>
      <c r="BL271" s="881">
        <v>166</v>
      </c>
      <c r="BM271" s="247">
        <v>163</v>
      </c>
      <c r="BN271" s="881">
        <v>260</v>
      </c>
      <c r="BO271" s="882">
        <v>280</v>
      </c>
      <c r="BP271" s="887">
        <v>388.3</v>
      </c>
      <c r="BQ271" s="888">
        <v>418.00000000000006</v>
      </c>
    </row>
    <row r="272" spans="1:69" s="27" customFormat="1" ht="41.25" customHeight="1" thickBot="1" x14ac:dyDescent="0.3">
      <c r="A272" s="16">
        <v>196</v>
      </c>
      <c r="B272" s="131" t="s">
        <v>261</v>
      </c>
      <c r="C272" s="1148" t="s">
        <v>3</v>
      </c>
      <c r="D272" s="1148"/>
      <c r="E272" s="871" t="s">
        <v>8</v>
      </c>
      <c r="F272" s="64" t="e">
        <f>#REF!</f>
        <v>#REF!</v>
      </c>
      <c r="G272" s="871">
        <v>0.5</v>
      </c>
      <c r="H272" s="64" t="e">
        <f t="shared" si="7"/>
        <v>#REF!</v>
      </c>
      <c r="I272" s="64" t="e">
        <f>(H272*($I$9+#REF!))+H272</f>
        <v>#REF!</v>
      </c>
      <c r="J272" s="64" t="e">
        <f>ROUND(I272*#REF!*#REF!,0)</f>
        <v>#REF!</v>
      </c>
      <c r="K272" s="919" t="e">
        <f>ROUND(I272*#REF!*#REF!*#REF!,0)</f>
        <v>#REF!</v>
      </c>
      <c r="L272" s="887">
        <v>290</v>
      </c>
      <c r="M272" s="888">
        <v>187</v>
      </c>
      <c r="N272" s="881">
        <v>217.24911727371494</v>
      </c>
      <c r="O272" s="247">
        <v>171.4</v>
      </c>
      <c r="P272" s="993">
        <v>320</v>
      </c>
      <c r="Q272" s="888">
        <v>237.75</v>
      </c>
      <c r="R272" s="887">
        <v>288.24792540907578</v>
      </c>
      <c r="S272" s="888">
        <v>255.1</v>
      </c>
      <c r="T272" s="994">
        <v>507</v>
      </c>
      <c r="U272" s="995">
        <v>146</v>
      </c>
      <c r="V272" s="887">
        <v>235.34238533475263</v>
      </c>
      <c r="W272" s="888">
        <v>253.2660614018474</v>
      </c>
      <c r="X272" s="881">
        <v>286</v>
      </c>
      <c r="Y272" s="247">
        <v>286</v>
      </c>
      <c r="Z272" s="887">
        <v>385.34</v>
      </c>
      <c r="AA272" s="888">
        <v>415</v>
      </c>
      <c r="AB272" s="887">
        <v>532</v>
      </c>
      <c r="AC272" s="888">
        <v>315</v>
      </c>
      <c r="AD272" s="881">
        <v>328</v>
      </c>
      <c r="AE272" s="996">
        <v>197</v>
      </c>
      <c r="AF272" s="881">
        <v>240</v>
      </c>
      <c r="AG272" s="882">
        <v>249</v>
      </c>
      <c r="AH272" s="881">
        <v>184.1</v>
      </c>
      <c r="AI272" s="882">
        <v>206</v>
      </c>
      <c r="AJ272" s="881">
        <v>189.33</v>
      </c>
      <c r="AK272" s="882">
        <v>204</v>
      </c>
      <c r="AL272" s="881">
        <v>95</v>
      </c>
      <c r="AM272" s="882">
        <v>92</v>
      </c>
      <c r="AN272" s="881">
        <v>280.52</v>
      </c>
      <c r="AO272" s="247">
        <v>291.3</v>
      </c>
      <c r="AP272" s="881">
        <v>306.952</v>
      </c>
      <c r="AQ272" s="882">
        <v>329.76599999999996</v>
      </c>
      <c r="AR272" s="881">
        <v>262</v>
      </c>
      <c r="AS272" s="882">
        <v>282</v>
      </c>
      <c r="AT272" s="881">
        <v>232.14</v>
      </c>
      <c r="AU272" s="882">
        <v>249.81</v>
      </c>
      <c r="AV272" s="881">
        <v>260.8</v>
      </c>
      <c r="AW272" s="882">
        <v>176</v>
      </c>
      <c r="AX272" s="881">
        <v>179</v>
      </c>
      <c r="AY272" s="882">
        <v>191</v>
      </c>
      <c r="AZ272" s="886">
        <v>313.5593220338983</v>
      </c>
      <c r="BA272" s="882">
        <v>326</v>
      </c>
      <c r="BB272" s="887">
        <v>340</v>
      </c>
      <c r="BC272" s="888">
        <v>177.8207073954984</v>
      </c>
      <c r="BD272" s="881">
        <v>458</v>
      </c>
      <c r="BE272" s="882">
        <v>493</v>
      </c>
      <c r="BF272" s="881">
        <v>254</v>
      </c>
      <c r="BG272" s="882">
        <v>273</v>
      </c>
      <c r="BH272" s="881">
        <v>286</v>
      </c>
      <c r="BI272" s="882">
        <v>285</v>
      </c>
      <c r="BJ272" s="881">
        <v>182.2</v>
      </c>
      <c r="BK272" s="882">
        <v>189</v>
      </c>
      <c r="BL272" s="881">
        <v>166</v>
      </c>
      <c r="BM272" s="247">
        <v>163</v>
      </c>
      <c r="BN272" s="881">
        <v>260</v>
      </c>
      <c r="BO272" s="882">
        <v>280</v>
      </c>
      <c r="BP272" s="887">
        <v>388.3</v>
      </c>
      <c r="BQ272" s="888">
        <v>418.00000000000006</v>
      </c>
    </row>
    <row r="273" spans="1:69" s="27" customFormat="1" ht="41.25" customHeight="1" thickBot="1" x14ac:dyDescent="0.3">
      <c r="A273" s="16">
        <v>197</v>
      </c>
      <c r="B273" s="131" t="s">
        <v>262</v>
      </c>
      <c r="C273" s="1148" t="s">
        <v>3</v>
      </c>
      <c r="D273" s="1148"/>
      <c r="E273" s="871" t="s">
        <v>8</v>
      </c>
      <c r="F273" s="64" t="e">
        <f>#REF!</f>
        <v>#REF!</v>
      </c>
      <c r="G273" s="871">
        <v>0.5</v>
      </c>
      <c r="H273" s="64" t="e">
        <f t="shared" si="7"/>
        <v>#REF!</v>
      </c>
      <c r="I273" s="64" t="e">
        <f>(H273*($I$9+#REF!))+H273</f>
        <v>#REF!</v>
      </c>
      <c r="J273" s="64" t="e">
        <f>ROUND(I273*#REF!*#REF!,0)</f>
        <v>#REF!</v>
      </c>
      <c r="K273" s="919" t="e">
        <f>ROUND(I273*#REF!*#REF!*#REF!,0)</f>
        <v>#REF!</v>
      </c>
      <c r="L273" s="887">
        <v>290</v>
      </c>
      <c r="M273" s="888">
        <v>187</v>
      </c>
      <c r="N273" s="881">
        <v>217.24911727371494</v>
      </c>
      <c r="O273" s="247">
        <v>171.4</v>
      </c>
      <c r="P273" s="993">
        <v>320</v>
      </c>
      <c r="Q273" s="888">
        <v>237.75</v>
      </c>
      <c r="R273" s="887">
        <v>288.24792540907578</v>
      </c>
      <c r="S273" s="888">
        <v>255.1</v>
      </c>
      <c r="T273" s="994">
        <v>507</v>
      </c>
      <c r="U273" s="995">
        <v>146</v>
      </c>
      <c r="V273" s="887">
        <v>235.34238533475263</v>
      </c>
      <c r="W273" s="888">
        <v>253.2660614018474</v>
      </c>
      <c r="X273" s="881">
        <v>286</v>
      </c>
      <c r="Y273" s="247">
        <v>286</v>
      </c>
      <c r="Z273" s="887">
        <v>385.34</v>
      </c>
      <c r="AA273" s="888">
        <v>415</v>
      </c>
      <c r="AB273" s="887">
        <v>532</v>
      </c>
      <c r="AC273" s="888">
        <v>315</v>
      </c>
      <c r="AD273" s="881">
        <v>328</v>
      </c>
      <c r="AE273" s="996">
        <v>197</v>
      </c>
      <c r="AF273" s="881">
        <v>240</v>
      </c>
      <c r="AG273" s="882">
        <v>249</v>
      </c>
      <c r="AH273" s="881">
        <v>184.1</v>
      </c>
      <c r="AI273" s="882">
        <v>206</v>
      </c>
      <c r="AJ273" s="881">
        <v>189.33</v>
      </c>
      <c r="AK273" s="882">
        <v>204</v>
      </c>
      <c r="AL273" s="881">
        <v>144</v>
      </c>
      <c r="AM273" s="882">
        <v>139</v>
      </c>
      <c r="AN273" s="881">
        <v>280.52</v>
      </c>
      <c r="AO273" s="247">
        <v>291.3</v>
      </c>
      <c r="AP273" s="881">
        <v>306.952</v>
      </c>
      <c r="AQ273" s="882">
        <v>329.76599999999996</v>
      </c>
      <c r="AR273" s="881">
        <v>262</v>
      </c>
      <c r="AS273" s="882">
        <v>282</v>
      </c>
      <c r="AT273" s="881">
        <v>232.14</v>
      </c>
      <c r="AU273" s="882">
        <v>249.81</v>
      </c>
      <c r="AV273" s="881">
        <v>260.8</v>
      </c>
      <c r="AW273" s="882">
        <v>176</v>
      </c>
      <c r="AX273" s="881">
        <v>179</v>
      </c>
      <c r="AY273" s="882">
        <v>191</v>
      </c>
      <c r="AZ273" s="886">
        <v>313.5593220338983</v>
      </c>
      <c r="BA273" s="882">
        <v>326</v>
      </c>
      <c r="BB273" s="887">
        <v>340</v>
      </c>
      <c r="BC273" s="888">
        <v>177.8207073954984</v>
      </c>
      <c r="BD273" s="881">
        <v>458</v>
      </c>
      <c r="BE273" s="882">
        <v>493</v>
      </c>
      <c r="BF273" s="881">
        <v>254</v>
      </c>
      <c r="BG273" s="882">
        <v>273</v>
      </c>
      <c r="BH273" s="881">
        <v>286</v>
      </c>
      <c r="BI273" s="882">
        <v>285</v>
      </c>
      <c r="BJ273" s="881">
        <v>182.2</v>
      </c>
      <c r="BK273" s="882">
        <v>189</v>
      </c>
      <c r="BL273" s="881">
        <v>166</v>
      </c>
      <c r="BM273" s="247">
        <v>163</v>
      </c>
      <c r="BN273" s="881">
        <v>260</v>
      </c>
      <c r="BO273" s="882">
        <v>280</v>
      </c>
      <c r="BP273" s="887">
        <v>388.3</v>
      </c>
      <c r="BQ273" s="888">
        <v>418.00000000000006</v>
      </c>
    </row>
    <row r="274" spans="1:69" s="27" customFormat="1" ht="41.25" customHeight="1" thickBot="1" x14ac:dyDescent="0.3">
      <c r="A274" s="16">
        <v>198</v>
      </c>
      <c r="B274" s="131" t="s">
        <v>263</v>
      </c>
      <c r="C274" s="1148" t="s">
        <v>3</v>
      </c>
      <c r="D274" s="1148"/>
      <c r="E274" s="871" t="s">
        <v>8</v>
      </c>
      <c r="F274" s="64" t="e">
        <f>#REF!</f>
        <v>#REF!</v>
      </c>
      <c r="G274" s="871">
        <v>0.5</v>
      </c>
      <c r="H274" s="64" t="e">
        <f t="shared" si="7"/>
        <v>#REF!</v>
      </c>
      <c r="I274" s="64" t="e">
        <f>(H274*($I$9+#REF!))+H274</f>
        <v>#REF!</v>
      </c>
      <c r="J274" s="64" t="e">
        <f>ROUND(I274*#REF!*#REF!,0)</f>
        <v>#REF!</v>
      </c>
      <c r="K274" s="919" t="e">
        <f>ROUND(I274*#REF!*#REF!*#REF!,0)</f>
        <v>#REF!</v>
      </c>
      <c r="L274" s="887">
        <v>290</v>
      </c>
      <c r="M274" s="888">
        <v>187</v>
      </c>
      <c r="N274" s="881">
        <v>217.24911727371494</v>
      </c>
      <c r="O274" s="247">
        <v>171.4</v>
      </c>
      <c r="P274" s="993">
        <v>320</v>
      </c>
      <c r="Q274" s="888">
        <v>237.75</v>
      </c>
      <c r="R274" s="887">
        <v>288.24792540907578</v>
      </c>
      <c r="S274" s="888">
        <v>255.1</v>
      </c>
      <c r="T274" s="994">
        <v>507</v>
      </c>
      <c r="U274" s="995">
        <v>146</v>
      </c>
      <c r="V274" s="887">
        <v>235.34238533475263</v>
      </c>
      <c r="W274" s="888">
        <v>253.2660614018474</v>
      </c>
      <c r="X274" s="881">
        <v>286</v>
      </c>
      <c r="Y274" s="247">
        <v>286</v>
      </c>
      <c r="Z274" s="887">
        <v>385.34</v>
      </c>
      <c r="AA274" s="888">
        <v>415</v>
      </c>
      <c r="AB274" s="887">
        <v>532</v>
      </c>
      <c r="AC274" s="888">
        <v>315</v>
      </c>
      <c r="AD274" s="881">
        <v>328</v>
      </c>
      <c r="AE274" s="996">
        <v>197</v>
      </c>
      <c r="AF274" s="881">
        <v>240</v>
      </c>
      <c r="AG274" s="882">
        <v>249</v>
      </c>
      <c r="AH274" s="881">
        <v>184.1</v>
      </c>
      <c r="AI274" s="882">
        <v>206</v>
      </c>
      <c r="AJ274" s="881">
        <v>189.33</v>
      </c>
      <c r="AK274" s="882">
        <v>204</v>
      </c>
      <c r="AL274" s="881">
        <v>144</v>
      </c>
      <c r="AM274" s="882">
        <v>139</v>
      </c>
      <c r="AN274" s="881">
        <v>280.52</v>
      </c>
      <c r="AO274" s="247">
        <v>291.3</v>
      </c>
      <c r="AP274" s="881">
        <v>306.952</v>
      </c>
      <c r="AQ274" s="882">
        <v>329.76599999999996</v>
      </c>
      <c r="AR274" s="881">
        <v>262</v>
      </c>
      <c r="AS274" s="882">
        <v>282</v>
      </c>
      <c r="AT274" s="881">
        <v>232.14</v>
      </c>
      <c r="AU274" s="882">
        <v>249.81</v>
      </c>
      <c r="AV274" s="881">
        <v>260.8</v>
      </c>
      <c r="AW274" s="882">
        <v>176</v>
      </c>
      <c r="AX274" s="881">
        <v>179</v>
      </c>
      <c r="AY274" s="882">
        <v>191</v>
      </c>
      <c r="AZ274" s="886">
        <v>313.5593220338983</v>
      </c>
      <c r="BA274" s="882">
        <v>326</v>
      </c>
      <c r="BB274" s="887">
        <v>340</v>
      </c>
      <c r="BC274" s="888">
        <v>177.8207073954984</v>
      </c>
      <c r="BD274" s="881">
        <v>458</v>
      </c>
      <c r="BE274" s="882">
        <v>493</v>
      </c>
      <c r="BF274" s="881">
        <v>254</v>
      </c>
      <c r="BG274" s="882">
        <v>273</v>
      </c>
      <c r="BH274" s="881">
        <v>286</v>
      </c>
      <c r="BI274" s="882">
        <v>285</v>
      </c>
      <c r="BJ274" s="881">
        <v>182.2</v>
      </c>
      <c r="BK274" s="882">
        <v>189</v>
      </c>
      <c r="BL274" s="881">
        <v>166</v>
      </c>
      <c r="BM274" s="247">
        <v>163</v>
      </c>
      <c r="BN274" s="881">
        <v>260</v>
      </c>
      <c r="BO274" s="882">
        <v>280</v>
      </c>
      <c r="BP274" s="887">
        <v>388.3</v>
      </c>
      <c r="BQ274" s="888">
        <v>418.00000000000006</v>
      </c>
    </row>
    <row r="275" spans="1:69" s="27" customFormat="1" ht="41.25" customHeight="1" thickBot="1" x14ac:dyDescent="0.3">
      <c r="A275" s="16">
        <v>199</v>
      </c>
      <c r="B275" s="131" t="s">
        <v>264</v>
      </c>
      <c r="C275" s="1148" t="s">
        <v>3</v>
      </c>
      <c r="D275" s="1148"/>
      <c r="E275" s="871" t="s">
        <v>8</v>
      </c>
      <c r="F275" s="64" t="e">
        <f>#REF!</f>
        <v>#REF!</v>
      </c>
      <c r="G275" s="871">
        <v>0.5</v>
      </c>
      <c r="H275" s="64" t="e">
        <f t="shared" si="7"/>
        <v>#REF!</v>
      </c>
      <c r="I275" s="64" t="e">
        <f>(H275*($I$9+#REF!))+H275</f>
        <v>#REF!</v>
      </c>
      <c r="J275" s="64" t="e">
        <f>ROUND(I275*#REF!*#REF!,0)</f>
        <v>#REF!</v>
      </c>
      <c r="K275" s="919" t="e">
        <f>ROUND(I275*#REF!*#REF!*#REF!,0)</f>
        <v>#REF!</v>
      </c>
      <c r="L275" s="887">
        <v>290</v>
      </c>
      <c r="M275" s="888">
        <v>187</v>
      </c>
      <c r="N275" s="881">
        <v>217.24911727371494</v>
      </c>
      <c r="O275" s="247">
        <v>171.4</v>
      </c>
      <c r="P275" s="993">
        <v>320</v>
      </c>
      <c r="Q275" s="888">
        <v>237.75</v>
      </c>
      <c r="R275" s="887">
        <v>288.24792540907578</v>
      </c>
      <c r="S275" s="888">
        <v>255.1</v>
      </c>
      <c r="T275" s="994">
        <v>507</v>
      </c>
      <c r="U275" s="995">
        <v>146</v>
      </c>
      <c r="V275" s="887">
        <v>235.34238533475263</v>
      </c>
      <c r="W275" s="888">
        <v>253.2660614018474</v>
      </c>
      <c r="X275" s="881">
        <v>286</v>
      </c>
      <c r="Y275" s="247">
        <v>286</v>
      </c>
      <c r="Z275" s="887">
        <v>385.34</v>
      </c>
      <c r="AA275" s="888">
        <v>415</v>
      </c>
      <c r="AB275" s="887">
        <v>532</v>
      </c>
      <c r="AC275" s="888">
        <v>315</v>
      </c>
      <c r="AD275" s="881">
        <v>328</v>
      </c>
      <c r="AE275" s="996">
        <v>197</v>
      </c>
      <c r="AF275" s="881">
        <v>240</v>
      </c>
      <c r="AG275" s="882">
        <v>249</v>
      </c>
      <c r="AH275" s="881">
        <v>184.1</v>
      </c>
      <c r="AI275" s="882">
        <v>206</v>
      </c>
      <c r="AJ275" s="881">
        <v>189.33</v>
      </c>
      <c r="AK275" s="882">
        <v>204</v>
      </c>
      <c r="AL275" s="881">
        <v>144</v>
      </c>
      <c r="AM275" s="882">
        <v>139</v>
      </c>
      <c r="AN275" s="881">
        <v>280.52</v>
      </c>
      <c r="AO275" s="247">
        <v>291.3</v>
      </c>
      <c r="AP275" s="881">
        <v>306.952</v>
      </c>
      <c r="AQ275" s="882">
        <v>329.76599999999996</v>
      </c>
      <c r="AR275" s="881">
        <v>262</v>
      </c>
      <c r="AS275" s="882">
        <v>282</v>
      </c>
      <c r="AT275" s="881">
        <v>232.14</v>
      </c>
      <c r="AU275" s="882">
        <v>249.81</v>
      </c>
      <c r="AV275" s="881">
        <v>260.8</v>
      </c>
      <c r="AW275" s="882">
        <v>176</v>
      </c>
      <c r="AX275" s="881">
        <v>179</v>
      </c>
      <c r="AY275" s="882">
        <v>191</v>
      </c>
      <c r="AZ275" s="886">
        <v>313.5593220338983</v>
      </c>
      <c r="BA275" s="882">
        <v>326</v>
      </c>
      <c r="BB275" s="887">
        <v>340</v>
      </c>
      <c r="BC275" s="888">
        <v>177.8207073954984</v>
      </c>
      <c r="BD275" s="881">
        <v>458</v>
      </c>
      <c r="BE275" s="882">
        <v>493</v>
      </c>
      <c r="BF275" s="881">
        <v>254</v>
      </c>
      <c r="BG275" s="882">
        <v>273</v>
      </c>
      <c r="BH275" s="881">
        <v>286</v>
      </c>
      <c r="BI275" s="882">
        <v>285</v>
      </c>
      <c r="BJ275" s="881">
        <v>182.2</v>
      </c>
      <c r="BK275" s="882">
        <v>189</v>
      </c>
      <c r="BL275" s="881">
        <v>166</v>
      </c>
      <c r="BM275" s="247">
        <v>163</v>
      </c>
      <c r="BN275" s="881">
        <v>260</v>
      </c>
      <c r="BO275" s="882">
        <v>280</v>
      </c>
      <c r="BP275" s="887">
        <v>388.3</v>
      </c>
      <c r="BQ275" s="888">
        <v>418.00000000000006</v>
      </c>
    </row>
    <row r="276" spans="1:69" s="27" customFormat="1" ht="41.25" customHeight="1" thickBot="1" x14ac:dyDescent="0.3">
      <c r="A276" s="16">
        <v>200</v>
      </c>
      <c r="B276" s="131" t="s">
        <v>265</v>
      </c>
      <c r="C276" s="1148" t="s">
        <v>3</v>
      </c>
      <c r="D276" s="1148"/>
      <c r="E276" s="871" t="s">
        <v>8</v>
      </c>
      <c r="F276" s="64" t="e">
        <f>#REF!</f>
        <v>#REF!</v>
      </c>
      <c r="G276" s="871">
        <v>0.5</v>
      </c>
      <c r="H276" s="64" t="e">
        <f t="shared" si="7"/>
        <v>#REF!</v>
      </c>
      <c r="I276" s="64" t="e">
        <f>(H276*($I$9+#REF!))+H276</f>
        <v>#REF!</v>
      </c>
      <c r="J276" s="64" t="e">
        <f>ROUND(I276*#REF!*#REF!,0)</f>
        <v>#REF!</v>
      </c>
      <c r="K276" s="919" t="e">
        <f>ROUND(I276*#REF!*#REF!*#REF!,0)</f>
        <v>#REF!</v>
      </c>
      <c r="L276" s="887">
        <v>290</v>
      </c>
      <c r="M276" s="888">
        <v>187</v>
      </c>
      <c r="N276" s="881">
        <v>217.24911727371494</v>
      </c>
      <c r="O276" s="247">
        <v>171.4</v>
      </c>
      <c r="P276" s="993">
        <v>320</v>
      </c>
      <c r="Q276" s="888">
        <v>237.75</v>
      </c>
      <c r="R276" s="887">
        <v>288.24792540907578</v>
      </c>
      <c r="S276" s="888">
        <v>255.1</v>
      </c>
      <c r="T276" s="994">
        <v>507</v>
      </c>
      <c r="U276" s="995">
        <v>146</v>
      </c>
      <c r="V276" s="887">
        <v>235.34238533475263</v>
      </c>
      <c r="W276" s="888">
        <v>253.2660614018474</v>
      </c>
      <c r="X276" s="881">
        <v>286</v>
      </c>
      <c r="Y276" s="247">
        <v>286</v>
      </c>
      <c r="Z276" s="887">
        <v>385.34</v>
      </c>
      <c r="AA276" s="888">
        <v>415</v>
      </c>
      <c r="AB276" s="887">
        <v>532</v>
      </c>
      <c r="AC276" s="888">
        <v>315</v>
      </c>
      <c r="AD276" s="881">
        <v>328</v>
      </c>
      <c r="AE276" s="996">
        <v>197</v>
      </c>
      <c r="AF276" s="881">
        <v>240</v>
      </c>
      <c r="AG276" s="882">
        <v>249</v>
      </c>
      <c r="AH276" s="881">
        <v>184.1</v>
      </c>
      <c r="AI276" s="882">
        <v>206</v>
      </c>
      <c r="AJ276" s="881">
        <v>189.33</v>
      </c>
      <c r="AK276" s="882">
        <v>204</v>
      </c>
      <c r="AL276" s="881">
        <v>144</v>
      </c>
      <c r="AM276" s="882">
        <v>139</v>
      </c>
      <c r="AN276" s="881">
        <v>280.52</v>
      </c>
      <c r="AO276" s="247">
        <v>291.3</v>
      </c>
      <c r="AP276" s="881">
        <v>306.952</v>
      </c>
      <c r="AQ276" s="882">
        <v>329.76599999999996</v>
      </c>
      <c r="AR276" s="881">
        <v>262</v>
      </c>
      <c r="AS276" s="882">
        <v>282</v>
      </c>
      <c r="AT276" s="881">
        <v>232.14</v>
      </c>
      <c r="AU276" s="882">
        <v>249.81</v>
      </c>
      <c r="AV276" s="881">
        <v>260.8</v>
      </c>
      <c r="AW276" s="882">
        <v>176</v>
      </c>
      <c r="AX276" s="881">
        <v>179</v>
      </c>
      <c r="AY276" s="882">
        <v>191</v>
      </c>
      <c r="AZ276" s="886">
        <v>313.5593220338983</v>
      </c>
      <c r="BA276" s="882">
        <v>326</v>
      </c>
      <c r="BB276" s="887">
        <v>340</v>
      </c>
      <c r="BC276" s="888">
        <v>177.8207073954984</v>
      </c>
      <c r="BD276" s="881">
        <v>458</v>
      </c>
      <c r="BE276" s="882">
        <v>493</v>
      </c>
      <c r="BF276" s="881">
        <v>254</v>
      </c>
      <c r="BG276" s="882">
        <v>273</v>
      </c>
      <c r="BH276" s="881">
        <v>286</v>
      </c>
      <c r="BI276" s="882">
        <v>285</v>
      </c>
      <c r="BJ276" s="881">
        <v>182.2</v>
      </c>
      <c r="BK276" s="882">
        <v>189</v>
      </c>
      <c r="BL276" s="881">
        <v>166</v>
      </c>
      <c r="BM276" s="247">
        <v>163</v>
      </c>
      <c r="BN276" s="881">
        <v>260</v>
      </c>
      <c r="BO276" s="882">
        <v>280</v>
      </c>
      <c r="BP276" s="887">
        <v>388.3</v>
      </c>
      <c r="BQ276" s="888">
        <v>418.00000000000006</v>
      </c>
    </row>
    <row r="277" spans="1:69" s="27" customFormat="1" ht="22.5" customHeight="1" thickBot="1" x14ac:dyDescent="0.3">
      <c r="A277" s="16">
        <v>201</v>
      </c>
      <c r="B277" s="131" t="s">
        <v>266</v>
      </c>
      <c r="C277" s="1148" t="s">
        <v>3</v>
      </c>
      <c r="D277" s="1148"/>
      <c r="E277" s="871" t="s">
        <v>8</v>
      </c>
      <c r="F277" s="64" t="e">
        <f>#REF!</f>
        <v>#REF!</v>
      </c>
      <c r="G277" s="871">
        <v>0.5</v>
      </c>
      <c r="H277" s="64" t="e">
        <f t="shared" si="7"/>
        <v>#REF!</v>
      </c>
      <c r="I277" s="64" t="e">
        <f>(H277*($I$9+#REF!))+H277</f>
        <v>#REF!</v>
      </c>
      <c r="J277" s="64" t="e">
        <f>ROUND(I277*#REF!*#REF!,0)</f>
        <v>#REF!</v>
      </c>
      <c r="K277" s="919" t="e">
        <f>ROUND(I277*#REF!*#REF!*#REF!,0)</f>
        <v>#REF!</v>
      </c>
      <c r="L277" s="887">
        <v>290</v>
      </c>
      <c r="M277" s="888">
        <v>187</v>
      </c>
      <c r="N277" s="881">
        <v>217.24911727371494</v>
      </c>
      <c r="O277" s="247">
        <v>171.4</v>
      </c>
      <c r="P277" s="993">
        <v>320</v>
      </c>
      <c r="Q277" s="888">
        <v>237.75</v>
      </c>
      <c r="R277" s="887">
        <v>288.24792540907578</v>
      </c>
      <c r="S277" s="888">
        <v>255.1</v>
      </c>
      <c r="T277" s="994">
        <v>507</v>
      </c>
      <c r="U277" s="995">
        <v>146</v>
      </c>
      <c r="V277" s="887">
        <v>235.34238533475263</v>
      </c>
      <c r="W277" s="888">
        <v>253.2660614018474</v>
      </c>
      <c r="X277" s="881">
        <v>251</v>
      </c>
      <c r="Y277" s="247">
        <v>251</v>
      </c>
      <c r="Z277" s="887">
        <v>385.34</v>
      </c>
      <c r="AA277" s="888">
        <v>415</v>
      </c>
      <c r="AB277" s="887">
        <v>532</v>
      </c>
      <c r="AC277" s="888">
        <v>315</v>
      </c>
      <c r="AD277" s="881">
        <v>328</v>
      </c>
      <c r="AE277" s="996">
        <v>197</v>
      </c>
      <c r="AF277" s="881">
        <v>240</v>
      </c>
      <c r="AG277" s="882">
        <v>249</v>
      </c>
      <c r="AH277" s="881">
        <v>184.1</v>
      </c>
      <c r="AI277" s="882">
        <v>206</v>
      </c>
      <c r="AJ277" s="881">
        <v>189.33</v>
      </c>
      <c r="AK277" s="882">
        <v>204</v>
      </c>
      <c r="AL277" s="881">
        <v>144</v>
      </c>
      <c r="AM277" s="882">
        <v>139</v>
      </c>
      <c r="AN277" s="881">
        <v>280.52</v>
      </c>
      <c r="AO277" s="247">
        <v>291.3</v>
      </c>
      <c r="AP277" s="881">
        <v>306.952</v>
      </c>
      <c r="AQ277" s="882">
        <v>329.76599999999996</v>
      </c>
      <c r="AR277" s="881">
        <v>262</v>
      </c>
      <c r="AS277" s="882">
        <v>282</v>
      </c>
      <c r="AT277" s="881">
        <v>232.14</v>
      </c>
      <c r="AU277" s="882">
        <v>249.81</v>
      </c>
      <c r="AV277" s="881">
        <v>260.8</v>
      </c>
      <c r="AW277" s="882">
        <v>176</v>
      </c>
      <c r="AX277" s="881">
        <v>223.91176000000002</v>
      </c>
      <c r="AY277" s="882">
        <v>232.51239999999999</v>
      </c>
      <c r="AZ277" s="886">
        <v>313.5593220338983</v>
      </c>
      <c r="BA277" s="882">
        <v>326</v>
      </c>
      <c r="BB277" s="887">
        <v>340</v>
      </c>
      <c r="BC277" s="888">
        <v>177.8207073954984</v>
      </c>
      <c r="BD277" s="881">
        <v>458</v>
      </c>
      <c r="BE277" s="882">
        <v>493</v>
      </c>
      <c r="BF277" s="881">
        <v>254</v>
      </c>
      <c r="BG277" s="882">
        <v>273</v>
      </c>
      <c r="BH277" s="881">
        <v>286</v>
      </c>
      <c r="BI277" s="882">
        <v>285</v>
      </c>
      <c r="BJ277" s="881">
        <v>182.2</v>
      </c>
      <c r="BK277" s="882">
        <v>189</v>
      </c>
      <c r="BL277" s="881">
        <v>166</v>
      </c>
      <c r="BM277" s="247">
        <v>163</v>
      </c>
      <c r="BN277" s="881">
        <v>260</v>
      </c>
      <c r="BO277" s="882">
        <v>280</v>
      </c>
      <c r="BP277" s="887">
        <v>388.3</v>
      </c>
      <c r="BQ277" s="888">
        <v>297.43688171999997</v>
      </c>
    </row>
    <row r="278" spans="1:69" s="27" customFormat="1" ht="22.5" customHeight="1" thickBot="1" x14ac:dyDescent="0.3">
      <c r="A278" s="16">
        <v>202</v>
      </c>
      <c r="B278" s="131" t="s">
        <v>267</v>
      </c>
      <c r="C278" s="1148" t="s">
        <v>3</v>
      </c>
      <c r="D278" s="1148"/>
      <c r="E278" s="871" t="s">
        <v>8</v>
      </c>
      <c r="F278" s="64" t="e">
        <f>#REF!</f>
        <v>#REF!</v>
      </c>
      <c r="G278" s="871">
        <v>1.02</v>
      </c>
      <c r="H278" s="64" t="e">
        <f t="shared" si="7"/>
        <v>#REF!</v>
      </c>
      <c r="I278" s="64" t="e">
        <f>(H278*($I$9+#REF!))+H278</f>
        <v>#REF!</v>
      </c>
      <c r="J278" s="64" t="e">
        <f>ROUND(I278*#REF!*#REF!,0)</f>
        <v>#REF!</v>
      </c>
      <c r="K278" s="919" t="e">
        <f>ROUND(I278*#REF!*#REF!*#REF!,0)</f>
        <v>#REF!</v>
      </c>
      <c r="L278" s="887">
        <v>591</v>
      </c>
      <c r="M278" s="888">
        <v>382</v>
      </c>
      <c r="N278" s="881">
        <v>443.18819923837856</v>
      </c>
      <c r="O278" s="247">
        <v>349.8</v>
      </c>
      <c r="P278" s="993">
        <v>656</v>
      </c>
      <c r="Q278" s="888">
        <v>485.25</v>
      </c>
      <c r="R278" s="887">
        <v>588.02576783451457</v>
      </c>
      <c r="S278" s="888">
        <v>520.4</v>
      </c>
      <c r="T278" s="994">
        <v>1033</v>
      </c>
      <c r="U278" s="995">
        <v>298</v>
      </c>
      <c r="V278" s="887">
        <v>480.09846608289547</v>
      </c>
      <c r="W278" s="888">
        <v>516.66276525976866</v>
      </c>
      <c r="X278" s="881">
        <v>513</v>
      </c>
      <c r="Y278" s="247">
        <v>513</v>
      </c>
      <c r="Z278" s="887">
        <v>786.1</v>
      </c>
      <c r="AA278" s="888">
        <v>846</v>
      </c>
      <c r="AB278" s="887">
        <v>1086</v>
      </c>
      <c r="AC278" s="888">
        <v>644</v>
      </c>
      <c r="AD278" s="881">
        <v>668</v>
      </c>
      <c r="AE278" s="996">
        <v>403</v>
      </c>
      <c r="AF278" s="881">
        <v>489</v>
      </c>
      <c r="AG278" s="882">
        <v>508</v>
      </c>
      <c r="AH278" s="881">
        <v>375.51</v>
      </c>
      <c r="AI278" s="882">
        <v>420</v>
      </c>
      <c r="AJ278" s="881">
        <v>385.97</v>
      </c>
      <c r="AK278" s="882">
        <v>415</v>
      </c>
      <c r="AL278" s="881">
        <v>294</v>
      </c>
      <c r="AM278" s="882">
        <v>283</v>
      </c>
      <c r="AN278" s="881">
        <v>572.27</v>
      </c>
      <c r="AO278" s="247">
        <v>594.20000000000005</v>
      </c>
      <c r="AP278" s="881">
        <v>626.34799999999996</v>
      </c>
      <c r="AQ278" s="882">
        <v>674.05</v>
      </c>
      <c r="AR278" s="881">
        <v>535</v>
      </c>
      <c r="AS278" s="882">
        <v>575</v>
      </c>
      <c r="AT278" s="881">
        <v>473.56</v>
      </c>
      <c r="AU278" s="882">
        <v>509.62</v>
      </c>
      <c r="AV278" s="881">
        <v>532.80000000000007</v>
      </c>
      <c r="AW278" s="882">
        <v>358</v>
      </c>
      <c r="AX278" s="881">
        <v>456.78251999999998</v>
      </c>
      <c r="AY278" s="882">
        <v>474.32107999999994</v>
      </c>
      <c r="AZ278" s="886">
        <v>628.81355932203394</v>
      </c>
      <c r="BA278" s="882">
        <v>652</v>
      </c>
      <c r="BB278" s="887">
        <v>694</v>
      </c>
      <c r="BC278" s="888">
        <v>363.50447949526819</v>
      </c>
      <c r="BD278" s="881">
        <v>934</v>
      </c>
      <c r="BE278" s="882">
        <v>1005</v>
      </c>
      <c r="BF278" s="881">
        <v>518</v>
      </c>
      <c r="BG278" s="882">
        <v>445</v>
      </c>
      <c r="BH278" s="881">
        <v>583</v>
      </c>
      <c r="BI278" s="882">
        <v>582</v>
      </c>
      <c r="BJ278" s="881">
        <v>371.19</v>
      </c>
      <c r="BK278" s="882">
        <v>386</v>
      </c>
      <c r="BL278" s="881">
        <v>339</v>
      </c>
      <c r="BM278" s="247">
        <v>333</v>
      </c>
      <c r="BN278" s="881">
        <v>530</v>
      </c>
      <c r="BO278" s="882">
        <v>570</v>
      </c>
      <c r="BP278" s="887">
        <v>793.1</v>
      </c>
      <c r="BQ278" s="888">
        <v>606.77616383999998</v>
      </c>
    </row>
    <row r="279" spans="1:69" s="27" customFormat="1" ht="22.5" customHeight="1" thickBot="1" x14ac:dyDescent="0.3">
      <c r="A279" s="16">
        <v>203</v>
      </c>
      <c r="B279" s="131" t="s">
        <v>268</v>
      </c>
      <c r="C279" s="1148" t="s">
        <v>3</v>
      </c>
      <c r="D279" s="1148"/>
      <c r="E279" s="871" t="s">
        <v>8</v>
      </c>
      <c r="F279" s="64" t="e">
        <f>#REF!</f>
        <v>#REF!</v>
      </c>
      <c r="G279" s="871">
        <v>0.54</v>
      </c>
      <c r="H279" s="64" t="e">
        <f t="shared" si="7"/>
        <v>#REF!</v>
      </c>
      <c r="I279" s="64" t="e">
        <f>(H279*($I$9+#REF!))+H279</f>
        <v>#REF!</v>
      </c>
      <c r="J279" s="64" t="e">
        <f>ROUND(I279*#REF!*#REF!,0)</f>
        <v>#REF!</v>
      </c>
      <c r="K279" s="919" t="e">
        <f>ROUND(I279*#REF!*#REF!*#REF!,0)</f>
        <v>#REF!</v>
      </c>
      <c r="L279" s="887">
        <v>313</v>
      </c>
      <c r="M279" s="888">
        <v>202</v>
      </c>
      <c r="N279" s="881">
        <v>234.62904665561214</v>
      </c>
      <c r="O279" s="247">
        <v>185.2</v>
      </c>
      <c r="P279" s="993">
        <v>345</v>
      </c>
      <c r="Q279" s="888">
        <v>256.5</v>
      </c>
      <c r="R279" s="887">
        <v>311.30775944180186</v>
      </c>
      <c r="S279" s="888">
        <v>275.5</v>
      </c>
      <c r="T279" s="994">
        <v>547</v>
      </c>
      <c r="U279" s="995">
        <v>158</v>
      </c>
      <c r="V279" s="887">
        <v>254.16977616153287</v>
      </c>
      <c r="W279" s="888">
        <v>273.52734631399517</v>
      </c>
      <c r="X279" s="881">
        <v>271</v>
      </c>
      <c r="Y279" s="247">
        <v>271</v>
      </c>
      <c r="Z279" s="887">
        <v>416.17</v>
      </c>
      <c r="AA279" s="888">
        <v>448</v>
      </c>
      <c r="AB279" s="887">
        <v>575</v>
      </c>
      <c r="AC279" s="888">
        <v>341</v>
      </c>
      <c r="AD279" s="881">
        <v>354</v>
      </c>
      <c r="AE279" s="996">
        <v>213</v>
      </c>
      <c r="AF279" s="881">
        <v>259</v>
      </c>
      <c r="AG279" s="882">
        <v>269</v>
      </c>
      <c r="AH279" s="881">
        <v>198.74</v>
      </c>
      <c r="AI279" s="882">
        <v>223</v>
      </c>
      <c r="AJ279" s="881">
        <v>203.97</v>
      </c>
      <c r="AK279" s="882">
        <v>220</v>
      </c>
      <c r="AL279" s="881">
        <v>156</v>
      </c>
      <c r="AM279" s="882">
        <v>150</v>
      </c>
      <c r="AN279" s="881">
        <v>302.97000000000003</v>
      </c>
      <c r="AO279" s="247">
        <v>314.60000000000002</v>
      </c>
      <c r="AP279" s="881">
        <v>331.84</v>
      </c>
      <c r="AQ279" s="882">
        <v>356.72799999999995</v>
      </c>
      <c r="AR279" s="881">
        <v>283</v>
      </c>
      <c r="AS279" s="882">
        <v>305</v>
      </c>
      <c r="AT279" s="881">
        <v>250.71</v>
      </c>
      <c r="AU279" s="882">
        <v>269.8</v>
      </c>
      <c r="AV279" s="881">
        <v>281.60000000000002</v>
      </c>
      <c r="AW279" s="882">
        <v>190</v>
      </c>
      <c r="AX279" s="881">
        <v>241.81922000000003</v>
      </c>
      <c r="AY279" s="882">
        <v>251.1155</v>
      </c>
      <c r="AZ279" s="886">
        <v>352.54237288135596</v>
      </c>
      <c r="BA279" s="882">
        <v>366</v>
      </c>
      <c r="BB279" s="887">
        <v>367</v>
      </c>
      <c r="BC279" s="888">
        <v>191.79666666666671</v>
      </c>
      <c r="BD279" s="881">
        <v>494</v>
      </c>
      <c r="BE279" s="882">
        <v>532</v>
      </c>
      <c r="BF279" s="881">
        <v>274</v>
      </c>
      <c r="BG279" s="882">
        <v>235</v>
      </c>
      <c r="BH279" s="881">
        <v>309</v>
      </c>
      <c r="BI279" s="882">
        <v>308</v>
      </c>
      <c r="BJ279" s="881">
        <v>196.61</v>
      </c>
      <c r="BK279" s="882">
        <v>204</v>
      </c>
      <c r="BL279" s="881">
        <v>179</v>
      </c>
      <c r="BM279" s="247">
        <v>176</v>
      </c>
      <c r="BN279" s="881">
        <v>281</v>
      </c>
      <c r="BO279" s="882">
        <v>302</v>
      </c>
      <c r="BP279" s="887">
        <v>420.20000000000005</v>
      </c>
      <c r="BQ279" s="888">
        <v>321.2416825200001</v>
      </c>
    </row>
    <row r="280" spans="1:69" s="27" customFormat="1" ht="22.5" customHeight="1" thickBot="1" x14ac:dyDescent="0.3">
      <c r="A280" s="16">
        <v>204</v>
      </c>
      <c r="B280" s="131" t="s">
        <v>269</v>
      </c>
      <c r="C280" s="1148" t="s">
        <v>3</v>
      </c>
      <c r="D280" s="1148"/>
      <c r="E280" s="871" t="s">
        <v>8</v>
      </c>
      <c r="F280" s="64" t="e">
        <f>#REF!</f>
        <v>#REF!</v>
      </c>
      <c r="G280" s="871">
        <v>0.66</v>
      </c>
      <c r="H280" s="64" t="e">
        <f t="shared" si="7"/>
        <v>#REF!</v>
      </c>
      <c r="I280" s="64" t="e">
        <f>(H280*($I$9+#REF!))+H280</f>
        <v>#REF!</v>
      </c>
      <c r="J280" s="64" t="e">
        <f>ROUND(I280*#REF!*#REF!,0)</f>
        <v>#REF!</v>
      </c>
      <c r="K280" s="919" t="e">
        <f>ROUND(I280*#REF!*#REF!*#REF!,0)</f>
        <v>#REF!</v>
      </c>
      <c r="L280" s="887">
        <v>382</v>
      </c>
      <c r="M280" s="888">
        <v>247</v>
      </c>
      <c r="N280" s="881">
        <v>286.76883480130374</v>
      </c>
      <c r="O280" s="247">
        <v>226.3</v>
      </c>
      <c r="P280" s="993">
        <v>422</v>
      </c>
      <c r="Q280" s="888">
        <v>313.5</v>
      </c>
      <c r="R280" s="887">
        <v>380.48726153998001</v>
      </c>
      <c r="S280" s="888">
        <v>336.7</v>
      </c>
      <c r="T280" s="994">
        <v>669</v>
      </c>
      <c r="U280" s="995">
        <v>193</v>
      </c>
      <c r="V280" s="887">
        <v>310.65194864187356</v>
      </c>
      <c r="W280" s="888">
        <v>334.31120105043857</v>
      </c>
      <c r="X280" s="881">
        <v>332</v>
      </c>
      <c r="Y280" s="247">
        <v>332</v>
      </c>
      <c r="Z280" s="887">
        <v>508.65</v>
      </c>
      <c r="AA280" s="888">
        <v>547</v>
      </c>
      <c r="AB280" s="887">
        <v>702</v>
      </c>
      <c r="AC280" s="888">
        <v>416</v>
      </c>
      <c r="AD280" s="881">
        <v>433</v>
      </c>
      <c r="AE280" s="996">
        <v>261</v>
      </c>
      <c r="AF280" s="881">
        <v>316</v>
      </c>
      <c r="AG280" s="882">
        <v>329</v>
      </c>
      <c r="AH280" s="881">
        <v>242.67</v>
      </c>
      <c r="AI280" s="882">
        <v>272</v>
      </c>
      <c r="AJ280" s="881">
        <v>249.99</v>
      </c>
      <c r="AK280" s="882">
        <v>269</v>
      </c>
      <c r="AL280" s="881">
        <v>190</v>
      </c>
      <c r="AM280" s="882">
        <v>183</v>
      </c>
      <c r="AN280" s="881">
        <v>370.29</v>
      </c>
      <c r="AO280" s="247">
        <v>384.5</v>
      </c>
      <c r="AP280" s="881">
        <v>405.46699999999998</v>
      </c>
      <c r="AQ280" s="882">
        <v>435.53999999999996</v>
      </c>
      <c r="AR280" s="881">
        <v>346</v>
      </c>
      <c r="AS280" s="882">
        <v>372</v>
      </c>
      <c r="AT280" s="881">
        <v>306.42</v>
      </c>
      <c r="AU280" s="882">
        <v>329.76</v>
      </c>
      <c r="AV280" s="881">
        <v>344</v>
      </c>
      <c r="AW280" s="882">
        <v>232</v>
      </c>
      <c r="AX280" s="881">
        <v>295.56268</v>
      </c>
      <c r="AY280" s="882">
        <v>306.91426000000007</v>
      </c>
      <c r="AZ280" s="886">
        <v>410.16949152542372</v>
      </c>
      <c r="BA280" s="882">
        <v>427</v>
      </c>
      <c r="BB280" s="887">
        <v>449</v>
      </c>
      <c r="BC280" s="888">
        <v>234.85664233576645</v>
      </c>
      <c r="BD280" s="881">
        <v>604</v>
      </c>
      <c r="BE280" s="882">
        <v>650</v>
      </c>
      <c r="BF280" s="881">
        <v>335</v>
      </c>
      <c r="BG280" s="882">
        <v>287</v>
      </c>
      <c r="BH280" s="881">
        <v>377</v>
      </c>
      <c r="BI280" s="882">
        <v>377</v>
      </c>
      <c r="BJ280" s="881">
        <v>239.83</v>
      </c>
      <c r="BK280" s="882">
        <v>249</v>
      </c>
      <c r="BL280" s="881">
        <v>220</v>
      </c>
      <c r="BM280" s="247">
        <v>215</v>
      </c>
      <c r="BN280" s="881">
        <v>343</v>
      </c>
      <c r="BO280" s="882">
        <v>369</v>
      </c>
      <c r="BP280" s="887">
        <v>512.6</v>
      </c>
      <c r="BQ280" s="888">
        <v>392.61504216000003</v>
      </c>
    </row>
    <row r="281" spans="1:69" s="27" customFormat="1" ht="22.5" customHeight="1" thickBot="1" x14ac:dyDescent="0.3">
      <c r="A281" s="16">
        <v>205</v>
      </c>
      <c r="B281" s="131" t="s">
        <v>270</v>
      </c>
      <c r="C281" s="1148" t="s">
        <v>3</v>
      </c>
      <c r="D281" s="1148"/>
      <c r="E281" s="871" t="s">
        <v>8</v>
      </c>
      <c r="F281" s="64" t="e">
        <f>#REF!</f>
        <v>#REF!</v>
      </c>
      <c r="G281" s="871">
        <v>0.33</v>
      </c>
      <c r="H281" s="64" t="e">
        <f t="shared" si="7"/>
        <v>#REF!</v>
      </c>
      <c r="I281" s="64" t="e">
        <f>(H281*($I$9+#REF!))+H281</f>
        <v>#REF!</v>
      </c>
      <c r="J281" s="64" t="e">
        <f>ROUND(I281*#REF!*#REF!,0)</f>
        <v>#REF!</v>
      </c>
      <c r="K281" s="919" t="e">
        <f>ROUND(I281*#REF!*#REF!*#REF!,0)</f>
        <v>#REF!</v>
      </c>
      <c r="L281" s="887">
        <v>191</v>
      </c>
      <c r="M281" s="888">
        <v>123</v>
      </c>
      <c r="N281" s="881">
        <v>143.38441740065187</v>
      </c>
      <c r="O281" s="247">
        <v>113.2</v>
      </c>
      <c r="P281" s="993">
        <v>211</v>
      </c>
      <c r="Q281" s="888">
        <v>156.75</v>
      </c>
      <c r="R281" s="887">
        <v>190.24363076999001</v>
      </c>
      <c r="S281" s="888">
        <v>168.4</v>
      </c>
      <c r="T281" s="994">
        <v>334</v>
      </c>
      <c r="U281" s="995">
        <v>96</v>
      </c>
      <c r="V281" s="887">
        <v>155.32597432093678</v>
      </c>
      <c r="W281" s="888">
        <v>167.15560052521928</v>
      </c>
      <c r="X281" s="881">
        <v>166</v>
      </c>
      <c r="Y281" s="247">
        <v>166</v>
      </c>
      <c r="Z281" s="887">
        <v>254.33</v>
      </c>
      <c r="AA281" s="888">
        <v>274</v>
      </c>
      <c r="AB281" s="887">
        <v>352</v>
      </c>
      <c r="AC281" s="888">
        <v>208</v>
      </c>
      <c r="AD281" s="881">
        <v>216</v>
      </c>
      <c r="AE281" s="996">
        <v>130</v>
      </c>
      <c r="AF281" s="881">
        <v>158</v>
      </c>
      <c r="AG281" s="882">
        <v>164</v>
      </c>
      <c r="AH281" s="881">
        <v>121.34</v>
      </c>
      <c r="AI281" s="882">
        <v>136</v>
      </c>
      <c r="AJ281" s="881">
        <v>124.47</v>
      </c>
      <c r="AK281" s="882">
        <v>134</v>
      </c>
      <c r="AL281" s="881">
        <v>95</v>
      </c>
      <c r="AM281" s="882">
        <v>92</v>
      </c>
      <c r="AN281" s="881">
        <v>185.15</v>
      </c>
      <c r="AO281" s="247">
        <v>192.3</v>
      </c>
      <c r="AP281" s="881">
        <v>202.21499999999997</v>
      </c>
      <c r="AQ281" s="882">
        <v>217.76999999999998</v>
      </c>
      <c r="AR281" s="881">
        <v>173</v>
      </c>
      <c r="AS281" s="882">
        <v>186</v>
      </c>
      <c r="AT281" s="881">
        <v>153.21</v>
      </c>
      <c r="AU281" s="882">
        <v>164.88</v>
      </c>
      <c r="AV281" s="881">
        <v>172.8</v>
      </c>
      <c r="AW281" s="882">
        <v>116</v>
      </c>
      <c r="AX281" s="881">
        <v>147.78134000000003</v>
      </c>
      <c r="AY281" s="882">
        <v>153.45186000000001</v>
      </c>
      <c r="AZ281" s="886">
        <v>216.10169491525426</v>
      </c>
      <c r="BA281" s="882">
        <v>208</v>
      </c>
      <c r="BB281" s="887">
        <v>225</v>
      </c>
      <c r="BC281" s="888">
        <v>117.41970731707318</v>
      </c>
      <c r="BD281" s="881">
        <v>302</v>
      </c>
      <c r="BE281" s="882">
        <v>325</v>
      </c>
      <c r="BF281" s="881">
        <v>168</v>
      </c>
      <c r="BG281" s="882">
        <v>180</v>
      </c>
      <c r="BH281" s="881">
        <v>189</v>
      </c>
      <c r="BI281" s="882">
        <v>188</v>
      </c>
      <c r="BJ281" s="881">
        <v>120.34</v>
      </c>
      <c r="BK281" s="882">
        <v>125</v>
      </c>
      <c r="BL281" s="881">
        <v>109</v>
      </c>
      <c r="BM281" s="247">
        <v>108</v>
      </c>
      <c r="BN281" s="881">
        <v>171</v>
      </c>
      <c r="BO281" s="882">
        <v>184</v>
      </c>
      <c r="BP281" s="887">
        <v>256.3</v>
      </c>
      <c r="BQ281" s="888">
        <v>196.30752108000001</v>
      </c>
    </row>
    <row r="282" spans="1:69" s="27" customFormat="1" ht="22.5" customHeight="1" thickBot="1" x14ac:dyDescent="0.3">
      <c r="A282" s="16">
        <v>206</v>
      </c>
      <c r="B282" s="131" t="s">
        <v>271</v>
      </c>
      <c r="C282" s="1148" t="s">
        <v>3</v>
      </c>
      <c r="D282" s="1148"/>
      <c r="E282" s="871" t="s">
        <v>8</v>
      </c>
      <c r="F282" s="64" t="e">
        <f>#REF!</f>
        <v>#REF!</v>
      </c>
      <c r="G282" s="871">
        <v>2.5</v>
      </c>
      <c r="H282" s="64" t="e">
        <f t="shared" si="7"/>
        <v>#REF!</v>
      </c>
      <c r="I282" s="64" t="e">
        <f>(H282*($I$9+#REF!))+H282</f>
        <v>#REF!</v>
      </c>
      <c r="J282" s="64" t="e">
        <f>ROUND(I282*#REF!*#REF!,0)</f>
        <v>#REF!</v>
      </c>
      <c r="K282" s="919" t="e">
        <f>ROUND(I282*#REF!*#REF!*#REF!,0)</f>
        <v>#REF!</v>
      </c>
      <c r="L282" s="887">
        <v>1448</v>
      </c>
      <c r="M282" s="888">
        <v>935</v>
      </c>
      <c r="N282" s="881">
        <v>1086.2455863685748</v>
      </c>
      <c r="O282" s="247">
        <v>857.2</v>
      </c>
      <c r="P282" s="993">
        <v>1599</v>
      </c>
      <c r="Q282" s="888">
        <v>1188.75</v>
      </c>
      <c r="R282" s="887">
        <v>1441.2396270453789</v>
      </c>
      <c r="S282" s="888">
        <v>1275.5</v>
      </c>
      <c r="T282" s="994">
        <v>2533</v>
      </c>
      <c r="U282" s="995">
        <v>730</v>
      </c>
      <c r="V282" s="887">
        <v>1176.7119266737634</v>
      </c>
      <c r="W282" s="888">
        <v>1266.3303070092368</v>
      </c>
      <c r="X282" s="881">
        <v>1257</v>
      </c>
      <c r="Y282" s="247">
        <v>1257</v>
      </c>
      <c r="Z282" s="887">
        <v>1926.71</v>
      </c>
      <c r="AA282" s="888">
        <v>2073</v>
      </c>
      <c r="AB282" s="887">
        <v>2660</v>
      </c>
      <c r="AC282" s="888">
        <v>1577</v>
      </c>
      <c r="AD282" s="881">
        <v>1638</v>
      </c>
      <c r="AE282" s="996">
        <v>987</v>
      </c>
      <c r="AF282" s="881">
        <v>1198</v>
      </c>
      <c r="AG282" s="882">
        <v>1244</v>
      </c>
      <c r="AH282" s="881">
        <v>920.48</v>
      </c>
      <c r="AI282" s="882">
        <v>1031</v>
      </c>
      <c r="AJ282" s="881">
        <v>945.58</v>
      </c>
      <c r="AK282" s="882">
        <v>1018</v>
      </c>
      <c r="AL282" s="881">
        <v>721</v>
      </c>
      <c r="AM282" s="882">
        <v>693</v>
      </c>
      <c r="AN282" s="881">
        <v>1402.62</v>
      </c>
      <c r="AO282" s="247">
        <v>1456.5</v>
      </c>
      <c r="AP282" s="881">
        <v>1534.76</v>
      </c>
      <c r="AQ282" s="882">
        <v>1650.9039999999998</v>
      </c>
      <c r="AR282" s="881">
        <v>1310</v>
      </c>
      <c r="AS282" s="882">
        <v>1410</v>
      </c>
      <c r="AT282" s="881">
        <v>1160.68</v>
      </c>
      <c r="AU282" s="882">
        <v>1249.07</v>
      </c>
      <c r="AV282" s="881">
        <v>1305.6000000000001</v>
      </c>
      <c r="AW282" s="882">
        <v>878</v>
      </c>
      <c r="AX282" s="881">
        <v>1119.5588000000002</v>
      </c>
      <c r="AY282" s="882">
        <v>1162.5514600000001</v>
      </c>
      <c r="AZ282" s="886">
        <v>1633.8983050847457</v>
      </c>
      <c r="BA282" s="882">
        <v>1697</v>
      </c>
      <c r="BB282" s="887">
        <v>1701</v>
      </c>
      <c r="BC282" s="888">
        <v>889.69234726688103</v>
      </c>
      <c r="BD282" s="881">
        <v>2289</v>
      </c>
      <c r="BE282" s="882">
        <v>2463</v>
      </c>
      <c r="BF282" s="881">
        <v>1270</v>
      </c>
      <c r="BG282" s="882">
        <v>1367</v>
      </c>
      <c r="BH282" s="881">
        <v>1429</v>
      </c>
      <c r="BI282" s="882">
        <v>1427</v>
      </c>
      <c r="BJ282" s="881">
        <v>910.17</v>
      </c>
      <c r="BK282" s="882">
        <v>945</v>
      </c>
      <c r="BL282" s="881">
        <v>830</v>
      </c>
      <c r="BM282" s="247">
        <v>816</v>
      </c>
      <c r="BN282" s="881">
        <v>1299</v>
      </c>
      <c r="BO282" s="882">
        <v>1398</v>
      </c>
      <c r="BP282" s="887">
        <v>1943.7</v>
      </c>
      <c r="BQ282" s="888">
        <v>1487.1980895199999</v>
      </c>
    </row>
    <row r="283" spans="1:69" s="27" customFormat="1" ht="41.25" customHeight="1" thickBot="1" x14ac:dyDescent="0.3">
      <c r="A283" s="16">
        <v>207</v>
      </c>
      <c r="B283" s="131" t="s">
        <v>272</v>
      </c>
      <c r="C283" s="1148" t="s">
        <v>3</v>
      </c>
      <c r="D283" s="1148"/>
      <c r="E283" s="871" t="s">
        <v>8</v>
      </c>
      <c r="F283" s="64" t="e">
        <f>#REF!</f>
        <v>#REF!</v>
      </c>
      <c r="G283" s="871">
        <v>0.78</v>
      </c>
      <c r="H283" s="64" t="e">
        <f t="shared" si="7"/>
        <v>#REF!</v>
      </c>
      <c r="I283" s="64" t="e">
        <f>(H283*($I$9+#REF!))+H283</f>
        <v>#REF!</v>
      </c>
      <c r="J283" s="64" t="e">
        <f>ROUND(I283*#REF!*#REF!,0)</f>
        <v>#REF!</v>
      </c>
      <c r="K283" s="919" t="e">
        <f>ROUND(I283*#REF!*#REF!*#REF!,0)</f>
        <v>#REF!</v>
      </c>
      <c r="L283" s="887">
        <v>452</v>
      </c>
      <c r="M283" s="888">
        <v>292</v>
      </c>
      <c r="N283" s="881">
        <v>338.90862294699531</v>
      </c>
      <c r="O283" s="247">
        <v>267.5</v>
      </c>
      <c r="P283" s="993">
        <v>499</v>
      </c>
      <c r="Q283" s="888">
        <v>370.5</v>
      </c>
      <c r="R283" s="887">
        <v>449.66676363815822</v>
      </c>
      <c r="S283" s="888">
        <v>398</v>
      </c>
      <c r="T283" s="994">
        <v>790</v>
      </c>
      <c r="U283" s="995">
        <v>228</v>
      </c>
      <c r="V283" s="887">
        <v>367.13412112221414</v>
      </c>
      <c r="W283" s="888">
        <v>395.09505578688191</v>
      </c>
      <c r="X283" s="881">
        <v>392</v>
      </c>
      <c r="Y283" s="247">
        <v>392</v>
      </c>
      <c r="Z283" s="887">
        <v>601.13</v>
      </c>
      <c r="AA283" s="888">
        <v>647</v>
      </c>
      <c r="AB283" s="887">
        <v>830</v>
      </c>
      <c r="AC283" s="888">
        <v>492</v>
      </c>
      <c r="AD283" s="881">
        <v>511</v>
      </c>
      <c r="AE283" s="996">
        <v>308</v>
      </c>
      <c r="AF283" s="881">
        <v>374</v>
      </c>
      <c r="AG283" s="882">
        <v>388</v>
      </c>
      <c r="AH283" s="881">
        <v>286.60000000000002</v>
      </c>
      <c r="AI283" s="882">
        <v>322</v>
      </c>
      <c r="AJ283" s="881">
        <v>294.97000000000003</v>
      </c>
      <c r="AK283" s="882">
        <v>318</v>
      </c>
      <c r="AL283" s="881">
        <v>225</v>
      </c>
      <c r="AM283" s="882">
        <v>216</v>
      </c>
      <c r="AN283" s="881">
        <v>437.62</v>
      </c>
      <c r="AO283" s="247">
        <v>454.4</v>
      </c>
      <c r="AP283" s="881">
        <v>370.20899999999995</v>
      </c>
      <c r="AQ283" s="882">
        <v>469.76099999999997</v>
      </c>
      <c r="AR283" s="881">
        <v>409</v>
      </c>
      <c r="AS283" s="882">
        <v>440</v>
      </c>
      <c r="AT283" s="881">
        <v>362.13</v>
      </c>
      <c r="AU283" s="882">
        <v>389.71</v>
      </c>
      <c r="AV283" s="881">
        <v>408</v>
      </c>
      <c r="AW283" s="882">
        <v>274</v>
      </c>
      <c r="AX283" s="881">
        <v>349.30614000000003</v>
      </c>
      <c r="AY283" s="882">
        <v>362.71302000000003</v>
      </c>
      <c r="AZ283" s="886">
        <v>509.32203389830511</v>
      </c>
      <c r="BA283" s="882">
        <v>528</v>
      </c>
      <c r="BB283" s="887">
        <v>531</v>
      </c>
      <c r="BC283" s="888">
        <v>277.9447422680413</v>
      </c>
      <c r="BD283" s="881">
        <v>714</v>
      </c>
      <c r="BE283" s="882">
        <v>769</v>
      </c>
      <c r="BF283" s="881">
        <v>396</v>
      </c>
      <c r="BG283" s="882">
        <v>341</v>
      </c>
      <c r="BH283" s="881">
        <v>446</v>
      </c>
      <c r="BI283" s="882">
        <v>445</v>
      </c>
      <c r="BJ283" s="881">
        <v>283.89999999999998</v>
      </c>
      <c r="BK283" s="882">
        <v>295</v>
      </c>
      <c r="BL283" s="881">
        <v>259</v>
      </c>
      <c r="BM283" s="247">
        <v>254</v>
      </c>
      <c r="BN283" s="881">
        <v>405</v>
      </c>
      <c r="BO283" s="882">
        <v>436</v>
      </c>
      <c r="BP283" s="887">
        <v>606.1</v>
      </c>
      <c r="BQ283" s="888">
        <v>464.00208272000003</v>
      </c>
    </row>
    <row r="284" spans="1:69" s="27" customFormat="1" ht="41.25" customHeight="1" thickBot="1" x14ac:dyDescent="0.3">
      <c r="A284" s="16">
        <v>208</v>
      </c>
      <c r="B284" s="131" t="s">
        <v>273</v>
      </c>
      <c r="C284" s="1148" t="s">
        <v>3</v>
      </c>
      <c r="D284" s="1148"/>
      <c r="E284" s="871" t="s">
        <v>8</v>
      </c>
      <c r="F284" s="64" t="e">
        <f>#REF!</f>
        <v>#REF!</v>
      </c>
      <c r="G284" s="871">
        <v>1.38</v>
      </c>
      <c r="H284" s="64" t="e">
        <f t="shared" si="7"/>
        <v>#REF!</v>
      </c>
      <c r="I284" s="64" t="e">
        <f>(H284*($I$9+#REF!))+H284</f>
        <v>#REF!</v>
      </c>
      <c r="J284" s="64" t="e">
        <f>ROUND(I284*#REF!*#REF!,0)</f>
        <v>#REF!</v>
      </c>
      <c r="K284" s="919" t="e">
        <f>ROUND(I284*#REF!*#REF!*#REF!,0)</f>
        <v>#REF!</v>
      </c>
      <c r="L284" s="887">
        <v>799</v>
      </c>
      <c r="M284" s="888">
        <v>516</v>
      </c>
      <c r="N284" s="881">
        <v>599.60756367545321</v>
      </c>
      <c r="O284" s="247">
        <v>473.2</v>
      </c>
      <c r="P284" s="993">
        <v>883</v>
      </c>
      <c r="Q284" s="888">
        <v>656.25</v>
      </c>
      <c r="R284" s="887">
        <v>795.56427412904907</v>
      </c>
      <c r="S284" s="888">
        <v>704.1</v>
      </c>
      <c r="T284" s="994">
        <v>1398</v>
      </c>
      <c r="U284" s="995">
        <v>403</v>
      </c>
      <c r="V284" s="887">
        <v>649.54498352391727</v>
      </c>
      <c r="W284" s="888">
        <v>699.01432946909858</v>
      </c>
      <c r="X284" s="881">
        <v>694</v>
      </c>
      <c r="Y284" s="247">
        <v>694</v>
      </c>
      <c r="Z284" s="887">
        <v>1063.54</v>
      </c>
      <c r="AA284" s="888">
        <v>1145</v>
      </c>
      <c r="AB284" s="887">
        <v>1468</v>
      </c>
      <c r="AC284" s="888">
        <v>870</v>
      </c>
      <c r="AD284" s="881">
        <v>904</v>
      </c>
      <c r="AE284" s="996">
        <v>545</v>
      </c>
      <c r="AF284" s="881">
        <v>662</v>
      </c>
      <c r="AG284" s="882">
        <v>687</v>
      </c>
      <c r="AH284" s="881">
        <v>508.36</v>
      </c>
      <c r="AI284" s="882">
        <v>569</v>
      </c>
      <c r="AJ284" s="881">
        <v>521.95000000000005</v>
      </c>
      <c r="AK284" s="882">
        <v>562</v>
      </c>
      <c r="AL284" s="881">
        <v>398</v>
      </c>
      <c r="AM284" s="882">
        <v>383</v>
      </c>
      <c r="AN284" s="881">
        <v>774.25</v>
      </c>
      <c r="AO284" s="247">
        <v>804</v>
      </c>
      <c r="AP284" s="881">
        <v>655.3839999999999</v>
      </c>
      <c r="AQ284" s="882">
        <v>830.63699999999994</v>
      </c>
      <c r="AR284" s="881">
        <v>723</v>
      </c>
      <c r="AS284" s="882">
        <v>778</v>
      </c>
      <c r="AT284" s="881">
        <v>640.69000000000005</v>
      </c>
      <c r="AU284" s="882">
        <v>689.49</v>
      </c>
      <c r="AV284" s="881">
        <v>720</v>
      </c>
      <c r="AW284" s="882">
        <v>485</v>
      </c>
      <c r="AX284" s="881">
        <v>495</v>
      </c>
      <c r="AY284" s="882">
        <v>528</v>
      </c>
      <c r="AZ284" s="886">
        <v>845.76271186440681</v>
      </c>
      <c r="BA284" s="882">
        <v>877</v>
      </c>
      <c r="BB284" s="887">
        <v>939</v>
      </c>
      <c r="BC284" s="888">
        <v>490.99076923076927</v>
      </c>
      <c r="BD284" s="881">
        <v>1263</v>
      </c>
      <c r="BE284" s="882">
        <v>1360</v>
      </c>
      <c r="BF284" s="881">
        <v>701</v>
      </c>
      <c r="BG284" s="882">
        <v>601</v>
      </c>
      <c r="BH284" s="881">
        <v>789</v>
      </c>
      <c r="BI284" s="882">
        <v>788</v>
      </c>
      <c r="BJ284" s="881">
        <v>502.54</v>
      </c>
      <c r="BK284" s="882">
        <v>522</v>
      </c>
      <c r="BL284" s="881">
        <v>458</v>
      </c>
      <c r="BM284" s="247">
        <v>450</v>
      </c>
      <c r="BN284" s="881">
        <v>717</v>
      </c>
      <c r="BO284" s="882">
        <v>771</v>
      </c>
      <c r="BP284" s="887">
        <v>1072.5</v>
      </c>
      <c r="BQ284" s="888">
        <v>820.93728551999993</v>
      </c>
    </row>
    <row r="285" spans="1:69" s="27" customFormat="1" ht="25.5" customHeight="1" thickBot="1" x14ac:dyDescent="0.3">
      <c r="A285" s="16">
        <v>209</v>
      </c>
      <c r="B285" s="131" t="s">
        <v>274</v>
      </c>
      <c r="C285" s="1148" t="s">
        <v>3</v>
      </c>
      <c r="D285" s="1148"/>
      <c r="E285" s="871" t="s">
        <v>382</v>
      </c>
      <c r="F285" s="64" t="e">
        <f>#REF!</f>
        <v>#REF!</v>
      </c>
      <c r="G285" s="871">
        <v>0.77</v>
      </c>
      <c r="H285" s="64" t="e">
        <f t="shared" si="7"/>
        <v>#REF!</v>
      </c>
      <c r="I285" s="64" t="e">
        <f>(H285*($I$9+#REF!))+H285</f>
        <v>#REF!</v>
      </c>
      <c r="J285" s="64" t="e">
        <f>ROUND(I285*#REF!*#REF!,0)</f>
        <v>#REF!</v>
      </c>
      <c r="K285" s="919" t="e">
        <f>ROUND(I285*#REF!*#REF!*#REF!,0)</f>
        <v>#REF!</v>
      </c>
      <c r="L285" s="887">
        <v>391</v>
      </c>
      <c r="M285" s="888">
        <v>252</v>
      </c>
      <c r="N285" s="881">
        <v>293.36874736417417</v>
      </c>
      <c r="O285" s="247">
        <v>231.5</v>
      </c>
      <c r="P285" s="993">
        <v>437</v>
      </c>
      <c r="Q285" s="888">
        <v>324.75</v>
      </c>
      <c r="R285" s="887">
        <v>386.90517776528873</v>
      </c>
      <c r="S285" s="888">
        <v>342.4</v>
      </c>
      <c r="T285" s="994">
        <v>679</v>
      </c>
      <c r="U285" s="995">
        <v>196</v>
      </c>
      <c r="V285" s="887">
        <v>315.66246394254881</v>
      </c>
      <c r="W285" s="888">
        <v>339.70331719641331</v>
      </c>
      <c r="X285" s="881">
        <v>387</v>
      </c>
      <c r="Y285" s="247">
        <v>387</v>
      </c>
      <c r="Z285" s="887">
        <v>534.37</v>
      </c>
      <c r="AA285" s="888">
        <v>575</v>
      </c>
      <c r="AB285" s="887">
        <v>702</v>
      </c>
      <c r="AC285" s="888">
        <v>416</v>
      </c>
      <c r="AD285" s="881">
        <v>439</v>
      </c>
      <c r="AE285" s="996">
        <v>265</v>
      </c>
      <c r="AF285" s="881">
        <v>349</v>
      </c>
      <c r="AG285" s="882">
        <v>363</v>
      </c>
      <c r="AH285" s="881">
        <v>289.74</v>
      </c>
      <c r="AI285" s="882">
        <v>324</v>
      </c>
      <c r="AJ285" s="881">
        <v>257.32</v>
      </c>
      <c r="AK285" s="882">
        <v>277</v>
      </c>
      <c r="AL285" s="881">
        <v>222</v>
      </c>
      <c r="AM285" s="882">
        <v>214</v>
      </c>
      <c r="AN285" s="881">
        <v>432.01</v>
      </c>
      <c r="AO285" s="247">
        <v>448.6</v>
      </c>
      <c r="AP285" s="881">
        <v>366.06099999999998</v>
      </c>
      <c r="AQ285" s="882">
        <v>463.53899999999999</v>
      </c>
      <c r="AR285" s="881">
        <v>352</v>
      </c>
      <c r="AS285" s="882">
        <v>379</v>
      </c>
      <c r="AT285" s="881">
        <v>334.65</v>
      </c>
      <c r="AU285" s="882">
        <v>360.14</v>
      </c>
      <c r="AV285" s="881">
        <v>401.6</v>
      </c>
      <c r="AW285" s="882">
        <v>270</v>
      </c>
      <c r="AX285" s="881">
        <v>344.82664000000005</v>
      </c>
      <c r="AY285" s="882">
        <v>358.06488000000002</v>
      </c>
      <c r="AZ285" s="886">
        <v>483.05084745762713</v>
      </c>
      <c r="BA285" s="882">
        <v>504</v>
      </c>
      <c r="BB285" s="887">
        <v>472</v>
      </c>
      <c r="BC285" s="888">
        <v>246.58925925925925</v>
      </c>
      <c r="BD285" s="881">
        <v>614</v>
      </c>
      <c r="BE285" s="882">
        <v>661</v>
      </c>
      <c r="BF285" s="881">
        <v>342</v>
      </c>
      <c r="BG285" s="882">
        <v>336</v>
      </c>
      <c r="BH285" s="881">
        <v>386</v>
      </c>
      <c r="BI285" s="882">
        <v>385</v>
      </c>
      <c r="BJ285" s="881">
        <v>244.07</v>
      </c>
      <c r="BK285" s="882">
        <v>254</v>
      </c>
      <c r="BL285" s="881">
        <v>255</v>
      </c>
      <c r="BM285" s="247">
        <v>251</v>
      </c>
      <c r="BN285" s="881">
        <v>373</v>
      </c>
      <c r="BO285" s="882">
        <v>402</v>
      </c>
      <c r="BP285" s="887">
        <v>544.5</v>
      </c>
      <c r="BQ285" s="888">
        <v>458.05088251999996</v>
      </c>
    </row>
    <row r="286" spans="1:69" s="27" customFormat="1" ht="41.25" customHeight="1" thickBot="1" x14ac:dyDescent="0.3">
      <c r="A286" s="16">
        <v>210</v>
      </c>
      <c r="B286" s="131" t="s">
        <v>275</v>
      </c>
      <c r="C286" s="1148" t="s">
        <v>3</v>
      </c>
      <c r="D286" s="1148"/>
      <c r="E286" s="871" t="s">
        <v>8</v>
      </c>
      <c r="F286" s="64" t="e">
        <f>#REF!</f>
        <v>#REF!</v>
      </c>
      <c r="G286" s="871">
        <v>1.04</v>
      </c>
      <c r="H286" s="64" t="e">
        <f t="shared" si="7"/>
        <v>#REF!</v>
      </c>
      <c r="I286" s="64" t="e">
        <f>(H286*($I$9+#REF!))+H286</f>
        <v>#REF!</v>
      </c>
      <c r="J286" s="64" t="e">
        <f>ROUND(I286*#REF!*#REF!,0)</f>
        <v>#REF!</v>
      </c>
      <c r="K286" s="919" t="e">
        <f>ROUND(I286*#REF!*#REF!*#REF!,0)</f>
        <v>#REF!</v>
      </c>
      <c r="L286" s="887">
        <v>528</v>
      </c>
      <c r="M286" s="888">
        <v>341</v>
      </c>
      <c r="N286" s="881">
        <v>396.23830812823525</v>
      </c>
      <c r="O286" s="247">
        <v>312.7</v>
      </c>
      <c r="P286" s="993">
        <v>590</v>
      </c>
      <c r="Q286" s="888">
        <v>438.75</v>
      </c>
      <c r="R286" s="887">
        <v>522.57322711155894</v>
      </c>
      <c r="S286" s="888">
        <v>462.5</v>
      </c>
      <c r="T286" s="994">
        <v>918</v>
      </c>
      <c r="U286" s="995">
        <v>265</v>
      </c>
      <c r="V286" s="887">
        <v>426.34930194837767</v>
      </c>
      <c r="W286" s="888">
        <v>458.82006478476603</v>
      </c>
      <c r="X286" s="881">
        <v>523</v>
      </c>
      <c r="Y286" s="247">
        <v>523</v>
      </c>
      <c r="Z286" s="887">
        <v>721.74</v>
      </c>
      <c r="AA286" s="888">
        <v>777</v>
      </c>
      <c r="AB286" s="887">
        <v>949</v>
      </c>
      <c r="AC286" s="888">
        <v>562</v>
      </c>
      <c r="AD286" s="881">
        <v>593</v>
      </c>
      <c r="AE286" s="996">
        <v>358</v>
      </c>
      <c r="AF286" s="881">
        <v>472</v>
      </c>
      <c r="AG286" s="882">
        <v>490</v>
      </c>
      <c r="AH286" s="881">
        <v>391.2</v>
      </c>
      <c r="AI286" s="882">
        <v>438</v>
      </c>
      <c r="AJ286" s="881">
        <v>348.32</v>
      </c>
      <c r="AK286" s="882">
        <v>374</v>
      </c>
      <c r="AL286" s="881">
        <v>300</v>
      </c>
      <c r="AM286" s="882">
        <v>289</v>
      </c>
      <c r="AN286" s="881">
        <v>583.49</v>
      </c>
      <c r="AO286" s="247">
        <v>605.9</v>
      </c>
      <c r="AP286" s="881">
        <v>493.61199999999997</v>
      </c>
      <c r="AQ286" s="882">
        <v>626.34799999999996</v>
      </c>
      <c r="AR286" s="881">
        <v>476</v>
      </c>
      <c r="AS286" s="882">
        <v>512</v>
      </c>
      <c r="AT286" s="881">
        <v>452</v>
      </c>
      <c r="AU286" s="882">
        <v>486.42</v>
      </c>
      <c r="AV286" s="881">
        <v>542.4</v>
      </c>
      <c r="AW286" s="882">
        <v>365</v>
      </c>
      <c r="AX286" s="881">
        <v>465.73098000000005</v>
      </c>
      <c r="AY286" s="882">
        <v>483.61735999999996</v>
      </c>
      <c r="AZ286" s="886">
        <v>633.05084745762713</v>
      </c>
      <c r="BA286" s="882">
        <v>658</v>
      </c>
      <c r="BB286" s="887">
        <v>638</v>
      </c>
      <c r="BC286" s="888">
        <v>333.27012006861065</v>
      </c>
      <c r="BD286" s="881">
        <v>829</v>
      </c>
      <c r="BE286" s="882">
        <v>892</v>
      </c>
      <c r="BF286" s="881">
        <v>461</v>
      </c>
      <c r="BG286" s="882">
        <v>454</v>
      </c>
      <c r="BH286" s="881">
        <v>521</v>
      </c>
      <c r="BI286" s="882">
        <v>520</v>
      </c>
      <c r="BJ286" s="881">
        <v>330.51</v>
      </c>
      <c r="BK286" s="882">
        <v>343</v>
      </c>
      <c r="BL286" s="881">
        <v>345</v>
      </c>
      <c r="BM286" s="247">
        <v>339</v>
      </c>
      <c r="BN286" s="881">
        <v>504</v>
      </c>
      <c r="BO286" s="882">
        <v>543</v>
      </c>
      <c r="BP286" s="887">
        <v>734.80000000000007</v>
      </c>
      <c r="BQ286" s="888">
        <v>618.67856424000001</v>
      </c>
    </row>
    <row r="287" spans="1:69" s="27" customFormat="1" ht="41.25" customHeight="1" thickBot="1" x14ac:dyDescent="0.3">
      <c r="A287" s="16">
        <v>211</v>
      </c>
      <c r="B287" s="131" t="s">
        <v>276</v>
      </c>
      <c r="C287" s="1148" t="s">
        <v>3</v>
      </c>
      <c r="D287" s="1148"/>
      <c r="E287" s="871" t="s">
        <v>8</v>
      </c>
      <c r="F287" s="64" t="e">
        <f>#REF!</f>
        <v>#REF!</v>
      </c>
      <c r="G287" s="871">
        <v>0.96</v>
      </c>
      <c r="H287" s="64" t="e">
        <f t="shared" si="7"/>
        <v>#REF!</v>
      </c>
      <c r="I287" s="64" t="e">
        <f>(H287*($I$9+#REF!))+H287</f>
        <v>#REF!</v>
      </c>
      <c r="J287" s="64" t="e">
        <f>ROUND(I287*#REF!*#REF!,0)</f>
        <v>#REF!</v>
      </c>
      <c r="K287" s="919" t="e">
        <f>ROUND(I287*#REF!*#REF!*#REF!,0)</f>
        <v>#REF!</v>
      </c>
      <c r="L287" s="887">
        <v>487</v>
      </c>
      <c r="M287" s="888">
        <v>315</v>
      </c>
      <c r="N287" s="881">
        <v>365.75843827221718</v>
      </c>
      <c r="O287" s="247">
        <v>288.7</v>
      </c>
      <c r="P287" s="993">
        <v>545</v>
      </c>
      <c r="Q287" s="888">
        <v>405</v>
      </c>
      <c r="R287" s="887">
        <v>482.37528656451582</v>
      </c>
      <c r="S287" s="888">
        <v>426.9</v>
      </c>
      <c r="T287" s="994">
        <v>847</v>
      </c>
      <c r="U287" s="995">
        <v>244</v>
      </c>
      <c r="V287" s="887">
        <v>393.55320179850241</v>
      </c>
      <c r="W287" s="888">
        <v>423.52621364747631</v>
      </c>
      <c r="X287" s="881">
        <v>0</v>
      </c>
      <c r="Y287" s="247">
        <v>0</v>
      </c>
      <c r="Z287" s="887">
        <v>666.22</v>
      </c>
      <c r="AA287" s="888">
        <v>717</v>
      </c>
      <c r="AB287" s="887">
        <v>876</v>
      </c>
      <c r="AC287" s="888">
        <v>519</v>
      </c>
      <c r="AD287" s="881">
        <v>548</v>
      </c>
      <c r="AE287" s="996">
        <v>330</v>
      </c>
      <c r="AF287" s="881">
        <v>436</v>
      </c>
      <c r="AG287" s="882">
        <v>452</v>
      </c>
      <c r="AH287" s="881">
        <v>360.87</v>
      </c>
      <c r="AI287" s="882">
        <v>405</v>
      </c>
      <c r="AJ287" s="881">
        <v>321.12</v>
      </c>
      <c r="AK287" s="882">
        <v>346</v>
      </c>
      <c r="AL287" s="881">
        <v>277</v>
      </c>
      <c r="AM287" s="882">
        <v>267</v>
      </c>
      <c r="AN287" s="881">
        <v>538.61</v>
      </c>
      <c r="AO287" s="247">
        <v>559.29999999999995</v>
      </c>
      <c r="AP287" s="881">
        <v>456.28</v>
      </c>
      <c r="AQ287" s="882">
        <v>578.64599999999996</v>
      </c>
      <c r="AR287" s="881">
        <v>439</v>
      </c>
      <c r="AS287" s="882">
        <v>472</v>
      </c>
      <c r="AT287" s="881">
        <v>417.23</v>
      </c>
      <c r="AU287" s="882">
        <v>449</v>
      </c>
      <c r="AV287" s="881">
        <v>500.8</v>
      </c>
      <c r="AW287" s="882">
        <v>337</v>
      </c>
      <c r="AX287" s="881">
        <v>429.90551999999997</v>
      </c>
      <c r="AY287" s="882">
        <v>446.42170000000004</v>
      </c>
      <c r="AZ287" s="886">
        <v>597.45762711864404</v>
      </c>
      <c r="BA287" s="882">
        <v>623</v>
      </c>
      <c r="BB287" s="887">
        <v>589</v>
      </c>
      <c r="BC287" s="888">
        <v>308.12282527881047</v>
      </c>
      <c r="BD287" s="881">
        <v>766</v>
      </c>
      <c r="BE287" s="882">
        <v>824</v>
      </c>
      <c r="BF287" s="881">
        <v>426</v>
      </c>
      <c r="BG287" s="882">
        <v>458</v>
      </c>
      <c r="BH287" s="881">
        <v>481</v>
      </c>
      <c r="BI287" s="882">
        <v>480</v>
      </c>
      <c r="BJ287" s="881">
        <v>305.08</v>
      </c>
      <c r="BK287" s="882">
        <v>316</v>
      </c>
      <c r="BL287" s="881">
        <v>319</v>
      </c>
      <c r="BM287" s="247">
        <v>313</v>
      </c>
      <c r="BN287" s="881">
        <v>465</v>
      </c>
      <c r="BO287" s="882">
        <v>501</v>
      </c>
      <c r="BP287" s="887">
        <v>678.7</v>
      </c>
      <c r="BQ287" s="888">
        <v>571.08264356000007</v>
      </c>
    </row>
    <row r="288" spans="1:69" s="27" customFormat="1" ht="41.25" customHeight="1" thickBot="1" x14ac:dyDescent="0.3">
      <c r="A288" s="16">
        <v>212</v>
      </c>
      <c r="B288" s="131" t="s">
        <v>277</v>
      </c>
      <c r="C288" s="1148" t="s">
        <v>3</v>
      </c>
      <c r="D288" s="1148"/>
      <c r="E288" s="871" t="s">
        <v>8</v>
      </c>
      <c r="F288" s="64" t="e">
        <f>#REF!</f>
        <v>#REF!</v>
      </c>
      <c r="G288" s="871">
        <v>0.6</v>
      </c>
      <c r="H288" s="64" t="e">
        <f t="shared" si="7"/>
        <v>#REF!</v>
      </c>
      <c r="I288" s="64" t="e">
        <f>(H288*($I$9+#REF!))+H288</f>
        <v>#REF!</v>
      </c>
      <c r="J288" s="64" t="e">
        <f>ROUND(I288*#REF!*#REF!,0)</f>
        <v>#REF!</v>
      </c>
      <c r="K288" s="919" t="e">
        <f>ROUND(I288*#REF!*#REF!*#REF!,0)</f>
        <v>#REF!</v>
      </c>
      <c r="L288" s="887">
        <v>304</v>
      </c>
      <c r="M288" s="888">
        <v>197</v>
      </c>
      <c r="N288" s="881">
        <v>228.59902392013575</v>
      </c>
      <c r="O288" s="247">
        <v>180.4</v>
      </c>
      <c r="P288" s="993">
        <v>341</v>
      </c>
      <c r="Q288" s="888">
        <v>253.5</v>
      </c>
      <c r="R288" s="887">
        <v>301.48455410282241</v>
      </c>
      <c r="S288" s="888">
        <v>266.8</v>
      </c>
      <c r="T288" s="994">
        <v>529</v>
      </c>
      <c r="U288" s="995">
        <v>153</v>
      </c>
      <c r="V288" s="887">
        <v>245.97075112406401</v>
      </c>
      <c r="W288" s="888">
        <v>264.70388352967268</v>
      </c>
      <c r="X288" s="881">
        <v>302</v>
      </c>
      <c r="Y288" s="247">
        <v>302</v>
      </c>
      <c r="Z288" s="887">
        <v>416.39</v>
      </c>
      <c r="AA288" s="888">
        <v>448</v>
      </c>
      <c r="AB288" s="887">
        <v>548</v>
      </c>
      <c r="AC288" s="888">
        <v>324</v>
      </c>
      <c r="AD288" s="881">
        <v>342</v>
      </c>
      <c r="AE288" s="996">
        <v>206</v>
      </c>
      <c r="AF288" s="881">
        <v>272</v>
      </c>
      <c r="AG288" s="882">
        <v>283</v>
      </c>
      <c r="AH288" s="881">
        <v>225.94</v>
      </c>
      <c r="AI288" s="882">
        <v>253</v>
      </c>
      <c r="AJ288" s="881">
        <v>200.83</v>
      </c>
      <c r="AK288" s="882">
        <v>217</v>
      </c>
      <c r="AL288" s="881">
        <v>173</v>
      </c>
      <c r="AM288" s="882">
        <v>167</v>
      </c>
      <c r="AN288" s="881">
        <v>336.63</v>
      </c>
      <c r="AO288" s="247">
        <v>349.6</v>
      </c>
      <c r="AP288" s="881">
        <v>285.17499999999995</v>
      </c>
      <c r="AQ288" s="882">
        <v>360.87599999999998</v>
      </c>
      <c r="AR288" s="881">
        <v>274</v>
      </c>
      <c r="AS288" s="882">
        <v>295</v>
      </c>
      <c r="AT288" s="881">
        <v>260.77</v>
      </c>
      <c r="AU288" s="882">
        <v>280.63</v>
      </c>
      <c r="AV288" s="881">
        <v>313.60000000000002</v>
      </c>
      <c r="AW288" s="882">
        <v>211</v>
      </c>
      <c r="AX288" s="881">
        <v>268.69622000000004</v>
      </c>
      <c r="AY288" s="882">
        <v>279.01488000000001</v>
      </c>
      <c r="AZ288" s="886">
        <v>376.27118644067792</v>
      </c>
      <c r="BA288" s="882">
        <v>404.00000000000006</v>
      </c>
      <c r="BB288" s="887">
        <v>368</v>
      </c>
      <c r="BC288" s="888">
        <v>192.38500000000002</v>
      </c>
      <c r="BD288" s="881">
        <v>478</v>
      </c>
      <c r="BE288" s="882">
        <v>515</v>
      </c>
      <c r="BF288" s="881">
        <v>266</v>
      </c>
      <c r="BG288" s="882">
        <v>262</v>
      </c>
      <c r="BH288" s="881">
        <v>301</v>
      </c>
      <c r="BI288" s="882">
        <v>300</v>
      </c>
      <c r="BJ288" s="881">
        <v>190.68</v>
      </c>
      <c r="BK288" s="882">
        <v>198</v>
      </c>
      <c r="BL288" s="881">
        <v>199</v>
      </c>
      <c r="BM288" s="247">
        <v>195</v>
      </c>
      <c r="BN288" s="881">
        <v>291</v>
      </c>
      <c r="BO288" s="882">
        <v>313</v>
      </c>
      <c r="BP288" s="887">
        <v>423.50000000000006</v>
      </c>
      <c r="BQ288" s="888">
        <v>356.92152188</v>
      </c>
    </row>
    <row r="289" spans="1:69" s="27" customFormat="1" ht="41.25" customHeight="1" thickBot="1" x14ac:dyDescent="0.3">
      <c r="A289" s="16">
        <v>213</v>
      </c>
      <c r="B289" s="131" t="s">
        <v>278</v>
      </c>
      <c r="C289" s="1148" t="s">
        <v>3</v>
      </c>
      <c r="D289" s="1148"/>
      <c r="E289" s="871" t="s">
        <v>8</v>
      </c>
      <c r="F289" s="64" t="e">
        <f>#REF!</f>
        <v>#REF!</v>
      </c>
      <c r="G289" s="871">
        <v>0.34</v>
      </c>
      <c r="H289" s="64" t="e">
        <f t="shared" si="7"/>
        <v>#REF!</v>
      </c>
      <c r="I289" s="64" t="e">
        <f>(H289*($I$9+#REF!))+H289</f>
        <v>#REF!</v>
      </c>
      <c r="J289" s="64" t="e">
        <f>ROUND(I289*#REF!*#REF!,0)</f>
        <v>#REF!</v>
      </c>
      <c r="K289" s="919" t="e">
        <f>ROUND(I289*#REF!*#REF!*#REF!,0)</f>
        <v>#REF!</v>
      </c>
      <c r="L289" s="887">
        <v>172</v>
      </c>
      <c r="M289" s="888">
        <v>111</v>
      </c>
      <c r="N289" s="881">
        <v>129.53944688807692</v>
      </c>
      <c r="O289" s="247">
        <v>102.2</v>
      </c>
      <c r="P289" s="993">
        <v>193</v>
      </c>
      <c r="Q289" s="888">
        <v>143.25</v>
      </c>
      <c r="R289" s="887">
        <v>170.84124732493271</v>
      </c>
      <c r="S289" s="888">
        <v>151.19999999999999</v>
      </c>
      <c r="T289" s="994">
        <v>300</v>
      </c>
      <c r="U289" s="995">
        <v>87</v>
      </c>
      <c r="V289" s="887">
        <v>139.3834256369696</v>
      </c>
      <c r="W289" s="888">
        <v>149.99886733348117</v>
      </c>
      <c r="X289" s="881">
        <v>1257</v>
      </c>
      <c r="Y289" s="247">
        <v>1257</v>
      </c>
      <c r="Z289" s="887">
        <v>235.95</v>
      </c>
      <c r="AA289" s="888">
        <v>254</v>
      </c>
      <c r="AB289" s="887">
        <v>310</v>
      </c>
      <c r="AC289" s="888">
        <v>184</v>
      </c>
      <c r="AD289" s="881">
        <v>194</v>
      </c>
      <c r="AE289" s="996">
        <v>117</v>
      </c>
      <c r="AF289" s="881">
        <v>154</v>
      </c>
      <c r="AG289" s="882">
        <v>160</v>
      </c>
      <c r="AH289" s="881">
        <v>127.61</v>
      </c>
      <c r="AI289" s="882">
        <v>143</v>
      </c>
      <c r="AJ289" s="881">
        <v>114.01</v>
      </c>
      <c r="AK289" s="882">
        <v>122</v>
      </c>
      <c r="AL289" s="881">
        <v>721</v>
      </c>
      <c r="AM289" s="882">
        <v>693</v>
      </c>
      <c r="AN289" s="881">
        <v>190.76</v>
      </c>
      <c r="AO289" s="247">
        <v>198.1</v>
      </c>
      <c r="AP289" s="881">
        <v>1187.365</v>
      </c>
      <c r="AQ289" s="882">
        <v>1504.6869999999999</v>
      </c>
      <c r="AR289" s="881">
        <v>155</v>
      </c>
      <c r="AS289" s="882">
        <v>167</v>
      </c>
      <c r="AT289" s="881">
        <v>147.77000000000001</v>
      </c>
      <c r="AU289" s="882">
        <v>159.02000000000001</v>
      </c>
      <c r="AV289" s="881">
        <v>177.60000000000002</v>
      </c>
      <c r="AW289" s="882">
        <v>119</v>
      </c>
      <c r="AX289" s="881">
        <v>1119.5588</v>
      </c>
      <c r="AY289" s="882">
        <v>1162.5514600000001</v>
      </c>
      <c r="AZ289" s="886">
        <v>173.72881355932205</v>
      </c>
      <c r="BA289" s="882">
        <v>193</v>
      </c>
      <c r="BB289" s="887">
        <v>208</v>
      </c>
      <c r="BC289" s="888">
        <v>108.48167539267017</v>
      </c>
      <c r="BD289" s="881">
        <v>271</v>
      </c>
      <c r="BE289" s="882">
        <v>292</v>
      </c>
      <c r="BF289" s="881">
        <v>151</v>
      </c>
      <c r="BG289" s="882">
        <v>162</v>
      </c>
      <c r="BH289" s="881">
        <v>170</v>
      </c>
      <c r="BI289" s="882">
        <v>170</v>
      </c>
      <c r="BJ289" s="881">
        <v>107.63</v>
      </c>
      <c r="BK289" s="882">
        <v>112</v>
      </c>
      <c r="BL289" s="881">
        <v>113</v>
      </c>
      <c r="BM289" s="247">
        <v>111</v>
      </c>
      <c r="BN289" s="881">
        <v>165</v>
      </c>
      <c r="BO289" s="882">
        <v>177</v>
      </c>
      <c r="BP289" s="887">
        <v>239.8</v>
      </c>
      <c r="BQ289" s="888">
        <v>258.5</v>
      </c>
    </row>
    <row r="290" spans="1:69" s="27" customFormat="1" ht="26.25" customHeight="1" thickBot="1" x14ac:dyDescent="0.3">
      <c r="A290" s="16">
        <v>214</v>
      </c>
      <c r="B290" s="131" t="s">
        <v>279</v>
      </c>
      <c r="C290" s="1148" t="s">
        <v>3</v>
      </c>
      <c r="D290" s="1148"/>
      <c r="E290" s="871" t="s">
        <v>8</v>
      </c>
      <c r="F290" s="64" t="e">
        <f>#REF!</f>
        <v>#REF!</v>
      </c>
      <c r="G290" s="871">
        <v>1.04</v>
      </c>
      <c r="H290" s="64" t="e">
        <f t="shared" si="7"/>
        <v>#REF!</v>
      </c>
      <c r="I290" s="64" t="e">
        <f>(H290*($I$9+#REF!))+H290</f>
        <v>#REF!</v>
      </c>
      <c r="J290" s="64" t="e">
        <f>ROUND(I290*#REF!*#REF!,0)</f>
        <v>#REF!</v>
      </c>
      <c r="K290" s="919" t="e">
        <f>ROUND(I290*#REF!*#REF!*#REF!,0)</f>
        <v>#REF!</v>
      </c>
      <c r="L290" s="887">
        <v>528</v>
      </c>
      <c r="M290" s="888">
        <v>341</v>
      </c>
      <c r="N290" s="881">
        <v>396.23830812823525</v>
      </c>
      <c r="O290" s="247">
        <v>312.7</v>
      </c>
      <c r="P290" s="993">
        <v>590</v>
      </c>
      <c r="Q290" s="888">
        <v>438.75</v>
      </c>
      <c r="R290" s="887">
        <v>522.57322711155894</v>
      </c>
      <c r="S290" s="888">
        <v>462.5</v>
      </c>
      <c r="T290" s="994">
        <v>918</v>
      </c>
      <c r="U290" s="995">
        <v>265</v>
      </c>
      <c r="V290" s="887">
        <v>426.34930194837767</v>
      </c>
      <c r="W290" s="888">
        <v>458.82006478476603</v>
      </c>
      <c r="X290" s="881">
        <v>523</v>
      </c>
      <c r="Y290" s="247">
        <v>523</v>
      </c>
      <c r="Z290" s="887">
        <v>721.74</v>
      </c>
      <c r="AA290" s="888">
        <v>777</v>
      </c>
      <c r="AB290" s="887">
        <v>949</v>
      </c>
      <c r="AC290" s="888">
        <v>562</v>
      </c>
      <c r="AD290" s="881">
        <v>593</v>
      </c>
      <c r="AE290" s="996">
        <v>358</v>
      </c>
      <c r="AF290" s="881">
        <v>472</v>
      </c>
      <c r="AG290" s="882">
        <v>490</v>
      </c>
      <c r="AH290" s="881">
        <v>391.2</v>
      </c>
      <c r="AI290" s="882">
        <v>438</v>
      </c>
      <c r="AJ290" s="881">
        <v>348.32</v>
      </c>
      <c r="AK290" s="882">
        <v>374</v>
      </c>
      <c r="AL290" s="881">
        <v>300</v>
      </c>
      <c r="AM290" s="882">
        <v>289</v>
      </c>
      <c r="AN290" s="881">
        <v>583.49</v>
      </c>
      <c r="AO290" s="247">
        <v>605.9</v>
      </c>
      <c r="AP290" s="881">
        <v>493.61199999999997</v>
      </c>
      <c r="AQ290" s="882">
        <v>626.34799999999996</v>
      </c>
      <c r="AR290" s="881">
        <v>476</v>
      </c>
      <c r="AS290" s="882">
        <v>512</v>
      </c>
      <c r="AT290" s="881">
        <v>452</v>
      </c>
      <c r="AU290" s="882">
        <v>486.42</v>
      </c>
      <c r="AV290" s="881">
        <v>542.4</v>
      </c>
      <c r="AW290" s="882">
        <v>365</v>
      </c>
      <c r="AX290" s="881">
        <v>465.73098000000005</v>
      </c>
      <c r="AY290" s="882">
        <v>483.61735999999996</v>
      </c>
      <c r="AZ290" s="886">
        <v>633.05084745762713</v>
      </c>
      <c r="BA290" s="882">
        <v>658</v>
      </c>
      <c r="BB290" s="887">
        <v>638</v>
      </c>
      <c r="BC290" s="888">
        <v>333.27012006861065</v>
      </c>
      <c r="BD290" s="881">
        <v>829</v>
      </c>
      <c r="BE290" s="882">
        <v>892</v>
      </c>
      <c r="BF290" s="881">
        <v>461</v>
      </c>
      <c r="BG290" s="882">
        <v>454</v>
      </c>
      <c r="BH290" s="881">
        <v>521</v>
      </c>
      <c r="BI290" s="882">
        <v>520</v>
      </c>
      <c r="BJ290" s="881">
        <v>330.51</v>
      </c>
      <c r="BK290" s="882">
        <v>343</v>
      </c>
      <c r="BL290" s="881">
        <v>345</v>
      </c>
      <c r="BM290" s="247">
        <v>339</v>
      </c>
      <c r="BN290" s="881">
        <v>504</v>
      </c>
      <c r="BO290" s="882">
        <v>543</v>
      </c>
      <c r="BP290" s="887">
        <v>734.80000000000007</v>
      </c>
      <c r="BQ290" s="888">
        <v>618.67856424000001</v>
      </c>
    </row>
    <row r="291" spans="1:69" s="27" customFormat="1" ht="26.25" customHeight="1" thickBot="1" x14ac:dyDescent="0.3">
      <c r="A291" s="16">
        <v>215</v>
      </c>
      <c r="B291" s="131" t="s">
        <v>280</v>
      </c>
      <c r="C291" s="1148" t="s">
        <v>3</v>
      </c>
      <c r="D291" s="1148"/>
      <c r="E291" s="871" t="s">
        <v>8</v>
      </c>
      <c r="F291" s="64" t="e">
        <f>#REF!</f>
        <v>#REF!</v>
      </c>
      <c r="G291" s="871">
        <v>1.18</v>
      </c>
      <c r="H291" s="64" t="e">
        <f t="shared" si="7"/>
        <v>#REF!</v>
      </c>
      <c r="I291" s="64" t="e">
        <f>(H291*($I$9+#REF!))+H291</f>
        <v>#REF!</v>
      </c>
      <c r="J291" s="64" t="e">
        <f>ROUND(I291*#REF!*#REF!,0)</f>
        <v>#REF!</v>
      </c>
      <c r="K291" s="919" t="e">
        <f>ROUND(I291*#REF!*#REF!*#REF!,0)</f>
        <v>#REF!</v>
      </c>
      <c r="L291" s="887">
        <v>599</v>
      </c>
      <c r="M291" s="888">
        <v>387</v>
      </c>
      <c r="N291" s="881">
        <v>449.57808037626694</v>
      </c>
      <c r="O291" s="247">
        <v>354.8</v>
      </c>
      <c r="P291" s="993">
        <v>670</v>
      </c>
      <c r="Q291" s="888">
        <v>498</v>
      </c>
      <c r="R291" s="887">
        <v>592.91962306888399</v>
      </c>
      <c r="S291" s="888">
        <v>524.70000000000005</v>
      </c>
      <c r="T291" s="994">
        <v>1041</v>
      </c>
      <c r="U291" s="995">
        <v>300</v>
      </c>
      <c r="V291" s="887">
        <v>483.74247721065922</v>
      </c>
      <c r="W291" s="888">
        <v>520.58430427502299</v>
      </c>
      <c r="X291" s="881">
        <v>513</v>
      </c>
      <c r="Y291" s="247">
        <v>513</v>
      </c>
      <c r="Z291" s="887">
        <v>818.9</v>
      </c>
      <c r="AA291" s="888">
        <v>881</v>
      </c>
      <c r="AB291" s="887">
        <v>1076</v>
      </c>
      <c r="AC291" s="888">
        <v>638</v>
      </c>
      <c r="AD291" s="881">
        <v>673</v>
      </c>
      <c r="AE291" s="996">
        <v>406</v>
      </c>
      <c r="AF291" s="881">
        <v>536</v>
      </c>
      <c r="AG291" s="882">
        <v>556</v>
      </c>
      <c r="AH291" s="881">
        <v>443.5</v>
      </c>
      <c r="AI291" s="882">
        <v>498</v>
      </c>
      <c r="AJ291" s="881">
        <v>395.39</v>
      </c>
      <c r="AK291" s="882">
        <v>426</v>
      </c>
      <c r="AL291" s="881">
        <v>340</v>
      </c>
      <c r="AM291" s="882">
        <v>328</v>
      </c>
      <c r="AN291" s="881">
        <v>662.04</v>
      </c>
      <c r="AO291" s="247">
        <v>687.5</v>
      </c>
      <c r="AP291" s="881">
        <v>561.01699999999994</v>
      </c>
      <c r="AQ291" s="882">
        <v>710.34499999999991</v>
      </c>
      <c r="AR291" s="881">
        <v>540</v>
      </c>
      <c r="AS291" s="882">
        <v>581</v>
      </c>
      <c r="AT291" s="881">
        <v>512.84</v>
      </c>
      <c r="AU291" s="882">
        <v>551.9</v>
      </c>
      <c r="AV291" s="881">
        <v>616</v>
      </c>
      <c r="AW291" s="882">
        <v>414</v>
      </c>
      <c r="AX291" s="881">
        <v>528.43344000000002</v>
      </c>
      <c r="AY291" s="882">
        <v>548.72293999999999</v>
      </c>
      <c r="AZ291" s="886">
        <v>727.11864406779659</v>
      </c>
      <c r="BA291" s="882">
        <v>756</v>
      </c>
      <c r="BB291" s="887">
        <v>724</v>
      </c>
      <c r="BC291" s="888">
        <v>378.60151285930414</v>
      </c>
      <c r="BD291" s="881">
        <v>941</v>
      </c>
      <c r="BE291" s="882">
        <v>1013</v>
      </c>
      <c r="BF291" s="881">
        <v>524</v>
      </c>
      <c r="BG291" s="882">
        <v>515</v>
      </c>
      <c r="BH291" s="881">
        <v>591</v>
      </c>
      <c r="BI291" s="882">
        <v>590</v>
      </c>
      <c r="BJ291" s="881">
        <v>374.58</v>
      </c>
      <c r="BK291" s="882">
        <v>389</v>
      </c>
      <c r="BL291" s="881">
        <v>392</v>
      </c>
      <c r="BM291" s="247">
        <v>385</v>
      </c>
      <c r="BN291" s="881">
        <v>572</v>
      </c>
      <c r="BO291" s="882">
        <v>616</v>
      </c>
      <c r="BP291" s="887">
        <v>833.80000000000007</v>
      </c>
      <c r="BQ291" s="888">
        <v>701.95432428000004</v>
      </c>
    </row>
    <row r="292" spans="1:69" s="27" customFormat="1" ht="41.25" customHeight="1" thickBot="1" x14ac:dyDescent="0.3">
      <c r="A292" s="16">
        <v>216</v>
      </c>
      <c r="B292" s="131" t="s">
        <v>281</v>
      </c>
      <c r="C292" s="1148" t="s">
        <v>3</v>
      </c>
      <c r="D292" s="1148"/>
      <c r="E292" s="871" t="s">
        <v>8</v>
      </c>
      <c r="F292" s="64" t="e">
        <f>#REF!</f>
        <v>#REF!</v>
      </c>
      <c r="G292" s="871">
        <v>0.68</v>
      </c>
      <c r="H292" s="64" t="e">
        <f t="shared" si="7"/>
        <v>#REF!</v>
      </c>
      <c r="I292" s="64" t="e">
        <f>(H292*($I$9+#REF!))+H292</f>
        <v>#REF!</v>
      </c>
      <c r="J292" s="64" t="e">
        <f>ROUND(I292*#REF!*#REF!,0)</f>
        <v>#REF!</v>
      </c>
      <c r="K292" s="919" t="e">
        <f>ROUND(I292*#REF!*#REF!*#REF!,0)</f>
        <v>#REF!</v>
      </c>
      <c r="L292" s="887">
        <v>345</v>
      </c>
      <c r="M292" s="888">
        <v>223</v>
      </c>
      <c r="N292" s="881">
        <v>259.07889377615385</v>
      </c>
      <c r="O292" s="247">
        <v>204.5</v>
      </c>
      <c r="P292" s="993">
        <v>386</v>
      </c>
      <c r="Q292" s="888">
        <v>287.25</v>
      </c>
      <c r="R292" s="887">
        <v>341.68249464986542</v>
      </c>
      <c r="S292" s="888">
        <v>302.39999999999998</v>
      </c>
      <c r="T292" s="994">
        <v>600</v>
      </c>
      <c r="U292" s="995">
        <v>173</v>
      </c>
      <c r="V292" s="887">
        <v>278.76685127393921</v>
      </c>
      <c r="W292" s="888">
        <v>299.99773466696234</v>
      </c>
      <c r="X292" s="881">
        <v>342</v>
      </c>
      <c r="Y292" s="247">
        <v>342</v>
      </c>
      <c r="Z292" s="887">
        <v>471.91</v>
      </c>
      <c r="AA292" s="888">
        <v>508</v>
      </c>
      <c r="AB292" s="887">
        <v>621</v>
      </c>
      <c r="AC292" s="888">
        <v>368</v>
      </c>
      <c r="AD292" s="881">
        <v>388</v>
      </c>
      <c r="AE292" s="996">
        <v>234</v>
      </c>
      <c r="AF292" s="881">
        <v>309</v>
      </c>
      <c r="AG292" s="882">
        <v>320</v>
      </c>
      <c r="AH292" s="881">
        <v>256.27</v>
      </c>
      <c r="AI292" s="882">
        <v>287</v>
      </c>
      <c r="AJ292" s="881">
        <v>228.03</v>
      </c>
      <c r="AK292" s="882">
        <v>245</v>
      </c>
      <c r="AL292" s="881">
        <v>196</v>
      </c>
      <c r="AM292" s="882">
        <v>189</v>
      </c>
      <c r="AN292" s="881">
        <v>381.51</v>
      </c>
      <c r="AO292" s="247">
        <v>396.2</v>
      </c>
      <c r="AP292" s="881">
        <v>322.50699999999995</v>
      </c>
      <c r="AQ292" s="882">
        <v>408.57799999999997</v>
      </c>
      <c r="AR292" s="881">
        <v>311</v>
      </c>
      <c r="AS292" s="882">
        <v>335</v>
      </c>
      <c r="AT292" s="881">
        <v>295.54000000000002</v>
      </c>
      <c r="AU292" s="882">
        <v>318.04000000000002</v>
      </c>
      <c r="AV292" s="881">
        <v>355.20000000000005</v>
      </c>
      <c r="AW292" s="882">
        <v>239</v>
      </c>
      <c r="AX292" s="881">
        <v>304.52168</v>
      </c>
      <c r="AY292" s="882">
        <v>316.21054000000004</v>
      </c>
      <c r="AZ292" s="886">
        <v>425.42372881355936</v>
      </c>
      <c r="BA292" s="882">
        <v>457.99999999999994</v>
      </c>
      <c r="BB292" s="887">
        <v>417</v>
      </c>
      <c r="BC292" s="888">
        <v>218.07664041994752</v>
      </c>
      <c r="BD292" s="881">
        <v>542</v>
      </c>
      <c r="BE292" s="882">
        <v>584</v>
      </c>
      <c r="BF292" s="881">
        <v>302</v>
      </c>
      <c r="BG292" s="882">
        <v>296</v>
      </c>
      <c r="BH292" s="881">
        <v>341</v>
      </c>
      <c r="BI292" s="882">
        <v>340</v>
      </c>
      <c r="BJ292" s="881">
        <v>216.1</v>
      </c>
      <c r="BK292" s="882">
        <v>224</v>
      </c>
      <c r="BL292" s="881">
        <v>225</v>
      </c>
      <c r="BM292" s="247">
        <v>222</v>
      </c>
      <c r="BN292" s="881">
        <v>330</v>
      </c>
      <c r="BO292" s="882">
        <v>355</v>
      </c>
      <c r="BP292" s="887">
        <v>480.70000000000005</v>
      </c>
      <c r="BQ292" s="888">
        <v>404.51744256000001</v>
      </c>
    </row>
    <row r="293" spans="1:69" s="27" customFormat="1" ht="41.25" customHeight="1" thickBot="1" x14ac:dyDescent="0.3">
      <c r="A293" s="16">
        <v>217</v>
      </c>
      <c r="B293" s="131" t="s">
        <v>282</v>
      </c>
      <c r="C293" s="1148" t="s">
        <v>3</v>
      </c>
      <c r="D293" s="1148"/>
      <c r="E293" s="871" t="s">
        <v>8</v>
      </c>
      <c r="F293" s="64" t="e">
        <f>#REF!</f>
        <v>#REF!</v>
      </c>
      <c r="G293" s="871">
        <v>1.44</v>
      </c>
      <c r="H293" s="64" t="e">
        <f t="shared" si="7"/>
        <v>#REF!</v>
      </c>
      <c r="I293" s="64" t="e">
        <f>(H293*($I$9+#REF!))+H293</f>
        <v>#REF!</v>
      </c>
      <c r="J293" s="64" t="e">
        <f>ROUND(I293*#REF!*#REF!,0)</f>
        <v>#REF!</v>
      </c>
      <c r="K293" s="919" t="e">
        <f>ROUND(I293*#REF!*#REF!*#REF!,0)</f>
        <v>#REF!</v>
      </c>
      <c r="L293" s="887">
        <v>730</v>
      </c>
      <c r="M293" s="888">
        <v>472</v>
      </c>
      <c r="N293" s="881">
        <v>548.63765740832559</v>
      </c>
      <c r="O293" s="247">
        <v>433</v>
      </c>
      <c r="P293" s="993">
        <v>817</v>
      </c>
      <c r="Q293" s="888">
        <v>607.5</v>
      </c>
      <c r="R293" s="887">
        <v>723.56292984677373</v>
      </c>
      <c r="S293" s="888">
        <v>640.4</v>
      </c>
      <c r="T293" s="994">
        <v>1271</v>
      </c>
      <c r="U293" s="995">
        <v>366</v>
      </c>
      <c r="V293" s="887">
        <v>590.32980269775362</v>
      </c>
      <c r="W293" s="888">
        <v>635.28932047121441</v>
      </c>
      <c r="X293" s="881">
        <v>724</v>
      </c>
      <c r="Y293" s="247">
        <v>724</v>
      </c>
      <c r="Z293" s="887">
        <v>999.33</v>
      </c>
      <c r="AA293" s="888">
        <v>1075</v>
      </c>
      <c r="AB293" s="887">
        <v>1313</v>
      </c>
      <c r="AC293" s="888">
        <v>779</v>
      </c>
      <c r="AD293" s="881">
        <v>822</v>
      </c>
      <c r="AE293" s="996">
        <v>495</v>
      </c>
      <c r="AF293" s="881">
        <v>654</v>
      </c>
      <c r="AG293" s="882">
        <v>679</v>
      </c>
      <c r="AH293" s="881">
        <v>541.83000000000004</v>
      </c>
      <c r="AI293" s="882">
        <v>608</v>
      </c>
      <c r="AJ293" s="881">
        <v>482.21</v>
      </c>
      <c r="AK293" s="882">
        <v>519</v>
      </c>
      <c r="AL293" s="881">
        <v>415</v>
      </c>
      <c r="AM293" s="882">
        <v>399</v>
      </c>
      <c r="AN293" s="881">
        <v>807.91</v>
      </c>
      <c r="AO293" s="247">
        <v>838.9</v>
      </c>
      <c r="AP293" s="881">
        <v>382.13449999999995</v>
      </c>
      <c r="AQ293" s="882">
        <v>382.13449999999995</v>
      </c>
      <c r="AR293" s="881">
        <v>658</v>
      </c>
      <c r="AS293" s="882">
        <v>709</v>
      </c>
      <c r="AT293" s="881">
        <v>625.84</v>
      </c>
      <c r="AU293" s="882">
        <v>673.5</v>
      </c>
      <c r="AV293" s="881">
        <v>752</v>
      </c>
      <c r="AW293" s="882">
        <v>506</v>
      </c>
      <c r="AX293" s="881">
        <v>644.86882000000003</v>
      </c>
      <c r="AY293" s="882">
        <v>669.62728000000004</v>
      </c>
      <c r="AZ293" s="886">
        <v>889.83050847457628</v>
      </c>
      <c r="BA293" s="882">
        <v>926</v>
      </c>
      <c r="BB293" s="887">
        <v>883</v>
      </c>
      <c r="BC293" s="888">
        <v>461.34562577447338</v>
      </c>
      <c r="BD293" s="881">
        <v>1148</v>
      </c>
      <c r="BE293" s="882">
        <v>1236</v>
      </c>
      <c r="BF293" s="881">
        <v>639</v>
      </c>
      <c r="BG293" s="882">
        <v>628</v>
      </c>
      <c r="BH293" s="881">
        <v>722</v>
      </c>
      <c r="BI293" s="882">
        <v>720</v>
      </c>
      <c r="BJ293" s="881">
        <v>456.78</v>
      </c>
      <c r="BK293" s="882">
        <v>475</v>
      </c>
      <c r="BL293" s="881">
        <v>478</v>
      </c>
      <c r="BM293" s="247">
        <v>469</v>
      </c>
      <c r="BN293" s="881">
        <v>698</v>
      </c>
      <c r="BO293" s="882">
        <v>751</v>
      </c>
      <c r="BP293" s="887">
        <v>1017.5000000000001</v>
      </c>
      <c r="BQ293" s="888">
        <v>856.63080580000008</v>
      </c>
    </row>
    <row r="294" spans="1:69" s="27" customFormat="1" ht="21.75" customHeight="1" thickBot="1" x14ac:dyDescent="0.3">
      <c r="A294" s="16">
        <v>218</v>
      </c>
      <c r="B294" s="131" t="s">
        <v>283</v>
      </c>
      <c r="C294" s="1148" t="s">
        <v>3</v>
      </c>
      <c r="D294" s="1148"/>
      <c r="E294" s="871" t="s">
        <v>8</v>
      </c>
      <c r="F294" s="64" t="e">
        <f>#REF!</f>
        <v>#REF!</v>
      </c>
      <c r="G294" s="871">
        <v>0.32</v>
      </c>
      <c r="H294" s="64" t="e">
        <f t="shared" si="7"/>
        <v>#REF!</v>
      </c>
      <c r="I294" s="64" t="e">
        <f>(H294*($I$9+#REF!))+H294</f>
        <v>#REF!</v>
      </c>
      <c r="J294" s="64" t="e">
        <f>ROUND(I294*#REF!*#REF!,0)</f>
        <v>#REF!</v>
      </c>
      <c r="K294" s="919" t="e">
        <f>ROUND(I294*#REF!*#REF!*#REF!,0)</f>
        <v>#REF!</v>
      </c>
      <c r="L294" s="887">
        <v>162</v>
      </c>
      <c r="M294" s="888">
        <v>105</v>
      </c>
      <c r="N294" s="881">
        <v>121.91947942407239</v>
      </c>
      <c r="O294" s="247">
        <v>96.2</v>
      </c>
      <c r="P294" s="993">
        <v>182</v>
      </c>
      <c r="Q294" s="888">
        <v>135</v>
      </c>
      <c r="R294" s="887">
        <v>160.79176218817193</v>
      </c>
      <c r="S294" s="888">
        <v>142.30000000000001</v>
      </c>
      <c r="T294" s="994">
        <v>282</v>
      </c>
      <c r="U294" s="995">
        <v>81</v>
      </c>
      <c r="V294" s="887">
        <v>131.18440059950083</v>
      </c>
      <c r="W294" s="888">
        <v>141.17540454915877</v>
      </c>
      <c r="X294" s="881">
        <v>161</v>
      </c>
      <c r="Y294" s="247">
        <v>161</v>
      </c>
      <c r="Z294" s="887">
        <v>222.07</v>
      </c>
      <c r="AA294" s="888">
        <v>239</v>
      </c>
      <c r="AB294" s="887">
        <v>291</v>
      </c>
      <c r="AC294" s="888">
        <v>173</v>
      </c>
      <c r="AD294" s="881">
        <v>183</v>
      </c>
      <c r="AE294" s="996">
        <v>110</v>
      </c>
      <c r="AF294" s="881">
        <v>145</v>
      </c>
      <c r="AG294" s="882">
        <v>151</v>
      </c>
      <c r="AH294" s="881">
        <v>120.29</v>
      </c>
      <c r="AI294" s="882">
        <v>135</v>
      </c>
      <c r="AJ294" s="881">
        <v>106.69</v>
      </c>
      <c r="AK294" s="882">
        <v>115</v>
      </c>
      <c r="AL294" s="881">
        <v>92</v>
      </c>
      <c r="AM294" s="882">
        <v>89</v>
      </c>
      <c r="AN294" s="881">
        <v>179.54</v>
      </c>
      <c r="AO294" s="247">
        <v>186.4</v>
      </c>
      <c r="AP294" s="881">
        <v>152.43899999999999</v>
      </c>
      <c r="AQ294" s="882">
        <v>192.88199999999998</v>
      </c>
      <c r="AR294" s="881">
        <v>146</v>
      </c>
      <c r="AS294" s="882">
        <v>157</v>
      </c>
      <c r="AT294" s="881">
        <v>139.08000000000001</v>
      </c>
      <c r="AU294" s="882">
        <v>149.66999999999999</v>
      </c>
      <c r="AV294" s="881">
        <v>166.4</v>
      </c>
      <c r="AW294" s="882">
        <v>112</v>
      </c>
      <c r="AX294" s="881">
        <v>143.30184000000003</v>
      </c>
      <c r="AY294" s="882">
        <v>148.80372000000003</v>
      </c>
      <c r="AZ294" s="886">
        <v>199.15254237288138</v>
      </c>
      <c r="BA294" s="882">
        <v>206</v>
      </c>
      <c r="BB294" s="887">
        <v>196</v>
      </c>
      <c r="BC294" s="888">
        <v>102.88357541899443</v>
      </c>
      <c r="BD294" s="881">
        <v>255</v>
      </c>
      <c r="BE294" s="882">
        <v>275</v>
      </c>
      <c r="BF294" s="881">
        <v>142</v>
      </c>
      <c r="BG294" s="882">
        <v>140</v>
      </c>
      <c r="BH294" s="881">
        <v>160</v>
      </c>
      <c r="BI294" s="882">
        <v>160</v>
      </c>
      <c r="BJ294" s="881">
        <v>101.69</v>
      </c>
      <c r="BK294" s="882">
        <v>105</v>
      </c>
      <c r="BL294" s="881">
        <v>106</v>
      </c>
      <c r="BM294" s="247">
        <v>104</v>
      </c>
      <c r="BN294" s="881">
        <v>155</v>
      </c>
      <c r="BO294" s="882">
        <v>167</v>
      </c>
      <c r="BP294" s="887">
        <v>226.60000000000002</v>
      </c>
      <c r="BQ294" s="888">
        <v>190.35632088</v>
      </c>
    </row>
    <row r="295" spans="1:69" s="27" customFormat="1" ht="21.75" customHeight="1" thickBot="1" x14ac:dyDescent="0.3">
      <c r="A295" s="16">
        <v>219</v>
      </c>
      <c r="B295" s="131" t="s">
        <v>284</v>
      </c>
      <c r="C295" s="1148" t="s">
        <v>3</v>
      </c>
      <c r="D295" s="1148"/>
      <c r="E295" s="871" t="s">
        <v>8</v>
      </c>
      <c r="F295" s="64" t="e">
        <f>#REF!</f>
        <v>#REF!</v>
      </c>
      <c r="G295" s="871">
        <v>0.55000000000000004</v>
      </c>
      <c r="H295" s="64" t="e">
        <f t="shared" si="7"/>
        <v>#REF!</v>
      </c>
      <c r="I295" s="64" t="e">
        <f>(H295*($I$9+#REF!))+H295</f>
        <v>#REF!</v>
      </c>
      <c r="J295" s="64" t="e">
        <f>ROUND(I295*#REF!*#REF!,0)</f>
        <v>#REF!</v>
      </c>
      <c r="K295" s="919" t="e">
        <f>ROUND(I295*#REF!*#REF!*#REF!,0)</f>
        <v>#REF!</v>
      </c>
      <c r="L295" s="887">
        <v>279</v>
      </c>
      <c r="M295" s="888">
        <v>180</v>
      </c>
      <c r="N295" s="881">
        <v>209.54910526012443</v>
      </c>
      <c r="O295" s="247">
        <v>165.4</v>
      </c>
      <c r="P295" s="993">
        <v>312</v>
      </c>
      <c r="Q295" s="888">
        <v>231.75</v>
      </c>
      <c r="R295" s="887">
        <v>276.36084126092055</v>
      </c>
      <c r="S295" s="888">
        <v>244.6</v>
      </c>
      <c r="T295" s="994">
        <v>485</v>
      </c>
      <c r="U295" s="995">
        <v>140</v>
      </c>
      <c r="V295" s="887">
        <v>225.47318853039204</v>
      </c>
      <c r="W295" s="888">
        <v>242.64522656886663</v>
      </c>
      <c r="X295" s="881">
        <v>0</v>
      </c>
      <c r="Y295" s="247">
        <v>0</v>
      </c>
      <c r="Z295" s="887">
        <v>381.69</v>
      </c>
      <c r="AA295" s="888">
        <v>411</v>
      </c>
      <c r="AB295" s="887">
        <v>502</v>
      </c>
      <c r="AC295" s="888">
        <v>297</v>
      </c>
      <c r="AD295" s="881">
        <v>314</v>
      </c>
      <c r="AE295" s="996">
        <v>189</v>
      </c>
      <c r="AF295" s="881">
        <v>250</v>
      </c>
      <c r="AG295" s="882">
        <v>259</v>
      </c>
      <c r="AH295" s="881">
        <v>207.11</v>
      </c>
      <c r="AI295" s="882">
        <v>232</v>
      </c>
      <c r="AJ295" s="881">
        <v>184.1</v>
      </c>
      <c r="AK295" s="882">
        <v>198</v>
      </c>
      <c r="AL295" s="881">
        <v>144</v>
      </c>
      <c r="AM295" s="882">
        <v>139</v>
      </c>
      <c r="AN295" s="881">
        <v>308.58</v>
      </c>
      <c r="AO295" s="247">
        <v>320.39999999999998</v>
      </c>
      <c r="AP295" s="881">
        <v>237.47299999999998</v>
      </c>
      <c r="AQ295" s="882">
        <v>300.72999999999996</v>
      </c>
      <c r="AR295" s="881">
        <v>251</v>
      </c>
      <c r="AS295" s="882">
        <v>271</v>
      </c>
      <c r="AT295" s="881">
        <v>239.04</v>
      </c>
      <c r="AU295" s="882">
        <v>257.24</v>
      </c>
      <c r="AV295" s="881">
        <v>286.40000000000003</v>
      </c>
      <c r="AW295" s="882">
        <v>193</v>
      </c>
      <c r="AX295" s="881">
        <v>223.91176000000002</v>
      </c>
      <c r="AY295" s="882">
        <v>232.51239999999999</v>
      </c>
      <c r="AZ295" s="886">
        <v>326.27118644067798</v>
      </c>
      <c r="BA295" s="882">
        <v>339</v>
      </c>
      <c r="BB295" s="887">
        <v>337</v>
      </c>
      <c r="BC295" s="888">
        <v>176.72727272727275</v>
      </c>
      <c r="BD295" s="881">
        <v>439</v>
      </c>
      <c r="BE295" s="882">
        <v>472</v>
      </c>
      <c r="BF295" s="881">
        <v>244</v>
      </c>
      <c r="BG295" s="882">
        <v>219</v>
      </c>
      <c r="BH295" s="881">
        <v>276</v>
      </c>
      <c r="BI295" s="882">
        <v>275</v>
      </c>
      <c r="BJ295" s="881">
        <v>174.58</v>
      </c>
      <c r="BK295" s="882">
        <v>181</v>
      </c>
      <c r="BL295" s="881">
        <v>183</v>
      </c>
      <c r="BM295" s="247">
        <v>180</v>
      </c>
      <c r="BN295" s="881">
        <v>267</v>
      </c>
      <c r="BO295" s="882">
        <v>287</v>
      </c>
      <c r="BP295" s="887">
        <v>388.3</v>
      </c>
      <c r="BQ295" s="888">
        <v>297.43688171999997</v>
      </c>
    </row>
    <row r="296" spans="1:69" s="27" customFormat="1" ht="21.75" customHeight="1" thickBot="1" x14ac:dyDescent="0.3">
      <c r="A296" s="16">
        <v>220</v>
      </c>
      <c r="B296" s="131" t="s">
        <v>146</v>
      </c>
      <c r="C296" s="1148" t="s">
        <v>3</v>
      </c>
      <c r="D296" s="1148"/>
      <c r="E296" s="871" t="s">
        <v>8</v>
      </c>
      <c r="F296" s="64" t="e">
        <f>#REF!</f>
        <v>#REF!</v>
      </c>
      <c r="G296" s="871">
        <v>0.65</v>
      </c>
      <c r="H296" s="64" t="e">
        <f t="shared" si="7"/>
        <v>#REF!</v>
      </c>
      <c r="I296" s="64" t="e">
        <f>(H296*($I$9+#REF!))+H296</f>
        <v>#REF!</v>
      </c>
      <c r="J296" s="64" t="e">
        <f>ROUND(I296*#REF!*#REF!,0)</f>
        <v>#REF!</v>
      </c>
      <c r="K296" s="919" t="e">
        <f>ROUND(I296*#REF!*#REF!*#REF!,0)</f>
        <v>#REF!</v>
      </c>
      <c r="L296" s="887">
        <v>330</v>
      </c>
      <c r="M296" s="888">
        <v>213</v>
      </c>
      <c r="N296" s="881">
        <v>247.64894258014706</v>
      </c>
      <c r="O296" s="247">
        <v>195.4</v>
      </c>
      <c r="P296" s="993">
        <v>369</v>
      </c>
      <c r="Q296" s="888">
        <v>274.5</v>
      </c>
      <c r="R296" s="887">
        <v>326.60826694472428</v>
      </c>
      <c r="S296" s="888">
        <v>289</v>
      </c>
      <c r="T296" s="994">
        <v>574</v>
      </c>
      <c r="U296" s="995">
        <v>165</v>
      </c>
      <c r="V296" s="887">
        <v>266.46831371773607</v>
      </c>
      <c r="W296" s="888">
        <v>286.76254049047878</v>
      </c>
      <c r="X296" s="881">
        <v>327</v>
      </c>
      <c r="Y296" s="247">
        <v>327</v>
      </c>
      <c r="Z296" s="887">
        <v>451.09</v>
      </c>
      <c r="AA296" s="888">
        <v>485</v>
      </c>
      <c r="AB296" s="887">
        <v>592</v>
      </c>
      <c r="AC296" s="888">
        <v>352</v>
      </c>
      <c r="AD296" s="881">
        <v>371</v>
      </c>
      <c r="AE296" s="996">
        <v>223</v>
      </c>
      <c r="AF296" s="881">
        <v>295</v>
      </c>
      <c r="AG296" s="882">
        <v>306</v>
      </c>
      <c r="AH296" s="881">
        <v>244.76</v>
      </c>
      <c r="AI296" s="882">
        <v>274</v>
      </c>
      <c r="AJ296" s="881">
        <v>217.57</v>
      </c>
      <c r="AK296" s="882">
        <v>234</v>
      </c>
      <c r="AL296" s="881">
        <v>187</v>
      </c>
      <c r="AM296" s="882">
        <v>181</v>
      </c>
      <c r="AN296" s="881">
        <v>364.68</v>
      </c>
      <c r="AO296" s="247">
        <v>378.7</v>
      </c>
      <c r="AP296" s="881">
        <v>307.98899999999998</v>
      </c>
      <c r="AQ296" s="882">
        <v>390.94899999999996</v>
      </c>
      <c r="AR296" s="881">
        <v>297</v>
      </c>
      <c r="AS296" s="882">
        <v>320</v>
      </c>
      <c r="AT296" s="881">
        <v>282.5</v>
      </c>
      <c r="AU296" s="882">
        <v>304.01</v>
      </c>
      <c r="AV296" s="881">
        <v>339.20000000000005</v>
      </c>
      <c r="AW296" s="882">
        <v>228</v>
      </c>
      <c r="AX296" s="881">
        <v>291.08318000000003</v>
      </c>
      <c r="AY296" s="882">
        <v>302.26612</v>
      </c>
      <c r="AZ296" s="886">
        <v>404.23728813559325</v>
      </c>
      <c r="BA296" s="882">
        <v>421</v>
      </c>
      <c r="BB296" s="887">
        <v>399</v>
      </c>
      <c r="BC296" s="888">
        <v>208.58769230769229</v>
      </c>
      <c r="BD296" s="881">
        <v>518</v>
      </c>
      <c r="BE296" s="882">
        <v>558</v>
      </c>
      <c r="BF296" s="881">
        <v>288</v>
      </c>
      <c r="BG296" s="882">
        <v>283</v>
      </c>
      <c r="BH296" s="881">
        <v>326</v>
      </c>
      <c r="BI296" s="882">
        <v>325</v>
      </c>
      <c r="BJ296" s="881">
        <v>205.93</v>
      </c>
      <c r="BK296" s="882">
        <v>214</v>
      </c>
      <c r="BL296" s="881">
        <v>216</v>
      </c>
      <c r="BM296" s="247">
        <v>212</v>
      </c>
      <c r="BN296" s="881">
        <v>315</v>
      </c>
      <c r="BO296" s="882">
        <v>339</v>
      </c>
      <c r="BP296" s="887">
        <v>459.8</v>
      </c>
      <c r="BQ296" s="888">
        <v>386.67752288000003</v>
      </c>
    </row>
    <row r="297" spans="1:69" s="27" customFormat="1" ht="21.75" customHeight="1" thickBot="1" x14ac:dyDescent="0.3">
      <c r="A297" s="16">
        <v>221</v>
      </c>
      <c r="B297" s="131" t="s">
        <v>285</v>
      </c>
      <c r="C297" s="1148" t="s">
        <v>3</v>
      </c>
      <c r="D297" s="1148"/>
      <c r="E297" s="871" t="s">
        <v>8</v>
      </c>
      <c r="F297" s="64" t="e">
        <f>#REF!</f>
        <v>#REF!</v>
      </c>
      <c r="G297" s="871">
        <v>0.33</v>
      </c>
      <c r="H297" s="64" t="e">
        <f t="shared" si="7"/>
        <v>#REF!</v>
      </c>
      <c r="I297" s="64" t="e">
        <f>(H297*($I$9+#REF!))+H297</f>
        <v>#REF!</v>
      </c>
      <c r="J297" s="64" t="e">
        <f>ROUND(I297*#REF!*#REF!,0)</f>
        <v>#REF!</v>
      </c>
      <c r="K297" s="919" t="e">
        <f>ROUND(I297*#REF!*#REF!*#REF!,0)</f>
        <v>#REF!</v>
      </c>
      <c r="L297" s="887">
        <v>167</v>
      </c>
      <c r="M297" s="888">
        <v>108</v>
      </c>
      <c r="N297" s="881">
        <v>125.72946315607466</v>
      </c>
      <c r="O297" s="247">
        <v>99.2</v>
      </c>
      <c r="P297" s="993">
        <v>187</v>
      </c>
      <c r="Q297" s="888">
        <v>139.5</v>
      </c>
      <c r="R297" s="887">
        <v>165.81650475655232</v>
      </c>
      <c r="S297" s="888">
        <v>146.69999999999999</v>
      </c>
      <c r="T297" s="994">
        <v>291</v>
      </c>
      <c r="U297" s="995">
        <v>84</v>
      </c>
      <c r="V297" s="887">
        <v>135.2839131182352</v>
      </c>
      <c r="W297" s="888">
        <v>145.58713594132001</v>
      </c>
      <c r="X297" s="881">
        <v>166</v>
      </c>
      <c r="Y297" s="247">
        <v>166</v>
      </c>
      <c r="Z297" s="887">
        <v>229.01</v>
      </c>
      <c r="AA297" s="888">
        <v>246</v>
      </c>
      <c r="AB297" s="887">
        <v>301</v>
      </c>
      <c r="AC297" s="888">
        <v>178</v>
      </c>
      <c r="AD297" s="881">
        <v>188</v>
      </c>
      <c r="AE297" s="996">
        <v>113</v>
      </c>
      <c r="AF297" s="881">
        <v>150</v>
      </c>
      <c r="AG297" s="882">
        <v>156</v>
      </c>
      <c r="AH297" s="881">
        <v>124.47</v>
      </c>
      <c r="AI297" s="882">
        <v>139</v>
      </c>
      <c r="AJ297" s="881">
        <v>110.88</v>
      </c>
      <c r="AK297" s="882">
        <v>119</v>
      </c>
      <c r="AL297" s="881">
        <v>95</v>
      </c>
      <c r="AM297" s="882">
        <v>92</v>
      </c>
      <c r="AN297" s="881">
        <v>185.15</v>
      </c>
      <c r="AO297" s="247">
        <v>192.3</v>
      </c>
      <c r="AP297" s="881">
        <v>156.58699999999999</v>
      </c>
      <c r="AQ297" s="882">
        <v>199.10399999999998</v>
      </c>
      <c r="AR297" s="881">
        <v>151</v>
      </c>
      <c r="AS297" s="882">
        <v>162</v>
      </c>
      <c r="AT297" s="881">
        <v>143.41999999999999</v>
      </c>
      <c r="AU297" s="882">
        <v>154.34</v>
      </c>
      <c r="AV297" s="881">
        <v>172.8</v>
      </c>
      <c r="AW297" s="882">
        <v>116</v>
      </c>
      <c r="AX297" s="881">
        <v>147.78134000000003</v>
      </c>
      <c r="AY297" s="882">
        <v>153.45186000000001</v>
      </c>
      <c r="AZ297" s="886">
        <v>205.08474576271186</v>
      </c>
      <c r="BA297" s="882">
        <v>213</v>
      </c>
      <c r="BB297" s="887">
        <v>202</v>
      </c>
      <c r="BC297" s="888">
        <v>105.70378378378381</v>
      </c>
      <c r="BD297" s="881">
        <v>263</v>
      </c>
      <c r="BE297" s="882">
        <v>283</v>
      </c>
      <c r="BF297" s="881">
        <v>146</v>
      </c>
      <c r="BG297" s="882">
        <v>144</v>
      </c>
      <c r="BH297" s="881">
        <v>165</v>
      </c>
      <c r="BI297" s="882">
        <v>165</v>
      </c>
      <c r="BJ297" s="881">
        <v>105.08</v>
      </c>
      <c r="BK297" s="882">
        <v>109</v>
      </c>
      <c r="BL297" s="881">
        <v>109</v>
      </c>
      <c r="BM297" s="247">
        <v>108</v>
      </c>
      <c r="BN297" s="881">
        <v>160</v>
      </c>
      <c r="BO297" s="882">
        <v>172</v>
      </c>
      <c r="BP297" s="887">
        <v>233.20000000000002</v>
      </c>
      <c r="BQ297" s="888">
        <v>196.30752108000001</v>
      </c>
    </row>
    <row r="298" spans="1:69" s="27" customFormat="1" ht="21.75" customHeight="1" thickBot="1" x14ac:dyDescent="0.3">
      <c r="A298" s="16">
        <v>222</v>
      </c>
      <c r="B298" s="131" t="s">
        <v>286</v>
      </c>
      <c r="C298" s="1148" t="s">
        <v>3</v>
      </c>
      <c r="D298" s="1148"/>
      <c r="E298" s="871" t="s">
        <v>8</v>
      </c>
      <c r="F298" s="64" t="e">
        <f>#REF!</f>
        <v>#REF!</v>
      </c>
      <c r="G298" s="871">
        <v>1.33</v>
      </c>
      <c r="H298" s="64" t="e">
        <f t="shared" si="7"/>
        <v>#REF!</v>
      </c>
      <c r="I298" s="64" t="e">
        <f>(H298*($I$9+#REF!))+H298</f>
        <v>#REF!</v>
      </c>
      <c r="J298" s="64" t="e">
        <f>ROUND(I298*#REF!*#REF!,0)</f>
        <v>#REF!</v>
      </c>
      <c r="K298" s="919" t="e">
        <f>ROUND(I298*#REF!*#REF!*#REF!,0)</f>
        <v>#REF!</v>
      </c>
      <c r="L298" s="887">
        <v>675</v>
      </c>
      <c r="M298" s="888">
        <v>436</v>
      </c>
      <c r="N298" s="881">
        <v>506.72783635630083</v>
      </c>
      <c r="O298" s="247">
        <v>399.9</v>
      </c>
      <c r="P298" s="993">
        <v>755</v>
      </c>
      <c r="Q298" s="888">
        <v>561</v>
      </c>
      <c r="R298" s="887">
        <v>668.29076159458975</v>
      </c>
      <c r="S298" s="888">
        <v>591.4</v>
      </c>
      <c r="T298" s="994">
        <v>1174</v>
      </c>
      <c r="U298" s="995">
        <v>338</v>
      </c>
      <c r="V298" s="887">
        <v>545.23516499167522</v>
      </c>
      <c r="W298" s="888">
        <v>586.76027515744113</v>
      </c>
      <c r="X298" s="881">
        <v>669</v>
      </c>
      <c r="Y298" s="247">
        <v>669</v>
      </c>
      <c r="Z298" s="887">
        <v>923</v>
      </c>
      <c r="AA298" s="888">
        <v>993</v>
      </c>
      <c r="AB298" s="887">
        <v>1213</v>
      </c>
      <c r="AC298" s="888">
        <v>719</v>
      </c>
      <c r="AD298" s="881">
        <v>759</v>
      </c>
      <c r="AE298" s="996">
        <v>457</v>
      </c>
      <c r="AF298" s="881">
        <v>604</v>
      </c>
      <c r="AG298" s="882">
        <v>627</v>
      </c>
      <c r="AH298" s="881">
        <v>499.99</v>
      </c>
      <c r="AI298" s="882">
        <v>561</v>
      </c>
      <c r="AJ298" s="881">
        <v>445.6</v>
      </c>
      <c r="AK298" s="882">
        <v>479</v>
      </c>
      <c r="AL298" s="881">
        <v>383</v>
      </c>
      <c r="AM298" s="882">
        <v>369</v>
      </c>
      <c r="AN298" s="881">
        <v>746.2</v>
      </c>
      <c r="AO298" s="247">
        <v>774.8</v>
      </c>
      <c r="AP298" s="881">
        <v>631.5329999999999</v>
      </c>
      <c r="AQ298" s="882">
        <v>800.56399999999996</v>
      </c>
      <c r="AR298" s="881">
        <v>608</v>
      </c>
      <c r="AS298" s="882">
        <v>654</v>
      </c>
      <c r="AT298" s="881">
        <v>578.03</v>
      </c>
      <c r="AU298" s="882">
        <v>622.05999999999995</v>
      </c>
      <c r="AV298" s="881">
        <v>694.40000000000009</v>
      </c>
      <c r="AW298" s="882">
        <v>467</v>
      </c>
      <c r="AX298" s="881">
        <v>595.60486000000003</v>
      </c>
      <c r="AY298" s="882">
        <v>618.47665999999992</v>
      </c>
      <c r="AZ298" s="886">
        <v>819.49152542372883</v>
      </c>
      <c r="BA298" s="882">
        <v>852</v>
      </c>
      <c r="BB298" s="887">
        <v>815</v>
      </c>
      <c r="BC298" s="888">
        <v>426.66437583892628</v>
      </c>
      <c r="BD298" s="881">
        <v>1061</v>
      </c>
      <c r="BE298" s="882">
        <v>1141</v>
      </c>
      <c r="BF298" s="881">
        <v>590</v>
      </c>
      <c r="BG298" s="882">
        <v>580</v>
      </c>
      <c r="BH298" s="881">
        <v>666</v>
      </c>
      <c r="BI298" s="882">
        <v>665</v>
      </c>
      <c r="BJ298" s="881">
        <v>422.03</v>
      </c>
      <c r="BK298" s="882">
        <v>438</v>
      </c>
      <c r="BL298" s="881">
        <v>442</v>
      </c>
      <c r="BM298" s="247">
        <v>434</v>
      </c>
      <c r="BN298" s="881">
        <v>645</v>
      </c>
      <c r="BO298" s="882">
        <v>694</v>
      </c>
      <c r="BP298" s="887">
        <v>939.40000000000009</v>
      </c>
      <c r="BQ298" s="888">
        <v>791.19496544000003</v>
      </c>
    </row>
    <row r="299" spans="1:69" s="27" customFormat="1" ht="21" customHeight="1" thickBot="1" x14ac:dyDescent="0.3">
      <c r="A299" s="16">
        <v>223</v>
      </c>
      <c r="B299" s="131" t="s">
        <v>287</v>
      </c>
      <c r="C299" s="1148" t="s">
        <v>3</v>
      </c>
      <c r="D299" s="1148"/>
      <c r="E299" s="871" t="s">
        <v>8</v>
      </c>
      <c r="F299" s="64" t="e">
        <f>#REF!</f>
        <v>#REF!</v>
      </c>
      <c r="G299" s="871">
        <v>1.42</v>
      </c>
      <c r="H299" s="64" t="e">
        <f t="shared" si="7"/>
        <v>#REF!</v>
      </c>
      <c r="I299" s="64" t="e">
        <f>(H299*($I$9+#REF!))+H299</f>
        <v>#REF!</v>
      </c>
      <c r="J299" s="64" t="e">
        <f>ROUND(I299*#REF!*#REF!,0)</f>
        <v>#REF!</v>
      </c>
      <c r="K299" s="919" t="e">
        <f>ROUND(I299*#REF!*#REF!*#REF!,0)</f>
        <v>#REF!</v>
      </c>
      <c r="L299" s="887">
        <v>720</v>
      </c>
      <c r="M299" s="888">
        <v>465</v>
      </c>
      <c r="N299" s="881">
        <v>541.01768994432121</v>
      </c>
      <c r="O299" s="247">
        <v>427</v>
      </c>
      <c r="P299" s="993">
        <v>806</v>
      </c>
      <c r="Q299" s="888">
        <v>599.25</v>
      </c>
      <c r="R299" s="887">
        <v>713.513444710013</v>
      </c>
      <c r="S299" s="888">
        <v>631.5</v>
      </c>
      <c r="T299" s="994">
        <v>1253</v>
      </c>
      <c r="U299" s="995">
        <v>361</v>
      </c>
      <c r="V299" s="887">
        <v>582.13077766028471</v>
      </c>
      <c r="W299" s="888">
        <v>626.46585768689192</v>
      </c>
      <c r="X299" s="881">
        <v>714</v>
      </c>
      <c r="Y299" s="247">
        <v>714</v>
      </c>
      <c r="Z299" s="887">
        <v>985.45</v>
      </c>
      <c r="AA299" s="888">
        <v>1061</v>
      </c>
      <c r="AB299" s="887">
        <v>1296</v>
      </c>
      <c r="AC299" s="888">
        <v>768</v>
      </c>
      <c r="AD299" s="881">
        <v>810</v>
      </c>
      <c r="AE299" s="996">
        <v>488</v>
      </c>
      <c r="AF299" s="881">
        <v>644</v>
      </c>
      <c r="AG299" s="882">
        <v>669</v>
      </c>
      <c r="AH299" s="881">
        <v>534.51</v>
      </c>
      <c r="AI299" s="882">
        <v>599</v>
      </c>
      <c r="AJ299" s="881">
        <v>475.93</v>
      </c>
      <c r="AK299" s="882">
        <v>511</v>
      </c>
      <c r="AL299" s="881">
        <v>409</v>
      </c>
      <c r="AM299" s="882">
        <v>394</v>
      </c>
      <c r="AN299" s="881">
        <v>796.69</v>
      </c>
      <c r="AO299" s="247">
        <v>827.3</v>
      </c>
      <c r="AP299" s="881">
        <v>674.05</v>
      </c>
      <c r="AQ299" s="882">
        <v>854.48799999999994</v>
      </c>
      <c r="AR299" s="881">
        <v>649</v>
      </c>
      <c r="AS299" s="882">
        <v>699</v>
      </c>
      <c r="AT299" s="881">
        <v>617.15</v>
      </c>
      <c r="AU299" s="882">
        <v>664.15</v>
      </c>
      <c r="AV299" s="881">
        <v>740.80000000000007</v>
      </c>
      <c r="AW299" s="882">
        <v>499</v>
      </c>
      <c r="AX299" s="881">
        <v>635.90982000000008</v>
      </c>
      <c r="AY299" s="882">
        <v>660.33100000000002</v>
      </c>
      <c r="AZ299" s="886">
        <v>879.66101694915255</v>
      </c>
      <c r="BA299" s="882">
        <v>914</v>
      </c>
      <c r="BB299" s="887">
        <v>871</v>
      </c>
      <c r="BC299" s="888">
        <v>455.17658291457298</v>
      </c>
      <c r="BD299" s="881">
        <v>1132</v>
      </c>
      <c r="BE299" s="882">
        <v>1219</v>
      </c>
      <c r="BF299" s="881">
        <v>630</v>
      </c>
      <c r="BG299" s="882">
        <v>619</v>
      </c>
      <c r="BH299" s="881">
        <v>712</v>
      </c>
      <c r="BI299" s="882">
        <v>710</v>
      </c>
      <c r="BJ299" s="881">
        <v>450.85</v>
      </c>
      <c r="BK299" s="882">
        <v>468</v>
      </c>
      <c r="BL299" s="881">
        <v>472</v>
      </c>
      <c r="BM299" s="247">
        <v>463</v>
      </c>
      <c r="BN299" s="881">
        <v>688</v>
      </c>
      <c r="BO299" s="882">
        <v>741</v>
      </c>
      <c r="BP299" s="887">
        <v>1003.2</v>
      </c>
      <c r="BQ299" s="888">
        <v>844.72840540000016</v>
      </c>
    </row>
    <row r="300" spans="1:69" s="27" customFormat="1" ht="21" customHeight="1" thickBot="1" x14ac:dyDescent="0.3">
      <c r="A300" s="16">
        <v>224</v>
      </c>
      <c r="B300" s="131" t="s">
        <v>288</v>
      </c>
      <c r="C300" s="1148" t="s">
        <v>3</v>
      </c>
      <c r="D300" s="1148"/>
      <c r="E300" s="871" t="s">
        <v>8</v>
      </c>
      <c r="F300" s="64" t="e">
        <f>#REF!</f>
        <v>#REF!</v>
      </c>
      <c r="G300" s="871">
        <v>0.6</v>
      </c>
      <c r="H300" s="64" t="e">
        <f t="shared" si="7"/>
        <v>#REF!</v>
      </c>
      <c r="I300" s="64" t="e">
        <f>(H300*($I$9+#REF!))+H300</f>
        <v>#REF!</v>
      </c>
      <c r="J300" s="64" t="e">
        <f>ROUND(I300*#REF!*#REF!,0)</f>
        <v>#REF!</v>
      </c>
      <c r="K300" s="919" t="e">
        <f>ROUND(I300*#REF!*#REF!*#REF!,0)</f>
        <v>#REF!</v>
      </c>
      <c r="L300" s="887">
        <v>304</v>
      </c>
      <c r="M300" s="888">
        <v>197</v>
      </c>
      <c r="N300" s="881">
        <v>228.59902392013575</v>
      </c>
      <c r="O300" s="247">
        <v>180.4</v>
      </c>
      <c r="P300" s="993">
        <v>341</v>
      </c>
      <c r="Q300" s="888">
        <v>253.5</v>
      </c>
      <c r="R300" s="887">
        <v>301.48455410282241</v>
      </c>
      <c r="S300" s="888">
        <v>266.8</v>
      </c>
      <c r="T300" s="994">
        <v>529</v>
      </c>
      <c r="U300" s="995">
        <v>153</v>
      </c>
      <c r="V300" s="887">
        <v>245.97075112406401</v>
      </c>
      <c r="W300" s="888">
        <v>264.70388352967268</v>
      </c>
      <c r="X300" s="881">
        <v>302</v>
      </c>
      <c r="Y300" s="247">
        <v>302</v>
      </c>
      <c r="Z300" s="887">
        <v>416.39</v>
      </c>
      <c r="AA300" s="888">
        <v>448</v>
      </c>
      <c r="AB300" s="887">
        <v>548</v>
      </c>
      <c r="AC300" s="888">
        <v>324</v>
      </c>
      <c r="AD300" s="881">
        <v>342</v>
      </c>
      <c r="AE300" s="996">
        <v>206</v>
      </c>
      <c r="AF300" s="881">
        <v>272</v>
      </c>
      <c r="AG300" s="882">
        <v>283</v>
      </c>
      <c r="AH300" s="881">
        <v>225.94</v>
      </c>
      <c r="AI300" s="882">
        <v>253</v>
      </c>
      <c r="AJ300" s="881">
        <v>200.83</v>
      </c>
      <c r="AK300" s="882">
        <v>217</v>
      </c>
      <c r="AL300" s="881">
        <v>173</v>
      </c>
      <c r="AM300" s="882">
        <v>167</v>
      </c>
      <c r="AN300" s="881">
        <v>336.63</v>
      </c>
      <c r="AO300" s="247">
        <v>349.6</v>
      </c>
      <c r="AP300" s="881">
        <v>285.17499999999995</v>
      </c>
      <c r="AQ300" s="882">
        <v>360.87599999999998</v>
      </c>
      <c r="AR300" s="881">
        <v>274</v>
      </c>
      <c r="AS300" s="882">
        <v>295</v>
      </c>
      <c r="AT300" s="881">
        <v>260.77</v>
      </c>
      <c r="AU300" s="882">
        <v>280.63</v>
      </c>
      <c r="AV300" s="881">
        <v>313.60000000000002</v>
      </c>
      <c r="AW300" s="882">
        <v>211</v>
      </c>
      <c r="AX300" s="881">
        <v>268.69622000000004</v>
      </c>
      <c r="AY300" s="882">
        <v>279.01488000000001</v>
      </c>
      <c r="AZ300" s="886">
        <v>368.64406779661022</v>
      </c>
      <c r="BA300" s="882">
        <v>384</v>
      </c>
      <c r="BB300" s="887">
        <v>368</v>
      </c>
      <c r="BC300" s="888">
        <v>192.38500000000002</v>
      </c>
      <c r="BD300" s="881">
        <v>478</v>
      </c>
      <c r="BE300" s="882">
        <v>515</v>
      </c>
      <c r="BF300" s="881">
        <v>266</v>
      </c>
      <c r="BG300" s="882">
        <v>262</v>
      </c>
      <c r="BH300" s="881">
        <v>301</v>
      </c>
      <c r="BI300" s="882">
        <v>300</v>
      </c>
      <c r="BJ300" s="881">
        <v>190.68</v>
      </c>
      <c r="BK300" s="882">
        <v>198</v>
      </c>
      <c r="BL300" s="881">
        <v>199</v>
      </c>
      <c r="BM300" s="247">
        <v>195</v>
      </c>
      <c r="BN300" s="881">
        <v>291</v>
      </c>
      <c r="BO300" s="882">
        <v>313</v>
      </c>
      <c r="BP300" s="887">
        <v>423.50000000000006</v>
      </c>
      <c r="BQ300" s="888">
        <v>356.92152188</v>
      </c>
    </row>
    <row r="301" spans="1:69" s="27" customFormat="1" ht="21" customHeight="1" thickBot="1" x14ac:dyDescent="0.3">
      <c r="A301" s="16">
        <v>225</v>
      </c>
      <c r="B301" s="131" t="s">
        <v>289</v>
      </c>
      <c r="C301" s="1148" t="s">
        <v>3</v>
      </c>
      <c r="D301" s="1148"/>
      <c r="E301" s="871" t="s">
        <v>8</v>
      </c>
      <c r="F301" s="64" t="e">
        <f>#REF!</f>
        <v>#REF!</v>
      </c>
      <c r="G301" s="871">
        <v>0.86</v>
      </c>
      <c r="H301" s="64" t="e">
        <f t="shared" si="7"/>
        <v>#REF!</v>
      </c>
      <c r="I301" s="64" t="e">
        <f>(H301*($I$9+#REF!))+H301</f>
        <v>#REF!</v>
      </c>
      <c r="J301" s="64" t="e">
        <f>ROUND(I301*#REF!*#REF!,0)</f>
        <v>#REF!</v>
      </c>
      <c r="K301" s="919" t="e">
        <f>ROUND(I301*#REF!*#REF!*#REF!,0)</f>
        <v>#REF!</v>
      </c>
      <c r="L301" s="887">
        <v>436</v>
      </c>
      <c r="M301" s="888">
        <v>282</v>
      </c>
      <c r="N301" s="881">
        <v>327.65860095219449</v>
      </c>
      <c r="O301" s="247">
        <v>258.60000000000002</v>
      </c>
      <c r="P301" s="993">
        <v>488</v>
      </c>
      <c r="Q301" s="888">
        <v>363</v>
      </c>
      <c r="R301" s="887">
        <v>432.12786088071203</v>
      </c>
      <c r="S301" s="888">
        <v>382.4</v>
      </c>
      <c r="T301" s="994">
        <v>759</v>
      </c>
      <c r="U301" s="995">
        <v>219</v>
      </c>
      <c r="V301" s="887">
        <v>352.55807661115847</v>
      </c>
      <c r="W301" s="888">
        <v>379.40889972586422</v>
      </c>
      <c r="X301" s="881">
        <v>0</v>
      </c>
      <c r="Y301" s="247">
        <v>0</v>
      </c>
      <c r="Z301" s="887">
        <v>596.82000000000005</v>
      </c>
      <c r="AA301" s="888">
        <v>642</v>
      </c>
      <c r="AB301" s="887">
        <v>785</v>
      </c>
      <c r="AC301" s="888">
        <v>465</v>
      </c>
      <c r="AD301" s="881">
        <v>491</v>
      </c>
      <c r="AE301" s="996">
        <v>296</v>
      </c>
      <c r="AF301" s="881">
        <v>390</v>
      </c>
      <c r="AG301" s="882">
        <v>405</v>
      </c>
      <c r="AH301" s="881">
        <v>323.20999999999998</v>
      </c>
      <c r="AI301" s="882">
        <v>363</v>
      </c>
      <c r="AJ301" s="881">
        <v>287.64999999999998</v>
      </c>
      <c r="AK301" s="882">
        <v>310</v>
      </c>
      <c r="AL301" s="881">
        <v>248</v>
      </c>
      <c r="AM301" s="882">
        <v>238</v>
      </c>
      <c r="AN301" s="881">
        <v>482.5</v>
      </c>
      <c r="AO301" s="247">
        <v>501</v>
      </c>
      <c r="AP301" s="881">
        <v>408.57799999999997</v>
      </c>
      <c r="AQ301" s="882">
        <v>518.5</v>
      </c>
      <c r="AR301" s="881">
        <v>393</v>
      </c>
      <c r="AS301" s="882">
        <v>423</v>
      </c>
      <c r="AT301" s="881">
        <v>373.77</v>
      </c>
      <c r="AU301" s="882">
        <v>402.23</v>
      </c>
      <c r="AV301" s="881">
        <v>449.6</v>
      </c>
      <c r="AW301" s="882">
        <v>302</v>
      </c>
      <c r="AX301" s="881">
        <v>385.13159999999999</v>
      </c>
      <c r="AY301" s="882">
        <v>399.91922000000005</v>
      </c>
      <c r="AZ301" s="886">
        <v>538.98305084745766</v>
      </c>
      <c r="BA301" s="882">
        <v>580</v>
      </c>
      <c r="BB301" s="887">
        <v>527</v>
      </c>
      <c r="BC301" s="888">
        <v>275.67336099585071</v>
      </c>
      <c r="BD301" s="881">
        <v>686</v>
      </c>
      <c r="BE301" s="882">
        <v>738</v>
      </c>
      <c r="BF301" s="881">
        <v>382</v>
      </c>
      <c r="BG301" s="882">
        <v>375</v>
      </c>
      <c r="BH301" s="881">
        <v>431</v>
      </c>
      <c r="BI301" s="882">
        <v>430</v>
      </c>
      <c r="BJ301" s="881">
        <v>272.88</v>
      </c>
      <c r="BK301" s="882">
        <v>283</v>
      </c>
      <c r="BL301" s="881">
        <v>285</v>
      </c>
      <c r="BM301" s="247">
        <v>280</v>
      </c>
      <c r="BN301" s="881">
        <v>417</v>
      </c>
      <c r="BO301" s="882">
        <v>449</v>
      </c>
      <c r="BP301" s="887">
        <v>607.20000000000005</v>
      </c>
      <c r="BQ301" s="888">
        <v>511.59800340000004</v>
      </c>
    </row>
    <row r="302" spans="1:69" s="27" customFormat="1" ht="41.25" customHeight="1" thickBot="1" x14ac:dyDescent="0.3">
      <c r="A302" s="16">
        <v>226</v>
      </c>
      <c r="B302" s="131" t="s">
        <v>290</v>
      </c>
      <c r="C302" s="1148" t="s">
        <v>3</v>
      </c>
      <c r="D302" s="1148"/>
      <c r="E302" s="871" t="s">
        <v>8</v>
      </c>
      <c r="F302" s="64" t="e">
        <f>#REF!</f>
        <v>#REF!</v>
      </c>
      <c r="G302" s="871">
        <v>1</v>
      </c>
      <c r="H302" s="64" t="e">
        <f t="shared" si="7"/>
        <v>#REF!</v>
      </c>
      <c r="I302" s="64" t="e">
        <f>(H302*($I$9+#REF!))+H302</f>
        <v>#REF!</v>
      </c>
      <c r="J302" s="64" t="e">
        <f>ROUND(I302*#REF!*#REF!,0)</f>
        <v>#REF!</v>
      </c>
      <c r="K302" s="919" t="e">
        <f>ROUND(I302*#REF!*#REF!*#REF!,0)</f>
        <v>#REF!</v>
      </c>
      <c r="L302" s="887">
        <v>507</v>
      </c>
      <c r="M302" s="888">
        <v>328</v>
      </c>
      <c r="N302" s="881">
        <v>380.99837320022618</v>
      </c>
      <c r="O302" s="247">
        <v>300.7</v>
      </c>
      <c r="P302" s="993">
        <v>568</v>
      </c>
      <c r="Q302" s="888">
        <v>422.25</v>
      </c>
      <c r="R302" s="887">
        <v>502.47425683803726</v>
      </c>
      <c r="S302" s="888">
        <v>444.7</v>
      </c>
      <c r="T302" s="994">
        <v>882</v>
      </c>
      <c r="U302" s="995">
        <v>254</v>
      </c>
      <c r="V302" s="887">
        <v>409.95125187344007</v>
      </c>
      <c r="W302" s="888">
        <v>441.17313921612111</v>
      </c>
      <c r="X302" s="881">
        <v>503</v>
      </c>
      <c r="Y302" s="247">
        <v>503</v>
      </c>
      <c r="Z302" s="887">
        <v>693.98</v>
      </c>
      <c r="AA302" s="888">
        <v>747</v>
      </c>
      <c r="AB302" s="887">
        <v>912</v>
      </c>
      <c r="AC302" s="888">
        <v>541</v>
      </c>
      <c r="AD302" s="881">
        <v>571</v>
      </c>
      <c r="AE302" s="996">
        <v>344</v>
      </c>
      <c r="AF302" s="881">
        <v>454</v>
      </c>
      <c r="AG302" s="882">
        <v>471</v>
      </c>
      <c r="AH302" s="881">
        <v>376.56</v>
      </c>
      <c r="AI302" s="882">
        <v>422</v>
      </c>
      <c r="AJ302" s="881">
        <v>334.72</v>
      </c>
      <c r="AK302" s="882">
        <v>360</v>
      </c>
      <c r="AL302" s="881">
        <v>288</v>
      </c>
      <c r="AM302" s="882">
        <v>277</v>
      </c>
      <c r="AN302" s="881">
        <v>561.04999999999995</v>
      </c>
      <c r="AO302" s="247">
        <v>582.6</v>
      </c>
      <c r="AP302" s="881">
        <v>4749.46</v>
      </c>
      <c r="AQ302" s="882">
        <v>602.49699999999996</v>
      </c>
      <c r="AR302" s="881">
        <v>457</v>
      </c>
      <c r="AS302" s="882">
        <v>492</v>
      </c>
      <c r="AT302" s="881">
        <v>434.61</v>
      </c>
      <c r="AU302" s="882">
        <v>467.71</v>
      </c>
      <c r="AV302" s="881">
        <v>521.6</v>
      </c>
      <c r="AW302" s="882">
        <v>351</v>
      </c>
      <c r="AX302" s="881">
        <v>447.82352000000003</v>
      </c>
      <c r="AY302" s="882">
        <v>465.01425999999998</v>
      </c>
      <c r="AZ302" s="886">
        <v>627.11864406779659</v>
      </c>
      <c r="BA302" s="882">
        <v>674</v>
      </c>
      <c r="BB302" s="887">
        <v>613</v>
      </c>
      <c r="BC302" s="888">
        <v>321.005</v>
      </c>
      <c r="BD302" s="881">
        <v>797</v>
      </c>
      <c r="BE302" s="882">
        <v>858</v>
      </c>
      <c r="BF302" s="881">
        <v>444</v>
      </c>
      <c r="BG302" s="882">
        <v>477</v>
      </c>
      <c r="BH302" s="881">
        <v>501</v>
      </c>
      <c r="BI302" s="882">
        <v>500</v>
      </c>
      <c r="BJ302" s="881">
        <v>317.8</v>
      </c>
      <c r="BK302" s="882">
        <v>330</v>
      </c>
      <c r="BL302" s="881">
        <v>332</v>
      </c>
      <c r="BM302" s="247">
        <v>327</v>
      </c>
      <c r="BN302" s="881">
        <v>485</v>
      </c>
      <c r="BO302" s="882">
        <v>522</v>
      </c>
      <c r="BP302" s="887">
        <v>706.2</v>
      </c>
      <c r="BQ302" s="888">
        <v>594.87376343999995</v>
      </c>
    </row>
    <row r="303" spans="1:69" s="27" customFormat="1" ht="23.25" customHeight="1" thickBot="1" x14ac:dyDescent="0.3">
      <c r="A303" s="16">
        <v>227</v>
      </c>
      <c r="B303" s="131" t="s">
        <v>291</v>
      </c>
      <c r="C303" s="1148" t="s">
        <v>3</v>
      </c>
      <c r="D303" s="1148"/>
      <c r="E303" s="871" t="s">
        <v>8</v>
      </c>
      <c r="F303" s="64" t="e">
        <f>#REF!</f>
        <v>#REF!</v>
      </c>
      <c r="G303" s="871">
        <v>1.5</v>
      </c>
      <c r="H303" s="64" t="e">
        <f t="shared" si="7"/>
        <v>#REF!</v>
      </c>
      <c r="I303" s="64" t="e">
        <f>(H303*($I$9+#REF!))+H303</f>
        <v>#REF!</v>
      </c>
      <c r="J303" s="64" t="e">
        <f>ROUND(I303*#REF!*#REF!,0)</f>
        <v>#REF!</v>
      </c>
      <c r="K303" s="919" t="e">
        <f>ROUND(I303*#REF!*#REF!*#REF!,0)</f>
        <v>#REF!</v>
      </c>
      <c r="L303" s="887">
        <v>761</v>
      </c>
      <c r="M303" s="888">
        <v>491</v>
      </c>
      <c r="N303" s="881">
        <v>571.49755980033922</v>
      </c>
      <c r="O303" s="247">
        <v>451</v>
      </c>
      <c r="P303" s="993">
        <v>851</v>
      </c>
      <c r="Q303" s="888">
        <v>633</v>
      </c>
      <c r="R303" s="887">
        <v>753.71138525705589</v>
      </c>
      <c r="S303" s="888">
        <v>667</v>
      </c>
      <c r="T303" s="994">
        <v>1324</v>
      </c>
      <c r="U303" s="995">
        <v>382</v>
      </c>
      <c r="V303" s="887">
        <v>614.92687781016002</v>
      </c>
      <c r="W303" s="888">
        <v>661.75970882418164</v>
      </c>
      <c r="X303" s="881">
        <v>754</v>
      </c>
      <c r="Y303" s="247">
        <v>754</v>
      </c>
      <c r="Z303" s="887">
        <v>1040.97</v>
      </c>
      <c r="AA303" s="888">
        <v>1120</v>
      </c>
      <c r="AB303" s="887">
        <v>1368</v>
      </c>
      <c r="AC303" s="888">
        <v>811</v>
      </c>
      <c r="AD303" s="881">
        <v>856</v>
      </c>
      <c r="AE303" s="996">
        <v>516</v>
      </c>
      <c r="AF303" s="881">
        <v>681</v>
      </c>
      <c r="AG303" s="882">
        <v>707</v>
      </c>
      <c r="AH303" s="881">
        <v>563.79</v>
      </c>
      <c r="AI303" s="882">
        <v>633</v>
      </c>
      <c r="AJ303" s="881">
        <v>502.08</v>
      </c>
      <c r="AK303" s="882">
        <v>541</v>
      </c>
      <c r="AL303" s="881">
        <v>432</v>
      </c>
      <c r="AM303" s="882">
        <v>416</v>
      </c>
      <c r="AN303" s="881">
        <v>841.57</v>
      </c>
      <c r="AO303" s="247">
        <v>873.9</v>
      </c>
      <c r="AP303" s="881">
        <v>712.41899999999998</v>
      </c>
      <c r="AQ303" s="882">
        <v>903.22699999999998</v>
      </c>
      <c r="AR303" s="881">
        <v>686</v>
      </c>
      <c r="AS303" s="882">
        <v>738</v>
      </c>
      <c r="AT303" s="881">
        <v>651.91999999999996</v>
      </c>
      <c r="AU303" s="882">
        <v>701.57</v>
      </c>
      <c r="AV303" s="881">
        <v>782.40000000000009</v>
      </c>
      <c r="AW303" s="882">
        <v>527</v>
      </c>
      <c r="AX303" s="881">
        <v>671.73527999999999</v>
      </c>
      <c r="AY303" s="882">
        <v>697.52665999999999</v>
      </c>
      <c r="AZ303" s="886">
        <v>938.98305084745766</v>
      </c>
      <c r="BA303" s="882">
        <v>1009</v>
      </c>
      <c r="BB303" s="887">
        <v>920</v>
      </c>
      <c r="BC303" s="888">
        <v>480.91281807372184</v>
      </c>
      <c r="BD303" s="881">
        <v>1196</v>
      </c>
      <c r="BE303" s="882">
        <v>1287</v>
      </c>
      <c r="BF303" s="881">
        <v>666</v>
      </c>
      <c r="BG303" s="882">
        <v>654</v>
      </c>
      <c r="BH303" s="881">
        <v>752</v>
      </c>
      <c r="BI303" s="882">
        <v>751</v>
      </c>
      <c r="BJ303" s="881">
        <v>476.27</v>
      </c>
      <c r="BK303" s="882">
        <v>494</v>
      </c>
      <c r="BL303" s="881">
        <v>498</v>
      </c>
      <c r="BM303" s="247">
        <v>489</v>
      </c>
      <c r="BN303" s="881">
        <v>727</v>
      </c>
      <c r="BO303" s="882">
        <v>783</v>
      </c>
      <c r="BP303" s="887">
        <v>1060.4000000000001</v>
      </c>
      <c r="BQ303" s="888">
        <v>892.32432607999999</v>
      </c>
    </row>
    <row r="304" spans="1:69" s="27" customFormat="1" ht="23.25" customHeight="1" thickBot="1" x14ac:dyDescent="0.3">
      <c r="A304" s="16">
        <v>228</v>
      </c>
      <c r="B304" s="131" t="s">
        <v>292</v>
      </c>
      <c r="C304" s="1148" t="s">
        <v>3</v>
      </c>
      <c r="D304" s="1148"/>
      <c r="E304" s="871" t="s">
        <v>8</v>
      </c>
      <c r="F304" s="64" t="e">
        <f>#REF!</f>
        <v>#REF!</v>
      </c>
      <c r="G304" s="871">
        <v>1.7</v>
      </c>
      <c r="H304" s="64" t="e">
        <f t="shared" si="7"/>
        <v>#REF!</v>
      </c>
      <c r="I304" s="64" t="e">
        <f>(H304*($I$9+#REF!))+H304</f>
        <v>#REF!</v>
      </c>
      <c r="J304" s="64" t="e">
        <f>ROUND(I304*#REF!*#REF!,0)</f>
        <v>#REF!</v>
      </c>
      <c r="K304" s="919" t="e">
        <f>ROUND(I304*#REF!*#REF!*#REF!,0)</f>
        <v>#REF!</v>
      </c>
      <c r="L304" s="887">
        <v>862</v>
      </c>
      <c r="M304" s="888">
        <v>557</v>
      </c>
      <c r="N304" s="881">
        <v>647.69723444038459</v>
      </c>
      <c r="O304" s="247">
        <v>511.2</v>
      </c>
      <c r="P304" s="993">
        <v>965</v>
      </c>
      <c r="Q304" s="888">
        <v>717</v>
      </c>
      <c r="R304" s="887">
        <v>854.20623662466346</v>
      </c>
      <c r="S304" s="888">
        <v>756</v>
      </c>
      <c r="T304" s="994">
        <v>1500</v>
      </c>
      <c r="U304" s="995">
        <v>433</v>
      </c>
      <c r="V304" s="887">
        <v>696.91712818484814</v>
      </c>
      <c r="W304" s="888">
        <v>749.99433666740606</v>
      </c>
      <c r="X304" s="881">
        <v>855</v>
      </c>
      <c r="Y304" s="247">
        <v>855</v>
      </c>
      <c r="Z304" s="887">
        <v>1179.77</v>
      </c>
      <c r="AA304" s="888">
        <v>1270</v>
      </c>
      <c r="AB304" s="887">
        <v>1551</v>
      </c>
      <c r="AC304" s="888">
        <v>919</v>
      </c>
      <c r="AD304" s="881">
        <v>970</v>
      </c>
      <c r="AE304" s="996">
        <v>584</v>
      </c>
      <c r="AF304" s="881">
        <v>772</v>
      </c>
      <c r="AG304" s="882">
        <v>801</v>
      </c>
      <c r="AH304" s="881">
        <v>639.11</v>
      </c>
      <c r="AI304" s="882">
        <v>717</v>
      </c>
      <c r="AJ304" s="881">
        <v>569.02</v>
      </c>
      <c r="AK304" s="882">
        <v>613</v>
      </c>
      <c r="AL304" s="881">
        <v>490</v>
      </c>
      <c r="AM304" s="882">
        <v>472</v>
      </c>
      <c r="AN304" s="881">
        <v>953.78</v>
      </c>
      <c r="AO304" s="247">
        <v>990.4</v>
      </c>
      <c r="AP304" s="881">
        <v>807.82299999999998</v>
      </c>
      <c r="AQ304" s="882">
        <v>1023.5189999999999</v>
      </c>
      <c r="AR304" s="881">
        <v>777</v>
      </c>
      <c r="AS304" s="882">
        <v>837</v>
      </c>
      <c r="AT304" s="881">
        <v>738.84</v>
      </c>
      <c r="AU304" s="882">
        <v>795.11</v>
      </c>
      <c r="AV304" s="881">
        <v>888</v>
      </c>
      <c r="AW304" s="882">
        <v>597</v>
      </c>
      <c r="AX304" s="881">
        <v>761.30419999999992</v>
      </c>
      <c r="AY304" s="882">
        <v>790.53161999999998</v>
      </c>
      <c r="AZ304" s="886">
        <v>1034.7457627118645</v>
      </c>
      <c r="BA304" s="882">
        <v>1113</v>
      </c>
      <c r="BB304" s="887">
        <v>1042</v>
      </c>
      <c r="BC304" s="888">
        <v>545.22258132214063</v>
      </c>
      <c r="BD304" s="881">
        <v>1356</v>
      </c>
      <c r="BE304" s="882">
        <v>1459</v>
      </c>
      <c r="BF304" s="881">
        <v>754</v>
      </c>
      <c r="BG304" s="882">
        <v>812</v>
      </c>
      <c r="BH304" s="881">
        <v>852</v>
      </c>
      <c r="BI304" s="882">
        <v>851</v>
      </c>
      <c r="BJ304" s="881">
        <v>539.83000000000004</v>
      </c>
      <c r="BK304" s="882">
        <v>560</v>
      </c>
      <c r="BL304" s="881">
        <v>565</v>
      </c>
      <c r="BM304" s="247">
        <v>554</v>
      </c>
      <c r="BN304" s="881">
        <v>824</v>
      </c>
      <c r="BO304" s="882">
        <v>887</v>
      </c>
      <c r="BP304" s="887">
        <v>1201.2</v>
      </c>
      <c r="BQ304" s="888">
        <v>1011.2936064</v>
      </c>
    </row>
    <row r="305" spans="1:69" s="27" customFormat="1" ht="23.25" customHeight="1" thickBot="1" x14ac:dyDescent="0.3">
      <c r="A305" s="16">
        <v>229</v>
      </c>
      <c r="B305" s="131" t="s">
        <v>293</v>
      </c>
      <c r="C305" s="1148" t="s">
        <v>3</v>
      </c>
      <c r="D305" s="1148"/>
      <c r="E305" s="871" t="s">
        <v>8</v>
      </c>
      <c r="F305" s="64" t="e">
        <f>#REF!</f>
        <v>#REF!</v>
      </c>
      <c r="G305" s="871">
        <v>1.3</v>
      </c>
      <c r="H305" s="64" t="e">
        <f t="shared" si="7"/>
        <v>#REF!</v>
      </c>
      <c r="I305" s="64" t="e">
        <f>(H305*($I$9+#REF!))+H305</f>
        <v>#REF!</v>
      </c>
      <c r="J305" s="64" t="e">
        <f>ROUND(I305*#REF!*#REF!,0)</f>
        <v>#REF!</v>
      </c>
      <c r="K305" s="919" t="e">
        <f>ROUND(I305*#REF!*#REF!*#REF!,0)</f>
        <v>#REF!</v>
      </c>
      <c r="L305" s="887">
        <v>659</v>
      </c>
      <c r="M305" s="888">
        <v>426</v>
      </c>
      <c r="N305" s="881">
        <v>495.29788516029413</v>
      </c>
      <c r="O305" s="247">
        <v>390.9</v>
      </c>
      <c r="P305" s="993">
        <v>738</v>
      </c>
      <c r="Q305" s="888">
        <v>548.25</v>
      </c>
      <c r="R305" s="887">
        <v>653.21653388944856</v>
      </c>
      <c r="S305" s="888">
        <v>578.1</v>
      </c>
      <c r="T305" s="994">
        <v>1147</v>
      </c>
      <c r="U305" s="995">
        <v>331</v>
      </c>
      <c r="V305" s="887">
        <v>532.93662743547213</v>
      </c>
      <c r="W305" s="888">
        <v>573.52508098095757</v>
      </c>
      <c r="X305" s="881">
        <v>654</v>
      </c>
      <c r="Y305" s="247">
        <v>654</v>
      </c>
      <c r="Z305" s="887">
        <v>902.18</v>
      </c>
      <c r="AA305" s="888">
        <v>971</v>
      </c>
      <c r="AB305" s="887">
        <v>1186</v>
      </c>
      <c r="AC305" s="888">
        <v>703</v>
      </c>
      <c r="AD305" s="881">
        <v>742</v>
      </c>
      <c r="AE305" s="996">
        <v>447</v>
      </c>
      <c r="AF305" s="881">
        <v>590</v>
      </c>
      <c r="AG305" s="882">
        <v>613</v>
      </c>
      <c r="AH305" s="881">
        <v>489.53</v>
      </c>
      <c r="AI305" s="882">
        <v>548</v>
      </c>
      <c r="AJ305" s="881">
        <v>435.14</v>
      </c>
      <c r="AK305" s="882">
        <v>469</v>
      </c>
      <c r="AL305" s="881">
        <v>375</v>
      </c>
      <c r="AM305" s="882">
        <v>361</v>
      </c>
      <c r="AN305" s="881">
        <v>729.36</v>
      </c>
      <c r="AO305" s="247">
        <v>757.4</v>
      </c>
      <c r="AP305" s="881">
        <v>206.88149999999999</v>
      </c>
      <c r="AQ305" s="882">
        <v>222.74759999999998</v>
      </c>
      <c r="AR305" s="881">
        <v>594</v>
      </c>
      <c r="AS305" s="882">
        <v>640</v>
      </c>
      <c r="AT305" s="881">
        <v>564.99</v>
      </c>
      <c r="AU305" s="882">
        <v>608.02</v>
      </c>
      <c r="AV305" s="881">
        <v>678.40000000000009</v>
      </c>
      <c r="AW305" s="882">
        <v>456</v>
      </c>
      <c r="AX305" s="881">
        <v>582.16636000000005</v>
      </c>
      <c r="AY305" s="882">
        <v>604.5216999999999</v>
      </c>
      <c r="AZ305" s="886">
        <v>791.52542372881362</v>
      </c>
      <c r="BA305" s="882">
        <v>851</v>
      </c>
      <c r="BB305" s="887">
        <v>797</v>
      </c>
      <c r="BC305" s="888">
        <v>416.60312757201649</v>
      </c>
      <c r="BD305" s="881">
        <v>1037</v>
      </c>
      <c r="BE305" s="882">
        <v>1116</v>
      </c>
      <c r="BF305" s="881">
        <v>577</v>
      </c>
      <c r="BG305" s="882">
        <v>621</v>
      </c>
      <c r="BH305" s="881">
        <v>651</v>
      </c>
      <c r="BI305" s="882">
        <v>650</v>
      </c>
      <c r="BJ305" s="881">
        <v>412.71</v>
      </c>
      <c r="BK305" s="882">
        <v>429</v>
      </c>
      <c r="BL305" s="881">
        <v>431</v>
      </c>
      <c r="BM305" s="247">
        <v>424</v>
      </c>
      <c r="BN305" s="881">
        <v>630</v>
      </c>
      <c r="BO305" s="882">
        <v>678</v>
      </c>
      <c r="BP305" s="887">
        <v>918.50000000000011</v>
      </c>
      <c r="BQ305" s="888">
        <v>196.30752108000001</v>
      </c>
    </row>
    <row r="306" spans="1:69" s="27" customFormat="1" ht="23.25" customHeight="1" thickBot="1" x14ac:dyDescent="0.3">
      <c r="A306" s="16">
        <v>230</v>
      </c>
      <c r="B306" s="131" t="s">
        <v>294</v>
      </c>
      <c r="C306" s="1148" t="s">
        <v>3</v>
      </c>
      <c r="D306" s="1148"/>
      <c r="E306" s="871" t="s">
        <v>8</v>
      </c>
      <c r="F306" s="64" t="e">
        <f>#REF!</f>
        <v>#REF!</v>
      </c>
      <c r="G306" s="871">
        <v>0.33</v>
      </c>
      <c r="H306" s="64" t="e">
        <f t="shared" si="7"/>
        <v>#REF!</v>
      </c>
      <c r="I306" s="64" t="e">
        <f>(H306*($I$9+#REF!))+H306</f>
        <v>#REF!</v>
      </c>
      <c r="J306" s="64" t="e">
        <f>ROUND(I306*#REF!*#REF!,0)</f>
        <v>#REF!</v>
      </c>
      <c r="K306" s="919" t="e">
        <f>ROUND(I306*#REF!*#REF!*#REF!,0)</f>
        <v>#REF!</v>
      </c>
      <c r="L306" s="887">
        <v>167</v>
      </c>
      <c r="M306" s="888">
        <v>108</v>
      </c>
      <c r="N306" s="881">
        <v>125.72946315607466</v>
      </c>
      <c r="O306" s="247">
        <v>99.2</v>
      </c>
      <c r="P306" s="993">
        <v>187</v>
      </c>
      <c r="Q306" s="888">
        <v>139.5</v>
      </c>
      <c r="R306" s="887">
        <v>165.81650475655232</v>
      </c>
      <c r="S306" s="888">
        <v>146.69999999999999</v>
      </c>
      <c r="T306" s="994">
        <v>291</v>
      </c>
      <c r="U306" s="995">
        <v>84</v>
      </c>
      <c r="V306" s="887">
        <v>135.2839131182352</v>
      </c>
      <c r="W306" s="888">
        <v>145.58713594132001</v>
      </c>
      <c r="X306" s="881">
        <v>166</v>
      </c>
      <c r="Y306" s="247">
        <v>166</v>
      </c>
      <c r="Z306" s="887">
        <v>229.01</v>
      </c>
      <c r="AA306" s="888">
        <v>246</v>
      </c>
      <c r="AB306" s="887">
        <v>301</v>
      </c>
      <c r="AC306" s="888">
        <v>178</v>
      </c>
      <c r="AD306" s="881">
        <v>188</v>
      </c>
      <c r="AE306" s="996">
        <v>113</v>
      </c>
      <c r="AF306" s="881">
        <v>150</v>
      </c>
      <c r="AG306" s="882">
        <v>156</v>
      </c>
      <c r="AH306" s="881">
        <v>124.47</v>
      </c>
      <c r="AI306" s="882">
        <v>139</v>
      </c>
      <c r="AJ306" s="881">
        <v>110.88</v>
      </c>
      <c r="AK306" s="882">
        <v>119</v>
      </c>
      <c r="AL306" s="881">
        <v>95</v>
      </c>
      <c r="AM306" s="882">
        <v>92</v>
      </c>
      <c r="AN306" s="881">
        <v>185.15</v>
      </c>
      <c r="AO306" s="247">
        <v>192.3</v>
      </c>
      <c r="AP306" s="881">
        <v>156.58699999999999</v>
      </c>
      <c r="AQ306" s="882">
        <v>199.10399999999998</v>
      </c>
      <c r="AR306" s="881">
        <v>151</v>
      </c>
      <c r="AS306" s="882">
        <v>162</v>
      </c>
      <c r="AT306" s="881">
        <v>143.41999999999999</v>
      </c>
      <c r="AU306" s="882">
        <v>154.34</v>
      </c>
      <c r="AV306" s="881">
        <v>172.8</v>
      </c>
      <c r="AW306" s="882">
        <v>116</v>
      </c>
      <c r="AX306" s="881">
        <v>147.78134000000003</v>
      </c>
      <c r="AY306" s="882">
        <v>153.45186000000001</v>
      </c>
      <c r="AZ306" s="886">
        <v>199.15254237288136</v>
      </c>
      <c r="BA306" s="882">
        <v>206</v>
      </c>
      <c r="BB306" s="887">
        <v>202</v>
      </c>
      <c r="BC306" s="888">
        <v>105.70378378378381</v>
      </c>
      <c r="BD306" s="881">
        <v>263</v>
      </c>
      <c r="BE306" s="882">
        <v>283</v>
      </c>
      <c r="BF306" s="881">
        <v>146</v>
      </c>
      <c r="BG306" s="882">
        <v>144</v>
      </c>
      <c r="BH306" s="881">
        <v>165</v>
      </c>
      <c r="BI306" s="882">
        <v>165</v>
      </c>
      <c r="BJ306" s="881">
        <v>105.08</v>
      </c>
      <c r="BK306" s="882">
        <v>109</v>
      </c>
      <c r="BL306" s="881">
        <v>109</v>
      </c>
      <c r="BM306" s="247">
        <v>108</v>
      </c>
      <c r="BN306" s="881">
        <v>160</v>
      </c>
      <c r="BO306" s="882">
        <v>172</v>
      </c>
      <c r="BP306" s="887">
        <v>233.20000000000002</v>
      </c>
      <c r="BQ306" s="888">
        <v>196.30752108000001</v>
      </c>
    </row>
    <row r="307" spans="1:69" s="27" customFormat="1" ht="41.25" customHeight="1" thickBot="1" x14ac:dyDescent="0.3">
      <c r="A307" s="16">
        <v>231</v>
      </c>
      <c r="B307" s="131" t="s">
        <v>295</v>
      </c>
      <c r="C307" s="1148" t="s">
        <v>3</v>
      </c>
      <c r="D307" s="1148"/>
      <c r="E307" s="871" t="s">
        <v>8</v>
      </c>
      <c r="F307" s="64" t="e">
        <f>#REF!</f>
        <v>#REF!</v>
      </c>
      <c r="G307" s="871">
        <v>1.5</v>
      </c>
      <c r="H307" s="64" t="e">
        <f t="shared" si="7"/>
        <v>#REF!</v>
      </c>
      <c r="I307" s="64" t="e">
        <f>(H307*($I$9+#REF!))+H307</f>
        <v>#REF!</v>
      </c>
      <c r="J307" s="64" t="e">
        <f>ROUND(I307*#REF!*#REF!,0)</f>
        <v>#REF!</v>
      </c>
      <c r="K307" s="919" t="e">
        <f>ROUND(I307*#REF!*#REF!*#REF!,0)</f>
        <v>#REF!</v>
      </c>
      <c r="L307" s="887">
        <v>761</v>
      </c>
      <c r="M307" s="888">
        <v>491</v>
      </c>
      <c r="N307" s="881">
        <v>571.49755980033922</v>
      </c>
      <c r="O307" s="247">
        <v>451</v>
      </c>
      <c r="P307" s="993">
        <v>851</v>
      </c>
      <c r="Q307" s="888">
        <v>633</v>
      </c>
      <c r="R307" s="887">
        <v>753.71138525705589</v>
      </c>
      <c r="S307" s="888">
        <v>667</v>
      </c>
      <c r="T307" s="994">
        <v>1324</v>
      </c>
      <c r="U307" s="995">
        <v>382</v>
      </c>
      <c r="V307" s="887">
        <v>614.92687781016002</v>
      </c>
      <c r="W307" s="888">
        <v>661.75970882418164</v>
      </c>
      <c r="X307" s="881">
        <v>754</v>
      </c>
      <c r="Y307" s="247">
        <v>754</v>
      </c>
      <c r="Z307" s="887">
        <v>1040.97</v>
      </c>
      <c r="AA307" s="888">
        <v>1120</v>
      </c>
      <c r="AB307" s="887">
        <v>1368</v>
      </c>
      <c r="AC307" s="888">
        <v>811</v>
      </c>
      <c r="AD307" s="881">
        <v>856</v>
      </c>
      <c r="AE307" s="996">
        <v>516</v>
      </c>
      <c r="AF307" s="881">
        <v>681</v>
      </c>
      <c r="AG307" s="882">
        <v>707</v>
      </c>
      <c r="AH307" s="881">
        <v>563.79</v>
      </c>
      <c r="AI307" s="882">
        <v>633</v>
      </c>
      <c r="AJ307" s="881">
        <v>502.08</v>
      </c>
      <c r="AK307" s="882">
        <v>541</v>
      </c>
      <c r="AL307" s="881">
        <v>432</v>
      </c>
      <c r="AM307" s="882">
        <v>416</v>
      </c>
      <c r="AN307" s="881">
        <v>841.57</v>
      </c>
      <c r="AO307" s="247">
        <v>873.9</v>
      </c>
      <c r="AP307" s="881">
        <v>712.41899999999998</v>
      </c>
      <c r="AQ307" s="882">
        <v>903.22699999999998</v>
      </c>
      <c r="AR307" s="881">
        <v>686</v>
      </c>
      <c r="AS307" s="882">
        <v>738</v>
      </c>
      <c r="AT307" s="881">
        <v>651.91999999999996</v>
      </c>
      <c r="AU307" s="882">
        <v>701.57</v>
      </c>
      <c r="AV307" s="881">
        <v>782.40000000000009</v>
      </c>
      <c r="AW307" s="882">
        <v>527</v>
      </c>
      <c r="AX307" s="881">
        <v>671.73527999999999</v>
      </c>
      <c r="AY307" s="882">
        <v>697.52665999999999</v>
      </c>
      <c r="AZ307" s="886">
        <v>938.98305084745766</v>
      </c>
      <c r="BA307" s="882">
        <v>1009</v>
      </c>
      <c r="BB307" s="887">
        <v>920</v>
      </c>
      <c r="BC307" s="888">
        <v>480.91281807372184</v>
      </c>
      <c r="BD307" s="881">
        <v>1196</v>
      </c>
      <c r="BE307" s="882">
        <v>1287</v>
      </c>
      <c r="BF307" s="881">
        <v>666</v>
      </c>
      <c r="BG307" s="882">
        <v>655</v>
      </c>
      <c r="BH307" s="881">
        <v>752</v>
      </c>
      <c r="BI307" s="882">
        <v>751</v>
      </c>
      <c r="BJ307" s="881">
        <v>476.27</v>
      </c>
      <c r="BK307" s="882">
        <v>494</v>
      </c>
      <c r="BL307" s="881">
        <v>498</v>
      </c>
      <c r="BM307" s="247">
        <v>489</v>
      </c>
      <c r="BN307" s="881">
        <v>727</v>
      </c>
      <c r="BO307" s="882">
        <v>783</v>
      </c>
      <c r="BP307" s="887">
        <v>1060.4000000000001</v>
      </c>
      <c r="BQ307" s="888">
        <v>892.32432607999999</v>
      </c>
    </row>
    <row r="308" spans="1:69" s="27" customFormat="1" ht="41.25" customHeight="1" thickBot="1" x14ac:dyDescent="0.3">
      <c r="A308" s="16">
        <v>232</v>
      </c>
      <c r="B308" s="131" t="s">
        <v>296</v>
      </c>
      <c r="C308" s="1148" t="s">
        <v>3</v>
      </c>
      <c r="D308" s="1148"/>
      <c r="E308" s="871" t="s">
        <v>8</v>
      </c>
      <c r="F308" s="64" t="e">
        <f>#REF!</f>
        <v>#REF!</v>
      </c>
      <c r="G308" s="871">
        <v>0.5</v>
      </c>
      <c r="H308" s="64" t="e">
        <f t="shared" si="7"/>
        <v>#REF!</v>
      </c>
      <c r="I308" s="64" t="e">
        <f>(H308*($I$9+#REF!))+H308</f>
        <v>#REF!</v>
      </c>
      <c r="J308" s="64" t="e">
        <f>ROUND(I308*#REF!*#REF!,0)</f>
        <v>#REF!</v>
      </c>
      <c r="K308" s="919" t="e">
        <f>ROUND(I308*#REF!*#REF!*#REF!,0)</f>
        <v>#REF!</v>
      </c>
      <c r="L308" s="887">
        <v>254</v>
      </c>
      <c r="M308" s="888">
        <v>164</v>
      </c>
      <c r="N308" s="881">
        <v>190.49918660011309</v>
      </c>
      <c r="O308" s="247">
        <v>150.30000000000001</v>
      </c>
      <c r="P308" s="993">
        <v>284</v>
      </c>
      <c r="Q308" s="888">
        <v>210.75</v>
      </c>
      <c r="R308" s="887">
        <v>251.23712841901863</v>
      </c>
      <c r="S308" s="888">
        <v>222.3</v>
      </c>
      <c r="T308" s="994">
        <v>441</v>
      </c>
      <c r="U308" s="995">
        <v>127</v>
      </c>
      <c r="V308" s="887">
        <v>204.97562593672004</v>
      </c>
      <c r="W308" s="888">
        <v>220.58656960806056</v>
      </c>
      <c r="X308" s="881">
        <v>251</v>
      </c>
      <c r="Y308" s="247">
        <v>251</v>
      </c>
      <c r="Z308" s="887">
        <v>346.99</v>
      </c>
      <c r="AA308" s="888">
        <v>373</v>
      </c>
      <c r="AB308" s="887">
        <v>455</v>
      </c>
      <c r="AC308" s="888">
        <v>270</v>
      </c>
      <c r="AD308" s="881">
        <v>285</v>
      </c>
      <c r="AE308" s="996">
        <v>172</v>
      </c>
      <c r="AF308" s="881">
        <v>227</v>
      </c>
      <c r="AG308" s="882">
        <v>236</v>
      </c>
      <c r="AH308" s="881">
        <v>188.28</v>
      </c>
      <c r="AI308" s="882">
        <v>211</v>
      </c>
      <c r="AJ308" s="881">
        <v>167.36</v>
      </c>
      <c r="AK308" s="882">
        <v>180</v>
      </c>
      <c r="AL308" s="881">
        <v>144</v>
      </c>
      <c r="AM308" s="882">
        <v>139</v>
      </c>
      <c r="AN308" s="881">
        <v>280.52</v>
      </c>
      <c r="AO308" s="247">
        <v>291.3</v>
      </c>
      <c r="AP308" s="881">
        <v>237.47299999999998</v>
      </c>
      <c r="AQ308" s="882">
        <v>300.72999999999996</v>
      </c>
      <c r="AR308" s="881">
        <v>229</v>
      </c>
      <c r="AS308" s="882">
        <v>246</v>
      </c>
      <c r="AT308" s="881">
        <v>217.31</v>
      </c>
      <c r="AU308" s="882">
        <v>233.86</v>
      </c>
      <c r="AV308" s="881">
        <v>260.8</v>
      </c>
      <c r="AW308" s="882">
        <v>176</v>
      </c>
      <c r="AX308" s="881">
        <v>223.91176000000002</v>
      </c>
      <c r="AY308" s="882">
        <v>232.51240000000001</v>
      </c>
      <c r="AZ308" s="886">
        <v>312.71186440677968</v>
      </c>
      <c r="BA308" s="882">
        <v>337</v>
      </c>
      <c r="BB308" s="887">
        <v>307</v>
      </c>
      <c r="BC308" s="888">
        <v>160.48000000000002</v>
      </c>
      <c r="BD308" s="881">
        <v>399</v>
      </c>
      <c r="BE308" s="882">
        <v>429</v>
      </c>
      <c r="BF308" s="881">
        <v>222</v>
      </c>
      <c r="BG308" s="882">
        <v>219</v>
      </c>
      <c r="BH308" s="881">
        <v>251</v>
      </c>
      <c r="BI308" s="882">
        <v>250</v>
      </c>
      <c r="BJ308" s="881">
        <v>158.47</v>
      </c>
      <c r="BK308" s="882">
        <v>165</v>
      </c>
      <c r="BL308" s="881">
        <v>166</v>
      </c>
      <c r="BM308" s="247">
        <v>163</v>
      </c>
      <c r="BN308" s="881">
        <v>242</v>
      </c>
      <c r="BO308" s="882">
        <v>261</v>
      </c>
      <c r="BP308" s="887">
        <v>353.1</v>
      </c>
      <c r="BQ308" s="888">
        <v>297.43688171999997</v>
      </c>
    </row>
    <row r="309" spans="1:69" s="27" customFormat="1" ht="23.25" customHeight="1" thickBot="1" x14ac:dyDescent="0.3">
      <c r="A309" s="16">
        <v>233</v>
      </c>
      <c r="B309" s="131" t="s">
        <v>297</v>
      </c>
      <c r="C309" s="1148" t="s">
        <v>3</v>
      </c>
      <c r="D309" s="1148"/>
      <c r="E309" s="871" t="s">
        <v>8</v>
      </c>
      <c r="F309" s="64" t="e">
        <f>#REF!</f>
        <v>#REF!</v>
      </c>
      <c r="G309" s="871">
        <v>0.33</v>
      </c>
      <c r="H309" s="64" t="e">
        <f t="shared" si="7"/>
        <v>#REF!</v>
      </c>
      <c r="I309" s="64" t="e">
        <f>(H309*($I$9+#REF!))+H309</f>
        <v>#REF!</v>
      </c>
      <c r="J309" s="64" t="e">
        <f>ROUND(I309*#REF!*#REF!,0)</f>
        <v>#REF!</v>
      </c>
      <c r="K309" s="919" t="e">
        <f>ROUND(I309*#REF!*#REF!*#REF!,0)</f>
        <v>#REF!</v>
      </c>
      <c r="L309" s="887">
        <v>167</v>
      </c>
      <c r="M309" s="888">
        <v>108</v>
      </c>
      <c r="N309" s="881">
        <v>125.72946315607466</v>
      </c>
      <c r="O309" s="247">
        <v>99.2</v>
      </c>
      <c r="P309" s="993">
        <v>187</v>
      </c>
      <c r="Q309" s="888">
        <v>139.5</v>
      </c>
      <c r="R309" s="887">
        <v>165.81650475655232</v>
      </c>
      <c r="S309" s="888">
        <v>146.69999999999999</v>
      </c>
      <c r="T309" s="994">
        <v>291</v>
      </c>
      <c r="U309" s="995">
        <v>84</v>
      </c>
      <c r="V309" s="887">
        <v>135.2839131182352</v>
      </c>
      <c r="W309" s="888">
        <v>145.58713594132001</v>
      </c>
      <c r="X309" s="881">
        <v>166</v>
      </c>
      <c r="Y309" s="247">
        <v>166</v>
      </c>
      <c r="Z309" s="887">
        <v>229.01</v>
      </c>
      <c r="AA309" s="888">
        <v>246</v>
      </c>
      <c r="AB309" s="887">
        <v>301</v>
      </c>
      <c r="AC309" s="888">
        <v>178</v>
      </c>
      <c r="AD309" s="881">
        <v>188</v>
      </c>
      <c r="AE309" s="996">
        <v>113</v>
      </c>
      <c r="AF309" s="881">
        <v>150</v>
      </c>
      <c r="AG309" s="882">
        <v>156</v>
      </c>
      <c r="AH309" s="881">
        <v>124.47</v>
      </c>
      <c r="AI309" s="882">
        <v>139</v>
      </c>
      <c r="AJ309" s="881">
        <v>110.88</v>
      </c>
      <c r="AK309" s="882">
        <v>119</v>
      </c>
      <c r="AL309" s="881">
        <v>95</v>
      </c>
      <c r="AM309" s="882">
        <v>92</v>
      </c>
      <c r="AN309" s="881">
        <v>185.15</v>
      </c>
      <c r="AO309" s="247">
        <v>192.3</v>
      </c>
      <c r="AP309" s="881">
        <v>171.10499999999999</v>
      </c>
      <c r="AQ309" s="882">
        <v>199.10399999999998</v>
      </c>
      <c r="AR309" s="881">
        <v>151</v>
      </c>
      <c r="AS309" s="882">
        <v>162</v>
      </c>
      <c r="AT309" s="881">
        <v>143.41999999999999</v>
      </c>
      <c r="AU309" s="882">
        <v>154.34</v>
      </c>
      <c r="AV309" s="881">
        <v>172.8</v>
      </c>
      <c r="AW309" s="882">
        <v>116</v>
      </c>
      <c r="AX309" s="881">
        <v>147.78134000000003</v>
      </c>
      <c r="AY309" s="882">
        <v>153.45186000000001</v>
      </c>
      <c r="AZ309" s="886">
        <v>199.15254237288136</v>
      </c>
      <c r="BA309" s="882">
        <v>206</v>
      </c>
      <c r="BB309" s="887">
        <v>202</v>
      </c>
      <c r="BC309" s="888">
        <v>105.70378378378381</v>
      </c>
      <c r="BD309" s="881">
        <v>263</v>
      </c>
      <c r="BE309" s="882">
        <v>283</v>
      </c>
      <c r="BF309" s="881">
        <v>146</v>
      </c>
      <c r="BG309" s="882">
        <v>144</v>
      </c>
      <c r="BH309" s="881">
        <v>165</v>
      </c>
      <c r="BI309" s="882">
        <v>165</v>
      </c>
      <c r="BJ309" s="881">
        <v>105.08</v>
      </c>
      <c r="BK309" s="882">
        <v>109</v>
      </c>
      <c r="BL309" s="881">
        <v>109</v>
      </c>
      <c r="BM309" s="247">
        <v>108</v>
      </c>
      <c r="BN309" s="881">
        <v>160</v>
      </c>
      <c r="BO309" s="882">
        <v>172</v>
      </c>
      <c r="BP309" s="887">
        <v>233.20000000000002</v>
      </c>
      <c r="BQ309" s="888">
        <v>196.30752108000001</v>
      </c>
    </row>
    <row r="310" spans="1:69" s="27" customFormat="1" ht="23.25" customHeight="1" thickBot="1" x14ac:dyDescent="0.3">
      <c r="A310" s="16">
        <v>234</v>
      </c>
      <c r="B310" s="131" t="s">
        <v>298</v>
      </c>
      <c r="C310" s="1148" t="s">
        <v>3</v>
      </c>
      <c r="D310" s="1148"/>
      <c r="E310" s="871" t="s">
        <v>8</v>
      </c>
      <c r="F310" s="64" t="e">
        <f>#REF!</f>
        <v>#REF!</v>
      </c>
      <c r="G310" s="871">
        <v>1.5</v>
      </c>
      <c r="H310" s="64" t="e">
        <f t="shared" si="7"/>
        <v>#REF!</v>
      </c>
      <c r="I310" s="64" t="e">
        <f>(H310*($I$9+#REF!))+H310</f>
        <v>#REF!</v>
      </c>
      <c r="J310" s="64" t="e">
        <f>ROUND(I310*#REF!*#REF!,0)</f>
        <v>#REF!</v>
      </c>
      <c r="K310" s="919" t="e">
        <f>ROUND(I310*#REF!*#REF!*#REF!,0)</f>
        <v>#REF!</v>
      </c>
      <c r="L310" s="887">
        <v>761</v>
      </c>
      <c r="M310" s="888">
        <v>491</v>
      </c>
      <c r="N310" s="881">
        <v>571.49755980033922</v>
      </c>
      <c r="O310" s="247">
        <v>451</v>
      </c>
      <c r="P310" s="993">
        <v>851</v>
      </c>
      <c r="Q310" s="888">
        <v>633</v>
      </c>
      <c r="R310" s="887">
        <v>753.71138525705589</v>
      </c>
      <c r="S310" s="888">
        <v>667</v>
      </c>
      <c r="T310" s="994">
        <v>1324</v>
      </c>
      <c r="U310" s="995">
        <v>382</v>
      </c>
      <c r="V310" s="887">
        <v>614.92687781016002</v>
      </c>
      <c r="W310" s="888">
        <v>661.75970882418164</v>
      </c>
      <c r="X310" s="881">
        <v>754</v>
      </c>
      <c r="Y310" s="247">
        <v>754</v>
      </c>
      <c r="Z310" s="887">
        <v>1040.97</v>
      </c>
      <c r="AA310" s="888">
        <v>1120</v>
      </c>
      <c r="AB310" s="887">
        <v>1368</v>
      </c>
      <c r="AC310" s="888">
        <v>811</v>
      </c>
      <c r="AD310" s="881">
        <v>856</v>
      </c>
      <c r="AE310" s="996">
        <v>516</v>
      </c>
      <c r="AF310" s="881">
        <v>681</v>
      </c>
      <c r="AG310" s="882">
        <v>707</v>
      </c>
      <c r="AH310" s="881">
        <v>563.79</v>
      </c>
      <c r="AI310" s="882">
        <v>633</v>
      </c>
      <c r="AJ310" s="881">
        <v>502.08</v>
      </c>
      <c r="AK310" s="882">
        <v>541</v>
      </c>
      <c r="AL310" s="881">
        <v>432</v>
      </c>
      <c r="AM310" s="882">
        <v>416</v>
      </c>
      <c r="AN310" s="881">
        <v>841.57</v>
      </c>
      <c r="AO310" s="247">
        <v>873.9</v>
      </c>
      <c r="AP310" s="881">
        <v>712.41899999999998</v>
      </c>
      <c r="AQ310" s="882">
        <v>903.22699999999998</v>
      </c>
      <c r="AR310" s="881">
        <v>686</v>
      </c>
      <c r="AS310" s="882">
        <v>738</v>
      </c>
      <c r="AT310" s="881">
        <v>651.91999999999996</v>
      </c>
      <c r="AU310" s="882">
        <v>701.57</v>
      </c>
      <c r="AV310" s="881">
        <v>782.40000000000009</v>
      </c>
      <c r="AW310" s="882">
        <v>527</v>
      </c>
      <c r="AX310" s="881">
        <v>671.73527999999999</v>
      </c>
      <c r="AY310" s="882">
        <v>697.52665999999999</v>
      </c>
      <c r="AZ310" s="886">
        <v>938.98305084745766</v>
      </c>
      <c r="BA310" s="882">
        <v>1009</v>
      </c>
      <c r="BB310" s="887">
        <v>920</v>
      </c>
      <c r="BC310" s="888">
        <v>480.91281807372184</v>
      </c>
      <c r="BD310" s="881">
        <v>1196</v>
      </c>
      <c r="BE310" s="882">
        <v>1287</v>
      </c>
      <c r="BF310" s="881">
        <v>666</v>
      </c>
      <c r="BG310" s="882">
        <v>655</v>
      </c>
      <c r="BH310" s="881">
        <v>752</v>
      </c>
      <c r="BI310" s="882">
        <v>751</v>
      </c>
      <c r="BJ310" s="881">
        <v>476.27</v>
      </c>
      <c r="BK310" s="882">
        <v>494</v>
      </c>
      <c r="BL310" s="881">
        <v>498</v>
      </c>
      <c r="BM310" s="247">
        <v>489</v>
      </c>
      <c r="BN310" s="881">
        <v>727</v>
      </c>
      <c r="BO310" s="882">
        <v>783</v>
      </c>
      <c r="BP310" s="887">
        <v>1060.4000000000001</v>
      </c>
      <c r="BQ310" s="888">
        <v>892.32432607999999</v>
      </c>
    </row>
    <row r="311" spans="1:69" s="27" customFormat="1" ht="23.25" customHeight="1" thickBot="1" x14ac:dyDescent="0.3">
      <c r="A311" s="16">
        <v>235</v>
      </c>
      <c r="B311" s="131" t="s">
        <v>299</v>
      </c>
      <c r="C311" s="1148" t="s">
        <v>3</v>
      </c>
      <c r="D311" s="1148"/>
      <c r="E311" s="871" t="s">
        <v>8</v>
      </c>
      <c r="F311" s="64" t="e">
        <f>#REF!</f>
        <v>#REF!</v>
      </c>
      <c r="G311" s="871">
        <v>1.03</v>
      </c>
      <c r="H311" s="64" t="e">
        <f t="shared" si="7"/>
        <v>#REF!</v>
      </c>
      <c r="I311" s="64" t="e">
        <f>(H311*($I$9+#REF!))+H311</f>
        <v>#REF!</v>
      </c>
      <c r="J311" s="64" t="e">
        <f>ROUND(I311*#REF!*#REF!,0)</f>
        <v>#REF!</v>
      </c>
      <c r="K311" s="919" t="e">
        <f>ROUND(I311*#REF!*#REF!*#REF!,0)</f>
        <v>#REF!</v>
      </c>
      <c r="L311" s="887">
        <v>522</v>
      </c>
      <c r="M311" s="888">
        <v>337</v>
      </c>
      <c r="N311" s="881">
        <v>392.42832439623299</v>
      </c>
      <c r="O311" s="247">
        <v>309.7</v>
      </c>
      <c r="P311" s="993">
        <v>585</v>
      </c>
      <c r="Q311" s="888">
        <v>434.25</v>
      </c>
      <c r="R311" s="887">
        <v>517.54848454317835</v>
      </c>
      <c r="S311" s="888">
        <v>458</v>
      </c>
      <c r="T311" s="994">
        <v>909</v>
      </c>
      <c r="U311" s="995">
        <v>262</v>
      </c>
      <c r="V311" s="887">
        <v>422.24978942964333</v>
      </c>
      <c r="W311" s="888">
        <v>454.4083333926049</v>
      </c>
      <c r="X311" s="881">
        <v>518</v>
      </c>
      <c r="Y311" s="247">
        <v>518</v>
      </c>
      <c r="Z311" s="887">
        <v>714.8</v>
      </c>
      <c r="AA311" s="888">
        <v>769</v>
      </c>
      <c r="AB311" s="887">
        <v>939</v>
      </c>
      <c r="AC311" s="888">
        <v>557</v>
      </c>
      <c r="AD311" s="881">
        <v>588</v>
      </c>
      <c r="AE311" s="996">
        <v>354</v>
      </c>
      <c r="AF311" s="881">
        <v>467</v>
      </c>
      <c r="AG311" s="882">
        <v>485</v>
      </c>
      <c r="AH311" s="881">
        <v>387.02</v>
      </c>
      <c r="AI311" s="882">
        <v>434</v>
      </c>
      <c r="AJ311" s="881">
        <v>345.18</v>
      </c>
      <c r="AK311" s="882">
        <v>371</v>
      </c>
      <c r="AL311" s="881">
        <v>297</v>
      </c>
      <c r="AM311" s="882">
        <v>286</v>
      </c>
      <c r="AN311" s="881">
        <v>577.88</v>
      </c>
      <c r="AO311" s="247">
        <v>600.1</v>
      </c>
      <c r="AP311" s="881">
        <v>489.46399999999994</v>
      </c>
      <c r="AQ311" s="882">
        <v>620.12599999999998</v>
      </c>
      <c r="AR311" s="881">
        <v>471</v>
      </c>
      <c r="AS311" s="882">
        <v>507</v>
      </c>
      <c r="AT311" s="881">
        <v>447.65</v>
      </c>
      <c r="AU311" s="882">
        <v>481.74</v>
      </c>
      <c r="AV311" s="881">
        <v>537.6</v>
      </c>
      <c r="AW311" s="882">
        <v>362</v>
      </c>
      <c r="AX311" s="881">
        <v>461.26202000000001</v>
      </c>
      <c r="AY311" s="882">
        <v>478.96922000000001</v>
      </c>
      <c r="AZ311" s="886">
        <v>633.89830508474574</v>
      </c>
      <c r="BA311" s="882">
        <v>659</v>
      </c>
      <c r="BB311" s="887">
        <v>632</v>
      </c>
      <c r="BC311" s="888">
        <v>330.49414211438477</v>
      </c>
      <c r="BD311" s="881">
        <v>821</v>
      </c>
      <c r="BE311" s="882">
        <v>884</v>
      </c>
      <c r="BF311" s="881">
        <v>457</v>
      </c>
      <c r="BG311" s="882">
        <v>449</v>
      </c>
      <c r="BH311" s="881">
        <v>516</v>
      </c>
      <c r="BI311" s="882">
        <v>515</v>
      </c>
      <c r="BJ311" s="881">
        <v>327.12</v>
      </c>
      <c r="BK311" s="882">
        <v>340</v>
      </c>
      <c r="BL311" s="881">
        <v>342</v>
      </c>
      <c r="BM311" s="247">
        <v>336</v>
      </c>
      <c r="BN311" s="881">
        <v>499</v>
      </c>
      <c r="BO311" s="882">
        <v>537</v>
      </c>
      <c r="BP311" s="887">
        <v>728.2</v>
      </c>
      <c r="BQ311" s="888">
        <v>612.72736404</v>
      </c>
    </row>
    <row r="312" spans="1:69" s="27" customFormat="1" ht="23.25" customHeight="1" thickBot="1" x14ac:dyDescent="0.3">
      <c r="A312" s="16">
        <v>236</v>
      </c>
      <c r="B312" s="131" t="s">
        <v>160</v>
      </c>
      <c r="C312" s="1148" t="s">
        <v>3</v>
      </c>
      <c r="D312" s="1148"/>
      <c r="E312" s="871" t="s">
        <v>8</v>
      </c>
      <c r="F312" s="64" t="e">
        <f>#REF!</f>
        <v>#REF!</v>
      </c>
      <c r="G312" s="871">
        <v>0.3</v>
      </c>
      <c r="H312" s="64" t="e">
        <f t="shared" si="7"/>
        <v>#REF!</v>
      </c>
      <c r="I312" s="64" t="e">
        <f>(H312*($I$9+#REF!))+H312</f>
        <v>#REF!</v>
      </c>
      <c r="J312" s="64" t="e">
        <f>ROUND(I312*#REF!*#REF!,0)</f>
        <v>#REF!</v>
      </c>
      <c r="K312" s="919" t="e">
        <f>ROUND(I312*#REF!*#REF!*#REF!,0)</f>
        <v>#REF!</v>
      </c>
      <c r="L312" s="887">
        <v>152</v>
      </c>
      <c r="M312" s="888">
        <v>98</v>
      </c>
      <c r="N312" s="881">
        <v>114.29951196006787</v>
      </c>
      <c r="O312" s="247">
        <v>90.2</v>
      </c>
      <c r="P312" s="993">
        <v>170</v>
      </c>
      <c r="Q312" s="888">
        <v>126.75</v>
      </c>
      <c r="R312" s="887">
        <v>150.74227705141121</v>
      </c>
      <c r="S312" s="888">
        <v>133.4</v>
      </c>
      <c r="T312" s="994">
        <v>265</v>
      </c>
      <c r="U312" s="995">
        <v>76</v>
      </c>
      <c r="V312" s="887">
        <v>122.985375562032</v>
      </c>
      <c r="W312" s="888">
        <v>132.35194176483634</v>
      </c>
      <c r="X312" s="881">
        <v>151</v>
      </c>
      <c r="Y312" s="247">
        <v>151</v>
      </c>
      <c r="Z312" s="887">
        <v>208.19</v>
      </c>
      <c r="AA312" s="888">
        <v>224</v>
      </c>
      <c r="AB312" s="887">
        <v>274</v>
      </c>
      <c r="AC312" s="888">
        <v>163</v>
      </c>
      <c r="AD312" s="881">
        <v>171</v>
      </c>
      <c r="AE312" s="996">
        <v>103</v>
      </c>
      <c r="AF312" s="881">
        <v>136</v>
      </c>
      <c r="AG312" s="882">
        <v>141</v>
      </c>
      <c r="AH312" s="881">
        <v>112.97</v>
      </c>
      <c r="AI312" s="882">
        <v>127</v>
      </c>
      <c r="AJ312" s="881">
        <v>100.42</v>
      </c>
      <c r="AK312" s="882">
        <v>108</v>
      </c>
      <c r="AL312" s="881">
        <v>86</v>
      </c>
      <c r="AM312" s="882">
        <v>83</v>
      </c>
      <c r="AN312" s="881">
        <v>168.31</v>
      </c>
      <c r="AO312" s="247">
        <v>174.8</v>
      </c>
      <c r="AP312" s="881">
        <v>142.06899999999999</v>
      </c>
      <c r="AQ312" s="882">
        <v>180.43799999999999</v>
      </c>
      <c r="AR312" s="881">
        <v>137</v>
      </c>
      <c r="AS312" s="882">
        <v>148</v>
      </c>
      <c r="AT312" s="881">
        <v>130.38</v>
      </c>
      <c r="AU312" s="882">
        <v>140.31</v>
      </c>
      <c r="AV312" s="881">
        <v>156.80000000000001</v>
      </c>
      <c r="AW312" s="882">
        <v>105</v>
      </c>
      <c r="AX312" s="881">
        <v>134.34284</v>
      </c>
      <c r="AY312" s="882">
        <v>139.50744</v>
      </c>
      <c r="AZ312" s="886">
        <v>181.35593220338984</v>
      </c>
      <c r="BA312" s="882">
        <v>188</v>
      </c>
      <c r="BB312" s="887">
        <v>184</v>
      </c>
      <c r="BC312" s="888">
        <v>96.170000000000016</v>
      </c>
      <c r="BD312" s="881">
        <v>239</v>
      </c>
      <c r="BE312" s="882">
        <v>257</v>
      </c>
      <c r="BF312" s="881">
        <v>133</v>
      </c>
      <c r="BG312" s="882">
        <v>131</v>
      </c>
      <c r="BH312" s="881">
        <v>150</v>
      </c>
      <c r="BI312" s="882">
        <v>150</v>
      </c>
      <c r="BJ312" s="881">
        <v>94.92</v>
      </c>
      <c r="BK312" s="882">
        <v>99</v>
      </c>
      <c r="BL312" s="881">
        <v>100</v>
      </c>
      <c r="BM312" s="247">
        <v>98</v>
      </c>
      <c r="BN312" s="881">
        <v>145</v>
      </c>
      <c r="BO312" s="882">
        <v>157</v>
      </c>
      <c r="BP312" s="887">
        <v>212.3</v>
      </c>
      <c r="BQ312" s="888">
        <v>178.46760140000001</v>
      </c>
    </row>
    <row r="313" spans="1:69" s="27" customFormat="1" ht="23.25" customHeight="1" thickBot="1" x14ac:dyDescent="0.3">
      <c r="A313" s="16">
        <v>237</v>
      </c>
      <c r="B313" s="131" t="s">
        <v>300</v>
      </c>
      <c r="C313" s="1148" t="s">
        <v>3</v>
      </c>
      <c r="D313" s="1148"/>
      <c r="E313" s="871" t="s">
        <v>8</v>
      </c>
      <c r="F313" s="64" t="e">
        <f>#REF!</f>
        <v>#REF!</v>
      </c>
      <c r="G313" s="871">
        <v>0.64</v>
      </c>
      <c r="H313" s="64" t="e">
        <f t="shared" si="7"/>
        <v>#REF!</v>
      </c>
      <c r="I313" s="64" t="e">
        <f>(H313*($I$9+#REF!))+H313</f>
        <v>#REF!</v>
      </c>
      <c r="J313" s="64" t="e">
        <f>ROUND(I313*#REF!*#REF!,0)</f>
        <v>#REF!</v>
      </c>
      <c r="K313" s="919" t="e">
        <f>ROUND(I313*#REF!*#REF!*#REF!,0)</f>
        <v>#REF!</v>
      </c>
      <c r="L313" s="887">
        <v>325</v>
      </c>
      <c r="M313" s="888">
        <v>210</v>
      </c>
      <c r="N313" s="881">
        <v>243.83895884814478</v>
      </c>
      <c r="O313" s="247">
        <v>192.4</v>
      </c>
      <c r="P313" s="993">
        <v>363</v>
      </c>
      <c r="Q313" s="888">
        <v>270</v>
      </c>
      <c r="R313" s="887">
        <v>321.58352437634386</v>
      </c>
      <c r="S313" s="888">
        <v>284.60000000000002</v>
      </c>
      <c r="T313" s="994">
        <v>565</v>
      </c>
      <c r="U313" s="995">
        <v>163</v>
      </c>
      <c r="V313" s="887">
        <v>262.36880119900167</v>
      </c>
      <c r="W313" s="888">
        <v>282.35080909831754</v>
      </c>
      <c r="X313" s="881">
        <v>322</v>
      </c>
      <c r="Y313" s="247">
        <v>322</v>
      </c>
      <c r="Z313" s="887">
        <v>444.15</v>
      </c>
      <c r="AA313" s="888">
        <v>478</v>
      </c>
      <c r="AB313" s="887">
        <v>584</v>
      </c>
      <c r="AC313" s="888">
        <v>346</v>
      </c>
      <c r="AD313" s="881">
        <v>365</v>
      </c>
      <c r="AE313" s="996">
        <v>220</v>
      </c>
      <c r="AF313" s="881">
        <v>290</v>
      </c>
      <c r="AG313" s="882">
        <v>302</v>
      </c>
      <c r="AH313" s="881">
        <v>240.58</v>
      </c>
      <c r="AI313" s="882">
        <v>270</v>
      </c>
      <c r="AJ313" s="881">
        <v>214.43</v>
      </c>
      <c r="AK313" s="882">
        <v>230</v>
      </c>
      <c r="AL313" s="881">
        <v>184</v>
      </c>
      <c r="AM313" s="882">
        <v>177</v>
      </c>
      <c r="AN313" s="881">
        <v>359.07</v>
      </c>
      <c r="AO313" s="247">
        <v>372.9</v>
      </c>
      <c r="AP313" s="881">
        <v>303.84099999999995</v>
      </c>
      <c r="AQ313" s="882">
        <v>384.72699999999998</v>
      </c>
      <c r="AR313" s="881">
        <v>293</v>
      </c>
      <c r="AS313" s="882">
        <v>315</v>
      </c>
      <c r="AT313" s="881">
        <v>278.14999999999998</v>
      </c>
      <c r="AU313" s="882">
        <v>299.33999999999997</v>
      </c>
      <c r="AV313" s="881">
        <v>334.40000000000003</v>
      </c>
      <c r="AW313" s="882">
        <v>225</v>
      </c>
      <c r="AX313" s="881">
        <v>286.60368000000005</v>
      </c>
      <c r="AY313" s="882">
        <v>297.60744000000005</v>
      </c>
      <c r="AZ313" s="886">
        <v>398.30508474576277</v>
      </c>
      <c r="BA313" s="882">
        <v>414</v>
      </c>
      <c r="BB313" s="887">
        <v>392</v>
      </c>
      <c r="BC313" s="888">
        <v>205.23922005571035</v>
      </c>
      <c r="BD313" s="881">
        <v>510</v>
      </c>
      <c r="BE313" s="882">
        <v>549</v>
      </c>
      <c r="BF313" s="881">
        <v>284</v>
      </c>
      <c r="BG313" s="882">
        <v>280</v>
      </c>
      <c r="BH313" s="881">
        <v>321</v>
      </c>
      <c r="BI313" s="882">
        <v>320</v>
      </c>
      <c r="BJ313" s="881">
        <v>203.39</v>
      </c>
      <c r="BK313" s="882">
        <v>211</v>
      </c>
      <c r="BL313" s="881">
        <v>213</v>
      </c>
      <c r="BM313" s="247">
        <v>209</v>
      </c>
      <c r="BN313" s="881">
        <v>310</v>
      </c>
      <c r="BO313" s="882">
        <v>334</v>
      </c>
      <c r="BP313" s="887">
        <v>452.1</v>
      </c>
      <c r="BQ313" s="888">
        <v>380.72632268000007</v>
      </c>
    </row>
    <row r="314" spans="1:69" s="27" customFormat="1" ht="23.25" customHeight="1" thickBot="1" x14ac:dyDescent="0.3">
      <c r="A314" s="16">
        <v>238</v>
      </c>
      <c r="B314" s="131" t="s">
        <v>301</v>
      </c>
      <c r="C314" s="1148" t="s">
        <v>3</v>
      </c>
      <c r="D314" s="1148"/>
      <c r="E314" s="871" t="s">
        <v>8</v>
      </c>
      <c r="F314" s="64" t="e">
        <f>#REF!</f>
        <v>#REF!</v>
      </c>
      <c r="G314" s="871">
        <v>0.21</v>
      </c>
      <c r="H314" s="64" t="e">
        <f t="shared" si="7"/>
        <v>#REF!</v>
      </c>
      <c r="I314" s="64" t="e">
        <f>(H314*($I$9+#REF!))+H314</f>
        <v>#REF!</v>
      </c>
      <c r="J314" s="64" t="e">
        <f>ROUND(I314*#REF!*#REF!,0)</f>
        <v>#REF!</v>
      </c>
      <c r="K314" s="919" t="e">
        <f>ROUND(I314*#REF!*#REF!*#REF!,0)</f>
        <v>#REF!</v>
      </c>
      <c r="L314" s="887">
        <v>107</v>
      </c>
      <c r="M314" s="888">
        <v>69</v>
      </c>
      <c r="N314" s="881">
        <v>80.009658372047497</v>
      </c>
      <c r="O314" s="247">
        <v>63.1</v>
      </c>
      <c r="P314" s="993">
        <v>119</v>
      </c>
      <c r="Q314" s="888">
        <v>88.5</v>
      </c>
      <c r="R314" s="887">
        <v>105.51959393598784</v>
      </c>
      <c r="S314" s="888">
        <v>93.4</v>
      </c>
      <c r="T314" s="994">
        <v>185</v>
      </c>
      <c r="U314" s="995">
        <v>53</v>
      </c>
      <c r="V314" s="887">
        <v>86.089762893422403</v>
      </c>
      <c r="W314" s="888">
        <v>92.646359235385447</v>
      </c>
      <c r="X314" s="881">
        <v>106</v>
      </c>
      <c r="Y314" s="247">
        <v>106</v>
      </c>
      <c r="Z314" s="887">
        <v>145.74</v>
      </c>
      <c r="AA314" s="888">
        <v>157</v>
      </c>
      <c r="AB314" s="887">
        <v>191</v>
      </c>
      <c r="AC314" s="888">
        <v>114</v>
      </c>
      <c r="AD314" s="881">
        <v>120</v>
      </c>
      <c r="AE314" s="996">
        <v>72</v>
      </c>
      <c r="AF314" s="881">
        <v>95</v>
      </c>
      <c r="AG314" s="882">
        <v>99</v>
      </c>
      <c r="AH314" s="881">
        <v>79.5</v>
      </c>
      <c r="AI314" s="882">
        <v>89</v>
      </c>
      <c r="AJ314" s="881">
        <v>70.08</v>
      </c>
      <c r="AK314" s="882">
        <v>75</v>
      </c>
      <c r="AL314" s="881">
        <v>61</v>
      </c>
      <c r="AM314" s="882">
        <v>59</v>
      </c>
      <c r="AN314" s="881">
        <v>117.82</v>
      </c>
      <c r="AO314" s="247">
        <v>122.3</v>
      </c>
      <c r="AP314" s="881">
        <v>99.551999999999992</v>
      </c>
      <c r="AQ314" s="882">
        <v>126.514</v>
      </c>
      <c r="AR314" s="881">
        <v>96</v>
      </c>
      <c r="AS314" s="882">
        <v>103</v>
      </c>
      <c r="AT314" s="881">
        <v>91.27</v>
      </c>
      <c r="AU314" s="882">
        <v>98.22</v>
      </c>
      <c r="AV314" s="881">
        <v>110.4</v>
      </c>
      <c r="AW314" s="882">
        <v>74</v>
      </c>
      <c r="AX314" s="881">
        <v>94.037880000000015</v>
      </c>
      <c r="AY314" s="882">
        <v>97.653099999999995</v>
      </c>
      <c r="AZ314" s="886">
        <v>132.20338983050848</v>
      </c>
      <c r="BA314" s="882">
        <v>140</v>
      </c>
      <c r="BB314" s="887">
        <v>129</v>
      </c>
      <c r="BC314" s="888">
        <v>67.086101694915257</v>
      </c>
      <c r="BD314" s="881">
        <v>167</v>
      </c>
      <c r="BE314" s="882">
        <v>180</v>
      </c>
      <c r="BF314" s="881">
        <v>93</v>
      </c>
      <c r="BG314" s="882">
        <v>92</v>
      </c>
      <c r="BH314" s="881">
        <v>105</v>
      </c>
      <c r="BI314" s="882">
        <v>105</v>
      </c>
      <c r="BJ314" s="881">
        <v>66.95</v>
      </c>
      <c r="BK314" s="882">
        <v>69</v>
      </c>
      <c r="BL314" s="881">
        <v>70</v>
      </c>
      <c r="BM314" s="247">
        <v>68</v>
      </c>
      <c r="BN314" s="881">
        <v>102</v>
      </c>
      <c r="BO314" s="882">
        <v>110</v>
      </c>
      <c r="BP314" s="887">
        <v>148.5</v>
      </c>
      <c r="BQ314" s="888">
        <v>124.92048052000003</v>
      </c>
    </row>
    <row r="315" spans="1:69" s="27" customFormat="1" ht="23.25" customHeight="1" thickBot="1" x14ac:dyDescent="0.3">
      <c r="A315" s="16">
        <v>239</v>
      </c>
      <c r="B315" s="131" t="s">
        <v>302</v>
      </c>
      <c r="C315" s="1148" t="s">
        <v>3</v>
      </c>
      <c r="D315" s="1148"/>
      <c r="E315" s="871" t="s">
        <v>8</v>
      </c>
      <c r="F315" s="64" t="e">
        <f>#REF!</f>
        <v>#REF!</v>
      </c>
      <c r="G315" s="871">
        <v>0.6</v>
      </c>
      <c r="H315" s="64" t="e">
        <f t="shared" si="7"/>
        <v>#REF!</v>
      </c>
      <c r="I315" s="64" t="e">
        <f>(H315*($I$9+#REF!))+H315</f>
        <v>#REF!</v>
      </c>
      <c r="J315" s="64" t="e">
        <f>ROUND(I315*#REF!*#REF!,0)</f>
        <v>#REF!</v>
      </c>
      <c r="K315" s="919" t="e">
        <f>ROUND(I315*#REF!*#REF!*#REF!,0)</f>
        <v>#REF!</v>
      </c>
      <c r="L315" s="887">
        <v>304</v>
      </c>
      <c r="M315" s="888">
        <v>197</v>
      </c>
      <c r="N315" s="881">
        <v>228.59902392013575</v>
      </c>
      <c r="O315" s="247">
        <v>180.4</v>
      </c>
      <c r="P315" s="993">
        <v>341</v>
      </c>
      <c r="Q315" s="888">
        <v>253.5</v>
      </c>
      <c r="R315" s="887">
        <v>301.48455410282241</v>
      </c>
      <c r="S315" s="888">
        <v>266.8</v>
      </c>
      <c r="T315" s="994">
        <v>529</v>
      </c>
      <c r="U315" s="995">
        <v>153</v>
      </c>
      <c r="V315" s="887">
        <v>245.97075112406401</v>
      </c>
      <c r="W315" s="888">
        <v>264.70388352967268</v>
      </c>
      <c r="X315" s="881">
        <v>302</v>
      </c>
      <c r="Y315" s="247">
        <v>302</v>
      </c>
      <c r="Z315" s="887">
        <v>416.39</v>
      </c>
      <c r="AA315" s="888">
        <v>448</v>
      </c>
      <c r="AB315" s="887">
        <v>548</v>
      </c>
      <c r="AC315" s="888">
        <v>324</v>
      </c>
      <c r="AD315" s="881">
        <v>342</v>
      </c>
      <c r="AE315" s="996">
        <v>206</v>
      </c>
      <c r="AF315" s="881">
        <v>272</v>
      </c>
      <c r="AG315" s="882">
        <v>283</v>
      </c>
      <c r="AH315" s="881">
        <v>225.94</v>
      </c>
      <c r="AI315" s="882">
        <v>253</v>
      </c>
      <c r="AJ315" s="881">
        <v>200.83</v>
      </c>
      <c r="AK315" s="882">
        <v>217</v>
      </c>
      <c r="AL315" s="881">
        <v>173</v>
      </c>
      <c r="AM315" s="882">
        <v>167</v>
      </c>
      <c r="AN315" s="881">
        <v>336.63</v>
      </c>
      <c r="AO315" s="247">
        <v>349.6</v>
      </c>
      <c r="AP315" s="881">
        <v>285.17499999999995</v>
      </c>
      <c r="AQ315" s="882">
        <v>360.87599999999998</v>
      </c>
      <c r="AR315" s="881">
        <v>274</v>
      </c>
      <c r="AS315" s="882">
        <v>295</v>
      </c>
      <c r="AT315" s="881">
        <v>260.77</v>
      </c>
      <c r="AU315" s="882">
        <v>280.63</v>
      </c>
      <c r="AV315" s="881">
        <v>313.60000000000002</v>
      </c>
      <c r="AW315" s="882">
        <v>211</v>
      </c>
      <c r="AX315" s="881">
        <v>268.69622000000004</v>
      </c>
      <c r="AY315" s="882">
        <v>279.01488000000001</v>
      </c>
      <c r="AZ315" s="886">
        <v>368.64406779661022</v>
      </c>
      <c r="BA315" s="882">
        <v>384</v>
      </c>
      <c r="BB315" s="887">
        <v>368</v>
      </c>
      <c r="BC315" s="888">
        <v>192.38500000000002</v>
      </c>
      <c r="BD315" s="881">
        <v>478</v>
      </c>
      <c r="BE315" s="882">
        <v>515</v>
      </c>
      <c r="BF315" s="881">
        <v>266</v>
      </c>
      <c r="BG315" s="882">
        <v>262</v>
      </c>
      <c r="BH315" s="881">
        <v>301</v>
      </c>
      <c r="BI315" s="882">
        <v>300</v>
      </c>
      <c r="BJ315" s="881">
        <v>190.68</v>
      </c>
      <c r="BK315" s="882">
        <v>198</v>
      </c>
      <c r="BL315" s="881">
        <v>199</v>
      </c>
      <c r="BM315" s="247">
        <v>195</v>
      </c>
      <c r="BN315" s="881">
        <v>291</v>
      </c>
      <c r="BO315" s="882">
        <v>313</v>
      </c>
      <c r="BP315" s="887">
        <v>423.50000000000006</v>
      </c>
      <c r="BQ315" s="888">
        <v>356.92152188</v>
      </c>
    </row>
    <row r="316" spans="1:69" s="27" customFormat="1" ht="23.25" customHeight="1" thickBot="1" x14ac:dyDescent="0.3">
      <c r="A316" s="16">
        <v>240</v>
      </c>
      <c r="B316" s="131" t="s">
        <v>303</v>
      </c>
      <c r="C316" s="1148" t="s">
        <v>3</v>
      </c>
      <c r="D316" s="1148"/>
      <c r="E316" s="871" t="s">
        <v>8</v>
      </c>
      <c r="F316" s="64" t="e">
        <f>#REF!</f>
        <v>#REF!</v>
      </c>
      <c r="G316" s="871">
        <v>0.7</v>
      </c>
      <c r="H316" s="64" t="e">
        <f t="shared" si="7"/>
        <v>#REF!</v>
      </c>
      <c r="I316" s="64" t="e">
        <f>(H316*($I$9+#REF!))+H316</f>
        <v>#REF!</v>
      </c>
      <c r="J316" s="64" t="e">
        <f>ROUND(I316*#REF!*#REF!,0)</f>
        <v>#REF!</v>
      </c>
      <c r="K316" s="919" t="e">
        <f>ROUND(I316*#REF!*#REF!*#REF!,0)</f>
        <v>#REF!</v>
      </c>
      <c r="L316" s="887">
        <v>355</v>
      </c>
      <c r="M316" s="888">
        <v>229</v>
      </c>
      <c r="N316" s="881">
        <v>266.69886124015835</v>
      </c>
      <c r="O316" s="247">
        <v>210.5</v>
      </c>
      <c r="P316" s="993">
        <v>397</v>
      </c>
      <c r="Q316" s="888">
        <v>295.5</v>
      </c>
      <c r="R316" s="887">
        <v>351.73197978662614</v>
      </c>
      <c r="S316" s="888">
        <v>311.3</v>
      </c>
      <c r="T316" s="994">
        <v>618</v>
      </c>
      <c r="U316" s="995">
        <v>178</v>
      </c>
      <c r="V316" s="887">
        <v>286.96587631140795</v>
      </c>
      <c r="W316" s="888">
        <v>308.82119745128477</v>
      </c>
      <c r="X316" s="881">
        <v>352</v>
      </c>
      <c r="Y316" s="247">
        <v>352</v>
      </c>
      <c r="Z316" s="887">
        <v>485.79</v>
      </c>
      <c r="AA316" s="888">
        <v>523</v>
      </c>
      <c r="AB316" s="887">
        <v>638</v>
      </c>
      <c r="AC316" s="888">
        <v>378</v>
      </c>
      <c r="AD316" s="881">
        <v>399</v>
      </c>
      <c r="AE316" s="996">
        <v>241</v>
      </c>
      <c r="AF316" s="881">
        <v>318</v>
      </c>
      <c r="AG316" s="882">
        <v>330</v>
      </c>
      <c r="AH316" s="881">
        <v>263.58999999999997</v>
      </c>
      <c r="AI316" s="882">
        <v>295</v>
      </c>
      <c r="AJ316" s="881">
        <v>234.3</v>
      </c>
      <c r="AK316" s="882">
        <v>252</v>
      </c>
      <c r="AL316" s="881">
        <v>202</v>
      </c>
      <c r="AM316" s="882">
        <v>194</v>
      </c>
      <c r="AN316" s="881">
        <v>392.73</v>
      </c>
      <c r="AO316" s="247">
        <v>407.8</v>
      </c>
      <c r="AP316" s="881">
        <v>331.84</v>
      </c>
      <c r="AQ316" s="882">
        <v>421.02199999999999</v>
      </c>
      <c r="AR316" s="881">
        <v>320</v>
      </c>
      <c r="AS316" s="882">
        <v>344</v>
      </c>
      <c r="AT316" s="881">
        <v>304.23</v>
      </c>
      <c r="AU316" s="882">
        <v>327.39999999999998</v>
      </c>
      <c r="AV316" s="881">
        <v>364.8</v>
      </c>
      <c r="AW316" s="882">
        <v>246</v>
      </c>
      <c r="AX316" s="881">
        <v>313.48068000000001</v>
      </c>
      <c r="AY316" s="882">
        <v>325.51736</v>
      </c>
      <c r="AZ316" s="886">
        <v>433.89830508474574</v>
      </c>
      <c r="BA316" s="882">
        <v>450</v>
      </c>
      <c r="BB316" s="887">
        <v>429</v>
      </c>
      <c r="BC316" s="888">
        <v>224.24571428571431</v>
      </c>
      <c r="BD316" s="881">
        <v>558</v>
      </c>
      <c r="BE316" s="882">
        <v>601</v>
      </c>
      <c r="BF316" s="881">
        <v>311</v>
      </c>
      <c r="BG316" s="882">
        <v>305</v>
      </c>
      <c r="BH316" s="881">
        <v>351</v>
      </c>
      <c r="BI316" s="882">
        <v>350</v>
      </c>
      <c r="BJ316" s="881">
        <v>222.03</v>
      </c>
      <c r="BK316" s="882">
        <v>231</v>
      </c>
      <c r="BL316" s="881">
        <v>232</v>
      </c>
      <c r="BM316" s="247">
        <v>229</v>
      </c>
      <c r="BN316" s="881">
        <v>339</v>
      </c>
      <c r="BO316" s="882">
        <v>365</v>
      </c>
      <c r="BP316" s="887">
        <v>495.00000000000006</v>
      </c>
      <c r="BQ316" s="888">
        <v>416.41984295999998</v>
      </c>
    </row>
    <row r="317" spans="1:69" s="27" customFormat="1" ht="23.25" customHeight="1" thickBot="1" x14ac:dyDescent="0.3">
      <c r="A317" s="16">
        <v>241</v>
      </c>
      <c r="B317" s="131" t="s">
        <v>304</v>
      </c>
      <c r="C317" s="1148" t="s">
        <v>3</v>
      </c>
      <c r="D317" s="1148"/>
      <c r="E317" s="871" t="s">
        <v>8</v>
      </c>
      <c r="F317" s="64" t="e">
        <f>#REF!</f>
        <v>#REF!</v>
      </c>
      <c r="G317" s="871">
        <v>0.62</v>
      </c>
      <c r="H317" s="64" t="e">
        <f t="shared" si="7"/>
        <v>#REF!</v>
      </c>
      <c r="I317" s="64" t="e">
        <f>(H317*($I$9+#REF!))+H317</f>
        <v>#REF!</v>
      </c>
      <c r="J317" s="64" t="e">
        <f>ROUND(I317*#REF!*#REF!,0)</f>
        <v>#REF!</v>
      </c>
      <c r="K317" s="919" t="e">
        <f>ROUND(I317*#REF!*#REF!*#REF!,0)</f>
        <v>#REF!</v>
      </c>
      <c r="L317" s="887">
        <v>314</v>
      </c>
      <c r="M317" s="888">
        <v>203</v>
      </c>
      <c r="N317" s="881">
        <v>236.21899138414022</v>
      </c>
      <c r="O317" s="247">
        <v>186.4</v>
      </c>
      <c r="P317" s="993">
        <v>352</v>
      </c>
      <c r="Q317" s="888">
        <v>261.75</v>
      </c>
      <c r="R317" s="887">
        <v>311.53403923958319</v>
      </c>
      <c r="S317" s="888">
        <v>275.7</v>
      </c>
      <c r="T317" s="994">
        <v>547</v>
      </c>
      <c r="U317" s="995">
        <v>158</v>
      </c>
      <c r="V317" s="887">
        <v>254.16977616153275</v>
      </c>
      <c r="W317" s="888">
        <v>273.52734631399505</v>
      </c>
      <c r="X317" s="881">
        <v>312</v>
      </c>
      <c r="Y317" s="247">
        <v>312</v>
      </c>
      <c r="Z317" s="887">
        <v>430.27</v>
      </c>
      <c r="AA317" s="888">
        <v>463</v>
      </c>
      <c r="AB317" s="887">
        <v>565</v>
      </c>
      <c r="AC317" s="888">
        <v>335</v>
      </c>
      <c r="AD317" s="881">
        <v>354</v>
      </c>
      <c r="AE317" s="996">
        <v>213</v>
      </c>
      <c r="AF317" s="881">
        <v>281</v>
      </c>
      <c r="AG317" s="882">
        <v>292</v>
      </c>
      <c r="AH317" s="881">
        <v>233.26</v>
      </c>
      <c r="AI317" s="882">
        <v>262</v>
      </c>
      <c r="AJ317" s="881">
        <v>207.11</v>
      </c>
      <c r="AK317" s="882">
        <v>224</v>
      </c>
      <c r="AL317" s="881">
        <v>179</v>
      </c>
      <c r="AM317" s="882">
        <v>173</v>
      </c>
      <c r="AN317" s="881">
        <v>347.85</v>
      </c>
      <c r="AO317" s="247">
        <v>361.2</v>
      </c>
      <c r="AP317" s="881">
        <v>294.50799999999998</v>
      </c>
      <c r="AQ317" s="882">
        <v>372.28299999999996</v>
      </c>
      <c r="AR317" s="881">
        <v>284</v>
      </c>
      <c r="AS317" s="882">
        <v>305</v>
      </c>
      <c r="AT317" s="881">
        <v>269.45999999999998</v>
      </c>
      <c r="AU317" s="882">
        <v>289.98</v>
      </c>
      <c r="AV317" s="881">
        <v>323.20000000000005</v>
      </c>
      <c r="AW317" s="882">
        <v>218</v>
      </c>
      <c r="AX317" s="881">
        <v>277.65522000000004</v>
      </c>
      <c r="AY317" s="882">
        <v>288.31116000000003</v>
      </c>
      <c r="AZ317" s="886">
        <v>388.13559322033893</v>
      </c>
      <c r="BA317" s="882">
        <v>416.99999999999994</v>
      </c>
      <c r="BB317" s="887">
        <v>380</v>
      </c>
      <c r="BC317" s="888">
        <v>199.09855907780985</v>
      </c>
      <c r="BD317" s="881">
        <v>494</v>
      </c>
      <c r="BE317" s="882">
        <v>532</v>
      </c>
      <c r="BF317" s="881">
        <v>275</v>
      </c>
      <c r="BG317" s="882">
        <v>271</v>
      </c>
      <c r="BH317" s="881">
        <v>311</v>
      </c>
      <c r="BI317" s="882">
        <v>310</v>
      </c>
      <c r="BJ317" s="881">
        <v>196.61</v>
      </c>
      <c r="BK317" s="882">
        <v>204</v>
      </c>
      <c r="BL317" s="881">
        <v>206</v>
      </c>
      <c r="BM317" s="247">
        <v>203</v>
      </c>
      <c r="BN317" s="881">
        <v>301</v>
      </c>
      <c r="BO317" s="882">
        <v>323</v>
      </c>
      <c r="BP317" s="887">
        <v>437.8</v>
      </c>
      <c r="BQ317" s="888">
        <v>368.82392227999998</v>
      </c>
    </row>
    <row r="318" spans="1:69" s="27" customFormat="1" ht="23.25" customHeight="1" thickBot="1" x14ac:dyDescent="0.3">
      <c r="A318" s="16">
        <v>242</v>
      </c>
      <c r="B318" s="131" t="s">
        <v>305</v>
      </c>
      <c r="C318" s="1148" t="s">
        <v>3</v>
      </c>
      <c r="D318" s="1148"/>
      <c r="E318" s="871" t="s">
        <v>8</v>
      </c>
      <c r="F318" s="64" t="e">
        <f>#REF!</f>
        <v>#REF!</v>
      </c>
      <c r="G318" s="871">
        <v>0.35</v>
      </c>
      <c r="H318" s="64" t="e">
        <f t="shared" si="7"/>
        <v>#REF!</v>
      </c>
      <c r="I318" s="64" t="e">
        <f>(H318*($I$9+#REF!))+H318</f>
        <v>#REF!</v>
      </c>
      <c r="J318" s="64" t="e">
        <f>ROUND(I318*#REF!*#REF!,0)</f>
        <v>#REF!</v>
      </c>
      <c r="K318" s="919" t="e">
        <f>ROUND(I318*#REF!*#REF!*#REF!,0)</f>
        <v>#REF!</v>
      </c>
      <c r="L318" s="887">
        <v>178</v>
      </c>
      <c r="M318" s="888">
        <v>115</v>
      </c>
      <c r="N318" s="881">
        <v>133.34943062007918</v>
      </c>
      <c r="O318" s="247">
        <v>105.2</v>
      </c>
      <c r="P318" s="993">
        <v>199</v>
      </c>
      <c r="Q318" s="888">
        <v>147.75</v>
      </c>
      <c r="R318" s="887">
        <v>175.86598989331307</v>
      </c>
      <c r="S318" s="888">
        <v>155.6</v>
      </c>
      <c r="T318" s="994">
        <v>309</v>
      </c>
      <c r="U318" s="995">
        <v>89</v>
      </c>
      <c r="V318" s="887">
        <v>143.48293815570398</v>
      </c>
      <c r="W318" s="888">
        <v>154.41059872564239</v>
      </c>
      <c r="X318" s="881">
        <v>176</v>
      </c>
      <c r="Y318" s="247">
        <v>176</v>
      </c>
      <c r="Z318" s="887">
        <v>242.89</v>
      </c>
      <c r="AA318" s="888">
        <v>261</v>
      </c>
      <c r="AB318" s="887">
        <v>320</v>
      </c>
      <c r="AC318" s="888">
        <v>189</v>
      </c>
      <c r="AD318" s="881">
        <v>200</v>
      </c>
      <c r="AE318" s="996">
        <v>120</v>
      </c>
      <c r="AF318" s="881">
        <v>159</v>
      </c>
      <c r="AG318" s="882">
        <v>165</v>
      </c>
      <c r="AH318" s="881">
        <v>131.80000000000001</v>
      </c>
      <c r="AI318" s="882">
        <v>147</v>
      </c>
      <c r="AJ318" s="881">
        <v>117.15</v>
      </c>
      <c r="AK318" s="882">
        <v>127</v>
      </c>
      <c r="AL318" s="881">
        <v>101</v>
      </c>
      <c r="AM318" s="882">
        <v>97</v>
      </c>
      <c r="AN318" s="881">
        <v>196.37</v>
      </c>
      <c r="AO318" s="247">
        <v>203.9</v>
      </c>
      <c r="AP318" s="881">
        <v>165.92</v>
      </c>
      <c r="AQ318" s="882">
        <v>210.511</v>
      </c>
      <c r="AR318" s="881">
        <v>160</v>
      </c>
      <c r="AS318" s="882">
        <v>172</v>
      </c>
      <c r="AT318" s="881">
        <v>152.11000000000001</v>
      </c>
      <c r="AU318" s="882">
        <v>163.69999999999999</v>
      </c>
      <c r="AV318" s="881">
        <v>182.4</v>
      </c>
      <c r="AW318" s="882">
        <v>123</v>
      </c>
      <c r="AX318" s="881">
        <v>156.74034000000003</v>
      </c>
      <c r="AY318" s="882">
        <v>162.75868</v>
      </c>
      <c r="AZ318" s="886">
        <v>210.16949152542375</v>
      </c>
      <c r="BA318" s="882">
        <v>220</v>
      </c>
      <c r="BB318" s="887">
        <v>215</v>
      </c>
      <c r="BC318" s="888">
        <v>112.41714285714285</v>
      </c>
      <c r="BD318" s="881">
        <v>279</v>
      </c>
      <c r="BE318" s="882">
        <v>300</v>
      </c>
      <c r="BF318" s="881">
        <v>155</v>
      </c>
      <c r="BG318" s="882">
        <v>153</v>
      </c>
      <c r="BH318" s="881">
        <v>175</v>
      </c>
      <c r="BI318" s="882">
        <v>175</v>
      </c>
      <c r="BJ318" s="881">
        <v>111.02</v>
      </c>
      <c r="BK318" s="882">
        <v>115</v>
      </c>
      <c r="BL318" s="881">
        <v>116</v>
      </c>
      <c r="BM318" s="247">
        <v>114</v>
      </c>
      <c r="BN318" s="881">
        <v>170</v>
      </c>
      <c r="BO318" s="882">
        <v>183</v>
      </c>
      <c r="BP318" s="887">
        <v>247.50000000000003</v>
      </c>
      <c r="BQ318" s="888">
        <v>208.20992147999999</v>
      </c>
    </row>
    <row r="319" spans="1:69" s="27" customFormat="1" ht="23.25" customHeight="1" thickBot="1" x14ac:dyDescent="0.3">
      <c r="A319" s="16">
        <v>243</v>
      </c>
      <c r="B319" s="131" t="s">
        <v>306</v>
      </c>
      <c r="C319" s="1148" t="s">
        <v>3</v>
      </c>
      <c r="D319" s="1148"/>
      <c r="E319" s="871" t="s">
        <v>8</v>
      </c>
      <c r="F319" s="64" t="e">
        <f>#REF!</f>
        <v>#REF!</v>
      </c>
      <c r="G319" s="871">
        <v>0.25</v>
      </c>
      <c r="H319" s="64" t="e">
        <f t="shared" si="7"/>
        <v>#REF!</v>
      </c>
      <c r="I319" s="64" t="e">
        <f>(H319*($I$9+#REF!))+H319</f>
        <v>#REF!</v>
      </c>
      <c r="J319" s="64" t="e">
        <f>ROUND(I319*#REF!*#REF!,0)</f>
        <v>#REF!</v>
      </c>
      <c r="K319" s="919" t="e">
        <f>ROUND(I319*#REF!*#REF!*#REF!,0)</f>
        <v>#REF!</v>
      </c>
      <c r="L319" s="887">
        <v>127</v>
      </c>
      <c r="M319" s="888">
        <v>82</v>
      </c>
      <c r="N319" s="881">
        <v>95.249593300056546</v>
      </c>
      <c r="O319" s="247">
        <v>75.2</v>
      </c>
      <c r="P319" s="993">
        <v>142</v>
      </c>
      <c r="Q319" s="888">
        <v>105.75</v>
      </c>
      <c r="R319" s="887">
        <v>125.61856420950932</v>
      </c>
      <c r="S319" s="888">
        <v>111.2</v>
      </c>
      <c r="T319" s="994">
        <v>221</v>
      </c>
      <c r="U319" s="995">
        <v>64</v>
      </c>
      <c r="V319" s="887">
        <v>102.48781296836002</v>
      </c>
      <c r="W319" s="888">
        <v>110.29328480403028</v>
      </c>
      <c r="X319" s="881">
        <v>0</v>
      </c>
      <c r="Y319" s="247">
        <v>0</v>
      </c>
      <c r="Z319" s="887">
        <v>173.5</v>
      </c>
      <c r="AA319" s="888">
        <v>187</v>
      </c>
      <c r="AB319" s="887">
        <v>228</v>
      </c>
      <c r="AC319" s="888">
        <v>135</v>
      </c>
      <c r="AD319" s="881">
        <v>143</v>
      </c>
      <c r="AE319" s="996">
        <v>86</v>
      </c>
      <c r="AF319" s="881">
        <v>113</v>
      </c>
      <c r="AG319" s="882">
        <v>118</v>
      </c>
      <c r="AH319" s="881">
        <v>94.14</v>
      </c>
      <c r="AI319" s="882">
        <v>106</v>
      </c>
      <c r="AJ319" s="881">
        <v>83.68</v>
      </c>
      <c r="AK319" s="882">
        <v>90</v>
      </c>
      <c r="AL319" s="881">
        <v>72</v>
      </c>
      <c r="AM319" s="882">
        <v>69</v>
      </c>
      <c r="AN319" s="881">
        <v>140.26</v>
      </c>
      <c r="AO319" s="247">
        <v>145.6</v>
      </c>
      <c r="AP319" s="881">
        <v>119.255</v>
      </c>
      <c r="AQ319" s="882">
        <v>150.36499999999998</v>
      </c>
      <c r="AR319" s="881">
        <v>114</v>
      </c>
      <c r="AS319" s="882">
        <v>123</v>
      </c>
      <c r="AT319" s="881">
        <v>108.65</v>
      </c>
      <c r="AU319" s="882">
        <v>116.93</v>
      </c>
      <c r="AV319" s="881">
        <v>131.20000000000002</v>
      </c>
      <c r="AW319" s="882">
        <v>88</v>
      </c>
      <c r="AX319" s="881">
        <v>111.95588000000001</v>
      </c>
      <c r="AY319" s="882">
        <v>116.25620000000001</v>
      </c>
      <c r="AZ319" s="886">
        <v>156.77966101694915</v>
      </c>
      <c r="BA319" s="882">
        <v>165</v>
      </c>
      <c r="BB319" s="887">
        <v>153</v>
      </c>
      <c r="BC319" s="888">
        <v>79.968000000000004</v>
      </c>
      <c r="BD319" s="881">
        <v>199</v>
      </c>
      <c r="BE319" s="882">
        <v>215</v>
      </c>
      <c r="BF319" s="881">
        <v>111</v>
      </c>
      <c r="BG319" s="882">
        <v>109</v>
      </c>
      <c r="BH319" s="881">
        <v>125</v>
      </c>
      <c r="BI319" s="882">
        <v>125</v>
      </c>
      <c r="BJ319" s="881">
        <v>79.66</v>
      </c>
      <c r="BK319" s="882">
        <v>82</v>
      </c>
      <c r="BL319" s="881">
        <v>83</v>
      </c>
      <c r="BM319" s="247">
        <v>82</v>
      </c>
      <c r="BN319" s="881">
        <v>121</v>
      </c>
      <c r="BO319" s="882">
        <v>130</v>
      </c>
      <c r="BP319" s="887">
        <v>177.10000000000002</v>
      </c>
      <c r="BQ319" s="888">
        <v>148.72528131999999</v>
      </c>
    </row>
    <row r="320" spans="1:69" s="27" customFormat="1" ht="21" customHeight="1" thickBot="1" x14ac:dyDescent="0.3">
      <c r="A320" s="16">
        <v>244</v>
      </c>
      <c r="B320" s="131" t="s">
        <v>307</v>
      </c>
      <c r="C320" s="1148" t="s">
        <v>3</v>
      </c>
      <c r="D320" s="1148"/>
      <c r="E320" s="871" t="s">
        <v>8</v>
      </c>
      <c r="F320" s="64" t="e">
        <f>#REF!</f>
        <v>#REF!</v>
      </c>
      <c r="G320" s="871">
        <v>0.26</v>
      </c>
      <c r="H320" s="64" t="e">
        <f t="shared" si="7"/>
        <v>#REF!</v>
      </c>
      <c r="I320" s="64" t="e">
        <f>(H320*($I$9+#REF!))+H320</f>
        <v>#REF!</v>
      </c>
      <c r="J320" s="64" t="e">
        <f>ROUND(I320*#REF!*#REF!,0)</f>
        <v>#REF!</v>
      </c>
      <c r="K320" s="919" t="e">
        <f>ROUND(I320*#REF!*#REF!*#REF!,0)</f>
        <v>#REF!</v>
      </c>
      <c r="L320" s="887">
        <v>132</v>
      </c>
      <c r="M320" s="888">
        <v>85</v>
      </c>
      <c r="N320" s="881">
        <v>99.059577032058812</v>
      </c>
      <c r="O320" s="247">
        <v>78.2</v>
      </c>
      <c r="P320" s="993">
        <v>148</v>
      </c>
      <c r="Q320" s="888">
        <v>109.5</v>
      </c>
      <c r="R320" s="887">
        <v>130.64330677788973</v>
      </c>
      <c r="S320" s="888">
        <v>115.6</v>
      </c>
      <c r="T320" s="994">
        <v>229</v>
      </c>
      <c r="U320" s="995">
        <v>66</v>
      </c>
      <c r="V320" s="887">
        <v>106.58732548709442</v>
      </c>
      <c r="W320" s="888">
        <v>114.70501619619151</v>
      </c>
      <c r="X320" s="881">
        <v>0</v>
      </c>
      <c r="Y320" s="247">
        <v>0</v>
      </c>
      <c r="Z320" s="887">
        <v>180.44</v>
      </c>
      <c r="AA320" s="888">
        <v>194</v>
      </c>
      <c r="AB320" s="887">
        <v>237</v>
      </c>
      <c r="AC320" s="888">
        <v>140</v>
      </c>
      <c r="AD320" s="881">
        <v>148</v>
      </c>
      <c r="AE320" s="996">
        <v>89</v>
      </c>
      <c r="AF320" s="881">
        <v>118</v>
      </c>
      <c r="AG320" s="882">
        <v>123</v>
      </c>
      <c r="AH320" s="881">
        <v>98.32</v>
      </c>
      <c r="AI320" s="882">
        <v>110</v>
      </c>
      <c r="AJ320" s="881">
        <v>86.82</v>
      </c>
      <c r="AK320" s="882">
        <v>94</v>
      </c>
      <c r="AL320" s="881">
        <v>75</v>
      </c>
      <c r="AM320" s="882">
        <v>72</v>
      </c>
      <c r="AN320" s="881">
        <v>145.87</v>
      </c>
      <c r="AO320" s="247">
        <v>151.5</v>
      </c>
      <c r="AP320" s="881">
        <v>123.40299999999999</v>
      </c>
      <c r="AQ320" s="882">
        <v>156.58699999999999</v>
      </c>
      <c r="AR320" s="881">
        <v>119</v>
      </c>
      <c r="AS320" s="882">
        <v>128</v>
      </c>
      <c r="AT320" s="881">
        <v>113</v>
      </c>
      <c r="AU320" s="882">
        <v>121.6</v>
      </c>
      <c r="AV320" s="881">
        <v>136</v>
      </c>
      <c r="AW320" s="882">
        <v>91</v>
      </c>
      <c r="AX320" s="881">
        <v>116.43538000000001</v>
      </c>
      <c r="AY320" s="882">
        <v>120.90434</v>
      </c>
      <c r="AZ320" s="886">
        <v>161.86440677966104</v>
      </c>
      <c r="BA320" s="882">
        <v>174.99999999999997</v>
      </c>
      <c r="BB320" s="887">
        <v>159</v>
      </c>
      <c r="BC320" s="888">
        <v>83.332602739726028</v>
      </c>
      <c r="BD320" s="881">
        <v>207</v>
      </c>
      <c r="BE320" s="882">
        <v>223</v>
      </c>
      <c r="BF320" s="881">
        <v>115</v>
      </c>
      <c r="BG320" s="882">
        <v>113</v>
      </c>
      <c r="BH320" s="881">
        <v>130</v>
      </c>
      <c r="BI320" s="882">
        <v>130</v>
      </c>
      <c r="BJ320" s="881">
        <v>82.2</v>
      </c>
      <c r="BK320" s="882">
        <v>86</v>
      </c>
      <c r="BL320" s="881">
        <v>86</v>
      </c>
      <c r="BM320" s="247">
        <v>85</v>
      </c>
      <c r="BN320" s="881">
        <v>126</v>
      </c>
      <c r="BO320" s="882">
        <v>136</v>
      </c>
      <c r="BP320" s="887">
        <v>183.70000000000002</v>
      </c>
      <c r="BQ320" s="888">
        <v>154.6628006</v>
      </c>
    </row>
    <row r="321" spans="1:69" s="27" customFormat="1" ht="21" customHeight="1" thickBot="1" x14ac:dyDescent="0.3">
      <c r="A321" s="16">
        <v>245</v>
      </c>
      <c r="B321" s="131" t="s">
        <v>308</v>
      </c>
      <c r="C321" s="1148" t="s">
        <v>3</v>
      </c>
      <c r="D321" s="1148"/>
      <c r="E321" s="871" t="s">
        <v>8</v>
      </c>
      <c r="F321" s="64" t="e">
        <f>#REF!</f>
        <v>#REF!</v>
      </c>
      <c r="G321" s="871">
        <v>0.8</v>
      </c>
      <c r="H321" s="64" t="e">
        <f t="shared" si="7"/>
        <v>#REF!</v>
      </c>
      <c r="I321" s="64" t="e">
        <f>(H321*($I$9+#REF!))+H321</f>
        <v>#REF!</v>
      </c>
      <c r="J321" s="64" t="e">
        <f>ROUND(I321*#REF!*#REF!,0)</f>
        <v>#REF!</v>
      </c>
      <c r="K321" s="919" t="e">
        <f>ROUND(I321*#REF!*#REF!*#REF!,0)</f>
        <v>#REF!</v>
      </c>
      <c r="L321" s="887">
        <v>406</v>
      </c>
      <c r="M321" s="888">
        <v>262</v>
      </c>
      <c r="N321" s="881">
        <v>304.79869856018092</v>
      </c>
      <c r="O321" s="247">
        <v>240.5</v>
      </c>
      <c r="P321" s="993">
        <v>454</v>
      </c>
      <c r="Q321" s="888">
        <v>337.5</v>
      </c>
      <c r="R321" s="887">
        <v>401.97940547042987</v>
      </c>
      <c r="S321" s="888">
        <v>355.8</v>
      </c>
      <c r="T321" s="994">
        <v>706</v>
      </c>
      <c r="U321" s="995">
        <v>204</v>
      </c>
      <c r="V321" s="887">
        <v>327.96100149875207</v>
      </c>
      <c r="W321" s="888">
        <v>352.93851137289698</v>
      </c>
      <c r="X321" s="881">
        <v>402</v>
      </c>
      <c r="Y321" s="247">
        <v>402</v>
      </c>
      <c r="Z321" s="887">
        <v>555.19000000000005</v>
      </c>
      <c r="AA321" s="888">
        <v>597</v>
      </c>
      <c r="AB321" s="887">
        <v>729</v>
      </c>
      <c r="AC321" s="888">
        <v>432</v>
      </c>
      <c r="AD321" s="881">
        <v>456</v>
      </c>
      <c r="AE321" s="996">
        <v>275</v>
      </c>
      <c r="AF321" s="881">
        <v>363</v>
      </c>
      <c r="AG321" s="882">
        <v>377</v>
      </c>
      <c r="AH321" s="881">
        <v>301.25</v>
      </c>
      <c r="AI321" s="882">
        <v>338</v>
      </c>
      <c r="AJ321" s="881">
        <v>267.77999999999997</v>
      </c>
      <c r="AK321" s="882">
        <v>289</v>
      </c>
      <c r="AL321" s="881">
        <v>231</v>
      </c>
      <c r="AM321" s="882">
        <v>222</v>
      </c>
      <c r="AN321" s="881">
        <v>448.84</v>
      </c>
      <c r="AO321" s="247">
        <v>466.1</v>
      </c>
      <c r="AP321" s="881">
        <v>380.57899999999995</v>
      </c>
      <c r="AQ321" s="882">
        <v>482.20499999999998</v>
      </c>
      <c r="AR321" s="881">
        <v>366</v>
      </c>
      <c r="AS321" s="882">
        <v>394</v>
      </c>
      <c r="AT321" s="881">
        <v>347.69</v>
      </c>
      <c r="AU321" s="882">
        <v>374.17</v>
      </c>
      <c r="AV321" s="881">
        <v>417.6</v>
      </c>
      <c r="AW321" s="882">
        <v>281</v>
      </c>
      <c r="AX321" s="881">
        <v>358.25459999999998</v>
      </c>
      <c r="AY321" s="882">
        <v>372.01984000000004</v>
      </c>
      <c r="AZ321" s="886">
        <v>501.69491525423729</v>
      </c>
      <c r="BA321" s="882">
        <v>540</v>
      </c>
      <c r="BB321" s="887">
        <v>491</v>
      </c>
      <c r="BC321" s="888">
        <v>256.69499999999999</v>
      </c>
      <c r="BD321" s="881">
        <v>638</v>
      </c>
      <c r="BE321" s="882">
        <v>687</v>
      </c>
      <c r="BF321" s="881">
        <v>355</v>
      </c>
      <c r="BG321" s="882">
        <v>382</v>
      </c>
      <c r="BH321" s="881">
        <v>401</v>
      </c>
      <c r="BI321" s="882">
        <v>400</v>
      </c>
      <c r="BJ321" s="881">
        <v>254.24</v>
      </c>
      <c r="BK321" s="882">
        <v>264</v>
      </c>
      <c r="BL321" s="881">
        <v>266</v>
      </c>
      <c r="BM321" s="247">
        <v>261</v>
      </c>
      <c r="BN321" s="881">
        <v>388</v>
      </c>
      <c r="BO321" s="882">
        <v>417</v>
      </c>
      <c r="BP321" s="887">
        <v>565.40000000000009</v>
      </c>
      <c r="BQ321" s="888">
        <v>475.90448312000007</v>
      </c>
    </row>
    <row r="322" spans="1:69" s="27" customFormat="1" ht="21" customHeight="1" thickBot="1" x14ac:dyDescent="0.3">
      <c r="A322" s="16">
        <v>246</v>
      </c>
      <c r="B322" s="131" t="s">
        <v>309</v>
      </c>
      <c r="C322" s="1148" t="s">
        <v>3</v>
      </c>
      <c r="D322" s="1148"/>
      <c r="E322" s="871" t="s">
        <v>8</v>
      </c>
      <c r="F322" s="64" t="e">
        <f>#REF!</f>
        <v>#REF!</v>
      </c>
      <c r="G322" s="871">
        <v>1.5</v>
      </c>
      <c r="H322" s="64" t="e">
        <f t="shared" ref="H322:H327" si="8">F322*G322</f>
        <v>#REF!</v>
      </c>
      <c r="I322" s="64" t="e">
        <f>(H322*($I$9+#REF!))+H322</f>
        <v>#REF!</v>
      </c>
      <c r="J322" s="64" t="e">
        <f>ROUND(I322*#REF!*#REF!,0)</f>
        <v>#REF!</v>
      </c>
      <c r="K322" s="919" t="e">
        <f>ROUND(I322*#REF!*#REF!*#REF!,0)</f>
        <v>#REF!</v>
      </c>
      <c r="L322" s="887">
        <v>761</v>
      </c>
      <c r="M322" s="888">
        <v>491</v>
      </c>
      <c r="N322" s="881">
        <v>571.49755980033922</v>
      </c>
      <c r="O322" s="247">
        <v>451</v>
      </c>
      <c r="P322" s="993">
        <v>851</v>
      </c>
      <c r="Q322" s="888">
        <v>633</v>
      </c>
      <c r="R322" s="887">
        <v>753.71138525705589</v>
      </c>
      <c r="S322" s="888">
        <v>667</v>
      </c>
      <c r="T322" s="994">
        <v>1324</v>
      </c>
      <c r="U322" s="995">
        <v>382</v>
      </c>
      <c r="V322" s="887">
        <v>614.92687781016002</v>
      </c>
      <c r="W322" s="888">
        <v>661.75970882418164</v>
      </c>
      <c r="X322" s="881">
        <v>754</v>
      </c>
      <c r="Y322" s="247">
        <v>754</v>
      </c>
      <c r="Z322" s="887">
        <v>1040.97</v>
      </c>
      <c r="AA322" s="888">
        <v>1120</v>
      </c>
      <c r="AB322" s="887">
        <v>1368</v>
      </c>
      <c r="AC322" s="888">
        <v>811</v>
      </c>
      <c r="AD322" s="881">
        <v>856</v>
      </c>
      <c r="AE322" s="996">
        <v>516</v>
      </c>
      <c r="AF322" s="881">
        <v>681</v>
      </c>
      <c r="AG322" s="882">
        <v>707</v>
      </c>
      <c r="AH322" s="881">
        <v>563.79</v>
      </c>
      <c r="AI322" s="882">
        <v>633</v>
      </c>
      <c r="AJ322" s="881">
        <v>502.08</v>
      </c>
      <c r="AK322" s="882">
        <v>541</v>
      </c>
      <c r="AL322" s="881">
        <v>432</v>
      </c>
      <c r="AM322" s="882">
        <v>416</v>
      </c>
      <c r="AN322" s="881">
        <v>841.57</v>
      </c>
      <c r="AO322" s="247">
        <v>873.9</v>
      </c>
      <c r="AP322" s="881">
        <v>712.41899999999998</v>
      </c>
      <c r="AQ322" s="882">
        <v>903.22699999999998</v>
      </c>
      <c r="AR322" s="881">
        <v>686</v>
      </c>
      <c r="AS322" s="882">
        <v>738</v>
      </c>
      <c r="AT322" s="881">
        <v>651.91999999999996</v>
      </c>
      <c r="AU322" s="882">
        <v>701.57</v>
      </c>
      <c r="AV322" s="881">
        <v>782.40000000000009</v>
      </c>
      <c r="AW322" s="882">
        <v>527</v>
      </c>
      <c r="AX322" s="881">
        <v>671.73527999999999</v>
      </c>
      <c r="AY322" s="882">
        <v>697.52665999999999</v>
      </c>
      <c r="AZ322" s="886">
        <v>938.98305084745766</v>
      </c>
      <c r="BA322" s="882">
        <v>1009</v>
      </c>
      <c r="BB322" s="887">
        <v>920</v>
      </c>
      <c r="BC322" s="888">
        <v>480.91281807372184</v>
      </c>
      <c r="BD322" s="881">
        <v>1196</v>
      </c>
      <c r="BE322" s="882">
        <v>1287</v>
      </c>
      <c r="BF322" s="881">
        <v>666</v>
      </c>
      <c r="BG322" s="882">
        <v>655</v>
      </c>
      <c r="BH322" s="881">
        <v>752</v>
      </c>
      <c r="BI322" s="882">
        <v>751</v>
      </c>
      <c r="BJ322" s="881">
        <v>476.27</v>
      </c>
      <c r="BK322" s="882">
        <v>494</v>
      </c>
      <c r="BL322" s="881">
        <v>498</v>
      </c>
      <c r="BM322" s="247">
        <v>489</v>
      </c>
      <c r="BN322" s="881">
        <v>727</v>
      </c>
      <c r="BO322" s="882">
        <v>783</v>
      </c>
      <c r="BP322" s="887">
        <v>1060.4000000000001</v>
      </c>
      <c r="BQ322" s="888">
        <v>892.32432607999999</v>
      </c>
    </row>
    <row r="323" spans="1:69" s="27" customFormat="1" ht="21" customHeight="1" thickBot="1" x14ac:dyDescent="0.3">
      <c r="A323" s="16">
        <v>247</v>
      </c>
      <c r="B323" s="131" t="s">
        <v>310</v>
      </c>
      <c r="C323" s="1148" t="s">
        <v>3</v>
      </c>
      <c r="D323" s="1148"/>
      <c r="E323" s="871" t="s">
        <v>8</v>
      </c>
      <c r="F323" s="64" t="e">
        <f>#REF!</f>
        <v>#REF!</v>
      </c>
      <c r="G323" s="871">
        <v>2.5</v>
      </c>
      <c r="H323" s="64" t="e">
        <f t="shared" si="8"/>
        <v>#REF!</v>
      </c>
      <c r="I323" s="64" t="e">
        <f>(H323*($I$9+#REF!))+H323</f>
        <v>#REF!</v>
      </c>
      <c r="J323" s="64" t="e">
        <f>ROUND(I323*#REF!*#REF!,0)</f>
        <v>#REF!</v>
      </c>
      <c r="K323" s="919" t="e">
        <f>ROUND(I323*#REF!*#REF!*#REF!,0)</f>
        <v>#REF!</v>
      </c>
      <c r="L323" s="887">
        <v>1268</v>
      </c>
      <c r="M323" s="888">
        <v>819</v>
      </c>
      <c r="N323" s="881">
        <v>952.49593300056551</v>
      </c>
      <c r="O323" s="247">
        <v>751.7</v>
      </c>
      <c r="P323" s="993">
        <v>1419</v>
      </c>
      <c r="Q323" s="888">
        <v>1054.5</v>
      </c>
      <c r="R323" s="887">
        <v>1256.1856420950933</v>
      </c>
      <c r="S323" s="888">
        <v>1111.7</v>
      </c>
      <c r="T323" s="994">
        <v>2206</v>
      </c>
      <c r="U323" s="995">
        <v>636</v>
      </c>
      <c r="V323" s="887">
        <v>1024.8781296836003</v>
      </c>
      <c r="W323" s="888">
        <v>1102.932848040303</v>
      </c>
      <c r="X323" s="881">
        <v>1257</v>
      </c>
      <c r="Y323" s="247">
        <v>1257</v>
      </c>
      <c r="Z323" s="887">
        <v>1734.95</v>
      </c>
      <c r="AA323" s="888">
        <v>1867</v>
      </c>
      <c r="AB323" s="887">
        <v>2280</v>
      </c>
      <c r="AC323" s="888">
        <v>1352</v>
      </c>
      <c r="AD323" s="881">
        <v>1426</v>
      </c>
      <c r="AE323" s="996">
        <v>859</v>
      </c>
      <c r="AF323" s="881">
        <v>1135</v>
      </c>
      <c r="AG323" s="882">
        <v>1178</v>
      </c>
      <c r="AH323" s="881">
        <v>940.35</v>
      </c>
      <c r="AI323" s="882">
        <v>1054</v>
      </c>
      <c r="AJ323" s="881">
        <v>836.8</v>
      </c>
      <c r="AK323" s="882">
        <v>901</v>
      </c>
      <c r="AL323" s="881">
        <v>721</v>
      </c>
      <c r="AM323" s="882">
        <v>693</v>
      </c>
      <c r="AN323" s="881">
        <v>1402.62</v>
      </c>
      <c r="AO323" s="247">
        <v>1456.5</v>
      </c>
      <c r="AP323" s="881">
        <v>1187.365</v>
      </c>
      <c r="AQ323" s="882">
        <v>1504.6869999999999</v>
      </c>
      <c r="AR323" s="881">
        <v>1143</v>
      </c>
      <c r="AS323" s="882">
        <v>1230</v>
      </c>
      <c r="AT323" s="881">
        <v>1086.53</v>
      </c>
      <c r="AU323" s="882">
        <v>1169.28</v>
      </c>
      <c r="AV323" s="881">
        <v>1305.6000000000001</v>
      </c>
      <c r="AW323" s="882">
        <v>878</v>
      </c>
      <c r="AX323" s="881">
        <v>1119.5588</v>
      </c>
      <c r="AY323" s="882">
        <v>1162.5514600000001</v>
      </c>
      <c r="AZ323" s="886">
        <v>1536.4406779661017</v>
      </c>
      <c r="BA323" s="882">
        <v>1598</v>
      </c>
      <c r="BB323" s="887">
        <v>1533</v>
      </c>
      <c r="BC323" s="888">
        <v>801.91760171306203</v>
      </c>
      <c r="BD323" s="881">
        <v>1994</v>
      </c>
      <c r="BE323" s="882">
        <v>2145</v>
      </c>
      <c r="BF323" s="881">
        <v>1109</v>
      </c>
      <c r="BG323" s="882">
        <v>1091</v>
      </c>
      <c r="BH323" s="881">
        <v>1253</v>
      </c>
      <c r="BI323" s="882">
        <v>1251</v>
      </c>
      <c r="BJ323" s="881">
        <v>793.22</v>
      </c>
      <c r="BK323" s="882">
        <v>824</v>
      </c>
      <c r="BL323" s="881">
        <v>830</v>
      </c>
      <c r="BM323" s="247">
        <v>816</v>
      </c>
      <c r="BN323" s="881">
        <v>1212</v>
      </c>
      <c r="BO323" s="882">
        <v>1304</v>
      </c>
      <c r="BP323" s="887">
        <v>1766.6000000000001</v>
      </c>
      <c r="BQ323" s="888">
        <v>1487.1980895199999</v>
      </c>
    </row>
    <row r="324" spans="1:69" s="27" customFormat="1" ht="21" customHeight="1" thickBot="1" x14ac:dyDescent="0.3">
      <c r="A324" s="16">
        <v>248</v>
      </c>
      <c r="B324" s="131" t="s">
        <v>311</v>
      </c>
      <c r="C324" s="1148" t="s">
        <v>3</v>
      </c>
      <c r="D324" s="1148"/>
      <c r="E324" s="871" t="s">
        <v>8</v>
      </c>
      <c r="F324" s="64" t="e">
        <f>#REF!</f>
        <v>#REF!</v>
      </c>
      <c r="G324" s="871">
        <v>2</v>
      </c>
      <c r="H324" s="64" t="e">
        <f t="shared" si="8"/>
        <v>#REF!</v>
      </c>
      <c r="I324" s="64" t="e">
        <f>(H324*($I$9+#REF!))+H324</f>
        <v>#REF!</v>
      </c>
      <c r="J324" s="64" t="e">
        <f>ROUND(I324*#REF!*#REF!,0)</f>
        <v>#REF!</v>
      </c>
      <c r="K324" s="919" t="e">
        <f>ROUND(I324*#REF!*#REF!*#REF!,0)</f>
        <v>#REF!</v>
      </c>
      <c r="L324" s="887">
        <v>1014</v>
      </c>
      <c r="M324" s="888">
        <v>655</v>
      </c>
      <c r="N324" s="881">
        <v>761.99674640045237</v>
      </c>
      <c r="O324" s="247">
        <v>601.4</v>
      </c>
      <c r="P324" s="993">
        <v>1135</v>
      </c>
      <c r="Q324" s="888">
        <v>843.75</v>
      </c>
      <c r="R324" s="887">
        <v>1004.9485136760745</v>
      </c>
      <c r="S324" s="888">
        <v>889.4</v>
      </c>
      <c r="T324" s="994">
        <v>1765</v>
      </c>
      <c r="U324" s="995">
        <v>509</v>
      </c>
      <c r="V324" s="887">
        <v>819.90250374688014</v>
      </c>
      <c r="W324" s="888">
        <v>882.34627843224223</v>
      </c>
      <c r="X324" s="881">
        <v>0</v>
      </c>
      <c r="Y324" s="247">
        <v>0</v>
      </c>
      <c r="Z324" s="887">
        <v>1387.96</v>
      </c>
      <c r="AA324" s="888">
        <v>1494</v>
      </c>
      <c r="AB324" s="887">
        <v>1824</v>
      </c>
      <c r="AC324" s="888">
        <v>1082</v>
      </c>
      <c r="AD324" s="881">
        <v>1141</v>
      </c>
      <c r="AE324" s="996">
        <v>688</v>
      </c>
      <c r="AF324" s="881">
        <v>908</v>
      </c>
      <c r="AG324" s="882">
        <v>943</v>
      </c>
      <c r="AH324" s="881">
        <v>752.07</v>
      </c>
      <c r="AI324" s="882">
        <v>843</v>
      </c>
      <c r="AJ324" s="881">
        <v>669.44</v>
      </c>
      <c r="AK324" s="882">
        <v>721</v>
      </c>
      <c r="AL324" s="881">
        <v>576</v>
      </c>
      <c r="AM324" s="882">
        <v>555</v>
      </c>
      <c r="AN324" s="881">
        <v>1122.0999999999999</v>
      </c>
      <c r="AO324" s="247">
        <v>1165.2</v>
      </c>
      <c r="AP324" s="881">
        <v>949.89199999999994</v>
      </c>
      <c r="AQ324" s="882">
        <v>1202.9199999999998</v>
      </c>
      <c r="AR324" s="881">
        <v>915</v>
      </c>
      <c r="AS324" s="882">
        <v>984</v>
      </c>
      <c r="AT324" s="881">
        <v>869.22</v>
      </c>
      <c r="AU324" s="882">
        <v>935.42</v>
      </c>
      <c r="AV324" s="881">
        <v>1044.8</v>
      </c>
      <c r="AW324" s="882">
        <v>702</v>
      </c>
      <c r="AX324" s="881">
        <v>895.64704000000006</v>
      </c>
      <c r="AY324" s="882">
        <v>930.03905999999995</v>
      </c>
      <c r="AZ324" s="886">
        <v>1251.6949152542375</v>
      </c>
      <c r="BA324" s="882">
        <v>1348</v>
      </c>
      <c r="BB324" s="887">
        <v>1226</v>
      </c>
      <c r="BC324" s="888">
        <v>640.84881355932214</v>
      </c>
      <c r="BD324" s="881">
        <v>1595</v>
      </c>
      <c r="BE324" s="882">
        <v>1716</v>
      </c>
      <c r="BF324" s="881">
        <v>887</v>
      </c>
      <c r="BG324" s="882">
        <v>955</v>
      </c>
      <c r="BH324" s="881">
        <v>1002</v>
      </c>
      <c r="BI324" s="882">
        <v>1001</v>
      </c>
      <c r="BJ324" s="881">
        <v>634.75</v>
      </c>
      <c r="BK324" s="882">
        <v>659</v>
      </c>
      <c r="BL324" s="881">
        <v>664</v>
      </c>
      <c r="BM324" s="247">
        <v>652</v>
      </c>
      <c r="BN324" s="881">
        <v>970</v>
      </c>
      <c r="BO324" s="882">
        <v>1044</v>
      </c>
      <c r="BP324" s="887">
        <v>1413.5000000000002</v>
      </c>
      <c r="BQ324" s="888">
        <v>1189.7612078</v>
      </c>
    </row>
    <row r="325" spans="1:69" s="27" customFormat="1" ht="21" customHeight="1" thickBot="1" x14ac:dyDescent="0.3">
      <c r="A325" s="16">
        <v>249</v>
      </c>
      <c r="B325" s="131" t="s">
        <v>312</v>
      </c>
      <c r="C325" s="1148" t="s">
        <v>3</v>
      </c>
      <c r="D325" s="1148"/>
      <c r="E325" s="871" t="s">
        <v>8</v>
      </c>
      <c r="F325" s="64" t="e">
        <f>#REF!</f>
        <v>#REF!</v>
      </c>
      <c r="G325" s="871">
        <v>0.5</v>
      </c>
      <c r="H325" s="64" t="e">
        <f t="shared" si="8"/>
        <v>#REF!</v>
      </c>
      <c r="I325" s="64" t="e">
        <f>(H325*($I$9+#REF!))+H325</f>
        <v>#REF!</v>
      </c>
      <c r="J325" s="64" t="e">
        <f>ROUND(I325*#REF!*#REF!,0)</f>
        <v>#REF!</v>
      </c>
      <c r="K325" s="919" t="e">
        <f>ROUND(I325*#REF!*#REF!*#REF!,0)</f>
        <v>#REF!</v>
      </c>
      <c r="L325" s="1000">
        <v>254</v>
      </c>
      <c r="M325" s="888">
        <v>164</v>
      </c>
      <c r="N325" s="886">
        <v>190.49918660011309</v>
      </c>
      <c r="O325" s="247">
        <v>150.30000000000001</v>
      </c>
      <c r="P325" s="1001">
        <v>284</v>
      </c>
      <c r="Q325" s="888">
        <v>210.75</v>
      </c>
      <c r="R325" s="1000">
        <v>251.23712841901863</v>
      </c>
      <c r="S325" s="888">
        <v>222.3</v>
      </c>
      <c r="T325" s="1002">
        <v>441</v>
      </c>
      <c r="U325" s="995">
        <v>127</v>
      </c>
      <c r="V325" s="1000">
        <v>204.97562593672004</v>
      </c>
      <c r="W325" s="888">
        <v>220.58656960806056</v>
      </c>
      <c r="X325" s="886">
        <v>0</v>
      </c>
      <c r="Y325" s="247">
        <v>0</v>
      </c>
      <c r="Z325" s="1000">
        <v>346.99</v>
      </c>
      <c r="AA325" s="888">
        <v>373</v>
      </c>
      <c r="AB325" s="1000">
        <v>455</v>
      </c>
      <c r="AC325" s="888">
        <v>270</v>
      </c>
      <c r="AD325" s="886">
        <v>285</v>
      </c>
      <c r="AE325" s="996">
        <v>172</v>
      </c>
      <c r="AF325" s="886">
        <v>227</v>
      </c>
      <c r="AG325" s="882">
        <v>236</v>
      </c>
      <c r="AH325" s="886">
        <v>188.28</v>
      </c>
      <c r="AI325" s="882">
        <v>211</v>
      </c>
      <c r="AJ325" s="886">
        <v>167.36</v>
      </c>
      <c r="AK325" s="882">
        <v>180</v>
      </c>
      <c r="AL325" s="886">
        <v>144</v>
      </c>
      <c r="AM325" s="882">
        <v>139</v>
      </c>
      <c r="AN325" s="886">
        <v>280.52</v>
      </c>
      <c r="AO325" s="247">
        <v>291.3</v>
      </c>
      <c r="AP325" s="886">
        <v>237.47299999999998</v>
      </c>
      <c r="AQ325" s="882">
        <v>300.72999999999996</v>
      </c>
      <c r="AR325" s="886">
        <v>229</v>
      </c>
      <c r="AS325" s="882">
        <v>246</v>
      </c>
      <c r="AT325" s="886">
        <v>217.31</v>
      </c>
      <c r="AU325" s="882">
        <v>233.86</v>
      </c>
      <c r="AV325" s="881">
        <v>260.8</v>
      </c>
      <c r="AW325" s="882">
        <v>176</v>
      </c>
      <c r="AX325" s="886">
        <v>223.91176000000002</v>
      </c>
      <c r="AY325" s="882">
        <v>232.51240000000001</v>
      </c>
      <c r="AZ325" s="886">
        <v>312.71186440677968</v>
      </c>
      <c r="BA325" s="882">
        <v>337</v>
      </c>
      <c r="BB325" s="1000">
        <v>307</v>
      </c>
      <c r="BC325" s="888">
        <v>160.48000000000002</v>
      </c>
      <c r="BD325" s="886">
        <v>399</v>
      </c>
      <c r="BE325" s="882">
        <v>429</v>
      </c>
      <c r="BF325" s="886">
        <v>222</v>
      </c>
      <c r="BG325" s="882">
        <v>239</v>
      </c>
      <c r="BH325" s="886">
        <v>251</v>
      </c>
      <c r="BI325" s="882">
        <v>250</v>
      </c>
      <c r="BJ325" s="881">
        <v>158.47</v>
      </c>
      <c r="BK325" s="882">
        <v>165</v>
      </c>
      <c r="BL325" s="881">
        <v>166</v>
      </c>
      <c r="BM325" s="247">
        <v>163</v>
      </c>
      <c r="BN325" s="881">
        <v>242</v>
      </c>
      <c r="BO325" s="882">
        <v>261</v>
      </c>
      <c r="BP325" s="887">
        <v>353.1</v>
      </c>
      <c r="BQ325" s="888">
        <v>297.43688171999997</v>
      </c>
    </row>
    <row r="326" spans="1:69" s="27" customFormat="1" ht="33.75" customHeight="1" x14ac:dyDescent="0.25">
      <c r="A326" s="1159">
        <v>250</v>
      </c>
      <c r="B326" s="1248" t="s">
        <v>313</v>
      </c>
      <c r="C326" s="1203" t="s">
        <v>3</v>
      </c>
      <c r="D326" s="1203"/>
      <c r="E326" s="107" t="s">
        <v>382</v>
      </c>
      <c r="F326" s="65" t="e">
        <f>#REF!</f>
        <v>#REF!</v>
      </c>
      <c r="G326" s="29">
        <v>3</v>
      </c>
      <c r="H326" s="65" t="e">
        <f t="shared" si="8"/>
        <v>#REF!</v>
      </c>
      <c r="I326" s="1221" t="e">
        <f>((H327+H326)*($I$9+#REF!))+H326+H327</f>
        <v>#REF!</v>
      </c>
      <c r="J326" s="1250" t="e">
        <f>ROUND(I326*#REF!*#REF!,0)</f>
        <v>#REF!</v>
      </c>
      <c r="K326" s="1241" t="e">
        <f>ROUND(I326*#REF!*#REF!*#REF!,0)</f>
        <v>#REF!</v>
      </c>
      <c r="L326" s="1243">
        <v>2093</v>
      </c>
      <c r="M326" s="1245">
        <v>1352</v>
      </c>
      <c r="N326" s="1206">
        <v>1569.83</v>
      </c>
      <c r="O326" s="1247">
        <v>1238.9000000000001</v>
      </c>
      <c r="P326" s="1206">
        <v>2338</v>
      </c>
      <c r="Q326" s="1247">
        <v>1738.5</v>
      </c>
      <c r="R326" s="1206">
        <v>2083.6967783932623</v>
      </c>
      <c r="S326" s="1247">
        <v>1844.1</v>
      </c>
      <c r="T326" s="1206">
        <v>3885</v>
      </c>
      <c r="U326" s="1247">
        <v>1120</v>
      </c>
      <c r="V326" s="1206">
        <v>1737.1964071567734</v>
      </c>
      <c r="W326" s="1247">
        <v>1869.5012855258328</v>
      </c>
      <c r="X326" s="1206"/>
      <c r="Y326" s="1247">
        <v>0</v>
      </c>
      <c r="Z326" s="1206">
        <v>2859.4</v>
      </c>
      <c r="AA326" s="1247">
        <v>3077</v>
      </c>
      <c r="AB326" s="1206">
        <v>3649</v>
      </c>
      <c r="AC326" s="1247">
        <v>2163</v>
      </c>
      <c r="AD326" s="1206">
        <v>1712</v>
      </c>
      <c r="AE326" s="1247">
        <v>1430</v>
      </c>
      <c r="AF326" s="1206">
        <v>1963</v>
      </c>
      <c r="AG326" s="1247">
        <v>2038</v>
      </c>
      <c r="AH326" s="1206">
        <v>1550.17</v>
      </c>
      <c r="AI326" s="1247">
        <v>1737</v>
      </c>
      <c r="AJ326" s="1206">
        <v>1415.24</v>
      </c>
      <c r="AK326" s="1247">
        <v>1523</v>
      </c>
      <c r="AL326" s="1206">
        <v>865</v>
      </c>
      <c r="AM326" s="1247">
        <v>833</v>
      </c>
      <c r="AN326" s="1206">
        <v>2401.9699999999998</v>
      </c>
      <c r="AO326" s="1247">
        <v>2494.1999999999998</v>
      </c>
      <c r="AP326" s="1206">
        <v>1424.838</v>
      </c>
      <c r="AQ326" s="1247">
        <v>1805.4169999999999</v>
      </c>
      <c r="AR326" s="1206">
        <v>1885</v>
      </c>
      <c r="AS326" s="1247">
        <v>2028</v>
      </c>
      <c r="AT326" s="1206">
        <v>1738.44</v>
      </c>
      <c r="AU326" s="1247">
        <v>1870.8400000000001</v>
      </c>
      <c r="AV326" s="1206">
        <v>2083.1999999999998</v>
      </c>
      <c r="AW326" s="1247">
        <v>1402</v>
      </c>
      <c r="AX326" s="1206">
        <v>1925.7739400000003</v>
      </c>
      <c r="AY326" s="1247">
        <v>1999.7225800000001</v>
      </c>
      <c r="AZ326" s="1206">
        <v>2631.3559322033898</v>
      </c>
      <c r="BA326" s="1247">
        <v>2811</v>
      </c>
      <c r="BB326" s="1206">
        <v>2469</v>
      </c>
      <c r="BC326" s="1247">
        <v>1291.1979796189632</v>
      </c>
      <c r="BD326" s="1206">
        <v>3389</v>
      </c>
      <c r="BE326" s="1247">
        <v>3647</v>
      </c>
      <c r="BF326" s="1206">
        <v>1829</v>
      </c>
      <c r="BG326" s="1247">
        <v>1968</v>
      </c>
      <c r="BH326" s="1206">
        <v>2018</v>
      </c>
      <c r="BI326" s="1247">
        <v>2015</v>
      </c>
      <c r="BJ326" s="1206">
        <v>1269.49</v>
      </c>
      <c r="BK326" s="1247">
        <v>1319</v>
      </c>
      <c r="BL326" s="1206">
        <v>1327</v>
      </c>
      <c r="BM326" s="1247">
        <v>1303</v>
      </c>
      <c r="BN326" s="1206">
        <v>1998</v>
      </c>
      <c r="BO326" s="1247">
        <v>2150</v>
      </c>
      <c r="BP326" s="1206">
        <v>2995.3</v>
      </c>
      <c r="BQ326" s="1247">
        <v>2595.8451226400002</v>
      </c>
    </row>
    <row r="327" spans="1:69" s="27" customFormat="1" ht="30" customHeight="1" thickBot="1" x14ac:dyDescent="0.3">
      <c r="A327" s="1161"/>
      <c r="B327" s="1249"/>
      <c r="C327" s="1168"/>
      <c r="D327" s="1168"/>
      <c r="E327" s="103" t="s">
        <v>373</v>
      </c>
      <c r="F327" s="66" t="e">
        <f>#REF!</f>
        <v>#REF!</v>
      </c>
      <c r="G327" s="873">
        <v>1</v>
      </c>
      <c r="H327" s="66" t="e">
        <f t="shared" si="8"/>
        <v>#REF!</v>
      </c>
      <c r="I327" s="1223"/>
      <c r="J327" s="1251"/>
      <c r="K327" s="1242"/>
      <c r="L327" s="1244"/>
      <c r="M327" s="1246"/>
      <c r="N327" s="1206"/>
      <c r="O327" s="1247"/>
      <c r="P327" s="1206"/>
      <c r="Q327" s="1247"/>
      <c r="R327" s="1206"/>
      <c r="S327" s="1247"/>
      <c r="T327" s="1206"/>
      <c r="U327" s="1247"/>
      <c r="V327" s="1206"/>
      <c r="W327" s="1247"/>
      <c r="X327" s="1206"/>
      <c r="Y327" s="1247"/>
      <c r="Z327" s="1206"/>
      <c r="AA327" s="1247"/>
      <c r="AB327" s="1206"/>
      <c r="AC327" s="1247">
        <v>0</v>
      </c>
      <c r="AD327" s="1206"/>
      <c r="AE327" s="1247"/>
      <c r="AF327" s="1206"/>
      <c r="AG327" s="1247"/>
      <c r="AH327" s="1206"/>
      <c r="AI327" s="1247"/>
      <c r="AJ327" s="1206"/>
      <c r="AK327" s="1247"/>
      <c r="AL327" s="1206"/>
      <c r="AM327" s="1247"/>
      <c r="AN327" s="1206"/>
      <c r="AO327" s="1247"/>
      <c r="AP327" s="1206"/>
      <c r="AQ327" s="1247"/>
      <c r="AR327" s="1206"/>
      <c r="AS327" s="1247"/>
      <c r="AT327" s="1206"/>
      <c r="AU327" s="1247"/>
      <c r="AV327" s="1206"/>
      <c r="AW327" s="1247"/>
      <c r="AX327" s="1206"/>
      <c r="AY327" s="1247"/>
      <c r="AZ327" s="1206"/>
      <c r="BA327" s="1247"/>
      <c r="BB327" s="1206"/>
      <c r="BC327" s="1247"/>
      <c r="BD327" s="1206"/>
      <c r="BE327" s="1247"/>
      <c r="BF327" s="1206"/>
      <c r="BG327" s="1247"/>
      <c r="BH327" s="1206"/>
      <c r="BI327" s="1247"/>
      <c r="BJ327" s="1206"/>
      <c r="BK327" s="1247"/>
      <c r="BL327" s="1206"/>
      <c r="BM327" s="1247"/>
      <c r="BN327" s="1206"/>
      <c r="BO327" s="1247"/>
      <c r="BP327" s="1206"/>
      <c r="BQ327" s="1247"/>
    </row>
    <row r="328" spans="1:69" s="27" customFormat="1" ht="33.75" customHeight="1" thickBot="1" x14ac:dyDescent="0.3">
      <c r="A328" s="16">
        <v>251</v>
      </c>
      <c r="B328" s="131" t="s">
        <v>314</v>
      </c>
      <c r="C328" s="1148" t="s">
        <v>3</v>
      </c>
      <c r="D328" s="1148"/>
      <c r="E328" s="871" t="s">
        <v>382</v>
      </c>
      <c r="F328" s="64" t="e">
        <f>#REF!</f>
        <v>#REF!</v>
      </c>
      <c r="G328" s="871">
        <v>1.5</v>
      </c>
      <c r="H328" s="64" t="e">
        <f>F328*G328</f>
        <v>#REF!</v>
      </c>
      <c r="I328" s="64" t="e">
        <f>(H328*($I$9+#REF!))+H328</f>
        <v>#REF!</v>
      </c>
      <c r="J328" s="64" t="e">
        <f>ROUND(I328*#REF!*#REF!,0)</f>
        <v>#REF!</v>
      </c>
      <c r="K328" s="919" t="e">
        <f>ROUND(I328*#REF!*#REF!*#REF!,0)</f>
        <v>#REF!</v>
      </c>
      <c r="L328" s="887">
        <v>761</v>
      </c>
      <c r="M328" s="888">
        <v>491</v>
      </c>
      <c r="N328" s="881">
        <v>571.49755980033922</v>
      </c>
      <c r="O328" s="879">
        <v>451</v>
      </c>
      <c r="P328" s="993">
        <v>851</v>
      </c>
      <c r="Q328" s="888">
        <v>633</v>
      </c>
      <c r="R328" s="887">
        <v>753.71138525705589</v>
      </c>
      <c r="S328" s="888">
        <v>667</v>
      </c>
      <c r="T328" s="994">
        <v>1324</v>
      </c>
      <c r="U328" s="995">
        <v>382</v>
      </c>
      <c r="V328" s="887">
        <v>614.92687781016002</v>
      </c>
      <c r="W328" s="888">
        <v>661.75970882418164</v>
      </c>
      <c r="X328" s="881">
        <v>754</v>
      </c>
      <c r="Y328" s="247">
        <v>754</v>
      </c>
      <c r="Z328" s="887">
        <v>1040.97</v>
      </c>
      <c r="AA328" s="888">
        <v>1120</v>
      </c>
      <c r="AB328" s="887">
        <v>1368</v>
      </c>
      <c r="AC328" s="888">
        <v>811</v>
      </c>
      <c r="AD328" s="881">
        <v>856</v>
      </c>
      <c r="AE328" s="996">
        <v>516</v>
      </c>
      <c r="AF328" s="881">
        <v>681</v>
      </c>
      <c r="AG328" s="882">
        <v>707</v>
      </c>
      <c r="AH328" s="881">
        <v>563.79</v>
      </c>
      <c r="AI328" s="882">
        <v>633</v>
      </c>
      <c r="AJ328" s="881">
        <v>502.08</v>
      </c>
      <c r="AK328" s="882">
        <v>541</v>
      </c>
      <c r="AL328" s="881">
        <v>432</v>
      </c>
      <c r="AM328" s="882">
        <v>416</v>
      </c>
      <c r="AN328" s="881">
        <v>841.57</v>
      </c>
      <c r="AO328" s="247">
        <v>873.9</v>
      </c>
      <c r="AP328" s="881">
        <v>712.41899999999998</v>
      </c>
      <c r="AQ328" s="882">
        <v>903.22699999999998</v>
      </c>
      <c r="AR328" s="881">
        <v>686</v>
      </c>
      <c r="AS328" s="882">
        <v>738</v>
      </c>
      <c r="AT328" s="881">
        <v>651.91999999999996</v>
      </c>
      <c r="AU328" s="882">
        <v>701.57</v>
      </c>
      <c r="AV328" s="881">
        <v>782.40000000000009</v>
      </c>
      <c r="AW328" s="882">
        <v>527</v>
      </c>
      <c r="AX328" s="881">
        <v>671.73527999999999</v>
      </c>
      <c r="AY328" s="882">
        <v>697.52665999999999</v>
      </c>
      <c r="AZ328" s="886">
        <v>938.98305084745766</v>
      </c>
      <c r="BA328" s="882">
        <v>1009</v>
      </c>
      <c r="BB328" s="887">
        <v>920</v>
      </c>
      <c r="BC328" s="888">
        <v>480.91281807372184</v>
      </c>
      <c r="BD328" s="881">
        <v>1196</v>
      </c>
      <c r="BE328" s="882">
        <v>1287</v>
      </c>
      <c r="BF328" s="881">
        <v>666</v>
      </c>
      <c r="BG328" s="882">
        <v>716</v>
      </c>
      <c r="BH328" s="881">
        <v>752</v>
      </c>
      <c r="BI328" s="882">
        <v>751</v>
      </c>
      <c r="BJ328" s="881">
        <v>476.27</v>
      </c>
      <c r="BK328" s="882">
        <v>494</v>
      </c>
      <c r="BL328" s="881">
        <v>498</v>
      </c>
      <c r="BM328" s="247">
        <v>489</v>
      </c>
      <c r="BN328" s="881">
        <v>727</v>
      </c>
      <c r="BO328" s="882">
        <v>783</v>
      </c>
      <c r="BP328" s="887">
        <v>1060.4000000000001</v>
      </c>
      <c r="BQ328" s="888">
        <v>892.32432607999999</v>
      </c>
    </row>
    <row r="329" spans="1:69" s="27" customFormat="1" ht="18.75" customHeight="1" thickBot="1" x14ac:dyDescent="0.3">
      <c r="A329" s="841">
        <v>252</v>
      </c>
      <c r="B329" s="842" t="s">
        <v>305</v>
      </c>
      <c r="C329" s="1171" t="s">
        <v>3</v>
      </c>
      <c r="D329" s="1171"/>
      <c r="E329" s="870" t="s">
        <v>8</v>
      </c>
      <c r="F329" s="101" t="e">
        <f>#REF!</f>
        <v>#REF!</v>
      </c>
      <c r="G329" s="870">
        <v>0.35</v>
      </c>
      <c r="H329" s="101" t="e">
        <f>F329*G329</f>
        <v>#REF!</v>
      </c>
      <c r="I329" s="101" t="e">
        <f>(H329*($I$9+#REF!))+H329</f>
        <v>#REF!</v>
      </c>
      <c r="J329" s="101" t="e">
        <f>ROUND(I329*#REF!*#REF!,0)</f>
        <v>#REF!</v>
      </c>
      <c r="K329" s="922" t="e">
        <f>ROUND(I329*#REF!*#REF!*#REF!,0)</f>
        <v>#REF!</v>
      </c>
      <c r="L329" s="887">
        <v>178</v>
      </c>
      <c r="M329" s="888">
        <v>115</v>
      </c>
      <c r="N329" s="881">
        <v>133.34943062007918</v>
      </c>
      <c r="O329" s="880">
        <v>105.2</v>
      </c>
      <c r="P329" s="993">
        <v>199</v>
      </c>
      <c r="Q329" s="888">
        <v>147.75</v>
      </c>
      <c r="R329" s="887">
        <v>175.86598989331307</v>
      </c>
      <c r="S329" s="888">
        <v>155.6</v>
      </c>
      <c r="T329" s="994">
        <v>309</v>
      </c>
      <c r="U329" s="995">
        <v>89</v>
      </c>
      <c r="V329" s="887">
        <v>143.48293815570398</v>
      </c>
      <c r="W329" s="888">
        <v>154.41059872564239</v>
      </c>
      <c r="X329" s="881">
        <v>176</v>
      </c>
      <c r="Y329" s="247">
        <v>176</v>
      </c>
      <c r="Z329" s="887">
        <v>242.89</v>
      </c>
      <c r="AA329" s="888">
        <v>261</v>
      </c>
      <c r="AB329" s="887">
        <v>320</v>
      </c>
      <c r="AC329" s="888">
        <v>189</v>
      </c>
      <c r="AD329" s="881">
        <v>200</v>
      </c>
      <c r="AE329" s="996">
        <v>120</v>
      </c>
      <c r="AF329" s="881">
        <v>159</v>
      </c>
      <c r="AG329" s="882">
        <v>165</v>
      </c>
      <c r="AH329" s="881">
        <v>131.80000000000001</v>
      </c>
      <c r="AI329" s="882">
        <v>147</v>
      </c>
      <c r="AJ329" s="881">
        <v>117.15</v>
      </c>
      <c r="AK329" s="882">
        <v>127</v>
      </c>
      <c r="AL329" s="881">
        <v>101</v>
      </c>
      <c r="AM329" s="882">
        <v>97</v>
      </c>
      <c r="AN329" s="881">
        <v>196.37</v>
      </c>
      <c r="AO329" s="247">
        <v>203.9</v>
      </c>
      <c r="AP329" s="881">
        <v>165.92</v>
      </c>
      <c r="AQ329" s="882">
        <v>210.511</v>
      </c>
      <c r="AR329" s="881">
        <v>160</v>
      </c>
      <c r="AS329" s="882">
        <v>172</v>
      </c>
      <c r="AT329" s="881">
        <v>152.11000000000001</v>
      </c>
      <c r="AU329" s="882">
        <v>163.69999999999999</v>
      </c>
      <c r="AV329" s="881">
        <v>182.4</v>
      </c>
      <c r="AW329" s="882">
        <v>123</v>
      </c>
      <c r="AX329" s="881">
        <v>156.74034000000003</v>
      </c>
      <c r="AY329" s="882">
        <v>162.75868</v>
      </c>
      <c r="AZ329" s="886">
        <v>218.64406779661019</v>
      </c>
      <c r="BA329" s="882">
        <v>236</v>
      </c>
      <c r="BB329" s="887">
        <v>215</v>
      </c>
      <c r="BC329" s="888">
        <v>112.41714285714285</v>
      </c>
      <c r="BD329" s="881">
        <v>279</v>
      </c>
      <c r="BE329" s="882">
        <v>300</v>
      </c>
      <c r="BF329" s="881">
        <v>155</v>
      </c>
      <c r="BG329" s="882">
        <v>167</v>
      </c>
      <c r="BH329" s="881">
        <v>175</v>
      </c>
      <c r="BI329" s="882">
        <v>175</v>
      </c>
      <c r="BJ329" s="881">
        <v>111.02</v>
      </c>
      <c r="BK329" s="882">
        <v>115</v>
      </c>
      <c r="BL329" s="881">
        <v>116</v>
      </c>
      <c r="BM329" s="247">
        <v>114</v>
      </c>
      <c r="BN329" s="881">
        <v>170</v>
      </c>
      <c r="BO329" s="882">
        <v>183</v>
      </c>
      <c r="BP329" s="887">
        <v>247.50000000000003</v>
      </c>
      <c r="BQ329" s="888">
        <v>208.20992147999999</v>
      </c>
    </row>
    <row r="330" spans="1:69" s="27" customFormat="1" ht="18.75" customHeight="1" thickBot="1" x14ac:dyDescent="0.3">
      <c r="A330" s="16">
        <v>253</v>
      </c>
      <c r="B330" s="131" t="s">
        <v>270</v>
      </c>
      <c r="C330" s="1148" t="s">
        <v>3</v>
      </c>
      <c r="D330" s="1148"/>
      <c r="E330" s="871" t="s">
        <v>8</v>
      </c>
      <c r="F330" s="64" t="e">
        <f>#REF!</f>
        <v>#REF!</v>
      </c>
      <c r="G330" s="871">
        <v>0.33</v>
      </c>
      <c r="H330" s="64" t="e">
        <f>F330*G330</f>
        <v>#REF!</v>
      </c>
      <c r="I330" s="64" t="e">
        <f>(H330*($I$9+#REF!))+H330</f>
        <v>#REF!</v>
      </c>
      <c r="J330" s="64" t="e">
        <f>ROUND(I330*#REF!*#REF!,0)</f>
        <v>#REF!</v>
      </c>
      <c r="K330" s="919" t="e">
        <f>ROUND(I330*#REF!*#REF!*#REF!,0)</f>
        <v>#REF!</v>
      </c>
      <c r="L330" s="887">
        <v>167</v>
      </c>
      <c r="M330" s="888">
        <v>108</v>
      </c>
      <c r="N330" s="881">
        <v>125.72946315607466</v>
      </c>
      <c r="O330" s="247">
        <v>99.2</v>
      </c>
      <c r="P330" s="993">
        <v>187</v>
      </c>
      <c r="Q330" s="888">
        <v>139.5</v>
      </c>
      <c r="R330" s="887">
        <v>165.81650475655232</v>
      </c>
      <c r="S330" s="888">
        <v>146.69999999999999</v>
      </c>
      <c r="T330" s="994">
        <v>291</v>
      </c>
      <c r="U330" s="995">
        <v>84</v>
      </c>
      <c r="V330" s="887">
        <v>135.2839131182352</v>
      </c>
      <c r="W330" s="888">
        <v>145.58713594132001</v>
      </c>
      <c r="X330" s="881">
        <v>166</v>
      </c>
      <c r="Y330" s="247">
        <v>166</v>
      </c>
      <c r="Z330" s="887">
        <v>229.01</v>
      </c>
      <c r="AA330" s="888">
        <v>246</v>
      </c>
      <c r="AB330" s="887">
        <v>301</v>
      </c>
      <c r="AC330" s="888">
        <v>178</v>
      </c>
      <c r="AD330" s="881">
        <v>188</v>
      </c>
      <c r="AE330" s="996">
        <v>113</v>
      </c>
      <c r="AF330" s="881">
        <v>150</v>
      </c>
      <c r="AG330" s="882">
        <v>156</v>
      </c>
      <c r="AH330" s="881">
        <v>124.47</v>
      </c>
      <c r="AI330" s="882">
        <v>139</v>
      </c>
      <c r="AJ330" s="881">
        <v>110.88</v>
      </c>
      <c r="AK330" s="882">
        <v>119</v>
      </c>
      <c r="AL330" s="881">
        <v>95</v>
      </c>
      <c r="AM330" s="882">
        <v>92</v>
      </c>
      <c r="AN330" s="881">
        <v>185.15</v>
      </c>
      <c r="AO330" s="247">
        <v>192.3</v>
      </c>
      <c r="AP330" s="881">
        <v>156.58699999999999</v>
      </c>
      <c r="AQ330" s="882">
        <v>199.10399999999998</v>
      </c>
      <c r="AR330" s="881">
        <v>151</v>
      </c>
      <c r="AS330" s="882">
        <v>162</v>
      </c>
      <c r="AT330" s="881">
        <v>143.41999999999999</v>
      </c>
      <c r="AU330" s="882">
        <v>154.34</v>
      </c>
      <c r="AV330" s="881">
        <v>172.8</v>
      </c>
      <c r="AW330" s="882">
        <v>116</v>
      </c>
      <c r="AX330" s="881">
        <v>147.78134000000003</v>
      </c>
      <c r="AY330" s="882">
        <v>153.45186000000001</v>
      </c>
      <c r="AZ330" s="886">
        <v>206.77966101694918</v>
      </c>
      <c r="BA330" s="882">
        <v>223</v>
      </c>
      <c r="BB330" s="887">
        <v>202</v>
      </c>
      <c r="BC330" s="888">
        <v>105.70378378378381</v>
      </c>
      <c r="BD330" s="881">
        <v>263</v>
      </c>
      <c r="BE330" s="882">
        <v>283</v>
      </c>
      <c r="BF330" s="881">
        <v>146</v>
      </c>
      <c r="BG330" s="882">
        <v>158</v>
      </c>
      <c r="BH330" s="881">
        <v>165</v>
      </c>
      <c r="BI330" s="882">
        <v>165</v>
      </c>
      <c r="BJ330" s="881">
        <v>105.08</v>
      </c>
      <c r="BK330" s="882">
        <v>109</v>
      </c>
      <c r="BL330" s="881">
        <v>109</v>
      </c>
      <c r="BM330" s="247">
        <v>108</v>
      </c>
      <c r="BN330" s="881">
        <v>160</v>
      </c>
      <c r="BO330" s="882">
        <v>172</v>
      </c>
      <c r="BP330" s="887">
        <v>233.20000000000002</v>
      </c>
      <c r="BQ330" s="888">
        <v>196.30752108000001</v>
      </c>
    </row>
    <row r="331" spans="1:69" s="27" customFormat="1" ht="18.75" customHeight="1" thickBot="1" x14ac:dyDescent="0.3">
      <c r="A331" s="925">
        <v>254</v>
      </c>
      <c r="B331" s="842" t="s">
        <v>271</v>
      </c>
      <c r="C331" s="1171" t="s">
        <v>3</v>
      </c>
      <c r="D331" s="1171"/>
      <c r="E331" s="870" t="s">
        <v>8</v>
      </c>
      <c r="F331" s="101" t="e">
        <f>#REF!</f>
        <v>#REF!</v>
      </c>
      <c r="G331" s="870">
        <v>2.5</v>
      </c>
      <c r="H331" s="101" t="e">
        <f>F331*G331</f>
        <v>#REF!</v>
      </c>
      <c r="I331" s="101" t="e">
        <f>(H331*($I$9+#REF!))+H331</f>
        <v>#REF!</v>
      </c>
      <c r="J331" s="101" t="e">
        <f>ROUND(I331*#REF!*#REF!,0)</f>
        <v>#REF!</v>
      </c>
      <c r="K331" s="922" t="e">
        <f>ROUND(I331*#REF!*#REF!*#REF!,0)</f>
        <v>#REF!</v>
      </c>
      <c r="L331" s="887">
        <v>1268</v>
      </c>
      <c r="M331" s="888">
        <v>819</v>
      </c>
      <c r="N331" s="881">
        <v>952.49593300056551</v>
      </c>
      <c r="O331" s="247">
        <v>751.7</v>
      </c>
      <c r="P331" s="993"/>
      <c r="Q331" s="888"/>
      <c r="R331" s="887">
        <v>1256.1856420950933</v>
      </c>
      <c r="S331" s="888">
        <v>1111.7</v>
      </c>
      <c r="T331" s="994">
        <v>2206</v>
      </c>
      <c r="U331" s="995">
        <v>636</v>
      </c>
      <c r="V331" s="887">
        <v>1024.8781296836003</v>
      </c>
      <c r="W331" s="888">
        <v>1102.932848040303</v>
      </c>
      <c r="X331" s="881">
        <v>1257</v>
      </c>
      <c r="Y331" s="247">
        <v>1257</v>
      </c>
      <c r="Z331" s="887">
        <v>1734.95</v>
      </c>
      <c r="AA331" s="888">
        <v>1867</v>
      </c>
      <c r="AB331" s="887">
        <v>2280</v>
      </c>
      <c r="AC331" s="888">
        <v>1352</v>
      </c>
      <c r="AD331" s="881">
        <v>1426</v>
      </c>
      <c r="AE331" s="996">
        <v>859</v>
      </c>
      <c r="AF331" s="881">
        <v>1135</v>
      </c>
      <c r="AG331" s="882">
        <v>1178</v>
      </c>
      <c r="AH331" s="881">
        <v>940.35</v>
      </c>
      <c r="AI331" s="882">
        <v>1054</v>
      </c>
      <c r="AJ331" s="881">
        <v>836.8</v>
      </c>
      <c r="AK331" s="882">
        <v>901</v>
      </c>
      <c r="AL331" s="881">
        <v>721</v>
      </c>
      <c r="AM331" s="882">
        <v>693</v>
      </c>
      <c r="AN331" s="881">
        <v>1402.62</v>
      </c>
      <c r="AO331" s="247">
        <v>1456.5</v>
      </c>
      <c r="AP331" s="881">
        <v>1187.365</v>
      </c>
      <c r="AQ331" s="882">
        <v>1504.6869999999999</v>
      </c>
      <c r="AR331" s="881">
        <v>1143</v>
      </c>
      <c r="AS331" s="882">
        <v>1230</v>
      </c>
      <c r="AT331" s="881">
        <v>1086.53</v>
      </c>
      <c r="AU331" s="882">
        <v>1169.28</v>
      </c>
      <c r="AV331" s="881">
        <v>1305.6000000000001</v>
      </c>
      <c r="AW331" s="882">
        <v>878</v>
      </c>
      <c r="AX331" s="881">
        <v>1119.5588</v>
      </c>
      <c r="AY331" s="882">
        <v>1162.5514600000001</v>
      </c>
      <c r="AZ331" s="886">
        <v>1566.9491525423732</v>
      </c>
      <c r="BA331" s="882">
        <v>1684.9999999999998</v>
      </c>
      <c r="BB331" s="887">
        <v>1533</v>
      </c>
      <c r="BC331" s="888">
        <v>801.91760171306203</v>
      </c>
      <c r="BD331" s="881">
        <v>1994</v>
      </c>
      <c r="BE331" s="882">
        <v>2145</v>
      </c>
      <c r="BF331" s="881">
        <v>1109</v>
      </c>
      <c r="BG331" s="882">
        <v>1194</v>
      </c>
      <c r="BH331" s="881">
        <v>1253</v>
      </c>
      <c r="BI331" s="882">
        <v>1251</v>
      </c>
      <c r="BJ331" s="881">
        <v>793.22</v>
      </c>
      <c r="BK331" s="882">
        <v>824</v>
      </c>
      <c r="BL331" s="881">
        <v>830</v>
      </c>
      <c r="BM331" s="247">
        <v>816</v>
      </c>
      <c r="BN331" s="881">
        <v>1212</v>
      </c>
      <c r="BO331" s="882">
        <v>1304</v>
      </c>
      <c r="BP331" s="887">
        <v>1766.6000000000001</v>
      </c>
      <c r="BQ331" s="888">
        <v>1487.1980895199999</v>
      </c>
    </row>
    <row r="332" spans="1:69" s="27" customFormat="1" ht="22.5" customHeight="1" thickBot="1" x14ac:dyDescent="0.3">
      <c r="A332" s="1239" t="s">
        <v>315</v>
      </c>
      <c r="B332" s="1240"/>
      <c r="C332" s="1230"/>
      <c r="D332" s="1231"/>
      <c r="E332" s="968"/>
      <c r="F332" s="968"/>
      <c r="G332" s="968"/>
      <c r="H332" s="968"/>
      <c r="I332" s="968"/>
      <c r="J332" s="968"/>
      <c r="K332" s="974"/>
      <c r="L332" s="887"/>
      <c r="M332" s="888"/>
      <c r="N332" s="881"/>
      <c r="O332" s="247"/>
      <c r="P332" s="993"/>
      <c r="Q332" s="888"/>
      <c r="R332" s="887"/>
      <c r="S332" s="888"/>
      <c r="T332" s="994"/>
      <c r="U332" s="995"/>
      <c r="V332" s="887"/>
      <c r="W332" s="888"/>
      <c r="X332" s="881"/>
      <c r="Y332" s="247"/>
      <c r="Z332" s="887"/>
      <c r="AA332" s="888"/>
      <c r="AB332" s="887"/>
      <c r="AC332" s="888"/>
      <c r="AD332" s="881"/>
      <c r="AE332" s="996"/>
      <c r="AF332" s="881"/>
      <c r="AG332" s="882"/>
      <c r="AH332" s="881"/>
      <c r="AI332" s="882"/>
      <c r="AJ332" s="881"/>
      <c r="AK332" s="882"/>
      <c r="AL332" s="881"/>
      <c r="AM332" s="882"/>
      <c r="AN332" s="881"/>
      <c r="AO332" s="247"/>
      <c r="AP332" s="881"/>
      <c r="AQ332" s="882"/>
      <c r="AR332" s="881"/>
      <c r="AS332" s="882"/>
      <c r="AT332" s="881"/>
      <c r="AU332" s="882"/>
      <c r="AV332" s="881"/>
      <c r="AW332" s="882"/>
      <c r="AX332" s="881"/>
      <c r="AY332" s="882"/>
      <c r="AZ332" s="886"/>
      <c r="BA332" s="882"/>
      <c r="BB332" s="887"/>
      <c r="BC332" s="888"/>
      <c r="BD332" s="881"/>
      <c r="BE332" s="882"/>
      <c r="BF332" s="881"/>
      <c r="BG332" s="882"/>
      <c r="BH332" s="881">
        <v>0</v>
      </c>
      <c r="BI332" s="882">
        <v>0</v>
      </c>
      <c r="BJ332" s="881"/>
      <c r="BK332" s="882"/>
      <c r="BL332" s="881"/>
      <c r="BM332" s="247"/>
      <c r="BN332" s="881"/>
      <c r="BO332" s="882"/>
      <c r="BP332" s="887"/>
      <c r="BQ332" s="888"/>
    </row>
    <row r="333" spans="1:69" s="27" customFormat="1" ht="44.25" customHeight="1" thickBot="1" x14ac:dyDescent="0.3">
      <c r="A333" s="16">
        <v>255</v>
      </c>
      <c r="B333" s="131" t="s">
        <v>316</v>
      </c>
      <c r="C333" s="1163" t="s">
        <v>3</v>
      </c>
      <c r="D333" s="1163"/>
      <c r="E333" s="873" t="s">
        <v>383</v>
      </c>
      <c r="F333" s="66" t="e">
        <f>#REF!</f>
        <v>#REF!</v>
      </c>
      <c r="G333" s="873">
        <v>0.9</v>
      </c>
      <c r="H333" s="66" t="e">
        <f t="shared" ref="H333:H353" si="9">F333*G333</f>
        <v>#REF!</v>
      </c>
      <c r="I333" s="66" t="e">
        <f>(H333*($I$9+#REF!))+H333</f>
        <v>#REF!</v>
      </c>
      <c r="J333" s="66" t="e">
        <f>ROUND(I333*#REF!*#REF!,0)</f>
        <v>#REF!</v>
      </c>
      <c r="K333" s="964" t="e">
        <f>ROUND(I333*#REF!*#REF!*#REF!,0)</f>
        <v>#REF!</v>
      </c>
      <c r="L333" s="887">
        <v>521</v>
      </c>
      <c r="M333" s="888">
        <v>337</v>
      </c>
      <c r="N333" s="881">
        <v>391.04841109268693</v>
      </c>
      <c r="O333" s="247">
        <v>308.60000000000002</v>
      </c>
      <c r="P333" s="993">
        <v>576</v>
      </c>
      <c r="Q333" s="888">
        <v>428.25</v>
      </c>
      <c r="R333" s="887">
        <v>518.84626573633636</v>
      </c>
      <c r="S333" s="888">
        <v>459.2</v>
      </c>
      <c r="T333" s="994">
        <v>912</v>
      </c>
      <c r="U333" s="995">
        <v>263</v>
      </c>
      <c r="V333" s="887">
        <v>423.61629360255472</v>
      </c>
      <c r="W333" s="888">
        <v>455.87891052332526</v>
      </c>
      <c r="X333" s="881">
        <v>404</v>
      </c>
      <c r="Y333" s="247">
        <v>404</v>
      </c>
      <c r="Z333" s="887">
        <v>693.6</v>
      </c>
      <c r="AA333" s="888">
        <v>746</v>
      </c>
      <c r="AB333" s="887">
        <v>958</v>
      </c>
      <c r="AC333" s="888">
        <v>567</v>
      </c>
      <c r="AD333" s="881">
        <v>590</v>
      </c>
      <c r="AE333" s="996">
        <v>355</v>
      </c>
      <c r="AF333" s="881">
        <v>431</v>
      </c>
      <c r="AG333" s="882">
        <v>448</v>
      </c>
      <c r="AH333" s="881">
        <v>331.58</v>
      </c>
      <c r="AI333" s="882">
        <v>371</v>
      </c>
      <c r="AJ333" s="881">
        <v>341</v>
      </c>
      <c r="AK333" s="882">
        <v>366</v>
      </c>
      <c r="AL333" s="881">
        <v>485</v>
      </c>
      <c r="AM333" s="882">
        <v>467</v>
      </c>
      <c r="AN333" s="881">
        <v>504.94</v>
      </c>
      <c r="AO333" s="247">
        <v>524.29999999999995</v>
      </c>
      <c r="AP333" s="881">
        <v>552.721</v>
      </c>
      <c r="AQ333" s="882">
        <v>594.20099999999991</v>
      </c>
      <c r="AR333" s="881">
        <v>472</v>
      </c>
      <c r="AS333" s="882">
        <v>508</v>
      </c>
      <c r="AT333" s="881">
        <v>417.84</v>
      </c>
      <c r="AU333" s="882">
        <v>449.67</v>
      </c>
      <c r="AV333" s="881">
        <v>470.40000000000003</v>
      </c>
      <c r="AW333" s="882">
        <v>316</v>
      </c>
      <c r="AX333" s="881">
        <v>360.68934000000002</v>
      </c>
      <c r="AY333" s="882">
        <v>374.53890000000007</v>
      </c>
      <c r="AZ333" s="886">
        <v>499.15254237288138</v>
      </c>
      <c r="BA333" s="882">
        <v>517</v>
      </c>
      <c r="BB333" s="887">
        <v>612</v>
      </c>
      <c r="BC333" s="888">
        <v>319.87200000000001</v>
      </c>
      <c r="BD333" s="881">
        <v>824</v>
      </c>
      <c r="BE333" s="882">
        <v>887</v>
      </c>
      <c r="BF333" s="881">
        <v>411</v>
      </c>
      <c r="BG333" s="882">
        <v>348</v>
      </c>
      <c r="BH333" s="881">
        <v>514</v>
      </c>
      <c r="BI333" s="882">
        <v>514</v>
      </c>
      <c r="BJ333" s="881">
        <v>327.97</v>
      </c>
      <c r="BK333" s="882">
        <v>340</v>
      </c>
      <c r="BL333" s="881">
        <v>299</v>
      </c>
      <c r="BM333" s="247">
        <v>294</v>
      </c>
      <c r="BN333" s="881">
        <v>468</v>
      </c>
      <c r="BO333" s="882">
        <v>503</v>
      </c>
      <c r="BP333" s="887">
        <v>699.6</v>
      </c>
      <c r="BQ333" s="888">
        <v>503.73147439999997</v>
      </c>
    </row>
    <row r="334" spans="1:69" s="27" customFormat="1" ht="44.25" customHeight="1" thickBot="1" x14ac:dyDescent="0.3">
      <c r="A334" s="841">
        <v>256</v>
      </c>
      <c r="B334" s="842" t="s">
        <v>317</v>
      </c>
      <c r="C334" s="1171" t="s">
        <v>3</v>
      </c>
      <c r="D334" s="1171"/>
      <c r="E334" s="870" t="s">
        <v>8</v>
      </c>
      <c r="F334" s="101" t="e">
        <f>#REF!</f>
        <v>#REF!</v>
      </c>
      <c r="G334" s="870">
        <v>1.42</v>
      </c>
      <c r="H334" s="101" t="e">
        <f t="shared" si="9"/>
        <v>#REF!</v>
      </c>
      <c r="I334" s="101" t="e">
        <f>(H334*($I$9+#REF!))+H334</f>
        <v>#REF!</v>
      </c>
      <c r="J334" s="101" t="e">
        <f>ROUND(I334*#REF!*#REF!,0)</f>
        <v>#REF!</v>
      </c>
      <c r="K334" s="922" t="e">
        <f>ROUND(I334*#REF!*#REF!*#REF!,0)</f>
        <v>#REF!</v>
      </c>
      <c r="L334" s="887">
        <v>822</v>
      </c>
      <c r="M334" s="888">
        <v>531</v>
      </c>
      <c r="N334" s="881">
        <v>616.98749305735032</v>
      </c>
      <c r="O334" s="247">
        <v>486.9</v>
      </c>
      <c r="P334" s="993">
        <v>908</v>
      </c>
      <c r="Q334" s="888">
        <v>675</v>
      </c>
      <c r="R334" s="887">
        <v>818.6241081617751</v>
      </c>
      <c r="S334" s="888">
        <v>724.5</v>
      </c>
      <c r="T334" s="994">
        <v>1439</v>
      </c>
      <c r="U334" s="995">
        <v>415</v>
      </c>
      <c r="V334" s="887">
        <v>668.37237435069756</v>
      </c>
      <c r="W334" s="888">
        <v>719.27561438124656</v>
      </c>
      <c r="X334" s="881">
        <v>638</v>
      </c>
      <c r="Y334" s="247">
        <v>638</v>
      </c>
      <c r="Z334" s="887">
        <v>1094.4000000000001</v>
      </c>
      <c r="AA334" s="888">
        <v>1178</v>
      </c>
      <c r="AB334" s="887">
        <v>1512</v>
      </c>
      <c r="AC334" s="888">
        <v>896</v>
      </c>
      <c r="AD334" s="881">
        <v>931</v>
      </c>
      <c r="AE334" s="996">
        <v>561</v>
      </c>
      <c r="AF334" s="881">
        <v>681</v>
      </c>
      <c r="AG334" s="882">
        <v>707</v>
      </c>
      <c r="AH334" s="881">
        <v>523</v>
      </c>
      <c r="AI334" s="882">
        <v>586</v>
      </c>
      <c r="AJ334" s="881">
        <v>537.64</v>
      </c>
      <c r="AK334" s="882">
        <v>578</v>
      </c>
      <c r="AL334" s="881">
        <v>765</v>
      </c>
      <c r="AM334" s="882">
        <v>736</v>
      </c>
      <c r="AN334" s="881">
        <v>796.69</v>
      </c>
      <c r="AO334" s="247">
        <v>827.3</v>
      </c>
      <c r="AP334" s="881">
        <v>872.11699999999996</v>
      </c>
      <c r="AQ334" s="882">
        <v>938.4849999999999</v>
      </c>
      <c r="AR334" s="881">
        <v>744</v>
      </c>
      <c r="AS334" s="882">
        <v>801</v>
      </c>
      <c r="AT334" s="881">
        <v>659.26</v>
      </c>
      <c r="AU334" s="882">
        <v>709.47</v>
      </c>
      <c r="AV334" s="881">
        <v>740.80000000000007</v>
      </c>
      <c r="AW334" s="882">
        <v>499</v>
      </c>
      <c r="AX334" s="881">
        <v>569.08621999999991</v>
      </c>
      <c r="AY334" s="882">
        <v>590.93563999999992</v>
      </c>
      <c r="AZ334" s="886">
        <v>805.08474576271192</v>
      </c>
      <c r="BA334" s="882">
        <v>835</v>
      </c>
      <c r="BB334" s="887">
        <v>966</v>
      </c>
      <c r="BC334" s="888">
        <v>505.51066817667044</v>
      </c>
      <c r="BD334" s="881">
        <v>1300</v>
      </c>
      <c r="BE334" s="882">
        <v>1399</v>
      </c>
      <c r="BF334" s="881">
        <v>647</v>
      </c>
      <c r="BG334" s="882">
        <v>550</v>
      </c>
      <c r="BH334" s="881">
        <v>812</v>
      </c>
      <c r="BI334" s="882">
        <v>810</v>
      </c>
      <c r="BJ334" s="881">
        <v>516.95000000000005</v>
      </c>
      <c r="BK334" s="882">
        <v>537</v>
      </c>
      <c r="BL334" s="881">
        <v>472</v>
      </c>
      <c r="BM334" s="247">
        <v>463</v>
      </c>
      <c r="BN334" s="881">
        <v>738</v>
      </c>
      <c r="BO334" s="882">
        <v>794</v>
      </c>
      <c r="BP334" s="887">
        <v>1103.3000000000002</v>
      </c>
      <c r="BQ334" s="888">
        <v>794.79304740000021</v>
      </c>
    </row>
    <row r="335" spans="1:69" s="27" customFormat="1" ht="44.25" customHeight="1" thickBot="1" x14ac:dyDescent="0.3">
      <c r="A335" s="16">
        <v>257</v>
      </c>
      <c r="B335" s="131" t="s">
        <v>318</v>
      </c>
      <c r="C335" s="1148" t="s">
        <v>3</v>
      </c>
      <c r="D335" s="1148"/>
      <c r="E335" s="871" t="s">
        <v>8</v>
      </c>
      <c r="F335" s="64" t="e">
        <f>#REF!</f>
        <v>#REF!</v>
      </c>
      <c r="G335" s="871">
        <v>0.94</v>
      </c>
      <c r="H335" s="64" t="e">
        <f t="shared" si="9"/>
        <v>#REF!</v>
      </c>
      <c r="I335" s="64" t="e">
        <f>(H335*($I$9+#REF!))+H335</f>
        <v>#REF!</v>
      </c>
      <c r="J335" s="64" t="e">
        <f>ROUND(I335*#REF!*#REF!,0)</f>
        <v>#REF!</v>
      </c>
      <c r="K335" s="919" t="e">
        <f>ROUND(I335*#REF!*#REF!*#REF!,0)</f>
        <v>#REF!</v>
      </c>
      <c r="L335" s="887">
        <v>544</v>
      </c>
      <c r="M335" s="888">
        <v>352</v>
      </c>
      <c r="N335" s="881">
        <v>408.4283404745841</v>
      </c>
      <c r="O335" s="247">
        <v>322.3</v>
      </c>
      <c r="P335" s="993">
        <v>601</v>
      </c>
      <c r="Q335" s="888">
        <v>447</v>
      </c>
      <c r="R335" s="887">
        <v>541.90609976906251</v>
      </c>
      <c r="S335" s="888">
        <v>479.6</v>
      </c>
      <c r="T335" s="994">
        <v>952</v>
      </c>
      <c r="U335" s="995">
        <v>275</v>
      </c>
      <c r="V335" s="887">
        <v>442.44368442933489</v>
      </c>
      <c r="W335" s="888">
        <v>476.14019543547306</v>
      </c>
      <c r="X335" s="881">
        <v>422</v>
      </c>
      <c r="Y335" s="247">
        <v>422</v>
      </c>
      <c r="Z335" s="887">
        <v>724.4</v>
      </c>
      <c r="AA335" s="888">
        <v>780</v>
      </c>
      <c r="AB335" s="887">
        <v>1001</v>
      </c>
      <c r="AC335" s="888">
        <v>593</v>
      </c>
      <c r="AD335" s="881">
        <v>616</v>
      </c>
      <c r="AE335" s="996">
        <v>371</v>
      </c>
      <c r="AF335" s="881">
        <v>451</v>
      </c>
      <c r="AG335" s="882">
        <v>468</v>
      </c>
      <c r="AH335" s="881">
        <v>346.23</v>
      </c>
      <c r="AI335" s="882">
        <v>388</v>
      </c>
      <c r="AJ335" s="881">
        <v>355.64</v>
      </c>
      <c r="AK335" s="882">
        <v>383</v>
      </c>
      <c r="AL335" s="881">
        <v>506</v>
      </c>
      <c r="AM335" s="882">
        <v>488</v>
      </c>
      <c r="AN335" s="881" t="s">
        <v>468</v>
      </c>
      <c r="AO335" s="247">
        <v>547.6</v>
      </c>
      <c r="AP335" s="881">
        <v>576.572</v>
      </c>
      <c r="AQ335" s="882">
        <v>621.1629999999999</v>
      </c>
      <c r="AR335" s="881">
        <v>493</v>
      </c>
      <c r="AS335" s="882">
        <v>530</v>
      </c>
      <c r="AT335" s="881">
        <v>436.41</v>
      </c>
      <c r="AU335" s="882">
        <v>469.65</v>
      </c>
      <c r="AV335" s="881">
        <v>491.20000000000005</v>
      </c>
      <c r="AW335" s="882">
        <v>330</v>
      </c>
      <c r="AX335" s="881">
        <v>376.72068000000002</v>
      </c>
      <c r="AY335" s="882">
        <v>391.18155999999999</v>
      </c>
      <c r="AZ335" s="886">
        <v>528.81355932203394</v>
      </c>
      <c r="BA335" s="882">
        <v>549</v>
      </c>
      <c r="BB335" s="887">
        <v>640</v>
      </c>
      <c r="BC335" s="888">
        <v>334.3917948717949</v>
      </c>
      <c r="BD335" s="881">
        <v>861</v>
      </c>
      <c r="BE335" s="882">
        <v>926</v>
      </c>
      <c r="BF335" s="881">
        <v>429</v>
      </c>
      <c r="BG335" s="882">
        <v>364</v>
      </c>
      <c r="BH335" s="881">
        <v>537</v>
      </c>
      <c r="BI335" s="882">
        <v>536</v>
      </c>
      <c r="BJ335" s="881">
        <v>342.37</v>
      </c>
      <c r="BK335" s="882">
        <v>355</v>
      </c>
      <c r="BL335" s="881">
        <v>312</v>
      </c>
      <c r="BM335" s="247">
        <v>307</v>
      </c>
      <c r="BN335" s="881">
        <v>488</v>
      </c>
      <c r="BO335" s="882">
        <v>525</v>
      </c>
      <c r="BP335" s="887">
        <v>730.40000000000009</v>
      </c>
      <c r="BQ335" s="888">
        <v>526.12714044000006</v>
      </c>
    </row>
    <row r="336" spans="1:69" s="27" customFormat="1" ht="44.25" customHeight="1" thickBot="1" x14ac:dyDescent="0.3">
      <c r="A336" s="841">
        <v>258</v>
      </c>
      <c r="B336" s="842" t="s">
        <v>319</v>
      </c>
      <c r="C336" s="1171" t="s">
        <v>3</v>
      </c>
      <c r="D336" s="1171"/>
      <c r="E336" s="870" t="s">
        <v>8</v>
      </c>
      <c r="F336" s="101" t="e">
        <f>#REF!</f>
        <v>#REF!</v>
      </c>
      <c r="G336" s="870">
        <v>1.3</v>
      </c>
      <c r="H336" s="101" t="e">
        <f t="shared" si="9"/>
        <v>#REF!</v>
      </c>
      <c r="I336" s="101" t="e">
        <f>(H336*($I$9+#REF!))+H336</f>
        <v>#REF!</v>
      </c>
      <c r="J336" s="101" t="e">
        <f>ROUND(I336*#REF!*#REF!,0)</f>
        <v>#REF!</v>
      </c>
      <c r="K336" s="922" t="e">
        <f>ROUND(I336*#REF!*#REF!*#REF!,0)</f>
        <v>#REF!</v>
      </c>
      <c r="L336" s="887">
        <v>753</v>
      </c>
      <c r="M336" s="888">
        <v>486</v>
      </c>
      <c r="N336" s="881">
        <v>564.84770491165898</v>
      </c>
      <c r="O336" s="247">
        <v>445.8</v>
      </c>
      <c r="P336" s="993">
        <v>831</v>
      </c>
      <c r="Q336" s="888">
        <v>618</v>
      </c>
      <c r="R336" s="887">
        <v>749.44460606359723</v>
      </c>
      <c r="S336" s="888">
        <v>663.3</v>
      </c>
      <c r="T336" s="994">
        <v>1317</v>
      </c>
      <c r="U336" s="995">
        <v>380</v>
      </c>
      <c r="V336" s="887">
        <v>611.89020187035692</v>
      </c>
      <c r="W336" s="888">
        <v>658.4917596448031</v>
      </c>
      <c r="X336" s="881">
        <v>584</v>
      </c>
      <c r="Y336" s="247">
        <v>584</v>
      </c>
      <c r="Z336" s="887">
        <v>1001.9</v>
      </c>
      <c r="AA336" s="888">
        <v>1078</v>
      </c>
      <c r="AB336" s="887">
        <v>1383</v>
      </c>
      <c r="AC336" s="888">
        <v>820</v>
      </c>
      <c r="AD336" s="881">
        <v>852</v>
      </c>
      <c r="AE336" s="996">
        <v>513</v>
      </c>
      <c r="AF336" s="881">
        <v>623</v>
      </c>
      <c r="AG336" s="882">
        <v>647</v>
      </c>
      <c r="AH336" s="881">
        <v>478.02</v>
      </c>
      <c r="AI336" s="882">
        <v>537</v>
      </c>
      <c r="AJ336" s="881">
        <v>491.62</v>
      </c>
      <c r="AK336" s="882">
        <v>529</v>
      </c>
      <c r="AL336" s="881">
        <v>700</v>
      </c>
      <c r="AM336" s="882">
        <v>674</v>
      </c>
      <c r="AN336" s="881">
        <v>729.36</v>
      </c>
      <c r="AO336" s="247">
        <v>757.4</v>
      </c>
      <c r="AP336" s="881">
        <v>797.45299999999997</v>
      </c>
      <c r="AQ336" s="882">
        <v>858.63599999999997</v>
      </c>
      <c r="AR336" s="881">
        <v>681</v>
      </c>
      <c r="AS336" s="882">
        <v>733</v>
      </c>
      <c r="AT336" s="881">
        <v>603.54999999999995</v>
      </c>
      <c r="AU336" s="882">
        <v>649.52</v>
      </c>
      <c r="AV336" s="881">
        <v>678.40000000000009</v>
      </c>
      <c r="AW336" s="882">
        <v>456</v>
      </c>
      <c r="AX336" s="881">
        <v>520.99220000000003</v>
      </c>
      <c r="AY336" s="882">
        <v>540.99712</v>
      </c>
      <c r="AZ336" s="886">
        <v>728.81355932203394</v>
      </c>
      <c r="BA336" s="882">
        <v>756</v>
      </c>
      <c r="BB336" s="887">
        <v>885</v>
      </c>
      <c r="BC336" s="888">
        <v>462.46724351050682</v>
      </c>
      <c r="BD336" s="881">
        <v>1190</v>
      </c>
      <c r="BE336" s="882">
        <v>1281</v>
      </c>
      <c r="BF336" s="881">
        <v>593</v>
      </c>
      <c r="BG336" s="882">
        <v>504</v>
      </c>
      <c r="BH336" s="881">
        <v>743</v>
      </c>
      <c r="BI336" s="882">
        <v>742</v>
      </c>
      <c r="BJ336" s="881">
        <v>472.88</v>
      </c>
      <c r="BK336" s="882">
        <v>491</v>
      </c>
      <c r="BL336" s="881">
        <v>431</v>
      </c>
      <c r="BM336" s="247">
        <v>424</v>
      </c>
      <c r="BN336" s="881">
        <v>675</v>
      </c>
      <c r="BO336" s="882">
        <v>727</v>
      </c>
      <c r="BP336" s="887">
        <v>1010.9000000000001</v>
      </c>
      <c r="BQ336" s="888">
        <v>727.61973020000005</v>
      </c>
    </row>
    <row r="337" spans="1:69" s="27" customFormat="1" ht="65.25" customHeight="1" thickBot="1" x14ac:dyDescent="0.3">
      <c r="A337" s="16">
        <v>259</v>
      </c>
      <c r="B337" s="131" t="s">
        <v>320</v>
      </c>
      <c r="C337" s="1148" t="s">
        <v>3</v>
      </c>
      <c r="D337" s="1148"/>
      <c r="E337" s="871" t="s">
        <v>8</v>
      </c>
      <c r="F337" s="64" t="e">
        <f>#REF!</f>
        <v>#REF!</v>
      </c>
      <c r="G337" s="871">
        <v>0.5</v>
      </c>
      <c r="H337" s="64" t="e">
        <f t="shared" si="9"/>
        <v>#REF!</v>
      </c>
      <c r="I337" s="64" t="e">
        <f>(H337*($I$9+#REF!))+H337</f>
        <v>#REF!</v>
      </c>
      <c r="J337" s="64" t="e">
        <f>ROUND(I337*#REF!*#REF!,0)</f>
        <v>#REF!</v>
      </c>
      <c r="K337" s="919" t="e">
        <f>ROUND(I337*#REF!*#REF!*#REF!,0)</f>
        <v>#REF!</v>
      </c>
      <c r="L337" s="887">
        <v>290</v>
      </c>
      <c r="M337" s="888">
        <v>187</v>
      </c>
      <c r="N337" s="881">
        <v>217.24911727371494</v>
      </c>
      <c r="O337" s="247">
        <v>171.4</v>
      </c>
      <c r="P337" s="993">
        <v>320</v>
      </c>
      <c r="Q337" s="888">
        <v>237.75</v>
      </c>
      <c r="R337" s="887">
        <v>288.24792540907578</v>
      </c>
      <c r="S337" s="888">
        <v>255.1</v>
      </c>
      <c r="T337" s="994">
        <v>507</v>
      </c>
      <c r="U337" s="995">
        <v>146</v>
      </c>
      <c r="V337" s="887">
        <v>235.34238533475263</v>
      </c>
      <c r="W337" s="888">
        <v>253.2660614018474</v>
      </c>
      <c r="X337" s="881">
        <v>292</v>
      </c>
      <c r="Y337" s="247">
        <v>292</v>
      </c>
      <c r="Z337" s="887">
        <v>385.3</v>
      </c>
      <c r="AA337" s="888">
        <v>415</v>
      </c>
      <c r="AB337" s="887">
        <v>532</v>
      </c>
      <c r="AC337" s="888">
        <v>315</v>
      </c>
      <c r="AD337" s="881">
        <v>328</v>
      </c>
      <c r="AE337" s="996">
        <v>197</v>
      </c>
      <c r="AF337" s="881">
        <v>240</v>
      </c>
      <c r="AG337" s="882">
        <v>249</v>
      </c>
      <c r="AH337" s="881">
        <v>184.1</v>
      </c>
      <c r="AI337" s="882">
        <v>206</v>
      </c>
      <c r="AJ337" s="881">
        <v>189.33</v>
      </c>
      <c r="AK337" s="882">
        <v>204</v>
      </c>
      <c r="AL337" s="881">
        <v>95</v>
      </c>
      <c r="AM337" s="882">
        <v>92</v>
      </c>
      <c r="AN337" s="881">
        <v>280.52</v>
      </c>
      <c r="AO337" s="247">
        <v>291.3</v>
      </c>
      <c r="AP337" s="881">
        <v>306.952</v>
      </c>
      <c r="AQ337" s="882">
        <v>329.76599999999996</v>
      </c>
      <c r="AR337" s="881">
        <v>262</v>
      </c>
      <c r="AS337" s="882">
        <v>282</v>
      </c>
      <c r="AT337" s="881">
        <v>232.14</v>
      </c>
      <c r="AU337" s="882">
        <v>249.81</v>
      </c>
      <c r="AV337" s="881">
        <v>260.8</v>
      </c>
      <c r="AW337" s="882">
        <v>176</v>
      </c>
      <c r="AX337" s="881">
        <v>200.38648000000001</v>
      </c>
      <c r="AY337" s="882">
        <v>201.31400000000002</v>
      </c>
      <c r="AZ337" s="886">
        <v>299.15254237288138</v>
      </c>
      <c r="BA337" s="882">
        <v>310</v>
      </c>
      <c r="BB337" s="887">
        <v>340</v>
      </c>
      <c r="BC337" s="888">
        <v>177.8207073954984</v>
      </c>
      <c r="BD337" s="881">
        <v>458</v>
      </c>
      <c r="BE337" s="882">
        <v>493</v>
      </c>
      <c r="BF337" s="881">
        <v>254</v>
      </c>
      <c r="BG337" s="882">
        <v>273</v>
      </c>
      <c r="BH337" s="881">
        <v>286</v>
      </c>
      <c r="BI337" s="882">
        <v>285</v>
      </c>
      <c r="BJ337" s="881">
        <v>182.2</v>
      </c>
      <c r="BK337" s="882">
        <v>189</v>
      </c>
      <c r="BL337" s="881">
        <v>166</v>
      </c>
      <c r="BM337" s="247">
        <v>163</v>
      </c>
      <c r="BN337" s="881">
        <v>260</v>
      </c>
      <c r="BO337" s="882">
        <v>280</v>
      </c>
      <c r="BP337" s="887">
        <v>388.3</v>
      </c>
      <c r="BQ337" s="888">
        <v>279.85689952000001</v>
      </c>
    </row>
    <row r="338" spans="1:69" s="27" customFormat="1" ht="46.5" customHeight="1" thickBot="1" x14ac:dyDescent="0.3">
      <c r="A338" s="841">
        <v>260</v>
      </c>
      <c r="B338" s="842" t="s">
        <v>321</v>
      </c>
      <c r="C338" s="1171" t="s">
        <v>3</v>
      </c>
      <c r="D338" s="1171"/>
      <c r="E338" s="870" t="s">
        <v>8</v>
      </c>
      <c r="F338" s="101" t="e">
        <f>#REF!</f>
        <v>#REF!</v>
      </c>
      <c r="G338" s="870">
        <v>0.33</v>
      </c>
      <c r="H338" s="101" t="e">
        <f t="shared" si="9"/>
        <v>#REF!</v>
      </c>
      <c r="I338" s="101" t="e">
        <f>(H338*($I$9+#REF!))+H338</f>
        <v>#REF!</v>
      </c>
      <c r="J338" s="101" t="e">
        <f>ROUND(I338*#REF!*#REF!,0)</f>
        <v>#REF!</v>
      </c>
      <c r="K338" s="922" t="e">
        <f>ROUND(I338*#REF!*#REF!*#REF!,0)</f>
        <v>#REF!</v>
      </c>
      <c r="L338" s="887">
        <v>191</v>
      </c>
      <c r="M338" s="888">
        <v>123</v>
      </c>
      <c r="N338" s="881">
        <v>143.38441740065187</v>
      </c>
      <c r="O338" s="247">
        <v>113.2</v>
      </c>
      <c r="P338" s="993">
        <v>211</v>
      </c>
      <c r="Q338" s="888">
        <v>156.75</v>
      </c>
      <c r="R338" s="887">
        <v>190.24363076999001</v>
      </c>
      <c r="S338" s="888">
        <v>168.4</v>
      </c>
      <c r="T338" s="994">
        <v>334</v>
      </c>
      <c r="U338" s="995">
        <v>96</v>
      </c>
      <c r="V338" s="887">
        <v>155.32597432093678</v>
      </c>
      <c r="W338" s="888">
        <v>167.15560052521928</v>
      </c>
      <c r="X338" s="881">
        <v>112</v>
      </c>
      <c r="Y338" s="247">
        <v>112</v>
      </c>
      <c r="Z338" s="887">
        <v>254.3</v>
      </c>
      <c r="AA338" s="888">
        <v>274</v>
      </c>
      <c r="AB338" s="887">
        <v>352</v>
      </c>
      <c r="AC338" s="888">
        <v>208</v>
      </c>
      <c r="AD338" s="881">
        <v>216</v>
      </c>
      <c r="AE338" s="996">
        <v>130</v>
      </c>
      <c r="AF338" s="881">
        <v>158</v>
      </c>
      <c r="AG338" s="882">
        <v>164</v>
      </c>
      <c r="AH338" s="881">
        <v>121.34</v>
      </c>
      <c r="AI338" s="882">
        <v>136</v>
      </c>
      <c r="AJ338" s="881">
        <v>124.47</v>
      </c>
      <c r="AK338" s="882">
        <v>134</v>
      </c>
      <c r="AL338" s="881">
        <v>365</v>
      </c>
      <c r="AM338" s="882">
        <v>352</v>
      </c>
      <c r="AN338" s="881">
        <v>185.15</v>
      </c>
      <c r="AO338" s="247">
        <v>192.3</v>
      </c>
      <c r="AP338" s="881">
        <v>136.88399999999999</v>
      </c>
      <c r="AQ338" s="882">
        <v>430.35499999999996</v>
      </c>
      <c r="AR338" s="881">
        <v>173</v>
      </c>
      <c r="AS338" s="882">
        <v>186</v>
      </c>
      <c r="AT338" s="881">
        <v>153.21</v>
      </c>
      <c r="AU338" s="882">
        <v>164.88</v>
      </c>
      <c r="AV338" s="881">
        <v>172.8</v>
      </c>
      <c r="AW338" s="882">
        <v>116</v>
      </c>
      <c r="AX338" s="881">
        <v>132.25592</v>
      </c>
      <c r="AY338" s="882">
        <v>137.33620000000002</v>
      </c>
      <c r="AZ338" s="886">
        <v>230.5084745762712</v>
      </c>
      <c r="BA338" s="882">
        <v>248</v>
      </c>
      <c r="BB338" s="887">
        <v>225</v>
      </c>
      <c r="BC338" s="888">
        <v>117.41970731707318</v>
      </c>
      <c r="BD338" s="881">
        <v>302</v>
      </c>
      <c r="BE338" s="882">
        <v>325</v>
      </c>
      <c r="BF338" s="881">
        <v>150</v>
      </c>
      <c r="BG338" s="882">
        <v>128</v>
      </c>
      <c r="BH338" s="881">
        <v>189</v>
      </c>
      <c r="BI338" s="882">
        <v>188</v>
      </c>
      <c r="BJ338" s="881">
        <v>120.34</v>
      </c>
      <c r="BK338" s="882">
        <v>125</v>
      </c>
      <c r="BL338" s="881">
        <v>109</v>
      </c>
      <c r="BM338" s="247">
        <v>108</v>
      </c>
      <c r="BN338" s="881">
        <v>171</v>
      </c>
      <c r="BO338" s="882">
        <v>184</v>
      </c>
      <c r="BP338" s="887">
        <v>256.3</v>
      </c>
      <c r="BQ338" s="888">
        <v>184.70610092000001</v>
      </c>
    </row>
    <row r="339" spans="1:69" s="27" customFormat="1" ht="44.25" customHeight="1" thickBot="1" x14ac:dyDescent="0.3">
      <c r="A339" s="16">
        <v>261</v>
      </c>
      <c r="B339" s="131" t="s">
        <v>322</v>
      </c>
      <c r="C339" s="1148" t="s">
        <v>3</v>
      </c>
      <c r="D339" s="1148"/>
      <c r="E339" s="871" t="s">
        <v>8</v>
      </c>
      <c r="F339" s="64" t="e">
        <f>#REF!</f>
        <v>#REF!</v>
      </c>
      <c r="G339" s="871">
        <v>0.52</v>
      </c>
      <c r="H339" s="64" t="e">
        <f t="shared" si="9"/>
        <v>#REF!</v>
      </c>
      <c r="I339" s="64" t="e">
        <f>(H339*($I$9+#REF!))+H339</f>
        <v>#REF!</v>
      </c>
      <c r="J339" s="64" t="e">
        <f>ROUND(I339*#REF!*#REF!,0)</f>
        <v>#REF!</v>
      </c>
      <c r="K339" s="919" t="e">
        <f>ROUND(I339*#REF!*#REF!*#REF!,0)</f>
        <v>#REF!</v>
      </c>
      <c r="L339" s="887">
        <v>301</v>
      </c>
      <c r="M339" s="888">
        <v>194</v>
      </c>
      <c r="N339" s="881">
        <v>225.93908196466356</v>
      </c>
      <c r="O339" s="247">
        <v>178.3</v>
      </c>
      <c r="P339" s="993">
        <v>333</v>
      </c>
      <c r="Q339" s="888">
        <v>247.5</v>
      </c>
      <c r="R339" s="887">
        <v>299.77784242543885</v>
      </c>
      <c r="S339" s="888">
        <v>265.3</v>
      </c>
      <c r="T339" s="994">
        <v>527</v>
      </c>
      <c r="U339" s="995">
        <v>152</v>
      </c>
      <c r="V339" s="887">
        <v>244.75608074814278</v>
      </c>
      <c r="W339" s="888">
        <v>263.3967038579213</v>
      </c>
      <c r="X339" s="881">
        <v>234</v>
      </c>
      <c r="Y339" s="247">
        <v>234</v>
      </c>
      <c r="Z339" s="887">
        <v>400.8</v>
      </c>
      <c r="AA339" s="888">
        <v>431</v>
      </c>
      <c r="AB339" s="887">
        <v>553</v>
      </c>
      <c r="AC339" s="888">
        <v>328</v>
      </c>
      <c r="AD339" s="881">
        <v>341</v>
      </c>
      <c r="AE339" s="996">
        <v>205</v>
      </c>
      <c r="AF339" s="881">
        <v>249</v>
      </c>
      <c r="AG339" s="882">
        <v>259</v>
      </c>
      <c r="AH339" s="881">
        <v>191.42</v>
      </c>
      <c r="AI339" s="882">
        <v>214</v>
      </c>
      <c r="AJ339" s="881">
        <v>196.65</v>
      </c>
      <c r="AK339" s="882">
        <v>211</v>
      </c>
      <c r="AL339" s="881">
        <v>280</v>
      </c>
      <c r="AM339" s="882">
        <v>269</v>
      </c>
      <c r="AN339" s="881">
        <v>291.75</v>
      </c>
      <c r="AO339" s="247">
        <v>302.89999999999998</v>
      </c>
      <c r="AP339" s="881">
        <v>215.69599999999997</v>
      </c>
      <c r="AQ339" s="882">
        <v>312.137</v>
      </c>
      <c r="AR339" s="881">
        <v>273</v>
      </c>
      <c r="AS339" s="882">
        <v>293</v>
      </c>
      <c r="AT339" s="881">
        <v>241.42</v>
      </c>
      <c r="AU339" s="882">
        <v>259.81</v>
      </c>
      <c r="AV339" s="881">
        <v>272</v>
      </c>
      <c r="AW339" s="882">
        <v>183</v>
      </c>
      <c r="AX339" s="881">
        <v>208.39688000000001</v>
      </c>
      <c r="AY339" s="882">
        <v>216.39674000000002</v>
      </c>
      <c r="AZ339" s="886">
        <v>311.86440677966101</v>
      </c>
      <c r="BA339" s="882">
        <v>323</v>
      </c>
      <c r="BB339" s="887">
        <v>354</v>
      </c>
      <c r="BC339" s="888">
        <v>185.09473684210525</v>
      </c>
      <c r="BD339" s="881">
        <v>476</v>
      </c>
      <c r="BE339" s="882">
        <v>512</v>
      </c>
      <c r="BF339" s="881">
        <v>264</v>
      </c>
      <c r="BG339" s="882">
        <v>226</v>
      </c>
      <c r="BH339" s="881">
        <v>297</v>
      </c>
      <c r="BI339" s="882">
        <v>297</v>
      </c>
      <c r="BJ339" s="881">
        <v>188.98</v>
      </c>
      <c r="BK339" s="882">
        <v>197</v>
      </c>
      <c r="BL339" s="881">
        <v>173</v>
      </c>
      <c r="BM339" s="247">
        <v>170</v>
      </c>
      <c r="BN339" s="881">
        <v>270</v>
      </c>
      <c r="BO339" s="882">
        <v>291</v>
      </c>
      <c r="BP339" s="887">
        <v>403.70000000000005</v>
      </c>
      <c r="BQ339" s="888">
        <v>291.04789208</v>
      </c>
    </row>
    <row r="340" spans="1:69" s="27" customFormat="1" ht="44.25" customHeight="1" thickBot="1" x14ac:dyDescent="0.3">
      <c r="A340" s="841">
        <v>262</v>
      </c>
      <c r="B340" s="842" t="s">
        <v>323</v>
      </c>
      <c r="C340" s="1171" t="s">
        <v>3</v>
      </c>
      <c r="D340" s="1171"/>
      <c r="E340" s="870" t="s">
        <v>8</v>
      </c>
      <c r="F340" s="101" t="e">
        <f>#REF!</f>
        <v>#REF!</v>
      </c>
      <c r="G340" s="870">
        <v>0.2</v>
      </c>
      <c r="H340" s="101" t="e">
        <f t="shared" si="9"/>
        <v>#REF!</v>
      </c>
      <c r="I340" s="101" t="e">
        <f>(H340*($I$9+#REF!))+H340</f>
        <v>#REF!</v>
      </c>
      <c r="J340" s="101" t="e">
        <f>ROUND(I340*#REF!*#REF!,0)</f>
        <v>#REF!</v>
      </c>
      <c r="K340" s="922" t="e">
        <f>ROUND(I340*#REF!*#REF!*#REF!,0)</f>
        <v>#REF!</v>
      </c>
      <c r="L340" s="887">
        <v>116</v>
      </c>
      <c r="M340" s="888">
        <v>75</v>
      </c>
      <c r="N340" s="881">
        <v>86.899646909485995</v>
      </c>
      <c r="O340" s="247">
        <v>131</v>
      </c>
      <c r="P340" s="993">
        <v>128</v>
      </c>
      <c r="Q340" s="888">
        <v>95.25</v>
      </c>
      <c r="R340" s="887">
        <v>115.29917016363034</v>
      </c>
      <c r="S340" s="888">
        <v>102</v>
      </c>
      <c r="T340" s="994">
        <v>203</v>
      </c>
      <c r="U340" s="995">
        <v>58</v>
      </c>
      <c r="V340" s="887">
        <v>94.136954133901057</v>
      </c>
      <c r="W340" s="888">
        <v>101.30642456073895</v>
      </c>
      <c r="X340" s="881">
        <v>90</v>
      </c>
      <c r="Y340" s="247">
        <v>90</v>
      </c>
      <c r="Z340" s="887">
        <v>154.1</v>
      </c>
      <c r="AA340" s="888">
        <v>166</v>
      </c>
      <c r="AB340" s="887">
        <v>212</v>
      </c>
      <c r="AC340" s="888">
        <v>126</v>
      </c>
      <c r="AD340" s="881">
        <v>131</v>
      </c>
      <c r="AE340" s="996">
        <v>79</v>
      </c>
      <c r="AF340" s="881">
        <v>96</v>
      </c>
      <c r="AG340" s="882">
        <v>100</v>
      </c>
      <c r="AH340" s="881">
        <v>73.22</v>
      </c>
      <c r="AI340" s="882">
        <v>83</v>
      </c>
      <c r="AJ340" s="881">
        <v>75.31</v>
      </c>
      <c r="AK340" s="882">
        <v>82</v>
      </c>
      <c r="AL340" s="881">
        <v>210</v>
      </c>
      <c r="AM340" s="882">
        <v>269</v>
      </c>
      <c r="AN340" s="881">
        <v>112.21</v>
      </c>
      <c r="AO340" s="247">
        <v>116.5</v>
      </c>
      <c r="AP340" s="881">
        <v>82.96</v>
      </c>
      <c r="AQ340" s="882">
        <v>120.29199999999999</v>
      </c>
      <c r="AR340" s="881">
        <v>105</v>
      </c>
      <c r="AS340" s="882">
        <v>113</v>
      </c>
      <c r="AT340" s="881">
        <v>92.85</v>
      </c>
      <c r="AU340" s="882">
        <v>99.93</v>
      </c>
      <c r="AV340" s="881">
        <v>104</v>
      </c>
      <c r="AW340" s="882">
        <v>70</v>
      </c>
      <c r="AX340" s="881">
        <v>80.156700000000001</v>
      </c>
      <c r="AY340" s="882">
        <v>83.234380000000002</v>
      </c>
      <c r="AZ340" s="886">
        <v>117.79661016949153</v>
      </c>
      <c r="BA340" s="882">
        <v>121</v>
      </c>
      <c r="BB340" s="887">
        <v>136</v>
      </c>
      <c r="BC340" s="888">
        <v>71.585161290322588</v>
      </c>
      <c r="BD340" s="881">
        <v>183</v>
      </c>
      <c r="BE340" s="882">
        <v>197</v>
      </c>
      <c r="BF340" s="881">
        <v>102</v>
      </c>
      <c r="BG340" s="882">
        <v>88</v>
      </c>
      <c r="BH340" s="881">
        <v>114</v>
      </c>
      <c r="BI340" s="882">
        <v>114</v>
      </c>
      <c r="BJ340" s="881">
        <v>72.88</v>
      </c>
      <c r="BK340" s="882">
        <v>76</v>
      </c>
      <c r="BL340" s="881">
        <v>67</v>
      </c>
      <c r="BM340" s="247">
        <v>65</v>
      </c>
      <c r="BN340" s="881">
        <v>104</v>
      </c>
      <c r="BO340" s="882">
        <v>112</v>
      </c>
      <c r="BP340" s="887">
        <v>155.10000000000002</v>
      </c>
      <c r="BQ340" s="888">
        <v>111.93728743999999</v>
      </c>
    </row>
    <row r="341" spans="1:69" s="27" customFormat="1" ht="44.25" customHeight="1" thickBot="1" x14ac:dyDescent="0.3">
      <c r="A341" s="16">
        <v>263</v>
      </c>
      <c r="B341" s="131" t="s">
        <v>324</v>
      </c>
      <c r="C341" s="1148" t="s">
        <v>3</v>
      </c>
      <c r="D341" s="1148"/>
      <c r="E341" s="871" t="s">
        <v>8</v>
      </c>
      <c r="F341" s="64" t="e">
        <f>#REF!</f>
        <v>#REF!</v>
      </c>
      <c r="G341" s="871">
        <v>1.46</v>
      </c>
      <c r="H341" s="64" t="e">
        <f t="shared" si="9"/>
        <v>#REF!</v>
      </c>
      <c r="I341" s="64" t="e">
        <f>(H341*($I$9+#REF!))+H341</f>
        <v>#REF!</v>
      </c>
      <c r="J341" s="64" t="e">
        <f>ROUND(I341*#REF!*#REF!,0)</f>
        <v>#REF!</v>
      </c>
      <c r="K341" s="919" t="e">
        <f>ROUND(I341*#REF!*#REF!*#REF!,0)</f>
        <v>#REF!</v>
      </c>
      <c r="L341" s="887">
        <v>845</v>
      </c>
      <c r="M341" s="888">
        <v>546</v>
      </c>
      <c r="N341" s="881">
        <v>634.36742243924766</v>
      </c>
      <c r="O341" s="247">
        <v>500.6</v>
      </c>
      <c r="P341" s="993">
        <v>934</v>
      </c>
      <c r="Q341" s="888">
        <v>694.5</v>
      </c>
      <c r="R341" s="887">
        <v>841.68394219450136</v>
      </c>
      <c r="S341" s="888">
        <v>744.9</v>
      </c>
      <c r="T341" s="994">
        <v>1479</v>
      </c>
      <c r="U341" s="995">
        <v>427</v>
      </c>
      <c r="V341" s="887">
        <v>687.19976517747773</v>
      </c>
      <c r="W341" s="888">
        <v>739.53689929339419</v>
      </c>
      <c r="X341" s="881">
        <v>835</v>
      </c>
      <c r="Y341" s="247">
        <v>835</v>
      </c>
      <c r="Z341" s="887">
        <v>1125.2</v>
      </c>
      <c r="AA341" s="888">
        <v>1211</v>
      </c>
      <c r="AB341" s="887">
        <v>1554</v>
      </c>
      <c r="AC341" s="888">
        <v>921</v>
      </c>
      <c r="AD341" s="881">
        <v>957</v>
      </c>
      <c r="AE341" s="996">
        <v>576</v>
      </c>
      <c r="AF341" s="881">
        <v>700</v>
      </c>
      <c r="AG341" s="882">
        <v>727</v>
      </c>
      <c r="AH341" s="881">
        <v>537.64</v>
      </c>
      <c r="AI341" s="882">
        <v>602</v>
      </c>
      <c r="AJ341" s="881">
        <v>552.29</v>
      </c>
      <c r="AK341" s="882">
        <v>594</v>
      </c>
      <c r="AL341" s="881">
        <v>346</v>
      </c>
      <c r="AM341" s="882">
        <v>332</v>
      </c>
      <c r="AN341" s="881">
        <v>819.13</v>
      </c>
      <c r="AO341" s="247">
        <v>850.6</v>
      </c>
      <c r="AP341" s="881">
        <v>605.60799999999995</v>
      </c>
      <c r="AQ341" s="882">
        <v>726.9369999999999</v>
      </c>
      <c r="AR341" s="881">
        <v>765</v>
      </c>
      <c r="AS341" s="882">
        <v>824</v>
      </c>
      <c r="AT341" s="881">
        <v>677.84</v>
      </c>
      <c r="AU341" s="882">
        <v>729.46</v>
      </c>
      <c r="AV341" s="881">
        <v>761.6</v>
      </c>
      <c r="AW341" s="882">
        <v>513</v>
      </c>
      <c r="AX341" s="881">
        <v>585.11755999999991</v>
      </c>
      <c r="AY341" s="882">
        <v>607.58884</v>
      </c>
      <c r="AZ341" s="886">
        <v>822.03389830508479</v>
      </c>
      <c r="BA341" s="882">
        <v>854</v>
      </c>
      <c r="BB341" s="887">
        <v>994</v>
      </c>
      <c r="BC341" s="888">
        <v>520.07533039647581</v>
      </c>
      <c r="BD341" s="881">
        <v>1337</v>
      </c>
      <c r="BE341" s="882">
        <v>1438</v>
      </c>
      <c r="BF341" s="881">
        <v>666</v>
      </c>
      <c r="BG341" s="882">
        <v>566</v>
      </c>
      <c r="BH341" s="881">
        <v>834</v>
      </c>
      <c r="BI341" s="882">
        <v>833</v>
      </c>
      <c r="BJ341" s="881">
        <v>531.36</v>
      </c>
      <c r="BK341" s="882">
        <v>552</v>
      </c>
      <c r="BL341" s="881">
        <v>485</v>
      </c>
      <c r="BM341" s="247">
        <v>477</v>
      </c>
      <c r="BN341" s="881">
        <v>758</v>
      </c>
      <c r="BO341" s="882">
        <v>816</v>
      </c>
      <c r="BP341" s="887">
        <v>1135.2</v>
      </c>
      <c r="BQ341" s="888">
        <v>817.17503251999983</v>
      </c>
    </row>
    <row r="342" spans="1:69" s="27" customFormat="1" ht="26.25" customHeight="1" thickBot="1" x14ac:dyDescent="0.3">
      <c r="A342" s="841">
        <v>264</v>
      </c>
      <c r="B342" s="842" t="s">
        <v>325</v>
      </c>
      <c r="C342" s="1171" t="s">
        <v>3</v>
      </c>
      <c r="D342" s="1171"/>
      <c r="E342" s="870" t="s">
        <v>8</v>
      </c>
      <c r="F342" s="101" t="e">
        <f>#REF!</f>
        <v>#REF!</v>
      </c>
      <c r="G342" s="870">
        <v>1.69</v>
      </c>
      <c r="H342" s="101" t="e">
        <f t="shared" si="9"/>
        <v>#REF!</v>
      </c>
      <c r="I342" s="101" t="e">
        <f>(H342*($I$9+#REF!))+H342</f>
        <v>#REF!</v>
      </c>
      <c r="J342" s="101" t="e">
        <f>ROUND(I342*#REF!*#REF!,0)</f>
        <v>#REF!</v>
      </c>
      <c r="K342" s="922" t="e">
        <f>ROUND(I342*#REF!*#REF!*#REF!,0)</f>
        <v>#REF!</v>
      </c>
      <c r="L342" s="887">
        <v>979</v>
      </c>
      <c r="M342" s="888">
        <v>632</v>
      </c>
      <c r="N342" s="881">
        <v>734.30201638515655</v>
      </c>
      <c r="O342" s="247">
        <v>579.5</v>
      </c>
      <c r="P342" s="993">
        <v>1081</v>
      </c>
      <c r="Q342" s="888">
        <v>803.25</v>
      </c>
      <c r="R342" s="887">
        <v>974.27798788267592</v>
      </c>
      <c r="S342" s="888">
        <v>862.2</v>
      </c>
      <c r="T342" s="994">
        <v>1712</v>
      </c>
      <c r="U342" s="995">
        <v>494</v>
      </c>
      <c r="V342" s="887">
        <v>795.45726243146373</v>
      </c>
      <c r="W342" s="888">
        <v>856.0392875382438</v>
      </c>
      <c r="X342" s="881">
        <v>967</v>
      </c>
      <c r="Y342" s="247">
        <v>967</v>
      </c>
      <c r="Z342" s="887">
        <v>1302.5</v>
      </c>
      <c r="AA342" s="888">
        <v>1402</v>
      </c>
      <c r="AB342" s="887">
        <v>1798</v>
      </c>
      <c r="AC342" s="888">
        <v>1066</v>
      </c>
      <c r="AD342" s="881">
        <v>1107</v>
      </c>
      <c r="AE342" s="996">
        <v>667</v>
      </c>
      <c r="AF342" s="881">
        <v>810</v>
      </c>
      <c r="AG342" s="882">
        <v>841</v>
      </c>
      <c r="AH342" s="881">
        <v>622.37</v>
      </c>
      <c r="AI342" s="882">
        <v>698</v>
      </c>
      <c r="AJ342" s="881">
        <v>639.11</v>
      </c>
      <c r="AK342" s="882">
        <v>688</v>
      </c>
      <c r="AL342" s="881">
        <v>403</v>
      </c>
      <c r="AM342" s="882">
        <v>389</v>
      </c>
      <c r="AN342" s="881">
        <v>948.17</v>
      </c>
      <c r="AO342" s="247">
        <v>984.6</v>
      </c>
      <c r="AP342" s="881">
        <v>701.01199999999994</v>
      </c>
      <c r="AQ342" s="882">
        <v>841.00699999999995</v>
      </c>
      <c r="AR342" s="881">
        <v>886</v>
      </c>
      <c r="AS342" s="882">
        <v>953</v>
      </c>
      <c r="AT342" s="881">
        <v>784.62</v>
      </c>
      <c r="AU342" s="882">
        <v>844.37</v>
      </c>
      <c r="AV342" s="881">
        <v>881.6</v>
      </c>
      <c r="AW342" s="882">
        <v>593</v>
      </c>
      <c r="AX342" s="881">
        <v>677.28986000000009</v>
      </c>
      <c r="AY342" s="882">
        <v>703.30258000000003</v>
      </c>
      <c r="AZ342" s="886">
        <v>951.69491525423734</v>
      </c>
      <c r="BA342" s="882">
        <v>987.00000000000011</v>
      </c>
      <c r="BB342" s="887">
        <v>1150</v>
      </c>
      <c r="BC342" s="888">
        <v>601.72559467174119</v>
      </c>
      <c r="BD342" s="881">
        <v>1547</v>
      </c>
      <c r="BE342" s="882">
        <v>1665</v>
      </c>
      <c r="BF342" s="881">
        <v>771</v>
      </c>
      <c r="BG342" s="882">
        <v>655</v>
      </c>
      <c r="BH342" s="881">
        <v>966</v>
      </c>
      <c r="BI342" s="882">
        <v>964</v>
      </c>
      <c r="BJ342" s="881">
        <v>615.25</v>
      </c>
      <c r="BK342" s="882">
        <v>639</v>
      </c>
      <c r="BL342" s="881">
        <v>561</v>
      </c>
      <c r="BM342" s="247">
        <v>551</v>
      </c>
      <c r="BN342" s="881">
        <v>878</v>
      </c>
      <c r="BO342" s="882">
        <v>945</v>
      </c>
      <c r="BP342" s="887">
        <v>1313.4</v>
      </c>
      <c r="BQ342" s="888">
        <v>945.91248972000005</v>
      </c>
    </row>
    <row r="343" spans="1:69" s="27" customFormat="1" ht="26.25" customHeight="1" thickBot="1" x14ac:dyDescent="0.3">
      <c r="A343" s="16">
        <v>265</v>
      </c>
      <c r="B343" s="131" t="s">
        <v>326</v>
      </c>
      <c r="C343" s="1148" t="s">
        <v>3</v>
      </c>
      <c r="D343" s="1148"/>
      <c r="E343" s="871" t="s">
        <v>8</v>
      </c>
      <c r="F343" s="64" t="e">
        <f>#REF!</f>
        <v>#REF!</v>
      </c>
      <c r="G343" s="871">
        <v>1.85</v>
      </c>
      <c r="H343" s="64" t="e">
        <f t="shared" si="9"/>
        <v>#REF!</v>
      </c>
      <c r="I343" s="64" t="e">
        <f>(H343*($I$9+#REF!))+H343</f>
        <v>#REF!</v>
      </c>
      <c r="J343" s="64" t="e">
        <f>ROUND(I343*#REF!*#REF!,0)</f>
        <v>#REF!</v>
      </c>
      <c r="K343" s="919" t="e">
        <f>ROUND(I343*#REF!*#REF!*#REF!,0)</f>
        <v>#REF!</v>
      </c>
      <c r="L343" s="887">
        <v>1071</v>
      </c>
      <c r="M343" s="888">
        <v>692</v>
      </c>
      <c r="N343" s="881">
        <v>803.82173391274523</v>
      </c>
      <c r="O343" s="247">
        <v>634.4</v>
      </c>
      <c r="P343" s="993">
        <v>1183</v>
      </c>
      <c r="Q343" s="888">
        <v>879.75</v>
      </c>
      <c r="R343" s="887">
        <v>1066.5173240135803</v>
      </c>
      <c r="S343" s="888">
        <v>943.9</v>
      </c>
      <c r="T343" s="994">
        <v>1874</v>
      </c>
      <c r="U343" s="995">
        <v>541</v>
      </c>
      <c r="V343" s="887">
        <v>870.76682573858466</v>
      </c>
      <c r="W343" s="888">
        <v>937.08442718683534</v>
      </c>
      <c r="X343" s="881">
        <v>1058</v>
      </c>
      <c r="Y343" s="247">
        <v>1058</v>
      </c>
      <c r="Z343" s="887">
        <v>1425.8</v>
      </c>
      <c r="AA343" s="888">
        <v>1534</v>
      </c>
      <c r="AB343" s="887">
        <v>1968</v>
      </c>
      <c r="AC343" s="888">
        <v>1167</v>
      </c>
      <c r="AD343" s="881">
        <v>1212</v>
      </c>
      <c r="AE343" s="996">
        <v>730</v>
      </c>
      <c r="AF343" s="881">
        <v>887</v>
      </c>
      <c r="AG343" s="882">
        <v>921</v>
      </c>
      <c r="AH343" s="881">
        <v>680.95</v>
      </c>
      <c r="AI343" s="882">
        <v>764</v>
      </c>
      <c r="AJ343" s="881">
        <v>699.77</v>
      </c>
      <c r="AK343" s="882">
        <v>753</v>
      </c>
      <c r="AL343" s="881">
        <v>461</v>
      </c>
      <c r="AM343" s="882">
        <v>444</v>
      </c>
      <c r="AN343" s="881">
        <v>1037.94</v>
      </c>
      <c r="AO343" s="247">
        <v>1077.8</v>
      </c>
      <c r="AP343" s="881">
        <v>767.38</v>
      </c>
      <c r="AQ343" s="882">
        <v>919.81899999999996</v>
      </c>
      <c r="AR343" s="881">
        <v>970</v>
      </c>
      <c r="AS343" s="882">
        <v>1044</v>
      </c>
      <c r="AT343" s="881">
        <v>858.9</v>
      </c>
      <c r="AU343" s="882">
        <v>924.31</v>
      </c>
      <c r="AV343" s="881">
        <v>966.40000000000009</v>
      </c>
      <c r="AW343" s="882">
        <v>650</v>
      </c>
      <c r="AX343" s="881">
        <v>741.41521999999998</v>
      </c>
      <c r="AY343" s="882">
        <v>769.88376000000005</v>
      </c>
      <c r="AZ343" s="886">
        <v>1045.7627118644068</v>
      </c>
      <c r="BA343" s="882">
        <v>1086</v>
      </c>
      <c r="BB343" s="887">
        <v>1259</v>
      </c>
      <c r="BC343" s="888">
        <v>658.17271937445707</v>
      </c>
      <c r="BD343" s="881">
        <v>1694</v>
      </c>
      <c r="BE343" s="882">
        <v>1823</v>
      </c>
      <c r="BF343" s="881">
        <v>844</v>
      </c>
      <c r="BG343" s="882">
        <v>717</v>
      </c>
      <c r="BH343" s="881">
        <v>1057</v>
      </c>
      <c r="BI343" s="882">
        <v>1056</v>
      </c>
      <c r="BJ343" s="881">
        <v>673.73</v>
      </c>
      <c r="BK343" s="882">
        <v>699</v>
      </c>
      <c r="BL343" s="881">
        <v>614</v>
      </c>
      <c r="BM343" s="247">
        <v>604</v>
      </c>
      <c r="BN343" s="881">
        <v>961</v>
      </c>
      <c r="BO343" s="882">
        <v>1034</v>
      </c>
      <c r="BP343" s="887">
        <v>1437.7</v>
      </c>
      <c r="BQ343" s="888">
        <v>1035.4677920399999</v>
      </c>
    </row>
    <row r="344" spans="1:69" s="27" customFormat="1" ht="44.25" customHeight="1" thickBot="1" x14ac:dyDescent="0.3">
      <c r="A344" s="841">
        <v>266</v>
      </c>
      <c r="B344" s="842" t="s">
        <v>327</v>
      </c>
      <c r="C344" s="1171" t="s">
        <v>3</v>
      </c>
      <c r="D344" s="1171"/>
      <c r="E344" s="870" t="s">
        <v>8</v>
      </c>
      <c r="F344" s="101" t="e">
        <f>#REF!</f>
        <v>#REF!</v>
      </c>
      <c r="G344" s="870">
        <v>0.17</v>
      </c>
      <c r="H344" s="101" t="e">
        <f t="shared" si="9"/>
        <v>#REF!</v>
      </c>
      <c r="I344" s="101" t="e">
        <f>(H344*($I$9+#REF!))+H344</f>
        <v>#REF!</v>
      </c>
      <c r="J344" s="101" t="e">
        <f>ROUND(I344*#REF!*#REF!,0)</f>
        <v>#REF!</v>
      </c>
      <c r="K344" s="922" t="e">
        <f>ROUND(I344*#REF!*#REF!*#REF!,0)</f>
        <v>#REF!</v>
      </c>
      <c r="L344" s="887">
        <v>98</v>
      </c>
      <c r="M344" s="888">
        <v>64</v>
      </c>
      <c r="N344" s="881">
        <v>73.864699873063088</v>
      </c>
      <c r="O344" s="247">
        <v>58.3</v>
      </c>
      <c r="P344" s="993">
        <v>109</v>
      </c>
      <c r="Q344" s="888">
        <v>81</v>
      </c>
      <c r="R344" s="887">
        <v>98.004294639085785</v>
      </c>
      <c r="S344" s="888">
        <v>86.7</v>
      </c>
      <c r="T344" s="994">
        <v>172</v>
      </c>
      <c r="U344" s="995">
        <v>50</v>
      </c>
      <c r="V344" s="887">
        <v>80.016411013815897</v>
      </c>
      <c r="W344" s="888">
        <v>86.110460876628096</v>
      </c>
      <c r="X344" s="881">
        <v>97</v>
      </c>
      <c r="Y344" s="247">
        <v>97</v>
      </c>
      <c r="Z344" s="887">
        <v>131</v>
      </c>
      <c r="AA344" s="888">
        <v>141</v>
      </c>
      <c r="AB344" s="887">
        <v>181</v>
      </c>
      <c r="AC344" s="888">
        <v>107</v>
      </c>
      <c r="AD344" s="881">
        <v>111</v>
      </c>
      <c r="AE344" s="996">
        <v>67</v>
      </c>
      <c r="AF344" s="881">
        <v>81</v>
      </c>
      <c r="AG344" s="882">
        <v>85</v>
      </c>
      <c r="AH344" s="881">
        <v>62.76</v>
      </c>
      <c r="AI344" s="882">
        <v>70</v>
      </c>
      <c r="AJ344" s="881">
        <v>63.81</v>
      </c>
      <c r="AK344" s="882">
        <v>69</v>
      </c>
      <c r="AL344" s="881">
        <v>95</v>
      </c>
      <c r="AM344" s="882">
        <v>92</v>
      </c>
      <c r="AN344" s="881">
        <v>95.38</v>
      </c>
      <c r="AO344" s="247">
        <v>99</v>
      </c>
      <c r="AP344" s="881">
        <v>69.478999999999999</v>
      </c>
      <c r="AQ344" s="882">
        <v>221.91799999999998</v>
      </c>
      <c r="AR344" s="881">
        <v>89</v>
      </c>
      <c r="AS344" s="882">
        <v>96</v>
      </c>
      <c r="AT344" s="881">
        <v>78.930000000000007</v>
      </c>
      <c r="AU344" s="882">
        <v>84.94</v>
      </c>
      <c r="AV344" s="881">
        <v>88</v>
      </c>
      <c r="AW344" s="882">
        <v>60</v>
      </c>
      <c r="AX344" s="881">
        <v>68.130560000000003</v>
      </c>
      <c r="AY344" s="882">
        <v>70.74448000000001</v>
      </c>
      <c r="AZ344" s="886">
        <v>105.08474576271188</v>
      </c>
      <c r="BA344" s="882">
        <v>110</v>
      </c>
      <c r="BB344" s="887">
        <v>116</v>
      </c>
      <c r="BC344" s="888">
        <v>60.40075471698114</v>
      </c>
      <c r="BD344" s="881">
        <v>156</v>
      </c>
      <c r="BE344" s="882">
        <v>167</v>
      </c>
      <c r="BF344" s="881">
        <v>78</v>
      </c>
      <c r="BG344" s="882">
        <v>65</v>
      </c>
      <c r="BH344" s="881">
        <v>97</v>
      </c>
      <c r="BI344" s="882">
        <v>97</v>
      </c>
      <c r="BJ344" s="881">
        <v>61.86</v>
      </c>
      <c r="BK344" s="882">
        <v>64</v>
      </c>
      <c r="BL344" s="881">
        <v>56</v>
      </c>
      <c r="BM344" s="247">
        <v>56</v>
      </c>
      <c r="BN344" s="881">
        <v>88</v>
      </c>
      <c r="BO344" s="882">
        <v>95</v>
      </c>
      <c r="BP344" s="887">
        <v>132</v>
      </c>
      <c r="BQ344" s="888">
        <v>95.150798599999987</v>
      </c>
    </row>
    <row r="345" spans="1:69" s="27" customFormat="1" ht="24" customHeight="1" thickBot="1" x14ac:dyDescent="0.3">
      <c r="A345" s="16">
        <v>267</v>
      </c>
      <c r="B345" s="131" t="s">
        <v>328</v>
      </c>
      <c r="C345" s="1148" t="s">
        <v>3</v>
      </c>
      <c r="D345" s="1148"/>
      <c r="E345" s="871" t="s">
        <v>8</v>
      </c>
      <c r="F345" s="64" t="e">
        <f>#REF!</f>
        <v>#REF!</v>
      </c>
      <c r="G345" s="871">
        <v>0.17</v>
      </c>
      <c r="H345" s="64" t="e">
        <f t="shared" si="9"/>
        <v>#REF!</v>
      </c>
      <c r="I345" s="64" t="e">
        <f>(H345*($I$9+#REF!))+H345</f>
        <v>#REF!</v>
      </c>
      <c r="J345" s="64" t="e">
        <f>ROUND(I345*#REF!*#REF!,0)</f>
        <v>#REF!</v>
      </c>
      <c r="K345" s="919" t="e">
        <f>ROUND(I345*#REF!*#REF!*#REF!,0)</f>
        <v>#REF!</v>
      </c>
      <c r="L345" s="887">
        <v>98</v>
      </c>
      <c r="M345" s="888">
        <v>64</v>
      </c>
      <c r="N345" s="881">
        <v>73.864699873063088</v>
      </c>
      <c r="O345" s="247">
        <v>58.3</v>
      </c>
      <c r="P345" s="993">
        <v>109</v>
      </c>
      <c r="Q345" s="888">
        <v>81</v>
      </c>
      <c r="R345" s="887">
        <v>98.004294639085785</v>
      </c>
      <c r="S345" s="888">
        <v>86.7</v>
      </c>
      <c r="T345" s="994">
        <v>172</v>
      </c>
      <c r="U345" s="995">
        <v>50</v>
      </c>
      <c r="V345" s="887">
        <v>80.016411013815897</v>
      </c>
      <c r="W345" s="888">
        <v>86.110460876628096</v>
      </c>
      <c r="X345" s="881">
        <v>0</v>
      </c>
      <c r="Y345" s="247">
        <v>0</v>
      </c>
      <c r="Z345" s="887">
        <v>131</v>
      </c>
      <c r="AA345" s="888">
        <v>141</v>
      </c>
      <c r="AB345" s="887">
        <v>181</v>
      </c>
      <c r="AC345" s="888">
        <v>107</v>
      </c>
      <c r="AD345" s="881">
        <v>111</v>
      </c>
      <c r="AE345" s="996">
        <v>67</v>
      </c>
      <c r="AF345" s="881">
        <v>81</v>
      </c>
      <c r="AG345" s="882">
        <v>85</v>
      </c>
      <c r="AH345" s="881">
        <v>62.76</v>
      </c>
      <c r="AI345" s="882">
        <v>70</v>
      </c>
      <c r="AJ345" s="881">
        <v>63.81</v>
      </c>
      <c r="AK345" s="882">
        <v>69</v>
      </c>
      <c r="AL345" s="881">
        <v>46</v>
      </c>
      <c r="AM345" s="882">
        <v>45</v>
      </c>
      <c r="AN345" s="881">
        <v>95.38</v>
      </c>
      <c r="AO345" s="247">
        <v>99</v>
      </c>
      <c r="AP345" s="881">
        <v>104.73699999999999</v>
      </c>
      <c r="AQ345" s="882">
        <v>111.996</v>
      </c>
      <c r="AR345" s="881">
        <v>89</v>
      </c>
      <c r="AS345" s="882">
        <v>96</v>
      </c>
      <c r="AT345" s="881">
        <v>78.930000000000007</v>
      </c>
      <c r="AU345" s="882">
        <v>84.94</v>
      </c>
      <c r="AV345" s="881">
        <v>88</v>
      </c>
      <c r="AW345" s="882">
        <v>60</v>
      </c>
      <c r="AX345" s="881">
        <v>68.130560000000003</v>
      </c>
      <c r="AY345" s="882">
        <v>70.74448000000001</v>
      </c>
      <c r="AZ345" s="886">
        <v>105.08474576271188</v>
      </c>
      <c r="BA345" s="882">
        <v>110</v>
      </c>
      <c r="BB345" s="887">
        <v>116</v>
      </c>
      <c r="BC345" s="888">
        <v>60.40075471698114</v>
      </c>
      <c r="BD345" s="881">
        <v>156</v>
      </c>
      <c r="BE345" s="882">
        <v>167</v>
      </c>
      <c r="BF345" s="881">
        <v>78</v>
      </c>
      <c r="BG345" s="882">
        <v>65</v>
      </c>
      <c r="BH345" s="881">
        <v>97</v>
      </c>
      <c r="BI345" s="882">
        <v>97</v>
      </c>
      <c r="BJ345" s="881">
        <v>61.86</v>
      </c>
      <c r="BK345" s="882">
        <v>64</v>
      </c>
      <c r="BL345" s="881">
        <v>56</v>
      </c>
      <c r="BM345" s="247">
        <v>56</v>
      </c>
      <c r="BN345" s="881">
        <v>88</v>
      </c>
      <c r="BO345" s="882">
        <v>95</v>
      </c>
      <c r="BP345" s="887">
        <v>132</v>
      </c>
      <c r="BQ345" s="888">
        <v>95.150798599999987</v>
      </c>
    </row>
    <row r="346" spans="1:69" s="27" customFormat="1" ht="24" customHeight="1" thickBot="1" x14ac:dyDescent="0.3">
      <c r="A346" s="841">
        <v>268</v>
      </c>
      <c r="B346" s="842" t="s">
        <v>329</v>
      </c>
      <c r="C346" s="1171" t="s">
        <v>3</v>
      </c>
      <c r="D346" s="1171"/>
      <c r="E346" s="870" t="s">
        <v>8</v>
      </c>
      <c r="F346" s="101" t="e">
        <f>#REF!</f>
        <v>#REF!</v>
      </c>
      <c r="G346" s="870">
        <v>0.22</v>
      </c>
      <c r="H346" s="101" t="e">
        <f t="shared" si="9"/>
        <v>#REF!</v>
      </c>
      <c r="I346" s="101" t="e">
        <f>(H346*($I$9+#REF!))+H346</f>
        <v>#REF!</v>
      </c>
      <c r="J346" s="101" t="e">
        <f>ROUND(I346*#REF!*#REF!,0)</f>
        <v>#REF!</v>
      </c>
      <c r="K346" s="922" t="e">
        <f>ROUND(I346*#REF!*#REF!*#REF!,0)</f>
        <v>#REF!</v>
      </c>
      <c r="L346" s="887">
        <v>127</v>
      </c>
      <c r="M346" s="888">
        <v>82</v>
      </c>
      <c r="N346" s="881">
        <v>95.589611600434566</v>
      </c>
      <c r="O346" s="247">
        <v>75.400000000000006</v>
      </c>
      <c r="P346" s="993">
        <v>141</v>
      </c>
      <c r="Q346" s="888">
        <v>104.25</v>
      </c>
      <c r="R346" s="887">
        <v>126.82908717999335</v>
      </c>
      <c r="S346" s="888">
        <v>112.2</v>
      </c>
      <c r="T346" s="994">
        <v>223</v>
      </c>
      <c r="U346" s="995">
        <v>64</v>
      </c>
      <c r="V346" s="887">
        <v>103.55064954729114</v>
      </c>
      <c r="W346" s="888">
        <v>111.43706701681283</v>
      </c>
      <c r="X346" s="881">
        <v>126</v>
      </c>
      <c r="Y346" s="247">
        <v>126</v>
      </c>
      <c r="Z346" s="887">
        <v>169.6</v>
      </c>
      <c r="AA346" s="888">
        <v>182</v>
      </c>
      <c r="AB346" s="887">
        <v>234</v>
      </c>
      <c r="AC346" s="888">
        <v>138</v>
      </c>
      <c r="AD346" s="881">
        <v>144</v>
      </c>
      <c r="AE346" s="996">
        <v>87</v>
      </c>
      <c r="AF346" s="881">
        <v>105</v>
      </c>
      <c r="AG346" s="882">
        <v>110</v>
      </c>
      <c r="AH346" s="881">
        <v>80.540000000000006</v>
      </c>
      <c r="AI346" s="882">
        <v>91</v>
      </c>
      <c r="AJ346" s="881">
        <v>83.68</v>
      </c>
      <c r="AK346" s="882">
        <v>90</v>
      </c>
      <c r="AL346" s="881">
        <v>61</v>
      </c>
      <c r="AM346" s="882">
        <v>69</v>
      </c>
      <c r="AN346" s="881">
        <v>123.43</v>
      </c>
      <c r="AO346" s="247">
        <v>128.19999999999999</v>
      </c>
      <c r="AP346" s="881">
        <v>90.218999999999994</v>
      </c>
      <c r="AQ346" s="882">
        <v>287.24899999999997</v>
      </c>
      <c r="AR346" s="881">
        <v>115</v>
      </c>
      <c r="AS346" s="882">
        <v>124</v>
      </c>
      <c r="AT346" s="881">
        <v>102.14</v>
      </c>
      <c r="AU346" s="882">
        <v>109.92</v>
      </c>
      <c r="AV346" s="881">
        <v>115.2</v>
      </c>
      <c r="AW346" s="882">
        <v>77</v>
      </c>
      <c r="AX346" s="881">
        <v>88.167100000000019</v>
      </c>
      <c r="AY346" s="882">
        <v>91.550440000000009</v>
      </c>
      <c r="AZ346" s="886">
        <v>144.91525423728814</v>
      </c>
      <c r="BA346" s="882">
        <v>153</v>
      </c>
      <c r="BB346" s="887">
        <v>150</v>
      </c>
      <c r="BC346" s="888">
        <v>78.285547445255474</v>
      </c>
      <c r="BD346" s="881">
        <v>201</v>
      </c>
      <c r="BE346" s="882">
        <v>217</v>
      </c>
      <c r="BF346" s="881">
        <v>101</v>
      </c>
      <c r="BG346" s="882">
        <v>85</v>
      </c>
      <c r="BH346" s="881">
        <v>126</v>
      </c>
      <c r="BI346" s="882">
        <v>126</v>
      </c>
      <c r="BJ346" s="881">
        <v>79.66</v>
      </c>
      <c r="BK346" s="882">
        <v>83</v>
      </c>
      <c r="BL346" s="881">
        <v>74</v>
      </c>
      <c r="BM346" s="247">
        <v>71</v>
      </c>
      <c r="BN346" s="881">
        <v>114</v>
      </c>
      <c r="BO346" s="882">
        <v>123</v>
      </c>
      <c r="BP346" s="887">
        <v>170.5</v>
      </c>
      <c r="BQ346" s="888">
        <v>123.14196092000002</v>
      </c>
    </row>
    <row r="347" spans="1:69" s="27" customFormat="1" ht="24" customHeight="1" thickBot="1" x14ac:dyDescent="0.3">
      <c r="A347" s="16">
        <v>269</v>
      </c>
      <c r="B347" s="131" t="s">
        <v>330</v>
      </c>
      <c r="C347" s="1148" t="s">
        <v>3</v>
      </c>
      <c r="D347" s="1148"/>
      <c r="E347" s="871" t="s">
        <v>8</v>
      </c>
      <c r="F347" s="64" t="e">
        <f>#REF!</f>
        <v>#REF!</v>
      </c>
      <c r="G347" s="871">
        <v>0.3</v>
      </c>
      <c r="H347" s="64" t="e">
        <f t="shared" si="9"/>
        <v>#REF!</v>
      </c>
      <c r="I347" s="64" t="e">
        <f>(H347*($I$9+#REF!))+H347</f>
        <v>#REF!</v>
      </c>
      <c r="J347" s="64" t="e">
        <f>ROUND(I347*#REF!*#REF!,0)</f>
        <v>#REF!</v>
      </c>
      <c r="K347" s="926" t="e">
        <f>ROUND(I347*#REF!*#REF!*#REF!,0)</f>
        <v>#REF!</v>
      </c>
      <c r="L347" s="887">
        <v>174</v>
      </c>
      <c r="M347" s="888">
        <v>112</v>
      </c>
      <c r="N347" s="881">
        <v>130.34947036422895</v>
      </c>
      <c r="O347" s="247">
        <v>102.9</v>
      </c>
      <c r="P347" s="993">
        <v>192</v>
      </c>
      <c r="Q347" s="888">
        <v>142.5</v>
      </c>
      <c r="R347" s="887">
        <v>172.94875524544545</v>
      </c>
      <c r="S347" s="888">
        <v>153.1</v>
      </c>
      <c r="T347" s="994">
        <v>304</v>
      </c>
      <c r="U347" s="995">
        <v>88</v>
      </c>
      <c r="V347" s="887">
        <v>141.20543120085156</v>
      </c>
      <c r="W347" s="888">
        <v>151.95963684110839</v>
      </c>
      <c r="X347" s="881">
        <v>172</v>
      </c>
      <c r="Y347" s="247">
        <v>172</v>
      </c>
      <c r="Z347" s="887">
        <v>231.2</v>
      </c>
      <c r="AA347" s="888">
        <v>249</v>
      </c>
      <c r="AB347" s="887">
        <v>320</v>
      </c>
      <c r="AC347" s="888">
        <v>189</v>
      </c>
      <c r="AD347" s="881">
        <v>197</v>
      </c>
      <c r="AE347" s="996">
        <v>118</v>
      </c>
      <c r="AF347" s="881">
        <v>144</v>
      </c>
      <c r="AG347" s="882">
        <v>149</v>
      </c>
      <c r="AH347" s="881">
        <v>110.88</v>
      </c>
      <c r="AI347" s="882">
        <v>123</v>
      </c>
      <c r="AJ347" s="881">
        <v>114.01</v>
      </c>
      <c r="AK347" s="882">
        <v>122</v>
      </c>
      <c r="AL347" s="881">
        <v>81</v>
      </c>
      <c r="AM347" s="882">
        <v>78</v>
      </c>
      <c r="AN347" s="881">
        <v>168.31</v>
      </c>
      <c r="AO347" s="247">
        <v>174.8</v>
      </c>
      <c r="AP347" s="881">
        <v>124.44</v>
      </c>
      <c r="AQ347" s="882">
        <v>390.94899999999996</v>
      </c>
      <c r="AR347" s="881">
        <v>157</v>
      </c>
      <c r="AS347" s="882">
        <v>169</v>
      </c>
      <c r="AT347" s="881">
        <v>139.28</v>
      </c>
      <c r="AU347" s="882">
        <v>149.88999999999999</v>
      </c>
      <c r="AV347" s="881">
        <v>156.80000000000001</v>
      </c>
      <c r="AW347" s="882">
        <v>105</v>
      </c>
      <c r="AX347" s="881">
        <v>120.22978000000001</v>
      </c>
      <c r="AY347" s="882">
        <v>124.8463</v>
      </c>
      <c r="AZ347" s="886">
        <v>169.49152542372883</v>
      </c>
      <c r="BA347" s="882">
        <v>178</v>
      </c>
      <c r="BB347" s="887">
        <v>204</v>
      </c>
      <c r="BC347" s="888">
        <v>106.23828877005349</v>
      </c>
      <c r="BD347" s="881">
        <v>275</v>
      </c>
      <c r="BE347" s="882">
        <v>296</v>
      </c>
      <c r="BF347" s="881">
        <v>136</v>
      </c>
      <c r="BG347" s="882">
        <v>117</v>
      </c>
      <c r="BH347" s="881">
        <v>171</v>
      </c>
      <c r="BI347" s="882">
        <v>171</v>
      </c>
      <c r="BJ347" s="881">
        <v>109.32</v>
      </c>
      <c r="BK347" s="882">
        <v>113</v>
      </c>
      <c r="BL347" s="881">
        <v>100</v>
      </c>
      <c r="BM347" s="247">
        <v>98</v>
      </c>
      <c r="BN347" s="881">
        <v>156</v>
      </c>
      <c r="BO347" s="882">
        <v>168</v>
      </c>
      <c r="BP347" s="887">
        <v>233.20000000000002</v>
      </c>
      <c r="BQ347" s="888">
        <v>167.90593116000002</v>
      </c>
    </row>
    <row r="348" spans="1:69" s="27" customFormat="1" ht="38.25" customHeight="1" thickBot="1" x14ac:dyDescent="0.3">
      <c r="A348" s="841">
        <v>270</v>
      </c>
      <c r="B348" s="842" t="s">
        <v>331</v>
      </c>
      <c r="C348" s="1171" t="s">
        <v>3</v>
      </c>
      <c r="D348" s="1171"/>
      <c r="E348" s="870" t="s">
        <v>8</v>
      </c>
      <c r="F348" s="101" t="e">
        <f>#REF!</f>
        <v>#REF!</v>
      </c>
      <c r="G348" s="870">
        <v>0.5</v>
      </c>
      <c r="H348" s="101" t="e">
        <f t="shared" si="9"/>
        <v>#REF!</v>
      </c>
      <c r="I348" s="101" t="e">
        <f>(H348*($I$9+#REF!))+H348</f>
        <v>#REF!</v>
      </c>
      <c r="J348" s="101" t="e">
        <f>ROUND(I348*#REF!*#REF!,0)</f>
        <v>#REF!</v>
      </c>
      <c r="K348" s="922" t="e">
        <f>ROUND(I348*#REF!*#REF!*#REF!,0)</f>
        <v>#REF!</v>
      </c>
      <c r="L348" s="887">
        <v>290</v>
      </c>
      <c r="M348" s="888">
        <v>187</v>
      </c>
      <c r="N348" s="881">
        <v>217.24911727371494</v>
      </c>
      <c r="O348" s="247">
        <v>171.4</v>
      </c>
      <c r="P348" s="993">
        <v>320</v>
      </c>
      <c r="Q348" s="888">
        <v>237.75</v>
      </c>
      <c r="R348" s="887">
        <v>288.24792540907578</v>
      </c>
      <c r="S348" s="888">
        <v>255.1</v>
      </c>
      <c r="T348" s="994">
        <v>507</v>
      </c>
      <c r="U348" s="995">
        <v>146</v>
      </c>
      <c r="V348" s="887">
        <v>235.34238533475263</v>
      </c>
      <c r="W348" s="888">
        <v>253.2660614018474</v>
      </c>
      <c r="X348" s="881">
        <v>286</v>
      </c>
      <c r="Y348" s="247">
        <v>286</v>
      </c>
      <c r="Z348" s="887">
        <v>385.3</v>
      </c>
      <c r="AA348" s="888">
        <v>415</v>
      </c>
      <c r="AB348" s="887">
        <v>532</v>
      </c>
      <c r="AC348" s="888">
        <v>315</v>
      </c>
      <c r="AD348" s="881">
        <v>328</v>
      </c>
      <c r="AE348" s="996">
        <v>197</v>
      </c>
      <c r="AF348" s="881">
        <v>240</v>
      </c>
      <c r="AG348" s="882">
        <v>249</v>
      </c>
      <c r="AH348" s="881">
        <v>184.1</v>
      </c>
      <c r="AI348" s="882">
        <v>206</v>
      </c>
      <c r="AJ348" s="881">
        <v>189.33</v>
      </c>
      <c r="AK348" s="882">
        <v>204</v>
      </c>
      <c r="AL348" s="881">
        <v>115</v>
      </c>
      <c r="AM348" s="882">
        <v>112</v>
      </c>
      <c r="AN348" s="881">
        <v>280.52</v>
      </c>
      <c r="AO348" s="247">
        <v>291.3</v>
      </c>
      <c r="AP348" s="881">
        <v>207.39999999999998</v>
      </c>
      <c r="AQ348" s="882">
        <v>300.72999999999996</v>
      </c>
      <c r="AR348" s="881">
        <v>262</v>
      </c>
      <c r="AS348" s="882">
        <v>282</v>
      </c>
      <c r="AT348" s="881">
        <v>232.14</v>
      </c>
      <c r="AU348" s="882">
        <v>249.81</v>
      </c>
      <c r="AV348" s="881">
        <v>260.8</v>
      </c>
      <c r="AW348" s="882">
        <v>176</v>
      </c>
      <c r="AX348" s="881">
        <v>200.38648000000001</v>
      </c>
      <c r="AY348" s="882">
        <v>208.08068</v>
      </c>
      <c r="AZ348" s="886">
        <v>300.84745762711867</v>
      </c>
      <c r="BA348" s="882">
        <v>313</v>
      </c>
      <c r="BB348" s="887">
        <v>340</v>
      </c>
      <c r="BC348" s="888">
        <v>177.8207073954984</v>
      </c>
      <c r="BD348" s="881">
        <v>458</v>
      </c>
      <c r="BE348" s="882">
        <v>493</v>
      </c>
      <c r="BF348" s="881">
        <v>228</v>
      </c>
      <c r="BG348" s="882">
        <v>194</v>
      </c>
      <c r="BH348" s="881">
        <v>286</v>
      </c>
      <c r="BI348" s="882">
        <v>285</v>
      </c>
      <c r="BJ348" s="881">
        <v>182.2</v>
      </c>
      <c r="BK348" s="882">
        <v>189</v>
      </c>
      <c r="BL348" s="881">
        <v>166</v>
      </c>
      <c r="BM348" s="247">
        <v>163</v>
      </c>
      <c r="BN348" s="881">
        <v>260</v>
      </c>
      <c r="BO348" s="882">
        <v>280</v>
      </c>
      <c r="BP348" s="887">
        <v>388.3</v>
      </c>
      <c r="BQ348" s="888">
        <v>279.85689952000001</v>
      </c>
    </row>
    <row r="349" spans="1:69" s="27" customFormat="1" ht="37.5" customHeight="1" thickBot="1" x14ac:dyDescent="0.3">
      <c r="A349" s="16">
        <v>271</v>
      </c>
      <c r="B349" s="131" t="s">
        <v>332</v>
      </c>
      <c r="C349" s="1148" t="s">
        <v>3</v>
      </c>
      <c r="D349" s="1148"/>
      <c r="E349" s="871" t="s">
        <v>8</v>
      </c>
      <c r="F349" s="64" t="e">
        <f>#REF!</f>
        <v>#REF!</v>
      </c>
      <c r="G349" s="871">
        <v>0.32</v>
      </c>
      <c r="H349" s="64" t="e">
        <f t="shared" si="9"/>
        <v>#REF!</v>
      </c>
      <c r="I349" s="64" t="e">
        <f>(H349*($I$9+#REF!))+H349</f>
        <v>#REF!</v>
      </c>
      <c r="J349" s="64" t="e">
        <f>ROUND(I349*#REF!*#REF!,0)</f>
        <v>#REF!</v>
      </c>
      <c r="K349" s="919" t="e">
        <f>ROUND(I349*#REF!*#REF!*#REF!,0)</f>
        <v>#REF!</v>
      </c>
      <c r="L349" s="887">
        <v>185</v>
      </c>
      <c r="M349" s="888">
        <v>120</v>
      </c>
      <c r="N349" s="881">
        <v>139.03943505517756</v>
      </c>
      <c r="O349" s="247">
        <v>109.7</v>
      </c>
      <c r="P349" s="993">
        <v>205</v>
      </c>
      <c r="Q349" s="888">
        <v>152.25</v>
      </c>
      <c r="R349" s="887">
        <v>184.4786722618085</v>
      </c>
      <c r="S349" s="888">
        <v>163.30000000000001</v>
      </c>
      <c r="T349" s="994">
        <v>324</v>
      </c>
      <c r="U349" s="995">
        <v>93</v>
      </c>
      <c r="V349" s="887">
        <v>150.61912661424171</v>
      </c>
      <c r="W349" s="888">
        <v>162.09027929718232</v>
      </c>
      <c r="X349" s="881">
        <v>0</v>
      </c>
      <c r="Y349" s="247">
        <v>0</v>
      </c>
      <c r="Z349" s="887">
        <v>246.6</v>
      </c>
      <c r="AA349" s="888">
        <v>265</v>
      </c>
      <c r="AB349" s="887">
        <v>341</v>
      </c>
      <c r="AC349" s="888">
        <v>202</v>
      </c>
      <c r="AD349" s="881">
        <v>210</v>
      </c>
      <c r="AE349" s="996">
        <v>126</v>
      </c>
      <c r="AF349" s="881">
        <v>153</v>
      </c>
      <c r="AG349" s="882">
        <v>159</v>
      </c>
      <c r="AH349" s="881">
        <v>118.2</v>
      </c>
      <c r="AI349" s="882">
        <v>132</v>
      </c>
      <c r="AJ349" s="881">
        <v>121.34</v>
      </c>
      <c r="AK349" s="882">
        <v>131</v>
      </c>
      <c r="AL349" s="881">
        <v>86</v>
      </c>
      <c r="AM349" s="882">
        <v>83</v>
      </c>
      <c r="AN349" s="881" t="s">
        <v>469</v>
      </c>
      <c r="AO349" s="247">
        <v>186.4</v>
      </c>
      <c r="AP349" s="881">
        <v>132.73599999999999</v>
      </c>
      <c r="AQ349" s="882">
        <v>192.88199999999998</v>
      </c>
      <c r="AR349" s="881">
        <v>168</v>
      </c>
      <c r="AS349" s="882">
        <v>181</v>
      </c>
      <c r="AT349" s="881">
        <v>148.57</v>
      </c>
      <c r="AU349" s="882">
        <v>159.88</v>
      </c>
      <c r="AV349" s="881">
        <v>166.4</v>
      </c>
      <c r="AW349" s="882">
        <v>112</v>
      </c>
      <c r="AX349" s="881">
        <v>128.24018000000001</v>
      </c>
      <c r="AY349" s="882">
        <v>133.1729</v>
      </c>
      <c r="AZ349" s="886">
        <v>187.28813559322035</v>
      </c>
      <c r="BA349" s="882">
        <v>196</v>
      </c>
      <c r="BB349" s="887">
        <v>218</v>
      </c>
      <c r="BC349" s="888">
        <v>113.51115577889449</v>
      </c>
      <c r="BD349" s="881">
        <v>293</v>
      </c>
      <c r="BE349" s="882">
        <v>315</v>
      </c>
      <c r="BF349" s="881">
        <v>163</v>
      </c>
      <c r="BG349" s="882">
        <v>124</v>
      </c>
      <c r="BH349" s="881">
        <v>183</v>
      </c>
      <c r="BI349" s="882">
        <v>183</v>
      </c>
      <c r="BJ349" s="881">
        <v>116.1</v>
      </c>
      <c r="BK349" s="882">
        <v>121</v>
      </c>
      <c r="BL349" s="881">
        <v>106</v>
      </c>
      <c r="BM349" s="247">
        <v>104</v>
      </c>
      <c r="BN349" s="881">
        <v>166</v>
      </c>
      <c r="BO349" s="882">
        <v>179</v>
      </c>
      <c r="BP349" s="887">
        <v>248.60000000000002</v>
      </c>
      <c r="BQ349" s="888">
        <v>179.11060463999999</v>
      </c>
    </row>
    <row r="350" spans="1:69" s="27" customFormat="1" ht="33.75" customHeight="1" thickBot="1" x14ac:dyDescent="0.3">
      <c r="A350" s="841">
        <v>272</v>
      </c>
      <c r="B350" s="842" t="s">
        <v>333</v>
      </c>
      <c r="C350" s="1171" t="s">
        <v>3</v>
      </c>
      <c r="D350" s="1171"/>
      <c r="E350" s="870" t="s">
        <v>8</v>
      </c>
      <c r="F350" s="101" t="e">
        <f>#REF!</f>
        <v>#REF!</v>
      </c>
      <c r="G350" s="870">
        <v>1</v>
      </c>
      <c r="H350" s="101" t="e">
        <f t="shared" si="9"/>
        <v>#REF!</v>
      </c>
      <c r="I350" s="101" t="e">
        <f>(H350*($I$9+#REF!))+H350</f>
        <v>#REF!</v>
      </c>
      <c r="J350" s="101" t="e">
        <f>ROUND(I350*#REF!*#REF!,0)</f>
        <v>#REF!</v>
      </c>
      <c r="K350" s="922" t="e">
        <f>ROUND(I350*#REF!*#REF!*#REF!,0)</f>
        <v>#REF!</v>
      </c>
      <c r="L350" s="887">
        <v>579</v>
      </c>
      <c r="M350" s="888">
        <v>374</v>
      </c>
      <c r="N350" s="881">
        <v>434.49823454742989</v>
      </c>
      <c r="O350" s="247">
        <v>342.9</v>
      </c>
      <c r="P350" s="993">
        <v>640</v>
      </c>
      <c r="Q350" s="888">
        <v>475.5</v>
      </c>
      <c r="R350" s="887">
        <v>576.49585081815155</v>
      </c>
      <c r="S350" s="888">
        <v>510.2</v>
      </c>
      <c r="T350" s="994">
        <v>1013</v>
      </c>
      <c r="U350" s="995">
        <v>340</v>
      </c>
      <c r="V350" s="887">
        <v>525.87</v>
      </c>
      <c r="W350" s="888">
        <v>546.05999999999995</v>
      </c>
      <c r="X350" s="881">
        <v>639</v>
      </c>
      <c r="Y350" s="247">
        <v>639</v>
      </c>
      <c r="Z350" s="887">
        <v>770.7</v>
      </c>
      <c r="AA350" s="888">
        <v>829</v>
      </c>
      <c r="AB350" s="887">
        <v>1064</v>
      </c>
      <c r="AC350" s="888">
        <v>340</v>
      </c>
      <c r="AD350" s="881">
        <v>655</v>
      </c>
      <c r="AE350" s="996">
        <v>395</v>
      </c>
      <c r="AF350" s="881">
        <v>479</v>
      </c>
      <c r="AG350" s="882">
        <v>498</v>
      </c>
      <c r="AH350" s="881">
        <v>368.19</v>
      </c>
      <c r="AI350" s="882">
        <v>412</v>
      </c>
      <c r="AJ350" s="881">
        <v>378.65</v>
      </c>
      <c r="AK350" s="882">
        <v>407</v>
      </c>
      <c r="AL350" s="881">
        <v>288</v>
      </c>
      <c r="AM350" s="882">
        <v>277</v>
      </c>
      <c r="AN350" s="881">
        <v>561.04999999999995</v>
      </c>
      <c r="AO350" s="247">
        <v>582.6</v>
      </c>
      <c r="AP350" s="881">
        <v>613.904</v>
      </c>
      <c r="AQ350" s="882">
        <v>660.56899999999996</v>
      </c>
      <c r="AR350" s="881">
        <v>524</v>
      </c>
      <c r="AS350" s="882">
        <v>564</v>
      </c>
      <c r="AT350" s="881">
        <v>464.27</v>
      </c>
      <c r="AU350" s="882">
        <v>499.63</v>
      </c>
      <c r="AV350" s="881">
        <v>521.6</v>
      </c>
      <c r="AW350" s="882">
        <v>351</v>
      </c>
      <c r="AX350" s="881">
        <v>572.11120000000005</v>
      </c>
      <c r="AY350" s="882">
        <v>418.14288000000005</v>
      </c>
      <c r="AZ350" s="886">
        <v>699.15254237288138</v>
      </c>
      <c r="BA350" s="882">
        <v>382</v>
      </c>
      <c r="BB350" s="887">
        <v>681</v>
      </c>
      <c r="BC350" s="888">
        <v>356.23022508038588</v>
      </c>
      <c r="BD350" s="881">
        <v>916</v>
      </c>
      <c r="BE350" s="882">
        <v>565</v>
      </c>
      <c r="BF350" s="881">
        <v>508</v>
      </c>
      <c r="BG350" s="882">
        <v>457</v>
      </c>
      <c r="BH350" s="881">
        <v>572</v>
      </c>
      <c r="BI350" s="882">
        <v>571</v>
      </c>
      <c r="BJ350" s="881">
        <v>364.41</v>
      </c>
      <c r="BK350" s="882">
        <v>378</v>
      </c>
      <c r="BL350" s="881">
        <v>332</v>
      </c>
      <c r="BM350" s="247">
        <v>327</v>
      </c>
      <c r="BN350" s="881">
        <v>519</v>
      </c>
      <c r="BO350" s="882">
        <v>406</v>
      </c>
      <c r="BP350" s="887">
        <v>777.7</v>
      </c>
      <c r="BQ350" s="888">
        <v>836.00000000000011</v>
      </c>
    </row>
    <row r="351" spans="1:69" s="27" customFormat="1" ht="37.5" customHeight="1" thickBot="1" x14ac:dyDescent="0.3">
      <c r="A351" s="16">
        <v>273</v>
      </c>
      <c r="B351" s="131" t="s">
        <v>334</v>
      </c>
      <c r="C351" s="1148" t="s">
        <v>3</v>
      </c>
      <c r="D351" s="1148"/>
      <c r="E351" s="871" t="s">
        <v>8</v>
      </c>
      <c r="F351" s="64" t="e">
        <f>#REF!</f>
        <v>#REF!</v>
      </c>
      <c r="G351" s="871">
        <v>1.44</v>
      </c>
      <c r="H351" s="64" t="e">
        <f t="shared" si="9"/>
        <v>#REF!</v>
      </c>
      <c r="I351" s="64" t="e">
        <f>(H351*($I$9+#REF!))+H351</f>
        <v>#REF!</v>
      </c>
      <c r="J351" s="64" t="e">
        <f>ROUND(I351*#REF!*#REF!,0)</f>
        <v>#REF!</v>
      </c>
      <c r="K351" s="919" t="e">
        <f>ROUND(I351*#REF!*#REF!*#REF!,0)</f>
        <v>#REF!</v>
      </c>
      <c r="L351" s="887">
        <v>834</v>
      </c>
      <c r="M351" s="888">
        <v>539</v>
      </c>
      <c r="N351" s="881">
        <v>625.67745774829905</v>
      </c>
      <c r="O351" s="247">
        <v>493.8</v>
      </c>
      <c r="P351" s="993">
        <v>921</v>
      </c>
      <c r="Q351" s="888">
        <v>684.75</v>
      </c>
      <c r="R351" s="887">
        <v>830.15402517813834</v>
      </c>
      <c r="S351" s="888">
        <v>734.7</v>
      </c>
      <c r="T351" s="994">
        <v>1459</v>
      </c>
      <c r="U351" s="995">
        <v>490</v>
      </c>
      <c r="V351" s="887">
        <v>757.24</v>
      </c>
      <c r="W351" s="888">
        <v>786.32</v>
      </c>
      <c r="X351" s="881">
        <v>639</v>
      </c>
      <c r="Y351" s="247">
        <v>639</v>
      </c>
      <c r="Z351" s="887">
        <v>1109.8</v>
      </c>
      <c r="AA351" s="888">
        <v>1194</v>
      </c>
      <c r="AB351" s="887">
        <v>1533</v>
      </c>
      <c r="AC351" s="888">
        <v>489</v>
      </c>
      <c r="AD351" s="881">
        <v>944</v>
      </c>
      <c r="AE351" s="996">
        <v>569</v>
      </c>
      <c r="AF351" s="881">
        <v>690</v>
      </c>
      <c r="AG351" s="882">
        <v>717</v>
      </c>
      <c r="AH351" s="881">
        <v>530.32000000000005</v>
      </c>
      <c r="AI351" s="882">
        <v>594</v>
      </c>
      <c r="AJ351" s="881">
        <v>544.97</v>
      </c>
      <c r="AK351" s="882">
        <v>587</v>
      </c>
      <c r="AL351" s="881">
        <v>903</v>
      </c>
      <c r="AM351" s="882">
        <v>718</v>
      </c>
      <c r="AN351" s="881">
        <v>807.91</v>
      </c>
      <c r="AO351" s="247">
        <v>838.9</v>
      </c>
      <c r="AP351" s="881">
        <v>883.52399999999989</v>
      </c>
      <c r="AQ351" s="882">
        <v>950.92899999999997</v>
      </c>
      <c r="AR351" s="881">
        <v>755</v>
      </c>
      <c r="AS351" s="882">
        <v>812</v>
      </c>
      <c r="AT351" s="881">
        <v>668.55</v>
      </c>
      <c r="AU351" s="882">
        <v>719.47</v>
      </c>
      <c r="AV351" s="881">
        <v>752</v>
      </c>
      <c r="AW351" s="882">
        <v>506</v>
      </c>
      <c r="AX351" s="881">
        <v>572.11120000000005</v>
      </c>
      <c r="AY351" s="882">
        <v>418.14288000000005</v>
      </c>
      <c r="AZ351" s="886">
        <v>699.15254237288138</v>
      </c>
      <c r="BA351" s="882">
        <v>366</v>
      </c>
      <c r="BB351" s="887">
        <v>980</v>
      </c>
      <c r="BC351" s="888">
        <v>512.8012500000001</v>
      </c>
      <c r="BD351" s="881">
        <v>1318</v>
      </c>
      <c r="BE351" s="882">
        <v>865</v>
      </c>
      <c r="BF351" s="881">
        <v>657</v>
      </c>
      <c r="BG351" s="882">
        <v>457</v>
      </c>
      <c r="BH351" s="881">
        <v>823</v>
      </c>
      <c r="BI351" s="882">
        <v>822</v>
      </c>
      <c r="BJ351" s="881">
        <v>524.58000000000004</v>
      </c>
      <c r="BK351" s="882">
        <v>544</v>
      </c>
      <c r="BL351" s="881">
        <v>478</v>
      </c>
      <c r="BM351" s="247">
        <v>469</v>
      </c>
      <c r="BN351" s="881">
        <v>748</v>
      </c>
      <c r="BO351" s="882">
        <v>585</v>
      </c>
      <c r="BP351" s="887">
        <v>1119.8000000000002</v>
      </c>
      <c r="BQ351" s="888">
        <v>1204.5</v>
      </c>
    </row>
    <row r="352" spans="1:69" s="27" customFormat="1" ht="22.5" customHeight="1" thickBot="1" x14ac:dyDescent="0.3">
      <c r="A352" s="841">
        <v>274</v>
      </c>
      <c r="B352" s="842" t="s">
        <v>335</v>
      </c>
      <c r="C352" s="1171" t="s">
        <v>3</v>
      </c>
      <c r="D352" s="1171"/>
      <c r="E352" s="870" t="s">
        <v>8</v>
      </c>
      <c r="F352" s="101" t="e">
        <f>#REF!</f>
        <v>#REF!</v>
      </c>
      <c r="G352" s="870">
        <v>1.44</v>
      </c>
      <c r="H352" s="101" t="e">
        <f t="shared" si="9"/>
        <v>#REF!</v>
      </c>
      <c r="I352" s="101" t="e">
        <f>(H352*($I$9+#REF!))+H352</f>
        <v>#REF!</v>
      </c>
      <c r="J352" s="101" t="e">
        <f>ROUND(I352*#REF!*#REF!,0)</f>
        <v>#REF!</v>
      </c>
      <c r="K352" s="922" t="e">
        <f>ROUND(I352*#REF!*#REF!*#REF!,0)</f>
        <v>#REF!</v>
      </c>
      <c r="L352" s="887">
        <v>834</v>
      </c>
      <c r="M352" s="888">
        <v>539</v>
      </c>
      <c r="N352" s="881">
        <v>625.67745774829905</v>
      </c>
      <c r="O352" s="247">
        <v>493.8</v>
      </c>
      <c r="P352" s="993">
        <v>921</v>
      </c>
      <c r="Q352" s="888">
        <v>684.75</v>
      </c>
      <c r="R352" s="887">
        <v>830.15402517813834</v>
      </c>
      <c r="S352" s="888">
        <v>734.7</v>
      </c>
      <c r="T352" s="994">
        <v>1459</v>
      </c>
      <c r="U352" s="995">
        <v>490</v>
      </c>
      <c r="V352" s="887">
        <v>1283.1099999999999</v>
      </c>
      <c r="W352" s="888">
        <v>1332.38</v>
      </c>
      <c r="X352" s="881">
        <v>1278</v>
      </c>
      <c r="Y352" s="247">
        <v>1278</v>
      </c>
      <c r="Z352" s="887">
        <v>1109.8</v>
      </c>
      <c r="AA352" s="888">
        <v>1194</v>
      </c>
      <c r="AB352" s="887">
        <v>1533</v>
      </c>
      <c r="AC352" s="888">
        <v>489</v>
      </c>
      <c r="AD352" s="881">
        <v>944</v>
      </c>
      <c r="AE352" s="996">
        <v>569</v>
      </c>
      <c r="AF352" s="881">
        <v>690</v>
      </c>
      <c r="AG352" s="882">
        <v>717</v>
      </c>
      <c r="AH352" s="881">
        <v>530.32000000000005</v>
      </c>
      <c r="AI352" s="882">
        <v>594</v>
      </c>
      <c r="AJ352" s="881">
        <v>544.97</v>
      </c>
      <c r="AK352" s="882">
        <v>587</v>
      </c>
      <c r="AL352" s="881">
        <v>903</v>
      </c>
      <c r="AM352" s="882">
        <v>718</v>
      </c>
      <c r="AN352" s="881">
        <v>807.91</v>
      </c>
      <c r="AO352" s="247">
        <v>838.9</v>
      </c>
      <c r="AP352" s="881">
        <v>883.52399999999989</v>
      </c>
      <c r="AQ352" s="882">
        <v>950.92899999999997</v>
      </c>
      <c r="AR352" s="881">
        <v>755</v>
      </c>
      <c r="AS352" s="882">
        <v>812</v>
      </c>
      <c r="AT352" s="881">
        <v>668.55</v>
      </c>
      <c r="AU352" s="882">
        <v>719.47</v>
      </c>
      <c r="AV352" s="881">
        <v>752</v>
      </c>
      <c r="AW352" s="882">
        <v>506</v>
      </c>
      <c r="AX352" s="881">
        <v>644.86882000000014</v>
      </c>
      <c r="AY352" s="882">
        <v>669.62728000000004</v>
      </c>
      <c r="AZ352" s="886">
        <v>1006.7796610169493</v>
      </c>
      <c r="BA352" s="882">
        <v>732</v>
      </c>
      <c r="BB352" s="887">
        <v>980</v>
      </c>
      <c r="BC352" s="888">
        <v>512.8012500000001</v>
      </c>
      <c r="BD352" s="881">
        <v>1318</v>
      </c>
      <c r="BE352" s="882">
        <v>1419</v>
      </c>
      <c r="BF352" s="881">
        <v>731</v>
      </c>
      <c r="BG352" s="882">
        <v>787</v>
      </c>
      <c r="BH352" s="881">
        <v>823</v>
      </c>
      <c r="BI352" s="882">
        <v>822</v>
      </c>
      <c r="BJ352" s="881">
        <v>524.58000000000004</v>
      </c>
      <c r="BK352" s="882">
        <v>544</v>
      </c>
      <c r="BL352" s="881">
        <v>478</v>
      </c>
      <c r="BM352" s="247">
        <v>469</v>
      </c>
      <c r="BN352" s="881">
        <v>748</v>
      </c>
      <c r="BO352" s="882">
        <v>805</v>
      </c>
      <c r="BP352" s="887">
        <v>1119.8000000000002</v>
      </c>
      <c r="BQ352" s="888">
        <v>1204.5</v>
      </c>
    </row>
    <row r="353" spans="1:69" s="27" customFormat="1" ht="33.75" customHeight="1" x14ac:dyDescent="0.25">
      <c r="A353" s="965">
        <v>275</v>
      </c>
      <c r="B353" s="929" t="s">
        <v>336</v>
      </c>
      <c r="C353" s="1158" t="s">
        <v>3</v>
      </c>
      <c r="D353" s="1158"/>
      <c r="E353" s="962" t="s">
        <v>8</v>
      </c>
      <c r="F353" s="106" t="e">
        <f>#REF!</f>
        <v>#REF!</v>
      </c>
      <c r="G353" s="962">
        <v>0.5</v>
      </c>
      <c r="H353" s="106" t="e">
        <f t="shared" si="9"/>
        <v>#REF!</v>
      </c>
      <c r="I353" s="106" t="e">
        <f>(H353*($I$9+#REF!))+H353</f>
        <v>#REF!</v>
      </c>
      <c r="J353" s="106" t="e">
        <f>ROUND(I353*#REF!*#REF!,0)</f>
        <v>#REF!</v>
      </c>
      <c r="K353" s="963" t="e">
        <f>ROUND(I353*#REF!*#REF!*#REF!,0)</f>
        <v>#REF!</v>
      </c>
      <c r="L353" s="887">
        <v>290</v>
      </c>
      <c r="M353" s="888">
        <v>187</v>
      </c>
      <c r="N353" s="881">
        <v>217.24911727371494</v>
      </c>
      <c r="O353" s="247">
        <v>171.4</v>
      </c>
      <c r="P353" s="993">
        <v>320</v>
      </c>
      <c r="Q353" s="888">
        <v>237.75</v>
      </c>
      <c r="R353" s="887">
        <v>288.24792540907578</v>
      </c>
      <c r="S353" s="888">
        <v>255.1</v>
      </c>
      <c r="T353" s="994">
        <v>507</v>
      </c>
      <c r="U353" s="995">
        <v>170</v>
      </c>
      <c r="V353" s="887">
        <v>235.34238533475263</v>
      </c>
      <c r="W353" s="888">
        <v>253.2660614018474</v>
      </c>
      <c r="X353" s="881">
        <v>0</v>
      </c>
      <c r="Y353" s="247">
        <v>0</v>
      </c>
      <c r="Z353" s="887">
        <v>385.3</v>
      </c>
      <c r="AA353" s="888">
        <v>415</v>
      </c>
      <c r="AB353" s="887">
        <v>532</v>
      </c>
      <c r="AC353" s="888">
        <v>315</v>
      </c>
      <c r="AD353" s="881">
        <v>328</v>
      </c>
      <c r="AE353" s="996">
        <v>197</v>
      </c>
      <c r="AF353" s="881">
        <v>240</v>
      </c>
      <c r="AG353" s="882">
        <v>249</v>
      </c>
      <c r="AH353" s="881">
        <v>184.1</v>
      </c>
      <c r="AI353" s="882">
        <v>206</v>
      </c>
      <c r="AJ353" s="881">
        <v>189.33</v>
      </c>
      <c r="AK353" s="882">
        <v>204</v>
      </c>
      <c r="AL353" s="881">
        <v>95</v>
      </c>
      <c r="AM353" s="882">
        <v>92</v>
      </c>
      <c r="AN353" s="881">
        <v>280.52</v>
      </c>
      <c r="AO353" s="247">
        <v>291.3</v>
      </c>
      <c r="AP353" s="881">
        <v>306.952</v>
      </c>
      <c r="AQ353" s="882">
        <v>329.76599999999996</v>
      </c>
      <c r="AR353" s="881">
        <v>262</v>
      </c>
      <c r="AS353" s="882">
        <v>282</v>
      </c>
      <c r="AT353" s="881">
        <v>232.14</v>
      </c>
      <c r="AU353" s="882">
        <v>249.81</v>
      </c>
      <c r="AV353" s="881">
        <v>260.8</v>
      </c>
      <c r="AW353" s="882">
        <v>176</v>
      </c>
      <c r="AX353" s="881">
        <v>179</v>
      </c>
      <c r="AY353" s="882">
        <v>191</v>
      </c>
      <c r="AZ353" s="886">
        <v>299.15254237288138</v>
      </c>
      <c r="BA353" s="882">
        <v>311</v>
      </c>
      <c r="BB353" s="887">
        <v>340</v>
      </c>
      <c r="BC353" s="888">
        <v>177.8207073954984</v>
      </c>
      <c r="BD353" s="881">
        <v>458</v>
      </c>
      <c r="BE353" s="882">
        <v>493</v>
      </c>
      <c r="BF353" s="881">
        <v>254</v>
      </c>
      <c r="BG353" s="882">
        <v>273</v>
      </c>
      <c r="BH353" s="881">
        <v>286</v>
      </c>
      <c r="BI353" s="882">
        <v>285</v>
      </c>
      <c r="BJ353" s="881">
        <v>182.2</v>
      </c>
      <c r="BK353" s="882">
        <v>189</v>
      </c>
      <c r="BL353" s="881">
        <v>166</v>
      </c>
      <c r="BM353" s="247">
        <v>163</v>
      </c>
      <c r="BN353" s="881">
        <v>260</v>
      </c>
      <c r="BO353" s="882">
        <v>280</v>
      </c>
      <c r="BP353" s="887">
        <v>388.3</v>
      </c>
      <c r="BQ353" s="888">
        <v>418.00000000000006</v>
      </c>
    </row>
    <row r="354" spans="1:69" s="27" customFormat="1" ht="39.75" customHeight="1" x14ac:dyDescent="0.25">
      <c r="A354" s="1258" t="s">
        <v>366</v>
      </c>
      <c r="B354" s="1259"/>
      <c r="C354" s="1193"/>
      <c r="D354" s="1194"/>
      <c r="E354" s="961"/>
      <c r="F354" s="961"/>
      <c r="G354" s="961"/>
      <c r="H354" s="961"/>
      <c r="I354" s="961"/>
      <c r="J354" s="961"/>
      <c r="K354" s="972"/>
      <c r="L354" s="887"/>
      <c r="M354" s="888"/>
      <c r="N354" s="881"/>
      <c r="O354" s="247"/>
      <c r="P354" s="993"/>
      <c r="Q354" s="888"/>
      <c r="R354" s="887"/>
      <c r="S354" s="888"/>
      <c r="T354" s="994"/>
      <c r="U354" s="995"/>
      <c r="V354" s="887"/>
      <c r="W354" s="888"/>
      <c r="X354" s="881"/>
      <c r="Y354" s="247"/>
      <c r="Z354" s="887"/>
      <c r="AA354" s="888"/>
      <c r="AB354" s="887"/>
      <c r="AC354" s="888"/>
      <c r="AD354" s="881"/>
      <c r="AE354" s="996"/>
      <c r="AF354" s="881"/>
      <c r="AG354" s="882"/>
      <c r="AH354" s="881"/>
      <c r="AI354" s="882"/>
      <c r="AJ354" s="881"/>
      <c r="AK354" s="882"/>
      <c r="AL354" s="881"/>
      <c r="AM354" s="882"/>
      <c r="AN354" s="881"/>
      <c r="AO354" s="247"/>
      <c r="AP354" s="881"/>
      <c r="AQ354" s="882"/>
      <c r="AR354" s="881"/>
      <c r="AS354" s="882"/>
      <c r="AT354" s="881"/>
      <c r="AU354" s="882"/>
      <c r="AV354" s="881"/>
      <c r="AW354" s="882"/>
      <c r="AX354" s="881"/>
      <c r="AY354" s="882"/>
      <c r="AZ354" s="886"/>
      <c r="BA354" s="882"/>
      <c r="BB354" s="887"/>
      <c r="BC354" s="888"/>
      <c r="BD354" s="881"/>
      <c r="BE354" s="882"/>
      <c r="BF354" s="881"/>
      <c r="BG354" s="882"/>
      <c r="BH354" s="881"/>
      <c r="BI354" s="882"/>
      <c r="BJ354" s="881"/>
      <c r="BK354" s="882"/>
      <c r="BL354" s="881"/>
      <c r="BM354" s="247"/>
      <c r="BN354" s="881"/>
      <c r="BO354" s="882"/>
      <c r="BP354" s="887"/>
      <c r="BQ354" s="888"/>
    </row>
    <row r="355" spans="1:69" s="27" customFormat="1" ht="22.5" customHeight="1" x14ac:dyDescent="0.25">
      <c r="A355" s="1260" t="s">
        <v>337</v>
      </c>
      <c r="B355" s="1261"/>
      <c r="C355" s="1230"/>
      <c r="D355" s="1231"/>
      <c r="E355" s="968"/>
      <c r="F355" s="968"/>
      <c r="G355" s="968"/>
      <c r="H355" s="968"/>
      <c r="I355" s="968"/>
      <c r="J355" s="968"/>
      <c r="K355" s="974"/>
      <c r="L355" s="887"/>
      <c r="M355" s="888"/>
      <c r="N355" s="881"/>
      <c r="O355" s="247"/>
      <c r="P355" s="993"/>
      <c r="Q355" s="888"/>
      <c r="R355" s="887"/>
      <c r="S355" s="888"/>
      <c r="T355" s="994"/>
      <c r="U355" s="995"/>
      <c r="V355" s="887"/>
      <c r="W355" s="888"/>
      <c r="X355" s="881"/>
      <c r="Y355" s="247"/>
      <c r="Z355" s="887"/>
      <c r="AA355" s="888"/>
      <c r="AB355" s="887"/>
      <c r="AC355" s="888"/>
      <c r="AD355" s="881"/>
      <c r="AE355" s="996"/>
      <c r="AF355" s="881"/>
      <c r="AG355" s="882"/>
      <c r="AH355" s="881"/>
      <c r="AI355" s="882"/>
      <c r="AJ355" s="881"/>
      <c r="AK355" s="882"/>
      <c r="AL355" s="881"/>
      <c r="AM355" s="882"/>
      <c r="AN355" s="881"/>
      <c r="AO355" s="247"/>
      <c r="AP355" s="881"/>
      <c r="AQ355" s="882"/>
      <c r="AR355" s="881"/>
      <c r="AS355" s="882"/>
      <c r="AT355" s="881"/>
      <c r="AU355" s="882"/>
      <c r="AV355" s="881"/>
      <c r="AW355" s="882"/>
      <c r="AX355" s="881"/>
      <c r="AY355" s="882"/>
      <c r="AZ355" s="886"/>
      <c r="BA355" s="882"/>
      <c r="BB355" s="887"/>
      <c r="BC355" s="888"/>
      <c r="BD355" s="881"/>
      <c r="BE355" s="882"/>
      <c r="BF355" s="881"/>
      <c r="BG355" s="882"/>
      <c r="BH355" s="881"/>
      <c r="BI355" s="882"/>
      <c r="BJ355" s="881"/>
      <c r="BK355" s="882"/>
      <c r="BL355" s="881"/>
      <c r="BM355" s="247"/>
      <c r="BN355" s="881"/>
      <c r="BO355" s="882"/>
      <c r="BP355" s="887"/>
      <c r="BQ355" s="888"/>
    </row>
    <row r="356" spans="1:69" s="27" customFormat="1" ht="150.75" customHeight="1" thickBot="1" x14ac:dyDescent="0.3">
      <c r="A356" s="841">
        <v>1</v>
      </c>
      <c r="B356" s="842" t="s">
        <v>338</v>
      </c>
      <c r="C356" s="1171" t="s">
        <v>339</v>
      </c>
      <c r="D356" s="1171"/>
      <c r="E356" s="927" t="s">
        <v>388</v>
      </c>
      <c r="F356" s="66" t="e">
        <f>#REF!</f>
        <v>#REF!</v>
      </c>
      <c r="G356" s="927">
        <v>1.17</v>
      </c>
      <c r="H356" s="66" t="e">
        <f>F356*G356</f>
        <v>#REF!</v>
      </c>
      <c r="I356" s="66" t="e">
        <f>(H356*($I$11+#REF!))+H356</f>
        <v>#REF!</v>
      </c>
      <c r="J356" s="66" t="e">
        <f>ROUND(I356*#REF!*#REF!,0)</f>
        <v>#REF!</v>
      </c>
      <c r="K356" s="967" t="e">
        <f>ROUND(I356*#REF!*#REF!*#REF!,0)</f>
        <v>#REF!</v>
      </c>
      <c r="L356" s="887">
        <v>844</v>
      </c>
      <c r="M356" s="888">
        <v>549</v>
      </c>
      <c r="N356" s="881">
        <v>510.14294296471741</v>
      </c>
      <c r="O356" s="247"/>
      <c r="P356" s="993">
        <v>2129.1799999999998</v>
      </c>
      <c r="Q356" s="888">
        <v>927.75</v>
      </c>
      <c r="R356" s="887">
        <v>752.79961077776068</v>
      </c>
      <c r="S356" s="888">
        <v>666.2</v>
      </c>
      <c r="T356" s="994">
        <v>1935</v>
      </c>
      <c r="U356" s="995">
        <v>558</v>
      </c>
      <c r="V356" s="887">
        <v>675.12383653478969</v>
      </c>
      <c r="W356" s="888">
        <v>726.54126792527916</v>
      </c>
      <c r="X356" s="881">
        <v>536</v>
      </c>
      <c r="Y356" s="247">
        <v>535</v>
      </c>
      <c r="Z356" s="887">
        <v>1076.79</v>
      </c>
      <c r="AA356" s="888">
        <v>231.8</v>
      </c>
      <c r="AB356" s="887">
        <v>1748</v>
      </c>
      <c r="AC356" s="888">
        <v>893</v>
      </c>
      <c r="AD356" s="881">
        <v>3084</v>
      </c>
      <c r="AE356" s="996"/>
      <c r="AF356" s="881">
        <v>398</v>
      </c>
      <c r="AG356" s="882">
        <v>413</v>
      </c>
      <c r="AH356" s="881">
        <v>687.22</v>
      </c>
      <c r="AI356" s="882">
        <v>771</v>
      </c>
      <c r="AJ356" s="881">
        <v>476.98</v>
      </c>
      <c r="AK356" s="882">
        <v>514</v>
      </c>
      <c r="AL356" s="881">
        <v>3539.28</v>
      </c>
      <c r="AM356" s="882">
        <v>3148</v>
      </c>
      <c r="AN356" s="881">
        <v>3418.83</v>
      </c>
      <c r="AO356" s="247">
        <v>3550.1</v>
      </c>
      <c r="AP356" s="881">
        <v>1038.037</v>
      </c>
      <c r="AQ356" s="882">
        <v>1117.886</v>
      </c>
      <c r="AR356" s="881">
        <v>634</v>
      </c>
      <c r="AS356" s="882">
        <v>683</v>
      </c>
      <c r="AT356" s="881">
        <v>635.73</v>
      </c>
      <c r="AU356" s="882">
        <v>684.15</v>
      </c>
      <c r="AV356" s="881">
        <v>720</v>
      </c>
      <c r="AW356" s="882">
        <v>484</v>
      </c>
      <c r="AX356" s="881">
        <v>3129.77</v>
      </c>
      <c r="AY356" s="882">
        <v>3249.95</v>
      </c>
      <c r="AZ356" s="886">
        <v>4059.3220338983051</v>
      </c>
      <c r="BA356" s="882"/>
      <c r="BB356" s="887">
        <v>5819.1</v>
      </c>
      <c r="BC356" s="888">
        <v>617.61000000000013</v>
      </c>
      <c r="BD356" s="881">
        <v>1137</v>
      </c>
      <c r="BE356" s="882">
        <v>1223</v>
      </c>
      <c r="BF356" s="881">
        <v>652</v>
      </c>
      <c r="BG356" s="882">
        <v>702</v>
      </c>
      <c r="BH356" s="881">
        <v>900</v>
      </c>
      <c r="BI356" s="882">
        <v>899</v>
      </c>
      <c r="BJ356" s="881">
        <v>518.64</v>
      </c>
      <c r="BK356" s="882">
        <v>431</v>
      </c>
      <c r="BL356" s="881">
        <v>2159</v>
      </c>
      <c r="BM356" s="247">
        <v>2007</v>
      </c>
      <c r="BN356" s="881">
        <v>422</v>
      </c>
      <c r="BO356" s="882">
        <v>454</v>
      </c>
      <c r="BP356" s="887">
        <v>1328.8000000000002</v>
      </c>
      <c r="BQ356" s="888">
        <v>1430.0000000000002</v>
      </c>
    </row>
    <row r="357" spans="1:69" s="27" customFormat="1" ht="159.75" customHeight="1" thickBot="1" x14ac:dyDescent="0.3">
      <c r="A357" s="965">
        <v>2</v>
      </c>
      <c r="B357" s="929" t="s">
        <v>340</v>
      </c>
      <c r="C357" s="1158" t="s">
        <v>339</v>
      </c>
      <c r="D357" s="1158"/>
      <c r="E357" s="1021" t="s">
        <v>388</v>
      </c>
      <c r="F357" s="106" t="e">
        <f>#REF!</f>
        <v>#REF!</v>
      </c>
      <c r="G357" s="962">
        <v>0.26</v>
      </c>
      <c r="H357" s="106" t="e">
        <f>F357*G357</f>
        <v>#REF!</v>
      </c>
      <c r="I357" s="106" t="e">
        <f>(H357*($I$11+#REF!))+H357</f>
        <v>#REF!</v>
      </c>
      <c r="J357" s="106" t="e">
        <f>ROUND(I357*#REF!*#REF!,0)</f>
        <v>#REF!</v>
      </c>
      <c r="K357" s="1022" t="e">
        <f>ROUND(I357*#REF!*#REF!*#REF!,0)</f>
        <v>#REF!</v>
      </c>
      <c r="L357" s="876">
        <v>187</v>
      </c>
      <c r="M357" s="875">
        <v>122</v>
      </c>
      <c r="N357" s="878">
        <v>113.3650984366039</v>
      </c>
      <c r="O357" s="879"/>
      <c r="P357" s="1012">
        <v>473.15</v>
      </c>
      <c r="Q357" s="875">
        <v>206.25</v>
      </c>
      <c r="R357" s="876">
        <v>167.28880239505796</v>
      </c>
      <c r="S357" s="875">
        <v>148.1</v>
      </c>
      <c r="T357" s="1013">
        <v>430</v>
      </c>
      <c r="U357" s="877">
        <v>124</v>
      </c>
      <c r="V357" s="876">
        <v>150.02751922995333</v>
      </c>
      <c r="W357" s="875">
        <v>161.45361509450655</v>
      </c>
      <c r="X357" s="878">
        <v>2434</v>
      </c>
      <c r="Y357" s="879">
        <v>2430</v>
      </c>
      <c r="Z357" s="876">
        <v>239.29</v>
      </c>
      <c r="AA357" s="875">
        <v>51.6</v>
      </c>
      <c r="AB357" s="876">
        <v>388</v>
      </c>
      <c r="AC357" s="875">
        <v>198</v>
      </c>
      <c r="AD357" s="878">
        <v>685</v>
      </c>
      <c r="AE357" s="884"/>
      <c r="AF357" s="878">
        <v>88</v>
      </c>
      <c r="AG357" s="883">
        <v>92</v>
      </c>
      <c r="AH357" s="878">
        <v>152.72</v>
      </c>
      <c r="AI357" s="883">
        <v>172</v>
      </c>
      <c r="AJ357" s="878">
        <v>105.65</v>
      </c>
      <c r="AK357" s="883">
        <v>114</v>
      </c>
      <c r="AL357" s="878">
        <v>255.7</v>
      </c>
      <c r="AM357" s="883">
        <v>265.5</v>
      </c>
      <c r="AN357" s="878">
        <v>752.14</v>
      </c>
      <c r="AO357" s="879">
        <v>781</v>
      </c>
      <c r="AP357" s="878">
        <v>231.25099999999998</v>
      </c>
      <c r="AQ357" s="883">
        <v>247.84299999999999</v>
      </c>
      <c r="AR357" s="878">
        <v>141</v>
      </c>
      <c r="AS357" s="883">
        <v>152</v>
      </c>
      <c r="AT357" s="878">
        <v>141.27000000000001</v>
      </c>
      <c r="AU357" s="883">
        <v>152.03</v>
      </c>
      <c r="AV357" s="878">
        <v>160</v>
      </c>
      <c r="AW357" s="883">
        <v>108</v>
      </c>
      <c r="AX357" s="878">
        <v>688.55</v>
      </c>
      <c r="AY357" s="883">
        <v>714.99</v>
      </c>
      <c r="AZ357" s="1014">
        <v>949.15254237288138</v>
      </c>
      <c r="BA357" s="883"/>
      <c r="BB357" s="876">
        <v>1293.6000000000001</v>
      </c>
      <c r="BC357" s="875">
        <v>137.08799999999999</v>
      </c>
      <c r="BD357" s="878">
        <v>253</v>
      </c>
      <c r="BE357" s="883">
        <v>272</v>
      </c>
      <c r="BF357" s="878">
        <v>145</v>
      </c>
      <c r="BG357" s="883">
        <v>156</v>
      </c>
      <c r="BH357" s="878">
        <v>200</v>
      </c>
      <c r="BI357" s="883">
        <v>200</v>
      </c>
      <c r="BJ357" s="878">
        <v>115.25</v>
      </c>
      <c r="BK357" s="883">
        <v>96</v>
      </c>
      <c r="BL357" s="878">
        <v>693</v>
      </c>
      <c r="BM357" s="879">
        <v>752</v>
      </c>
      <c r="BN357" s="878">
        <v>94</v>
      </c>
      <c r="BO357" s="883">
        <v>101</v>
      </c>
      <c r="BP357" s="876">
        <v>294.8</v>
      </c>
      <c r="BQ357" s="875">
        <v>317.90000000000003</v>
      </c>
    </row>
    <row r="358" spans="1:69" s="27" customFormat="1" ht="78" customHeight="1" x14ac:dyDescent="0.25">
      <c r="A358" s="1267">
        <v>3</v>
      </c>
      <c r="B358" s="929" t="s">
        <v>341</v>
      </c>
      <c r="C358" s="1252" t="s">
        <v>339</v>
      </c>
      <c r="D358" s="1203"/>
      <c r="E358" s="1270" t="s">
        <v>388</v>
      </c>
      <c r="F358" s="930"/>
      <c r="G358" s="931"/>
      <c r="H358" s="930"/>
      <c r="I358" s="930"/>
      <c r="J358" s="930"/>
      <c r="K358" s="932"/>
      <c r="L358" s="1023"/>
      <c r="M358" s="1024"/>
      <c r="N358" s="1025"/>
      <c r="O358" s="1026"/>
      <c r="P358" s="1023"/>
      <c r="Q358" s="1024"/>
      <c r="R358" s="1023"/>
      <c r="S358" s="1024"/>
      <c r="T358" s="1027"/>
      <c r="U358" s="1028"/>
      <c r="V358" s="1023"/>
      <c r="W358" s="1024"/>
      <c r="X358" s="1025"/>
      <c r="Y358" s="1026"/>
      <c r="Z358" s="1023"/>
      <c r="AA358" s="1024"/>
      <c r="AB358" s="1023"/>
      <c r="AC358" s="1024"/>
      <c r="AD358" s="1025"/>
      <c r="AE358" s="1024"/>
      <c r="AF358" s="1025"/>
      <c r="AG358" s="1026"/>
      <c r="AH358" s="1025"/>
      <c r="AI358" s="1026"/>
      <c r="AJ358" s="1025"/>
      <c r="AK358" s="1026"/>
      <c r="AL358" s="1025"/>
      <c r="AM358" s="1026"/>
      <c r="AN358" s="1025"/>
      <c r="AO358" s="1026"/>
      <c r="AP358" s="1025"/>
      <c r="AQ358" s="1026"/>
      <c r="AR358" s="1025"/>
      <c r="AS358" s="1026"/>
      <c r="AT358" s="1025"/>
      <c r="AU358" s="1026"/>
      <c r="AV358" s="1025"/>
      <c r="AW358" s="1026"/>
      <c r="AX358" s="1025"/>
      <c r="AY358" s="1026"/>
      <c r="AZ358" s="1029"/>
      <c r="BA358" s="1026"/>
      <c r="BB358" s="1023"/>
      <c r="BC358" s="1024"/>
      <c r="BD358" s="1025"/>
      <c r="BE358" s="1026"/>
      <c r="BF358" s="1025"/>
      <c r="BG358" s="1026"/>
      <c r="BH358" s="1025">
        <v>0</v>
      </c>
      <c r="BI358" s="1026">
        <v>0</v>
      </c>
      <c r="BJ358" s="1025"/>
      <c r="BK358" s="1026"/>
      <c r="BL358" s="1025">
        <v>0</v>
      </c>
      <c r="BM358" s="1026">
        <v>0</v>
      </c>
      <c r="BN358" s="1025"/>
      <c r="BO358" s="1026"/>
      <c r="BP358" s="1023"/>
      <c r="BQ358" s="1030"/>
    </row>
    <row r="359" spans="1:69" s="27" customFormat="1" ht="20.25" customHeight="1" x14ac:dyDescent="0.25">
      <c r="A359" s="1268"/>
      <c r="B359" s="842" t="s">
        <v>342</v>
      </c>
      <c r="C359" s="1253"/>
      <c r="D359" s="1167"/>
      <c r="E359" s="1271"/>
      <c r="F359" s="101" t="e">
        <f>#REF!</f>
        <v>#REF!</v>
      </c>
      <c r="G359" s="933">
        <v>0.52</v>
      </c>
      <c r="H359" s="934" t="e">
        <f>F359*G359</f>
        <v>#REF!</v>
      </c>
      <c r="I359" s="934" t="e">
        <f>(H359*($I$11+#REF!))+H359</f>
        <v>#REF!</v>
      </c>
      <c r="J359" s="934" t="e">
        <f>ROUND(I359*#REF!*#REF!,0)</f>
        <v>#REF!</v>
      </c>
      <c r="K359" s="935" t="e">
        <f>ROUND(I359*#REF!*#REF!*#REF!,0)</f>
        <v>#REF!</v>
      </c>
      <c r="L359" s="1015">
        <v>375</v>
      </c>
      <c r="M359" s="1016">
        <v>244</v>
      </c>
      <c r="N359" s="1017">
        <v>226.7301968732078</v>
      </c>
      <c r="O359" s="885"/>
      <c r="P359" s="1015">
        <v>554</v>
      </c>
      <c r="Q359" s="1016">
        <v>412.5</v>
      </c>
      <c r="R359" s="1015">
        <v>334.57760479011591</v>
      </c>
      <c r="S359" s="1016">
        <v>296.10000000000002</v>
      </c>
      <c r="T359" s="1018">
        <v>860</v>
      </c>
      <c r="U359" s="1019">
        <v>248</v>
      </c>
      <c r="V359" s="1015">
        <v>300.05503845990665</v>
      </c>
      <c r="W359" s="1016">
        <v>322.90723018901309</v>
      </c>
      <c r="X359" s="1017">
        <v>0</v>
      </c>
      <c r="Y359" s="885">
        <v>126</v>
      </c>
      <c r="Z359" s="1015">
        <v>478.57</v>
      </c>
      <c r="AA359" s="1016">
        <v>103</v>
      </c>
      <c r="AB359" s="1015">
        <v>776</v>
      </c>
      <c r="AC359" s="1016">
        <v>396</v>
      </c>
      <c r="AD359" s="1017"/>
      <c r="AE359" s="1016">
        <v>192</v>
      </c>
      <c r="AF359" s="1017">
        <v>177</v>
      </c>
      <c r="AG359" s="885">
        <v>184</v>
      </c>
      <c r="AH359" s="1017">
        <v>305.43</v>
      </c>
      <c r="AI359" s="885">
        <v>343</v>
      </c>
      <c r="AJ359" s="1017">
        <v>212.34</v>
      </c>
      <c r="AK359" s="885">
        <v>228</v>
      </c>
      <c r="AL359" s="1017"/>
      <c r="AM359" s="885">
        <v>120</v>
      </c>
      <c r="AN359" s="1017"/>
      <c r="AO359" s="885">
        <v>184.6</v>
      </c>
      <c r="AP359" s="1017">
        <v>461.46499999999997</v>
      </c>
      <c r="AQ359" s="885">
        <v>496.72299999999996</v>
      </c>
      <c r="AR359" s="1017">
        <v>282</v>
      </c>
      <c r="AS359" s="885">
        <v>303</v>
      </c>
      <c r="AT359" s="1017">
        <v>282.55</v>
      </c>
      <c r="AU359" s="885">
        <v>304.07</v>
      </c>
      <c r="AV359" s="1017">
        <v>320</v>
      </c>
      <c r="AW359" s="885">
        <v>215</v>
      </c>
      <c r="AX359" s="1017">
        <v>171.5385</v>
      </c>
      <c r="AY359" s="885">
        <v>178.126</v>
      </c>
      <c r="AZ359" s="1020">
        <v>211.86440677966104</v>
      </c>
      <c r="BA359" s="885">
        <v>229.99999999999997</v>
      </c>
      <c r="BB359" s="1015">
        <v>2586.15</v>
      </c>
      <c r="BC359" s="1016">
        <v>274.17599999999999</v>
      </c>
      <c r="BD359" s="1017">
        <v>505</v>
      </c>
      <c r="BE359" s="885">
        <v>544</v>
      </c>
      <c r="BF359" s="1017">
        <v>290</v>
      </c>
      <c r="BG359" s="885">
        <v>312</v>
      </c>
      <c r="BH359" s="1017">
        <v>400</v>
      </c>
      <c r="BI359" s="885">
        <v>399</v>
      </c>
      <c r="BJ359" s="1017">
        <v>230.51</v>
      </c>
      <c r="BK359" s="885">
        <v>191</v>
      </c>
      <c r="BL359" s="1017">
        <v>281</v>
      </c>
      <c r="BM359" s="885">
        <v>275</v>
      </c>
      <c r="BN359" s="1017">
        <v>188</v>
      </c>
      <c r="BO359" s="885">
        <v>202</v>
      </c>
      <c r="BP359" s="1015">
        <v>590.70000000000005</v>
      </c>
      <c r="BQ359" s="1031">
        <v>200.52124444</v>
      </c>
    </row>
    <row r="360" spans="1:69" s="27" customFormat="1" ht="11.25" customHeight="1" x14ac:dyDescent="0.25">
      <c r="A360" s="1268"/>
      <c r="B360" s="842"/>
      <c r="C360" s="1253"/>
      <c r="D360" s="1167"/>
      <c r="E360" s="1271"/>
      <c r="F360" s="936"/>
      <c r="G360" s="937"/>
      <c r="H360" s="936"/>
      <c r="I360" s="936"/>
      <c r="J360" s="936"/>
      <c r="K360" s="938"/>
      <c r="L360" s="1015"/>
      <c r="M360" s="1016"/>
      <c r="N360" s="1017"/>
      <c r="O360" s="885"/>
      <c r="P360" s="1015"/>
      <c r="Q360" s="1016"/>
      <c r="R360" s="1015"/>
      <c r="S360" s="1016"/>
      <c r="T360" s="1018"/>
      <c r="U360" s="1019"/>
      <c r="V360" s="1015"/>
      <c r="W360" s="1016"/>
      <c r="X360" s="1017"/>
      <c r="Y360" s="885"/>
      <c r="Z360" s="1015"/>
      <c r="AA360" s="1016"/>
      <c r="AB360" s="1015"/>
      <c r="AC360" s="1016"/>
      <c r="AD360" s="1017"/>
      <c r="AE360" s="1016"/>
      <c r="AF360" s="1017"/>
      <c r="AG360" s="885"/>
      <c r="AH360" s="1017"/>
      <c r="AI360" s="885"/>
      <c r="AJ360" s="1017"/>
      <c r="AK360" s="885"/>
      <c r="AL360" s="1017"/>
      <c r="AM360" s="885"/>
      <c r="AN360" s="1017"/>
      <c r="AO360" s="885"/>
      <c r="AP360" s="1017"/>
      <c r="AQ360" s="885"/>
      <c r="AR360" s="1017"/>
      <c r="AS360" s="885"/>
      <c r="AT360" s="1017"/>
      <c r="AU360" s="885"/>
      <c r="AV360" s="1017"/>
      <c r="AW360" s="885"/>
      <c r="AX360" s="1017"/>
      <c r="AY360" s="885"/>
      <c r="AZ360" s="1020"/>
      <c r="BA360" s="885"/>
      <c r="BB360" s="1015"/>
      <c r="BC360" s="1016"/>
      <c r="BD360" s="1017"/>
      <c r="BE360" s="885"/>
      <c r="BF360" s="1017"/>
      <c r="BG360" s="885"/>
      <c r="BH360" s="1017"/>
      <c r="BI360" s="885"/>
      <c r="BJ360" s="1017"/>
      <c r="BK360" s="885"/>
      <c r="BL360" s="1017"/>
      <c r="BM360" s="885"/>
      <c r="BN360" s="1017"/>
      <c r="BO360" s="885"/>
      <c r="BP360" s="1015"/>
      <c r="BQ360" s="1031"/>
    </row>
    <row r="361" spans="1:69" s="27" customFormat="1" ht="16.5" customHeight="1" x14ac:dyDescent="0.25">
      <c r="A361" s="1268"/>
      <c r="B361" s="842" t="s">
        <v>343</v>
      </c>
      <c r="C361" s="1253"/>
      <c r="D361" s="1167"/>
      <c r="E361" s="1271"/>
      <c r="F361" s="101" t="e">
        <f>#REF!</f>
        <v>#REF!</v>
      </c>
      <c r="G361" s="937">
        <v>0.84</v>
      </c>
      <c r="H361" s="101" t="e">
        <f>F361*G361</f>
        <v>#REF!</v>
      </c>
      <c r="I361" s="934" t="e">
        <f>(H361*($I$11+#REF!))+H361</f>
        <v>#REF!</v>
      </c>
      <c r="J361" s="934" t="e">
        <f>ROUND(I361*#REF!*#REF!,0)</f>
        <v>#REF!</v>
      </c>
      <c r="K361" s="935" t="e">
        <f>ROUND(I361*#REF!*#REF!*#REF!,0)</f>
        <v>#REF!</v>
      </c>
      <c r="L361" s="1015">
        <v>606</v>
      </c>
      <c r="M361" s="1016">
        <v>394</v>
      </c>
      <c r="N361" s="1017">
        <v>366.25647187210484</v>
      </c>
      <c r="O361" s="885"/>
      <c r="P361" s="1015">
        <v>896</v>
      </c>
      <c r="Q361" s="1016">
        <v>666</v>
      </c>
      <c r="R361" s="1015">
        <v>540.4715154301872</v>
      </c>
      <c r="S361" s="1016">
        <v>478.3</v>
      </c>
      <c r="T361" s="1018">
        <v>1389</v>
      </c>
      <c r="U361" s="1019">
        <v>401</v>
      </c>
      <c r="V361" s="1015">
        <v>484.70429289677219</v>
      </c>
      <c r="W361" s="1016">
        <v>521.6193718437903</v>
      </c>
      <c r="X361" s="1017">
        <v>0</v>
      </c>
      <c r="Y361" s="885">
        <v>146</v>
      </c>
      <c r="Z361" s="1015">
        <v>773.08</v>
      </c>
      <c r="AA361" s="1016">
        <v>166.4</v>
      </c>
      <c r="AB361" s="1015">
        <v>1254</v>
      </c>
      <c r="AC361" s="1016">
        <v>641</v>
      </c>
      <c r="AD361" s="1017"/>
      <c r="AE361" s="1016">
        <v>311</v>
      </c>
      <c r="AF361" s="1017">
        <v>286</v>
      </c>
      <c r="AG361" s="885">
        <v>297</v>
      </c>
      <c r="AH361" s="1017">
        <v>493.71</v>
      </c>
      <c r="AI361" s="885">
        <v>553</v>
      </c>
      <c r="AJ361" s="1017">
        <v>342.04</v>
      </c>
      <c r="AK361" s="885">
        <v>368</v>
      </c>
      <c r="AL361" s="1017"/>
      <c r="AM361" s="885">
        <v>196</v>
      </c>
      <c r="AN361" s="1017"/>
      <c r="AO361" s="885">
        <v>305.3</v>
      </c>
      <c r="AP361" s="1017">
        <v>0</v>
      </c>
      <c r="AQ361" s="885">
        <v>322.50699999999995</v>
      </c>
      <c r="AR361" s="1017">
        <v>455</v>
      </c>
      <c r="AS361" s="885">
        <v>490</v>
      </c>
      <c r="AT361" s="1017">
        <v>456.42</v>
      </c>
      <c r="AU361" s="885">
        <v>491.19</v>
      </c>
      <c r="AV361" s="1017">
        <v>516.80000000000007</v>
      </c>
      <c r="AW361" s="885">
        <v>348</v>
      </c>
      <c r="AX361" s="1017">
        <v>280.0478</v>
      </c>
      <c r="AY361" s="885">
        <v>294.59299999999996</v>
      </c>
      <c r="AZ361" s="1020">
        <v>345.76271186440687</v>
      </c>
      <c r="BA361" s="885">
        <v>370</v>
      </c>
      <c r="BB361" s="1015">
        <v>4177.95</v>
      </c>
      <c r="BC361" s="1016">
        <v>443.39400000000006</v>
      </c>
      <c r="BD361" s="1017">
        <v>816</v>
      </c>
      <c r="BE361" s="885">
        <v>878</v>
      </c>
      <c r="BF361" s="1017">
        <v>468</v>
      </c>
      <c r="BG361" s="885">
        <v>504</v>
      </c>
      <c r="BH361" s="1017">
        <v>646</v>
      </c>
      <c r="BI361" s="885">
        <v>645</v>
      </c>
      <c r="BJ361" s="1017">
        <v>372.03</v>
      </c>
      <c r="BK361" s="885">
        <v>309</v>
      </c>
      <c r="BL361" s="1017">
        <v>453</v>
      </c>
      <c r="BM361" s="885">
        <v>445</v>
      </c>
      <c r="BN361" s="1017">
        <v>303</v>
      </c>
      <c r="BO361" s="885">
        <v>326</v>
      </c>
      <c r="BP361" s="1015">
        <v>953.7</v>
      </c>
      <c r="BQ361" s="1031">
        <v>331.6255008</v>
      </c>
    </row>
    <row r="362" spans="1:69" s="27" customFormat="1" ht="11.25" customHeight="1" x14ac:dyDescent="0.25">
      <c r="A362" s="1268"/>
      <c r="B362" s="842"/>
      <c r="C362" s="1253"/>
      <c r="D362" s="1167"/>
      <c r="E362" s="1271"/>
      <c r="F362" s="936"/>
      <c r="G362" s="937"/>
      <c r="H362" s="936"/>
      <c r="I362" s="936"/>
      <c r="J362" s="936"/>
      <c r="K362" s="938"/>
      <c r="L362" s="1015"/>
      <c r="M362" s="1016"/>
      <c r="N362" s="1017"/>
      <c r="O362" s="885"/>
      <c r="P362" s="1015"/>
      <c r="Q362" s="1016"/>
      <c r="R362" s="1015"/>
      <c r="S362" s="1016"/>
      <c r="T362" s="1018"/>
      <c r="U362" s="1019"/>
      <c r="V362" s="1015"/>
      <c r="W362" s="1016"/>
      <c r="X362" s="1017"/>
      <c r="Y362" s="885"/>
      <c r="Z362" s="1015"/>
      <c r="AA362" s="1016"/>
      <c r="AB362" s="1015"/>
      <c r="AC362" s="1016"/>
      <c r="AD362" s="1017"/>
      <c r="AE362" s="1016"/>
      <c r="AF362" s="1017"/>
      <c r="AG362" s="885"/>
      <c r="AH362" s="1017"/>
      <c r="AI362" s="885"/>
      <c r="AJ362" s="1017"/>
      <c r="AK362" s="885"/>
      <c r="AL362" s="1017"/>
      <c r="AM362" s="885"/>
      <c r="AN362" s="1017"/>
      <c r="AO362" s="885"/>
      <c r="AP362" s="1017"/>
      <c r="AQ362" s="885"/>
      <c r="AR362" s="1017"/>
      <c r="AS362" s="885"/>
      <c r="AT362" s="1017"/>
      <c r="AU362" s="885"/>
      <c r="AV362" s="1017"/>
      <c r="AW362" s="885"/>
      <c r="AX362" s="1017"/>
      <c r="AY362" s="885"/>
      <c r="AZ362" s="1020"/>
      <c r="BA362" s="885"/>
      <c r="BB362" s="1015"/>
      <c r="BC362" s="1016"/>
      <c r="BD362" s="1017"/>
      <c r="BE362" s="885"/>
      <c r="BF362" s="1017"/>
      <c r="BG362" s="885"/>
      <c r="BH362" s="1017"/>
      <c r="BI362" s="885"/>
      <c r="BJ362" s="1017"/>
      <c r="BK362" s="885"/>
      <c r="BL362" s="1017"/>
      <c r="BM362" s="885"/>
      <c r="BN362" s="1017"/>
      <c r="BO362" s="885"/>
      <c r="BP362" s="1015"/>
      <c r="BQ362" s="1031"/>
    </row>
    <row r="363" spans="1:69" s="27" customFormat="1" ht="30" customHeight="1" x14ac:dyDescent="0.25">
      <c r="A363" s="1268"/>
      <c r="B363" s="842" t="s">
        <v>344</v>
      </c>
      <c r="C363" s="1253"/>
      <c r="D363" s="1167"/>
      <c r="E363" s="1271"/>
      <c r="F363" s="101" t="e">
        <f>#REF!</f>
        <v>#REF!</v>
      </c>
      <c r="G363" s="937">
        <v>1.06</v>
      </c>
      <c r="H363" s="101" t="e">
        <f>F363*G363</f>
        <v>#REF!</v>
      </c>
      <c r="I363" s="934" t="e">
        <f>(H363*($I$11+#REF!))+H363</f>
        <v>#REF!</v>
      </c>
      <c r="J363" s="934" t="e">
        <f>ROUND(I363*#REF!*#REF!,0)</f>
        <v>#REF!</v>
      </c>
      <c r="K363" s="935" t="e">
        <f>ROUND(I363*#REF!*#REF!*#REF!,0)</f>
        <v>#REF!</v>
      </c>
      <c r="L363" s="1015">
        <v>764</v>
      </c>
      <c r="M363" s="1016">
        <v>498</v>
      </c>
      <c r="N363" s="1017">
        <v>462.18078593384655</v>
      </c>
      <c r="O363" s="885"/>
      <c r="P363" s="1015">
        <v>1130</v>
      </c>
      <c r="Q363" s="1016">
        <v>840</v>
      </c>
      <c r="R363" s="1015">
        <v>682.02357899523633</v>
      </c>
      <c r="S363" s="1016">
        <v>603.6</v>
      </c>
      <c r="T363" s="1018">
        <v>1753</v>
      </c>
      <c r="U363" s="1019">
        <v>506</v>
      </c>
      <c r="V363" s="1015">
        <v>611.65065532211736</v>
      </c>
      <c r="W363" s="1016">
        <v>658.23396923144958</v>
      </c>
      <c r="X363" s="1017">
        <v>0</v>
      </c>
      <c r="Y363" s="885">
        <v>146</v>
      </c>
      <c r="Z363" s="1015">
        <v>975.55</v>
      </c>
      <c r="AA363" s="1016">
        <v>210</v>
      </c>
      <c r="AB363" s="1015">
        <v>1584</v>
      </c>
      <c r="AC363" s="1016">
        <v>809</v>
      </c>
      <c r="AD363" s="1017"/>
      <c r="AE363" s="1016">
        <v>392</v>
      </c>
      <c r="AF363" s="1017">
        <v>361</v>
      </c>
      <c r="AG363" s="885">
        <v>375</v>
      </c>
      <c r="AH363" s="1017">
        <v>623.41999999999996</v>
      </c>
      <c r="AI363" s="885">
        <v>699</v>
      </c>
      <c r="AJ363" s="1017">
        <v>432</v>
      </c>
      <c r="AK363" s="885">
        <v>465</v>
      </c>
      <c r="AL363" s="1017"/>
      <c r="AM363" s="885">
        <v>308</v>
      </c>
      <c r="AN363" s="1017"/>
      <c r="AO363" s="885" t="s">
        <v>470</v>
      </c>
      <c r="AP363" s="1017">
        <v>940.55899999999997</v>
      </c>
      <c r="AQ363" s="885">
        <v>1012.112</v>
      </c>
      <c r="AR363" s="1017">
        <v>575</v>
      </c>
      <c r="AS363" s="885">
        <v>619</v>
      </c>
      <c r="AT363" s="1017">
        <v>575.96</v>
      </c>
      <c r="AU363" s="885">
        <v>619.83000000000004</v>
      </c>
      <c r="AV363" s="1017">
        <v>652.80000000000007</v>
      </c>
      <c r="AW363" s="885">
        <v>439</v>
      </c>
      <c r="AX363" s="1017">
        <v>497</v>
      </c>
      <c r="AY363" s="885">
        <v>530</v>
      </c>
      <c r="AZ363" s="1020">
        <v>427.96610169491527</v>
      </c>
      <c r="BA363" s="885">
        <v>465</v>
      </c>
      <c r="BB363" s="1015">
        <v>5272.05</v>
      </c>
      <c r="BC363" s="1016">
        <v>559.06200000000001</v>
      </c>
      <c r="BD363" s="1017">
        <v>1030</v>
      </c>
      <c r="BE363" s="885">
        <v>1108</v>
      </c>
      <c r="BF363" s="1017">
        <v>591</v>
      </c>
      <c r="BG363" s="885">
        <v>636</v>
      </c>
      <c r="BH363" s="1017">
        <v>816</v>
      </c>
      <c r="BI363" s="885">
        <v>814</v>
      </c>
      <c r="BJ363" s="1017">
        <v>469.49</v>
      </c>
      <c r="BK363" s="885">
        <v>390</v>
      </c>
      <c r="BL363" s="1017">
        <v>572</v>
      </c>
      <c r="BM363" s="885">
        <v>562</v>
      </c>
      <c r="BN363" s="1017">
        <v>382</v>
      </c>
      <c r="BO363" s="885">
        <v>411</v>
      </c>
      <c r="BP363" s="1015">
        <v>1203.4000000000001</v>
      </c>
      <c r="BQ363" s="1031">
        <v>1294.7</v>
      </c>
    </row>
    <row r="364" spans="1:69" s="27" customFormat="1" ht="9.75" customHeight="1" x14ac:dyDescent="0.25">
      <c r="A364" s="1268"/>
      <c r="B364" s="842"/>
      <c r="C364" s="1253"/>
      <c r="D364" s="1167"/>
      <c r="E364" s="1271"/>
      <c r="F364" s="936"/>
      <c r="G364" s="937"/>
      <c r="H364" s="936"/>
      <c r="I364" s="936"/>
      <c r="J364" s="936"/>
      <c r="K364" s="938"/>
      <c r="L364" s="1015"/>
      <c r="M364" s="1016"/>
      <c r="N364" s="1017"/>
      <c r="O364" s="885"/>
      <c r="P364" s="1015"/>
      <c r="Q364" s="1016"/>
      <c r="R364" s="1015"/>
      <c r="S364" s="1016"/>
      <c r="T364" s="1018"/>
      <c r="U364" s="1019"/>
      <c r="V364" s="1015"/>
      <c r="W364" s="1016"/>
      <c r="X364" s="1017"/>
      <c r="Y364" s="885"/>
      <c r="Z364" s="1015"/>
      <c r="AA364" s="1016"/>
      <c r="AB364" s="1015"/>
      <c r="AC364" s="1016"/>
      <c r="AD364" s="1017"/>
      <c r="AE364" s="1016"/>
      <c r="AF364" s="1017"/>
      <c r="AG364" s="885"/>
      <c r="AH364" s="1017"/>
      <c r="AI364" s="885"/>
      <c r="AJ364" s="1017"/>
      <c r="AK364" s="885"/>
      <c r="AL364" s="1017"/>
      <c r="AM364" s="885"/>
      <c r="AN364" s="1017"/>
      <c r="AO364" s="885"/>
      <c r="AP364" s="1017"/>
      <c r="AQ364" s="885"/>
      <c r="AR364" s="1017"/>
      <c r="AS364" s="885"/>
      <c r="AT364" s="1017"/>
      <c r="AU364" s="885"/>
      <c r="AV364" s="1017"/>
      <c r="AW364" s="885"/>
      <c r="AX364" s="1017"/>
      <c r="AY364" s="885"/>
      <c r="AZ364" s="1020"/>
      <c r="BA364" s="885"/>
      <c r="BB364" s="1015"/>
      <c r="BC364" s="1016"/>
      <c r="BD364" s="1017"/>
      <c r="BE364" s="885"/>
      <c r="BF364" s="1017"/>
      <c r="BG364" s="885"/>
      <c r="BH364" s="1017"/>
      <c r="BI364" s="885"/>
      <c r="BJ364" s="1017"/>
      <c r="BK364" s="885"/>
      <c r="BL364" s="1017"/>
      <c r="BM364" s="885"/>
      <c r="BN364" s="1017"/>
      <c r="BO364" s="885"/>
      <c r="BP364" s="1015"/>
      <c r="BQ364" s="1031"/>
    </row>
    <row r="365" spans="1:69" s="27" customFormat="1" ht="37.5" customHeight="1" x14ac:dyDescent="0.25">
      <c r="A365" s="1268"/>
      <c r="B365" s="842" t="s">
        <v>345</v>
      </c>
      <c r="C365" s="1253"/>
      <c r="D365" s="1167"/>
      <c r="E365" s="1271"/>
      <c r="F365" s="101" t="e">
        <f>#REF!</f>
        <v>#REF!</v>
      </c>
      <c r="G365" s="937">
        <v>0.94</v>
      </c>
      <c r="H365" s="101" t="e">
        <f>F365*G365</f>
        <v>#REF!</v>
      </c>
      <c r="I365" s="934" t="e">
        <f>(H365*($I$11+#REF!))+H365</f>
        <v>#REF!</v>
      </c>
      <c r="J365" s="934" t="e">
        <f>ROUND(I365*#REF!*#REF!,0)</f>
        <v>#REF!</v>
      </c>
      <c r="K365" s="935" t="e">
        <f>ROUND(I365*#REF!*#REF!*#REF!,0)</f>
        <v>#REF!</v>
      </c>
      <c r="L365" s="1015">
        <v>678</v>
      </c>
      <c r="M365" s="1016">
        <v>441</v>
      </c>
      <c r="N365" s="1017">
        <v>409.85843280926025</v>
      </c>
      <c r="O365" s="885"/>
      <c r="P365" s="1015">
        <v>1002</v>
      </c>
      <c r="Q365" s="1016">
        <v>744.75</v>
      </c>
      <c r="R365" s="1015">
        <v>604.81336250520962</v>
      </c>
      <c r="S365" s="1016">
        <v>535.29999999999995</v>
      </c>
      <c r="T365" s="1018">
        <v>1555</v>
      </c>
      <c r="U365" s="1019">
        <v>448</v>
      </c>
      <c r="V365" s="1015">
        <v>542.40718490829272</v>
      </c>
      <c r="W365" s="1016">
        <v>583.71691611090819</v>
      </c>
      <c r="X365" s="1017">
        <v>0</v>
      </c>
      <c r="Y365" s="885">
        <v>233</v>
      </c>
      <c r="Z365" s="1015">
        <v>865.11</v>
      </c>
      <c r="AA365" s="1016">
        <v>186.20000000000002</v>
      </c>
      <c r="AB365" s="1015">
        <v>1404</v>
      </c>
      <c r="AC365" s="1016">
        <v>717</v>
      </c>
      <c r="AD365" s="1017"/>
      <c r="AE365" s="1016">
        <v>348</v>
      </c>
      <c r="AF365" s="1017">
        <v>320</v>
      </c>
      <c r="AG365" s="885">
        <v>332</v>
      </c>
      <c r="AH365" s="1017">
        <v>552.29</v>
      </c>
      <c r="AI365" s="885">
        <v>619</v>
      </c>
      <c r="AJ365" s="1017">
        <v>382.84</v>
      </c>
      <c r="AK365" s="885">
        <v>412</v>
      </c>
      <c r="AL365" s="1017"/>
      <c r="AM365" s="885">
        <v>108</v>
      </c>
      <c r="AN365" s="1017"/>
      <c r="AO365" s="885" t="s">
        <v>470</v>
      </c>
      <c r="AP365" s="1017">
        <v>834.78499999999997</v>
      </c>
      <c r="AQ365" s="885">
        <v>898.04199999999992</v>
      </c>
      <c r="AR365" s="1017">
        <v>510</v>
      </c>
      <c r="AS365" s="885">
        <v>549</v>
      </c>
      <c r="AT365" s="1017">
        <v>510.76</v>
      </c>
      <c r="AU365" s="885">
        <v>549.66</v>
      </c>
      <c r="AV365" s="1017">
        <v>579.20000000000005</v>
      </c>
      <c r="AW365" s="885">
        <v>389</v>
      </c>
      <c r="AX365" s="1017">
        <v>441</v>
      </c>
      <c r="AY365" s="885">
        <v>470</v>
      </c>
      <c r="AZ365" s="1020">
        <v>385.59322033898303</v>
      </c>
      <c r="BA365" s="885">
        <v>414</v>
      </c>
      <c r="BB365" s="1015">
        <v>4674.6000000000004</v>
      </c>
      <c r="BC365" s="1016">
        <v>496.23000000000008</v>
      </c>
      <c r="BD365" s="1017">
        <v>913</v>
      </c>
      <c r="BE365" s="885">
        <v>983</v>
      </c>
      <c r="BF365" s="1017">
        <v>524</v>
      </c>
      <c r="BG365" s="885">
        <v>564</v>
      </c>
      <c r="BH365" s="1017">
        <v>723</v>
      </c>
      <c r="BI365" s="885">
        <v>722</v>
      </c>
      <c r="BJ365" s="1017">
        <v>416.1</v>
      </c>
      <c r="BK365" s="885">
        <v>346</v>
      </c>
      <c r="BL365" s="1017">
        <v>507</v>
      </c>
      <c r="BM365" s="885">
        <v>498</v>
      </c>
      <c r="BN365" s="1017">
        <v>339</v>
      </c>
      <c r="BO365" s="885">
        <v>365</v>
      </c>
      <c r="BP365" s="1015">
        <v>828.30000000000007</v>
      </c>
      <c r="BQ365" s="1031">
        <v>892.1</v>
      </c>
    </row>
    <row r="366" spans="1:69" s="27" customFormat="1" ht="13.5" customHeight="1" x14ac:dyDescent="0.25">
      <c r="A366" s="1268"/>
      <c r="B366" s="842"/>
      <c r="C366" s="1253"/>
      <c r="D366" s="1167"/>
      <c r="E366" s="1271"/>
      <c r="F366" s="936"/>
      <c r="G366" s="937"/>
      <c r="H366" s="936"/>
      <c r="I366" s="936"/>
      <c r="J366" s="936"/>
      <c r="K366" s="938"/>
      <c r="L366" s="1015"/>
      <c r="M366" s="1016"/>
      <c r="N366" s="1017"/>
      <c r="O366" s="885"/>
      <c r="P366" s="1015"/>
      <c r="Q366" s="1016"/>
      <c r="R366" s="1015"/>
      <c r="S366" s="1016"/>
      <c r="T366" s="1018"/>
      <c r="U366" s="1019"/>
      <c r="V366" s="1015"/>
      <c r="W366" s="1016"/>
      <c r="X366" s="1017"/>
      <c r="Y366" s="885"/>
      <c r="Z366" s="1015"/>
      <c r="AA366" s="1016"/>
      <c r="AB366" s="1015"/>
      <c r="AC366" s="1016"/>
      <c r="AD366" s="1017"/>
      <c r="AE366" s="1016"/>
      <c r="AF366" s="1017"/>
      <c r="AG366" s="885"/>
      <c r="AH366" s="1017"/>
      <c r="AI366" s="885"/>
      <c r="AJ366" s="1017"/>
      <c r="AK366" s="885"/>
      <c r="AL366" s="1017"/>
      <c r="AM366" s="885"/>
      <c r="AN366" s="1017"/>
      <c r="AO366" s="885"/>
      <c r="AP366" s="1017"/>
      <c r="AQ366" s="885"/>
      <c r="AR366" s="1017"/>
      <c r="AS366" s="885"/>
      <c r="AT366" s="1017"/>
      <c r="AU366" s="885"/>
      <c r="AV366" s="1017"/>
      <c r="AW366" s="885"/>
      <c r="AX366" s="1017"/>
      <c r="AY366" s="885"/>
      <c r="AZ366" s="1020"/>
      <c r="BA366" s="885"/>
      <c r="BB366" s="1015"/>
      <c r="BC366" s="1016"/>
      <c r="BD366" s="1017"/>
      <c r="BE366" s="885"/>
      <c r="BF366" s="1017"/>
      <c r="BG366" s="885"/>
      <c r="BH366" s="1017"/>
      <c r="BI366" s="885"/>
      <c r="BJ366" s="1017"/>
      <c r="BK366" s="885"/>
      <c r="BL366" s="1017"/>
      <c r="BM366" s="885"/>
      <c r="BN366" s="1017"/>
      <c r="BO366" s="885"/>
      <c r="BP366" s="1015"/>
      <c r="BQ366" s="1031"/>
    </row>
    <row r="367" spans="1:69" s="27" customFormat="1" ht="32.25" customHeight="1" x14ac:dyDescent="0.25">
      <c r="A367" s="1268"/>
      <c r="B367" s="842" t="s">
        <v>346</v>
      </c>
      <c r="C367" s="1253"/>
      <c r="D367" s="1167"/>
      <c r="E367" s="1271"/>
      <c r="F367" s="101" t="e">
        <f>#REF!</f>
        <v>#REF!</v>
      </c>
      <c r="G367" s="937">
        <v>0.73</v>
      </c>
      <c r="H367" s="101" t="e">
        <f>F367*G367</f>
        <v>#REF!</v>
      </c>
      <c r="I367" s="934" t="e">
        <f>(H367*($I$11+#REF!))+H367</f>
        <v>#REF!</v>
      </c>
      <c r="J367" s="934" t="e">
        <f>ROUND(I367*#REF!*#REF!,0)</f>
        <v>#REF!</v>
      </c>
      <c r="K367" s="935" t="e">
        <f>ROUND(I367*#REF!*#REF!*#REF!,0)</f>
        <v>#REF!</v>
      </c>
      <c r="L367" s="1015">
        <v>526</v>
      </c>
      <c r="M367" s="1016">
        <v>343</v>
      </c>
      <c r="N367" s="1017">
        <v>318.29431484123398</v>
      </c>
      <c r="O367" s="885"/>
      <c r="P367" s="1015">
        <v>778</v>
      </c>
      <c r="Q367" s="1016">
        <v>579</v>
      </c>
      <c r="R367" s="1015">
        <v>469.69548364766268</v>
      </c>
      <c r="S367" s="1016">
        <v>415.7</v>
      </c>
      <c r="T367" s="1018">
        <v>1207</v>
      </c>
      <c r="U367" s="1019">
        <v>348</v>
      </c>
      <c r="V367" s="1015">
        <v>421.23111168409969</v>
      </c>
      <c r="W367" s="1016">
        <v>453.31207314996067</v>
      </c>
      <c r="X367" s="1017">
        <v>0</v>
      </c>
      <c r="Y367" s="885">
        <v>233</v>
      </c>
      <c r="Z367" s="1015">
        <v>671.84</v>
      </c>
      <c r="AA367" s="1016">
        <v>144.6</v>
      </c>
      <c r="AB367" s="1015">
        <v>1090</v>
      </c>
      <c r="AC367" s="1016">
        <v>557</v>
      </c>
      <c r="AD367" s="1017"/>
      <c r="AE367" s="1016">
        <v>270</v>
      </c>
      <c r="AF367" s="1017">
        <v>248</v>
      </c>
      <c r="AG367" s="885">
        <v>258</v>
      </c>
      <c r="AH367" s="1017">
        <v>428.86</v>
      </c>
      <c r="AI367" s="885">
        <v>481</v>
      </c>
      <c r="AJ367" s="1017">
        <v>297.06</v>
      </c>
      <c r="AK367" s="885">
        <v>320</v>
      </c>
      <c r="AL367" s="1017"/>
      <c r="AM367" s="885">
        <v>108</v>
      </c>
      <c r="AN367" s="1017"/>
      <c r="AO367" s="885" t="s">
        <v>470</v>
      </c>
      <c r="AP367" s="1017">
        <v>648.125</v>
      </c>
      <c r="AQ367" s="885">
        <v>696.86399999999992</v>
      </c>
      <c r="AR367" s="1017">
        <v>396</v>
      </c>
      <c r="AS367" s="885">
        <v>426</v>
      </c>
      <c r="AT367" s="1017">
        <v>396.65</v>
      </c>
      <c r="AU367" s="885">
        <v>426.86</v>
      </c>
      <c r="AV367" s="1017">
        <v>449.6</v>
      </c>
      <c r="AW367" s="885">
        <v>302</v>
      </c>
      <c r="AX367" s="1017">
        <v>342</v>
      </c>
      <c r="AY367" s="885">
        <v>365</v>
      </c>
      <c r="AZ367" s="1020">
        <v>296.61016949152543</v>
      </c>
      <c r="BA367" s="885">
        <v>319</v>
      </c>
      <c r="BB367" s="1015">
        <v>3630.9</v>
      </c>
      <c r="BC367" s="1016">
        <v>384.84600000000006</v>
      </c>
      <c r="BD367" s="1017">
        <v>709</v>
      </c>
      <c r="BE367" s="885">
        <v>763</v>
      </c>
      <c r="BF367" s="1017">
        <v>407</v>
      </c>
      <c r="BG367" s="885">
        <v>438</v>
      </c>
      <c r="BH367" s="1017">
        <v>562</v>
      </c>
      <c r="BI367" s="885">
        <v>561</v>
      </c>
      <c r="BJ367" s="1017">
        <v>323.73</v>
      </c>
      <c r="BK367" s="885">
        <v>269</v>
      </c>
      <c r="BL367" s="1017">
        <v>393</v>
      </c>
      <c r="BM367" s="885">
        <v>386</v>
      </c>
      <c r="BN367" s="1017">
        <v>263</v>
      </c>
      <c r="BO367" s="885">
        <v>283</v>
      </c>
      <c r="BP367" s="1015">
        <v>386.1</v>
      </c>
      <c r="BQ367" s="1031">
        <v>415.8</v>
      </c>
    </row>
    <row r="368" spans="1:69" s="27" customFormat="1" ht="6" customHeight="1" x14ac:dyDescent="0.25">
      <c r="A368" s="1268"/>
      <c r="B368" s="842"/>
      <c r="C368" s="1253"/>
      <c r="D368" s="1167"/>
      <c r="E368" s="1271"/>
      <c r="F368" s="936"/>
      <c r="G368" s="937"/>
      <c r="H368" s="936"/>
      <c r="I368" s="936"/>
      <c r="J368" s="936"/>
      <c r="K368" s="938"/>
      <c r="L368" s="1015"/>
      <c r="M368" s="1016"/>
      <c r="N368" s="1017"/>
      <c r="O368" s="885"/>
      <c r="P368" s="1015"/>
      <c r="Q368" s="1016"/>
      <c r="R368" s="1015"/>
      <c r="S368" s="1016"/>
      <c r="T368" s="1018"/>
      <c r="U368" s="1019"/>
      <c r="V368" s="1015"/>
      <c r="W368" s="1016"/>
      <c r="X368" s="1017"/>
      <c r="Y368" s="885"/>
      <c r="Z368" s="1015"/>
      <c r="AA368" s="1016"/>
      <c r="AB368" s="1015"/>
      <c r="AC368" s="1016"/>
      <c r="AD368" s="1017"/>
      <c r="AE368" s="1016"/>
      <c r="AF368" s="1017"/>
      <c r="AG368" s="885"/>
      <c r="AH368" s="1017"/>
      <c r="AI368" s="885"/>
      <c r="AJ368" s="1017"/>
      <c r="AK368" s="885"/>
      <c r="AL368" s="1017"/>
      <c r="AM368" s="885"/>
      <c r="AN368" s="1017"/>
      <c r="AO368" s="885"/>
      <c r="AP368" s="1017"/>
      <c r="AQ368" s="885"/>
      <c r="AR368" s="1017"/>
      <c r="AS368" s="885"/>
      <c r="AT368" s="1017"/>
      <c r="AU368" s="885"/>
      <c r="AV368" s="1017"/>
      <c r="AW368" s="885"/>
      <c r="AX368" s="1017"/>
      <c r="AY368" s="885"/>
      <c r="AZ368" s="1020"/>
      <c r="BA368" s="885"/>
      <c r="BB368" s="1015"/>
      <c r="BC368" s="1016"/>
      <c r="BD368" s="1017"/>
      <c r="BE368" s="885"/>
      <c r="BF368" s="1017"/>
      <c r="BG368" s="885"/>
      <c r="BH368" s="1017"/>
      <c r="BI368" s="885"/>
      <c r="BJ368" s="1017"/>
      <c r="BK368" s="885"/>
      <c r="BL368" s="1017"/>
      <c r="BM368" s="885"/>
      <c r="BN368" s="1017"/>
      <c r="BO368" s="885"/>
      <c r="BP368" s="1015"/>
      <c r="BQ368" s="1031"/>
    </row>
    <row r="369" spans="1:69" s="27" customFormat="1" ht="15.75" customHeight="1" x14ac:dyDescent="0.25">
      <c r="A369" s="1268"/>
      <c r="B369" s="842" t="s">
        <v>347</v>
      </c>
      <c r="C369" s="1253"/>
      <c r="D369" s="1167"/>
      <c r="E369" s="1271"/>
      <c r="F369" s="101" t="e">
        <f>#REF!</f>
        <v>#REF!</v>
      </c>
      <c r="G369" s="937">
        <v>0.34</v>
      </c>
      <c r="H369" s="101" t="e">
        <f>F369*G369</f>
        <v>#REF!</v>
      </c>
      <c r="I369" s="934" t="e">
        <f>(H369*($I$11+#REF!))+H369</f>
        <v>#REF!</v>
      </c>
      <c r="J369" s="934" t="e">
        <f>ROUND(I369*#REF!*#REF!,0)</f>
        <v>#REF!</v>
      </c>
      <c r="K369" s="935" t="e">
        <f>ROUND(I369*#REF!*#REF!*#REF!,0)</f>
        <v>#REF!</v>
      </c>
      <c r="L369" s="1015">
        <v>245</v>
      </c>
      <c r="M369" s="1016">
        <v>160</v>
      </c>
      <c r="N369" s="1017">
        <v>148.24666718632818</v>
      </c>
      <c r="O369" s="885"/>
      <c r="P369" s="1015">
        <v>363</v>
      </c>
      <c r="Q369" s="1016">
        <v>269.25</v>
      </c>
      <c r="R369" s="1015">
        <v>218.76228005507582</v>
      </c>
      <c r="S369" s="1016">
        <v>193.6</v>
      </c>
      <c r="T369" s="1018">
        <v>562</v>
      </c>
      <c r="U369" s="1019">
        <v>162</v>
      </c>
      <c r="V369" s="1015">
        <v>196.18983283916972</v>
      </c>
      <c r="W369" s="1016">
        <v>211.13165050820086</v>
      </c>
      <c r="X369" s="1017">
        <v>0</v>
      </c>
      <c r="Y369" s="885">
        <v>126</v>
      </c>
      <c r="Z369" s="1015">
        <v>312.91000000000003</v>
      </c>
      <c r="AA369" s="1016">
        <v>67.400000000000006</v>
      </c>
      <c r="AB369" s="1015">
        <v>507</v>
      </c>
      <c r="AC369" s="1016">
        <v>259</v>
      </c>
      <c r="AD369" s="1017"/>
      <c r="AE369" s="1016">
        <v>126</v>
      </c>
      <c r="AF369" s="1017">
        <v>116</v>
      </c>
      <c r="AG369" s="885">
        <v>120</v>
      </c>
      <c r="AH369" s="1017">
        <v>199.79</v>
      </c>
      <c r="AI369" s="885">
        <v>224</v>
      </c>
      <c r="AJ369" s="1017">
        <v>139.12</v>
      </c>
      <c r="AK369" s="885">
        <v>150</v>
      </c>
      <c r="AL369" s="1017"/>
      <c r="AM369" s="885">
        <v>108</v>
      </c>
      <c r="AN369" s="1017"/>
      <c r="AO369" s="885" t="s">
        <v>470</v>
      </c>
      <c r="AP369" s="1017">
        <v>301.767</v>
      </c>
      <c r="AQ369" s="885">
        <v>324.58099999999996</v>
      </c>
      <c r="AR369" s="1017">
        <v>184</v>
      </c>
      <c r="AS369" s="885">
        <v>198</v>
      </c>
      <c r="AT369" s="1017">
        <v>184.74</v>
      </c>
      <c r="AU369" s="885">
        <v>198.81</v>
      </c>
      <c r="AV369" s="1017">
        <v>209.60000000000002</v>
      </c>
      <c r="AW369" s="885">
        <v>141</v>
      </c>
      <c r="AX369" s="1017">
        <v>159</v>
      </c>
      <c r="AY369" s="885">
        <v>170</v>
      </c>
      <c r="AZ369" s="1020">
        <v>137.28813559322035</v>
      </c>
      <c r="BA369" s="885">
        <v>146</v>
      </c>
      <c r="BB369" s="1015">
        <v>1690.5</v>
      </c>
      <c r="BC369" s="1016">
        <v>179.21400000000003</v>
      </c>
      <c r="BD369" s="1017">
        <v>330</v>
      </c>
      <c r="BE369" s="885">
        <v>355</v>
      </c>
      <c r="BF369" s="1017">
        <v>190</v>
      </c>
      <c r="BG369" s="885">
        <v>204</v>
      </c>
      <c r="BH369" s="1017">
        <v>262</v>
      </c>
      <c r="BI369" s="885">
        <v>261</v>
      </c>
      <c r="BJ369" s="1017">
        <v>150.85</v>
      </c>
      <c r="BK369" s="885">
        <v>125</v>
      </c>
      <c r="BL369" s="1017">
        <v>183</v>
      </c>
      <c r="BM369" s="885">
        <v>180</v>
      </c>
      <c r="BN369" s="1017">
        <v>123</v>
      </c>
      <c r="BO369" s="885">
        <v>132</v>
      </c>
      <c r="BP369" s="1015">
        <v>386.1</v>
      </c>
      <c r="BQ369" s="1031">
        <v>415.8</v>
      </c>
    </row>
    <row r="370" spans="1:69" s="27" customFormat="1" ht="11.25" customHeight="1" thickBot="1" x14ac:dyDescent="0.3">
      <c r="A370" s="1269"/>
      <c r="B370" s="939"/>
      <c r="C370" s="1254"/>
      <c r="D370" s="1168"/>
      <c r="E370" s="1272"/>
      <c r="F370" s="940"/>
      <c r="G370" s="941"/>
      <c r="H370" s="940"/>
      <c r="I370" s="940"/>
      <c r="J370" s="940"/>
      <c r="K370" s="942"/>
      <c r="L370" s="1032"/>
      <c r="M370" s="1033"/>
      <c r="N370" s="1034"/>
      <c r="O370" s="1035"/>
      <c r="P370" s="1032"/>
      <c r="Q370" s="1033"/>
      <c r="R370" s="1032"/>
      <c r="S370" s="1033"/>
      <c r="T370" s="1036"/>
      <c r="U370" s="1037"/>
      <c r="V370" s="1032"/>
      <c r="W370" s="1033"/>
      <c r="X370" s="1034"/>
      <c r="Y370" s="1035"/>
      <c r="Z370" s="1032"/>
      <c r="AA370" s="1033"/>
      <c r="AB370" s="1032"/>
      <c r="AC370" s="1033"/>
      <c r="AD370" s="1034"/>
      <c r="AE370" s="1033"/>
      <c r="AF370" s="1034"/>
      <c r="AG370" s="1035"/>
      <c r="AH370" s="1034"/>
      <c r="AI370" s="1035"/>
      <c r="AJ370" s="1034"/>
      <c r="AK370" s="1035"/>
      <c r="AL370" s="1034"/>
      <c r="AM370" s="1035"/>
      <c r="AN370" s="1034"/>
      <c r="AO370" s="1035"/>
      <c r="AP370" s="1034"/>
      <c r="AQ370" s="1035"/>
      <c r="AR370" s="1034"/>
      <c r="AS370" s="1035"/>
      <c r="AT370" s="1034"/>
      <c r="AU370" s="1035"/>
      <c r="AV370" s="1034"/>
      <c r="AW370" s="1035"/>
      <c r="AX370" s="1034"/>
      <c r="AY370" s="1035"/>
      <c r="AZ370" s="1038"/>
      <c r="BA370" s="1035"/>
      <c r="BB370" s="1032"/>
      <c r="BC370" s="1033"/>
      <c r="BD370" s="1034"/>
      <c r="BE370" s="1035"/>
      <c r="BF370" s="1034"/>
      <c r="BG370" s="1035"/>
      <c r="BH370" s="1034"/>
      <c r="BI370" s="1035"/>
      <c r="BJ370" s="1034"/>
      <c r="BK370" s="1035"/>
      <c r="BL370" s="1034"/>
      <c r="BM370" s="1035"/>
      <c r="BN370" s="1034"/>
      <c r="BO370" s="1035"/>
      <c r="BP370" s="1032"/>
      <c r="BQ370" s="1039"/>
    </row>
    <row r="371" spans="1:69" s="27" customFormat="1" ht="87" customHeight="1" x14ac:dyDescent="0.25">
      <c r="A371" s="1267">
        <v>4</v>
      </c>
      <c r="B371" s="929" t="s">
        <v>348</v>
      </c>
      <c r="C371" s="1252" t="s">
        <v>352</v>
      </c>
      <c r="D371" s="1203"/>
      <c r="E371" s="1255" t="s">
        <v>388</v>
      </c>
      <c r="F371" s="930"/>
      <c r="G371" s="931"/>
      <c r="H371" s="930"/>
      <c r="I371" s="930"/>
      <c r="J371" s="930"/>
      <c r="K371" s="932"/>
      <c r="L371" s="1023"/>
      <c r="M371" s="1024"/>
      <c r="N371" s="1025"/>
      <c r="O371" s="1026"/>
      <c r="P371" s="1023"/>
      <c r="Q371" s="1024"/>
      <c r="R371" s="1023"/>
      <c r="S371" s="1024"/>
      <c r="T371" s="1027"/>
      <c r="U371" s="1028"/>
      <c r="V371" s="1023"/>
      <c r="W371" s="1024"/>
      <c r="X371" s="1025"/>
      <c r="Y371" s="1026"/>
      <c r="Z371" s="1023"/>
      <c r="AA371" s="1024"/>
      <c r="AB371" s="1023"/>
      <c r="AC371" s="1024"/>
      <c r="AD371" s="1025"/>
      <c r="AE371" s="1024"/>
      <c r="AF371" s="1025"/>
      <c r="AG371" s="1026"/>
      <c r="AH371" s="1025"/>
      <c r="AI371" s="1026"/>
      <c r="AJ371" s="1025"/>
      <c r="AK371" s="1026"/>
      <c r="AL371" s="1025"/>
      <c r="AM371" s="1026"/>
      <c r="AN371" s="1025"/>
      <c r="AO371" s="1026"/>
      <c r="AP371" s="1025"/>
      <c r="AQ371" s="1026"/>
      <c r="AR371" s="1025"/>
      <c r="AS371" s="1026"/>
      <c r="AT371" s="1025"/>
      <c r="AU371" s="1026"/>
      <c r="AV371" s="1025"/>
      <c r="AW371" s="1026"/>
      <c r="AX371" s="1025"/>
      <c r="AY371" s="1026"/>
      <c r="AZ371" s="1029"/>
      <c r="BA371" s="1026"/>
      <c r="BB371" s="1023"/>
      <c r="BC371" s="1024"/>
      <c r="BD371" s="1025"/>
      <c r="BE371" s="1026"/>
      <c r="BF371" s="1025"/>
      <c r="BG371" s="1026"/>
      <c r="BH371" s="1025"/>
      <c r="BI371" s="1026"/>
      <c r="BJ371" s="1025"/>
      <c r="BK371" s="1026"/>
      <c r="BL371" s="1025"/>
      <c r="BM371" s="1026"/>
      <c r="BN371" s="1025"/>
      <c r="BO371" s="1026"/>
      <c r="BP371" s="1023"/>
      <c r="BQ371" s="1030"/>
    </row>
    <row r="372" spans="1:69" s="27" customFormat="1" ht="12.75" customHeight="1" x14ac:dyDescent="0.25">
      <c r="A372" s="1268"/>
      <c r="B372" s="842" t="s">
        <v>342</v>
      </c>
      <c r="C372" s="1253"/>
      <c r="D372" s="1167"/>
      <c r="E372" s="1256"/>
      <c r="F372" s="101" t="e">
        <f>#REF!</f>
        <v>#REF!</v>
      </c>
      <c r="G372" s="937">
        <v>0.52</v>
      </c>
      <c r="H372" s="101" t="e">
        <f>F372*G372</f>
        <v>#REF!</v>
      </c>
      <c r="I372" s="934" t="e">
        <f>(H372*($I$11+#REF!))+H372</f>
        <v>#REF!</v>
      </c>
      <c r="J372" s="934" t="e">
        <f>ROUND(I372*#REF!*#REF!,0)</f>
        <v>#REF!</v>
      </c>
      <c r="K372" s="935" t="e">
        <f>ROUND(I372*#REF!*#REF!*#REF!,0)</f>
        <v>#REF!</v>
      </c>
      <c r="L372" s="1015">
        <v>375</v>
      </c>
      <c r="M372" s="1016">
        <v>244</v>
      </c>
      <c r="N372" s="1017">
        <v>226.7301968732078</v>
      </c>
      <c r="O372" s="885"/>
      <c r="P372" s="1015">
        <v>554</v>
      </c>
      <c r="Q372" s="1016">
        <v>412.5</v>
      </c>
      <c r="R372" s="1015">
        <v>334.57760479011591</v>
      </c>
      <c r="S372" s="1016">
        <v>296.10000000000002</v>
      </c>
      <c r="T372" s="1018">
        <v>860</v>
      </c>
      <c r="U372" s="1019">
        <v>248</v>
      </c>
      <c r="V372" s="1015">
        <v>300.05503845990665</v>
      </c>
      <c r="W372" s="1016">
        <v>322.90723018901309</v>
      </c>
      <c r="X372" s="1017">
        <v>0</v>
      </c>
      <c r="Y372" s="885">
        <v>126</v>
      </c>
      <c r="Z372" s="1015">
        <v>478.57</v>
      </c>
      <c r="AA372" s="1016">
        <v>103</v>
      </c>
      <c r="AB372" s="1015">
        <v>776</v>
      </c>
      <c r="AC372" s="1016">
        <v>396</v>
      </c>
      <c r="AD372" s="1017"/>
      <c r="AE372" s="1016">
        <v>192</v>
      </c>
      <c r="AF372" s="1017">
        <v>177</v>
      </c>
      <c r="AG372" s="885">
        <v>184</v>
      </c>
      <c r="AH372" s="1017">
        <v>305.43</v>
      </c>
      <c r="AI372" s="885">
        <v>343</v>
      </c>
      <c r="AJ372" s="1017">
        <v>212.34</v>
      </c>
      <c r="AK372" s="885">
        <v>228</v>
      </c>
      <c r="AL372" s="1017"/>
      <c r="AM372" s="885">
        <v>120</v>
      </c>
      <c r="AN372" s="1017"/>
      <c r="AO372" s="885">
        <v>127.8</v>
      </c>
      <c r="AP372" s="1017">
        <v>461.46499999999997</v>
      </c>
      <c r="AQ372" s="885">
        <v>135.84699999999998</v>
      </c>
      <c r="AR372" s="1017">
        <v>282</v>
      </c>
      <c r="AS372" s="885">
        <v>303</v>
      </c>
      <c r="AT372" s="1017">
        <v>282.55</v>
      </c>
      <c r="AU372" s="885">
        <v>304.07</v>
      </c>
      <c r="AV372" s="1017">
        <v>320</v>
      </c>
      <c r="AW372" s="885">
        <v>215</v>
      </c>
      <c r="AX372" s="1017">
        <v>118.75418000000001</v>
      </c>
      <c r="AY372" s="885">
        <v>123.318</v>
      </c>
      <c r="AZ372" s="1020">
        <v>211.86440677966104</v>
      </c>
      <c r="BA372" s="885">
        <v>229.99999999999997</v>
      </c>
      <c r="BB372" s="1015">
        <v>2586.15</v>
      </c>
      <c r="BC372" s="1016">
        <v>274.17599999999999</v>
      </c>
      <c r="BD372" s="1017">
        <v>505</v>
      </c>
      <c r="BE372" s="885">
        <v>544</v>
      </c>
      <c r="BF372" s="1017">
        <v>290</v>
      </c>
      <c r="BG372" s="885">
        <v>84</v>
      </c>
      <c r="BH372" s="1017">
        <v>400</v>
      </c>
      <c r="BI372" s="885">
        <v>399</v>
      </c>
      <c r="BJ372" s="1017">
        <v>230.51</v>
      </c>
      <c r="BK372" s="885">
        <v>191</v>
      </c>
      <c r="BL372" s="1017">
        <v>281</v>
      </c>
      <c r="BM372" s="885">
        <v>275</v>
      </c>
      <c r="BN372" s="1017">
        <v>188</v>
      </c>
      <c r="BO372" s="885">
        <v>202</v>
      </c>
      <c r="BP372" s="1015">
        <v>590.70000000000005</v>
      </c>
      <c r="BQ372" s="1031">
        <v>138.82029524000001</v>
      </c>
    </row>
    <row r="373" spans="1:69" s="27" customFormat="1" ht="12.75" customHeight="1" x14ac:dyDescent="0.25">
      <c r="A373" s="1268"/>
      <c r="B373" s="842"/>
      <c r="C373" s="1253"/>
      <c r="D373" s="1167"/>
      <c r="E373" s="1256"/>
      <c r="F373" s="936"/>
      <c r="G373" s="937"/>
      <c r="H373" s="936"/>
      <c r="I373" s="936"/>
      <c r="J373" s="936"/>
      <c r="K373" s="938"/>
      <c r="L373" s="1015"/>
      <c r="M373" s="1016"/>
      <c r="N373" s="1017"/>
      <c r="O373" s="885"/>
      <c r="P373" s="1015"/>
      <c r="Q373" s="1016"/>
      <c r="R373" s="1015"/>
      <c r="S373" s="1016"/>
      <c r="T373" s="1018"/>
      <c r="U373" s="1019"/>
      <c r="V373" s="1015"/>
      <c r="W373" s="1016"/>
      <c r="X373" s="1017"/>
      <c r="Y373" s="885"/>
      <c r="Z373" s="1015"/>
      <c r="AA373" s="1016"/>
      <c r="AB373" s="1015"/>
      <c r="AC373" s="1016"/>
      <c r="AD373" s="1017"/>
      <c r="AE373" s="1016"/>
      <c r="AF373" s="1017"/>
      <c r="AG373" s="885"/>
      <c r="AH373" s="1017"/>
      <c r="AI373" s="885"/>
      <c r="AJ373" s="1017"/>
      <c r="AK373" s="885"/>
      <c r="AL373" s="1017"/>
      <c r="AM373" s="885"/>
      <c r="AN373" s="1017"/>
      <c r="AO373" s="885"/>
      <c r="AP373" s="1017"/>
      <c r="AQ373" s="885"/>
      <c r="AR373" s="1017"/>
      <c r="AS373" s="885"/>
      <c r="AT373" s="1017"/>
      <c r="AU373" s="885"/>
      <c r="AV373" s="1017"/>
      <c r="AW373" s="885"/>
      <c r="AX373" s="1017"/>
      <c r="AY373" s="885"/>
      <c r="AZ373" s="1020"/>
      <c r="BA373" s="885"/>
      <c r="BB373" s="1015"/>
      <c r="BC373" s="1016"/>
      <c r="BD373" s="1017"/>
      <c r="BE373" s="885"/>
      <c r="BF373" s="1017"/>
      <c r="BG373" s="885"/>
      <c r="BH373" s="1017"/>
      <c r="BI373" s="885"/>
      <c r="BJ373" s="1017"/>
      <c r="BK373" s="885"/>
      <c r="BL373" s="1017"/>
      <c r="BM373" s="885"/>
      <c r="BN373" s="1017"/>
      <c r="BO373" s="885"/>
      <c r="BP373" s="1015"/>
      <c r="BQ373" s="1031"/>
    </row>
    <row r="374" spans="1:69" s="27" customFormat="1" ht="12.75" customHeight="1" x14ac:dyDescent="0.25">
      <c r="A374" s="1268"/>
      <c r="B374" s="842" t="s">
        <v>349</v>
      </c>
      <c r="C374" s="1253"/>
      <c r="D374" s="1167"/>
      <c r="E374" s="1256"/>
      <c r="F374" s="101" t="e">
        <f>#REF!</f>
        <v>#REF!</v>
      </c>
      <c r="G374" s="937">
        <v>0.84</v>
      </c>
      <c r="H374" s="101" t="e">
        <f>F374*G374</f>
        <v>#REF!</v>
      </c>
      <c r="I374" s="934" t="e">
        <f>(H374*($I$11+#REF!))+H374</f>
        <v>#REF!</v>
      </c>
      <c r="J374" s="934" t="e">
        <f>ROUND(I374*#REF!*#REF!,0)</f>
        <v>#REF!</v>
      </c>
      <c r="K374" s="935" t="e">
        <f>ROUND(I374*#REF!*#REF!*#REF!,0)</f>
        <v>#REF!</v>
      </c>
      <c r="L374" s="1015">
        <v>606</v>
      </c>
      <c r="M374" s="1016">
        <v>394</v>
      </c>
      <c r="N374" s="1017">
        <v>366.25647187210484</v>
      </c>
      <c r="O374" s="885"/>
      <c r="P374" s="1015">
        <v>896</v>
      </c>
      <c r="Q374" s="1016">
        <v>666</v>
      </c>
      <c r="R374" s="1015">
        <v>540.4715154301872</v>
      </c>
      <c r="S374" s="1016">
        <v>478.3</v>
      </c>
      <c r="T374" s="1018">
        <v>1389</v>
      </c>
      <c r="U374" s="1019">
        <v>401</v>
      </c>
      <c r="V374" s="1015">
        <v>484.70429289677219</v>
      </c>
      <c r="W374" s="1016">
        <v>521.6193718437903</v>
      </c>
      <c r="X374" s="1017">
        <v>0</v>
      </c>
      <c r="Y374" s="885">
        <v>146</v>
      </c>
      <c r="Z374" s="1015">
        <v>773.08</v>
      </c>
      <c r="AA374" s="1016">
        <v>166.4</v>
      </c>
      <c r="AB374" s="1015">
        <v>1254</v>
      </c>
      <c r="AC374" s="1016">
        <v>641</v>
      </c>
      <c r="AD374" s="1017"/>
      <c r="AE374" s="1016">
        <v>311</v>
      </c>
      <c r="AF374" s="1017">
        <v>286</v>
      </c>
      <c r="AG374" s="885">
        <v>297</v>
      </c>
      <c r="AH374" s="1017">
        <v>493.71</v>
      </c>
      <c r="AI374" s="885">
        <v>553</v>
      </c>
      <c r="AJ374" s="1017">
        <v>342.04</v>
      </c>
      <c r="AK374" s="885">
        <v>368</v>
      </c>
      <c r="AL374" s="1017"/>
      <c r="AM374" s="885">
        <v>196</v>
      </c>
      <c r="AN374" s="1017"/>
      <c r="AO374" s="885">
        <v>213</v>
      </c>
      <c r="AP374" s="1017">
        <v>745.60299999999995</v>
      </c>
      <c r="AQ374" s="885">
        <v>225.029</v>
      </c>
      <c r="AR374" s="1017">
        <v>455</v>
      </c>
      <c r="AS374" s="885">
        <v>490</v>
      </c>
      <c r="AT374" s="1017">
        <v>456.42</v>
      </c>
      <c r="AU374" s="885">
        <v>491.19</v>
      </c>
      <c r="AV374" s="1017">
        <v>516.80000000000007</v>
      </c>
      <c r="AW374" s="885">
        <v>348</v>
      </c>
      <c r="AX374" s="1017">
        <v>197.93065999999999</v>
      </c>
      <c r="AY374" s="885">
        <v>205.53</v>
      </c>
      <c r="AZ374" s="1020">
        <v>345.76271186440687</v>
      </c>
      <c r="BA374" s="885">
        <v>370</v>
      </c>
      <c r="BB374" s="1015">
        <v>4177.95</v>
      </c>
      <c r="BC374" s="1016">
        <v>443.39400000000006</v>
      </c>
      <c r="BD374" s="1017">
        <v>816</v>
      </c>
      <c r="BE374" s="885">
        <v>878</v>
      </c>
      <c r="BF374" s="1017">
        <v>468</v>
      </c>
      <c r="BG374" s="885">
        <v>141</v>
      </c>
      <c r="BH374" s="1017">
        <v>646</v>
      </c>
      <c r="BI374" s="885">
        <v>645</v>
      </c>
      <c r="BJ374" s="1017">
        <v>372.03</v>
      </c>
      <c r="BK374" s="885">
        <v>309</v>
      </c>
      <c r="BL374" s="1017">
        <v>453</v>
      </c>
      <c r="BM374" s="885">
        <v>445</v>
      </c>
      <c r="BN374" s="1017">
        <v>303</v>
      </c>
      <c r="BO374" s="885">
        <v>326</v>
      </c>
      <c r="BP374" s="1015">
        <v>953.7</v>
      </c>
      <c r="BQ374" s="1031">
        <v>231.35803812</v>
      </c>
    </row>
    <row r="375" spans="1:69" s="27" customFormat="1" ht="12.75" customHeight="1" x14ac:dyDescent="0.25">
      <c r="A375" s="1268"/>
      <c r="B375" s="842"/>
      <c r="C375" s="1253"/>
      <c r="D375" s="1167"/>
      <c r="E375" s="1256"/>
      <c r="F375" s="936"/>
      <c r="G375" s="937"/>
      <c r="H375" s="936"/>
      <c r="I375" s="936"/>
      <c r="J375" s="936"/>
      <c r="K375" s="938"/>
      <c r="L375" s="1015"/>
      <c r="M375" s="1016"/>
      <c r="N375" s="1017"/>
      <c r="O375" s="885"/>
      <c r="P375" s="1015"/>
      <c r="Q375" s="1016"/>
      <c r="R375" s="1015"/>
      <c r="S375" s="1016"/>
      <c r="T375" s="1018"/>
      <c r="U375" s="1019"/>
      <c r="V375" s="1015"/>
      <c r="W375" s="1016"/>
      <c r="X375" s="1017"/>
      <c r="Y375" s="885"/>
      <c r="Z375" s="1015"/>
      <c r="AA375" s="1016"/>
      <c r="AB375" s="1015"/>
      <c r="AC375" s="1016"/>
      <c r="AD375" s="1017"/>
      <c r="AE375" s="1016"/>
      <c r="AF375" s="1017"/>
      <c r="AG375" s="885"/>
      <c r="AH375" s="1017"/>
      <c r="AI375" s="885"/>
      <c r="AJ375" s="1017"/>
      <c r="AK375" s="885"/>
      <c r="AL375" s="1017"/>
      <c r="AM375" s="885"/>
      <c r="AN375" s="1017"/>
      <c r="AO375" s="885"/>
      <c r="AP375" s="1017"/>
      <c r="AQ375" s="885"/>
      <c r="AR375" s="1017"/>
      <c r="AS375" s="885"/>
      <c r="AT375" s="1017"/>
      <c r="AU375" s="885"/>
      <c r="AV375" s="1017"/>
      <c r="AW375" s="885"/>
      <c r="AX375" s="1017"/>
      <c r="AY375" s="885"/>
      <c r="AZ375" s="1020"/>
      <c r="BA375" s="885"/>
      <c r="BB375" s="1015"/>
      <c r="BC375" s="1016"/>
      <c r="BD375" s="1017"/>
      <c r="BE375" s="885"/>
      <c r="BF375" s="1017"/>
      <c r="BG375" s="885"/>
      <c r="BH375" s="1017"/>
      <c r="BI375" s="885"/>
      <c r="BJ375" s="1017"/>
      <c r="BK375" s="885"/>
      <c r="BL375" s="1017"/>
      <c r="BM375" s="885"/>
      <c r="BN375" s="1017"/>
      <c r="BO375" s="885"/>
      <c r="BP375" s="1015"/>
      <c r="BQ375" s="1031"/>
    </row>
    <row r="376" spans="1:69" s="27" customFormat="1" ht="34.5" customHeight="1" x14ac:dyDescent="0.25">
      <c r="A376" s="1268"/>
      <c r="B376" s="842" t="s">
        <v>344</v>
      </c>
      <c r="C376" s="1253"/>
      <c r="D376" s="1167"/>
      <c r="E376" s="1256"/>
      <c r="F376" s="101" t="e">
        <f>#REF!</f>
        <v>#REF!</v>
      </c>
      <c r="G376" s="937">
        <v>1.05</v>
      </c>
      <c r="H376" s="101" t="e">
        <f>F376*G376</f>
        <v>#REF!</v>
      </c>
      <c r="I376" s="934" t="e">
        <f>(H376*($I$11+#REF!))+H376</f>
        <v>#REF!</v>
      </c>
      <c r="J376" s="934" t="e">
        <f>ROUND(I376*#REF!*#REF!,0)</f>
        <v>#REF!</v>
      </c>
      <c r="K376" s="935" t="e">
        <f>ROUND(I376*#REF!*#REF!*#REF!,0)</f>
        <v>#REF!</v>
      </c>
      <c r="L376" s="1015">
        <v>757</v>
      </c>
      <c r="M376" s="1016">
        <v>493</v>
      </c>
      <c r="N376" s="1017">
        <v>457.82058984013099</v>
      </c>
      <c r="O376" s="885"/>
      <c r="P376" s="1015">
        <v>1120</v>
      </c>
      <c r="Q376" s="1016">
        <v>832.5</v>
      </c>
      <c r="R376" s="1015">
        <v>675.58939428773408</v>
      </c>
      <c r="S376" s="1016">
        <v>597.9</v>
      </c>
      <c r="T376" s="1018">
        <v>1736</v>
      </c>
      <c r="U376" s="1019">
        <v>501</v>
      </c>
      <c r="V376" s="1015">
        <v>605.88036612096516</v>
      </c>
      <c r="W376" s="1016">
        <v>652.02421480473777</v>
      </c>
      <c r="X376" s="1017">
        <v>0</v>
      </c>
      <c r="Y376" s="885">
        <v>146</v>
      </c>
      <c r="Z376" s="1015">
        <v>966.35</v>
      </c>
      <c r="AA376" s="1016">
        <v>208</v>
      </c>
      <c r="AB376" s="1015">
        <v>1568</v>
      </c>
      <c r="AC376" s="1016">
        <v>801</v>
      </c>
      <c r="AD376" s="1017"/>
      <c r="AE376" s="1016">
        <v>389</v>
      </c>
      <c r="AF376" s="1017">
        <v>357</v>
      </c>
      <c r="AG376" s="885">
        <v>371</v>
      </c>
      <c r="AH376" s="1017">
        <v>617.14</v>
      </c>
      <c r="AI376" s="885">
        <v>691</v>
      </c>
      <c r="AJ376" s="1017">
        <v>427.81</v>
      </c>
      <c r="AK376" s="885">
        <v>460</v>
      </c>
      <c r="AL376" s="1017"/>
      <c r="AM376" s="885">
        <v>308</v>
      </c>
      <c r="AN376" s="1017"/>
      <c r="AO376" s="885" t="s">
        <v>470</v>
      </c>
      <c r="AP376" s="1017">
        <v>932.26299999999992</v>
      </c>
      <c r="AQ376" s="885">
        <v>359.839</v>
      </c>
      <c r="AR376" s="1017">
        <v>569</v>
      </c>
      <c r="AS376" s="885">
        <v>613</v>
      </c>
      <c r="AT376" s="1017">
        <v>570.53</v>
      </c>
      <c r="AU376" s="885">
        <v>613.98</v>
      </c>
      <c r="AV376" s="1017">
        <v>646.40000000000009</v>
      </c>
      <c r="AW376" s="885">
        <v>435</v>
      </c>
      <c r="AX376" s="1017">
        <v>316.68483999999995</v>
      </c>
      <c r="AY376" s="885">
        <v>328.84800000000001</v>
      </c>
      <c r="AZ376" s="1020">
        <v>427.96610169491527</v>
      </c>
      <c r="BA376" s="885">
        <v>465</v>
      </c>
      <c r="BB376" s="1015">
        <v>5221.6500000000005</v>
      </c>
      <c r="BC376" s="1016">
        <v>554.06400000000008</v>
      </c>
      <c r="BD376" s="1017">
        <v>1020</v>
      </c>
      <c r="BE376" s="885">
        <v>1098</v>
      </c>
      <c r="BF376" s="1017">
        <v>586</v>
      </c>
      <c r="BG376" s="885">
        <v>227</v>
      </c>
      <c r="BH376" s="1017">
        <v>808</v>
      </c>
      <c r="BI376" s="885">
        <v>807</v>
      </c>
      <c r="BJ376" s="1017">
        <v>465.25</v>
      </c>
      <c r="BK376" s="885">
        <v>387</v>
      </c>
      <c r="BL376" s="1017">
        <v>566</v>
      </c>
      <c r="BM376" s="885">
        <v>557</v>
      </c>
      <c r="BN376" s="1017">
        <v>379</v>
      </c>
      <c r="BO376" s="885">
        <v>408</v>
      </c>
      <c r="BP376" s="1015">
        <v>1192.4000000000001</v>
      </c>
      <c r="BQ376" s="1031">
        <v>1282.6000000000001</v>
      </c>
    </row>
    <row r="377" spans="1:69" s="27" customFormat="1" ht="12.75" customHeight="1" x14ac:dyDescent="0.25">
      <c r="A377" s="1268"/>
      <c r="B377" s="842"/>
      <c r="C377" s="1253"/>
      <c r="D377" s="1167"/>
      <c r="E377" s="1256"/>
      <c r="F377" s="936"/>
      <c r="G377" s="937"/>
      <c r="H377" s="936"/>
      <c r="I377" s="936"/>
      <c r="J377" s="936"/>
      <c r="K377" s="938"/>
      <c r="L377" s="1015"/>
      <c r="M377" s="1016"/>
      <c r="N377" s="1017"/>
      <c r="O377" s="885"/>
      <c r="P377" s="1015"/>
      <c r="Q377" s="1016"/>
      <c r="R377" s="1015"/>
      <c r="S377" s="1016"/>
      <c r="T377" s="1018"/>
      <c r="U377" s="1019"/>
      <c r="V377" s="1015"/>
      <c r="W377" s="1016"/>
      <c r="X377" s="1017"/>
      <c r="Y377" s="885"/>
      <c r="Z377" s="1015"/>
      <c r="AA377" s="1016"/>
      <c r="AB377" s="1015"/>
      <c r="AC377" s="1016"/>
      <c r="AD377" s="1017"/>
      <c r="AE377" s="1016"/>
      <c r="AF377" s="1017"/>
      <c r="AG377" s="885"/>
      <c r="AH377" s="1017"/>
      <c r="AI377" s="885"/>
      <c r="AJ377" s="1017"/>
      <c r="AK377" s="885"/>
      <c r="AL377" s="1017"/>
      <c r="AM377" s="885"/>
      <c r="AN377" s="1017"/>
      <c r="AO377" s="885"/>
      <c r="AP377" s="1017"/>
      <c r="AQ377" s="885"/>
      <c r="AR377" s="1017"/>
      <c r="AS377" s="885"/>
      <c r="AT377" s="1017"/>
      <c r="AU377" s="885"/>
      <c r="AV377" s="1017"/>
      <c r="AW377" s="885"/>
      <c r="AX377" s="1017"/>
      <c r="AY377" s="885"/>
      <c r="AZ377" s="1020"/>
      <c r="BA377" s="885"/>
      <c r="BB377" s="1015"/>
      <c r="BC377" s="1016"/>
      <c r="BD377" s="1017"/>
      <c r="BE377" s="885"/>
      <c r="BF377" s="1017"/>
      <c r="BG377" s="885"/>
      <c r="BH377" s="1017"/>
      <c r="BI377" s="885"/>
      <c r="BJ377" s="1017"/>
      <c r="BK377" s="885"/>
      <c r="BL377" s="1017"/>
      <c r="BM377" s="885"/>
      <c r="BN377" s="1017"/>
      <c r="BO377" s="885"/>
      <c r="BP377" s="1015"/>
      <c r="BQ377" s="1031"/>
    </row>
    <row r="378" spans="1:69" s="27" customFormat="1" ht="34.5" customHeight="1" x14ac:dyDescent="0.25">
      <c r="A378" s="1268"/>
      <c r="B378" s="971" t="s">
        <v>345</v>
      </c>
      <c r="C378" s="1253"/>
      <c r="D378" s="1167"/>
      <c r="E378" s="1256"/>
      <c r="F378" s="101" t="e">
        <f>#REF!</f>
        <v>#REF!</v>
      </c>
      <c r="G378" s="937">
        <v>0.94</v>
      </c>
      <c r="H378" s="101" t="e">
        <f>F378*G378</f>
        <v>#REF!</v>
      </c>
      <c r="I378" s="934" t="e">
        <f>(H378*($I$11+#REF!))+H378</f>
        <v>#REF!</v>
      </c>
      <c r="J378" s="934" t="e">
        <f>ROUND(I378*#REF!*#REF!,0)</f>
        <v>#REF!</v>
      </c>
      <c r="K378" s="935" t="e">
        <f>ROUND(I378*#REF!*#REF!*#REF!,0)</f>
        <v>#REF!</v>
      </c>
      <c r="L378" s="1015">
        <v>678</v>
      </c>
      <c r="M378" s="1016">
        <v>441</v>
      </c>
      <c r="N378" s="1017">
        <v>409.85843280926025</v>
      </c>
      <c r="O378" s="885"/>
      <c r="P378" s="1015">
        <v>1002</v>
      </c>
      <c r="Q378" s="1016">
        <v>744.75</v>
      </c>
      <c r="R378" s="1015">
        <v>604.81336250520962</v>
      </c>
      <c r="S378" s="1016">
        <v>535.29999999999995</v>
      </c>
      <c r="T378" s="1018">
        <v>1555</v>
      </c>
      <c r="U378" s="1019">
        <v>448</v>
      </c>
      <c r="V378" s="1015">
        <v>542.40718490829272</v>
      </c>
      <c r="W378" s="1016">
        <v>583.71691611090819</v>
      </c>
      <c r="X378" s="1017">
        <v>0</v>
      </c>
      <c r="Y378" s="885">
        <v>233</v>
      </c>
      <c r="Z378" s="1015">
        <v>865.11</v>
      </c>
      <c r="AA378" s="1016">
        <v>186.20000000000002</v>
      </c>
      <c r="AB378" s="1015">
        <v>1404</v>
      </c>
      <c r="AC378" s="1016">
        <v>717</v>
      </c>
      <c r="AD378" s="1017"/>
      <c r="AE378" s="1016">
        <v>348</v>
      </c>
      <c r="AF378" s="1017">
        <v>320</v>
      </c>
      <c r="AG378" s="885">
        <v>332</v>
      </c>
      <c r="AH378" s="1017">
        <v>552.29</v>
      </c>
      <c r="AI378" s="885">
        <v>619</v>
      </c>
      <c r="AJ378" s="1017">
        <v>382.84</v>
      </c>
      <c r="AK378" s="885">
        <v>412</v>
      </c>
      <c r="AL378" s="1017"/>
      <c r="AM378" s="885">
        <v>108</v>
      </c>
      <c r="AN378" s="1017"/>
      <c r="AO378" s="885" t="s">
        <v>470</v>
      </c>
      <c r="AP378" s="1017">
        <v>834.78499999999997</v>
      </c>
      <c r="AQ378" s="885">
        <v>120.29199999999999</v>
      </c>
      <c r="AR378" s="1017">
        <v>510</v>
      </c>
      <c r="AS378" s="885">
        <v>549</v>
      </c>
      <c r="AT378" s="1017">
        <v>510.76</v>
      </c>
      <c r="AU378" s="885">
        <v>549.66</v>
      </c>
      <c r="AV378" s="1017">
        <v>579.20000000000005</v>
      </c>
      <c r="AW378" s="885">
        <v>389</v>
      </c>
      <c r="AX378" s="1017">
        <v>211.12674000000001</v>
      </c>
      <c r="AY378" s="885">
        <v>219.232</v>
      </c>
      <c r="AZ378" s="1020">
        <v>385.59322033898303</v>
      </c>
      <c r="BA378" s="885">
        <v>414</v>
      </c>
      <c r="BB378" s="1015">
        <v>4674.6000000000004</v>
      </c>
      <c r="BC378" s="1016">
        <v>496.23000000000008</v>
      </c>
      <c r="BD378" s="1017">
        <v>913</v>
      </c>
      <c r="BE378" s="885">
        <v>983</v>
      </c>
      <c r="BF378" s="1017">
        <v>524</v>
      </c>
      <c r="BG378" s="885">
        <v>203</v>
      </c>
      <c r="BH378" s="1017">
        <v>723</v>
      </c>
      <c r="BI378" s="885">
        <v>722</v>
      </c>
      <c r="BJ378" s="1017">
        <v>416.1</v>
      </c>
      <c r="BK378" s="885">
        <v>346</v>
      </c>
      <c r="BL378" s="1017">
        <v>507</v>
      </c>
      <c r="BM378" s="885">
        <v>498</v>
      </c>
      <c r="BN378" s="1017">
        <v>339</v>
      </c>
      <c r="BO378" s="885">
        <v>365</v>
      </c>
      <c r="BP378" s="1015">
        <v>1067</v>
      </c>
      <c r="BQ378" s="1031">
        <v>1148.4000000000001</v>
      </c>
    </row>
    <row r="379" spans="1:69" s="27" customFormat="1" ht="12.75" customHeight="1" x14ac:dyDescent="0.25">
      <c r="A379" s="1268"/>
      <c r="B379" s="842"/>
      <c r="C379" s="1253"/>
      <c r="D379" s="1167"/>
      <c r="E379" s="1256"/>
      <c r="F379" s="936"/>
      <c r="G379" s="937"/>
      <c r="H379" s="936"/>
      <c r="I379" s="936"/>
      <c r="J379" s="936"/>
      <c r="K379" s="938"/>
      <c r="L379" s="1015"/>
      <c r="M379" s="1016"/>
      <c r="N379" s="1017"/>
      <c r="O379" s="885"/>
      <c r="P379" s="1015"/>
      <c r="Q379" s="1016"/>
      <c r="R379" s="1015"/>
      <c r="S379" s="1016"/>
      <c r="T379" s="1018"/>
      <c r="U379" s="1019"/>
      <c r="V379" s="1015"/>
      <c r="W379" s="1016"/>
      <c r="X379" s="1017"/>
      <c r="Y379" s="885"/>
      <c r="Z379" s="1015"/>
      <c r="AA379" s="1016"/>
      <c r="AB379" s="1015"/>
      <c r="AC379" s="1016"/>
      <c r="AD379" s="1017"/>
      <c r="AE379" s="1016"/>
      <c r="AF379" s="1017"/>
      <c r="AG379" s="885"/>
      <c r="AH379" s="1017"/>
      <c r="AI379" s="885"/>
      <c r="AJ379" s="1017"/>
      <c r="AK379" s="885"/>
      <c r="AL379" s="1017"/>
      <c r="AM379" s="885"/>
      <c r="AN379" s="1017"/>
      <c r="AO379" s="885"/>
      <c r="AP379" s="1017"/>
      <c r="AQ379" s="885"/>
      <c r="AR379" s="1017"/>
      <c r="AS379" s="885"/>
      <c r="AT379" s="1017"/>
      <c r="AU379" s="885"/>
      <c r="AV379" s="1017"/>
      <c r="AW379" s="885"/>
      <c r="AX379" s="1017"/>
      <c r="AY379" s="885"/>
      <c r="AZ379" s="1020"/>
      <c r="BA379" s="885"/>
      <c r="BB379" s="1015"/>
      <c r="BC379" s="1016"/>
      <c r="BD379" s="1017"/>
      <c r="BE379" s="885"/>
      <c r="BF379" s="1017"/>
      <c r="BG379" s="885"/>
      <c r="BH379" s="1017"/>
      <c r="BI379" s="885"/>
      <c r="BJ379" s="1017"/>
      <c r="BK379" s="885"/>
      <c r="BL379" s="1017"/>
      <c r="BM379" s="885"/>
      <c r="BN379" s="1017"/>
      <c r="BO379" s="885"/>
      <c r="BP379" s="1015"/>
      <c r="BQ379" s="1031"/>
    </row>
    <row r="380" spans="1:69" s="27" customFormat="1" ht="12.75" customHeight="1" x14ac:dyDescent="0.25">
      <c r="A380" s="1268"/>
      <c r="B380" s="842"/>
      <c r="C380" s="1253"/>
      <c r="D380" s="1167"/>
      <c r="E380" s="1256"/>
      <c r="F380" s="936"/>
      <c r="G380" s="937"/>
      <c r="H380" s="936"/>
      <c r="I380" s="936"/>
      <c r="J380" s="936"/>
      <c r="K380" s="938"/>
      <c r="L380" s="1015"/>
      <c r="M380" s="1016"/>
      <c r="N380" s="1017"/>
      <c r="O380" s="885"/>
      <c r="P380" s="1015"/>
      <c r="Q380" s="1016"/>
      <c r="R380" s="1015"/>
      <c r="S380" s="1016"/>
      <c r="T380" s="1018"/>
      <c r="U380" s="1019"/>
      <c r="V380" s="1015"/>
      <c r="W380" s="1016"/>
      <c r="X380" s="1017"/>
      <c r="Y380" s="885"/>
      <c r="Z380" s="1015"/>
      <c r="AA380" s="1016"/>
      <c r="AB380" s="1015"/>
      <c r="AC380" s="1016"/>
      <c r="AD380" s="1017"/>
      <c r="AE380" s="1016"/>
      <c r="AF380" s="1017"/>
      <c r="AG380" s="885"/>
      <c r="AH380" s="1017"/>
      <c r="AI380" s="885"/>
      <c r="AJ380" s="1017"/>
      <c r="AK380" s="885"/>
      <c r="AL380" s="1017"/>
      <c r="AM380" s="885" t="s">
        <v>364</v>
      </c>
      <c r="AN380" s="1017"/>
      <c r="AO380" s="885"/>
      <c r="AP380" s="1017"/>
      <c r="AQ380" s="885"/>
      <c r="AR380" s="1017"/>
      <c r="AS380" s="885"/>
      <c r="AT380" s="1017"/>
      <c r="AU380" s="885"/>
      <c r="AV380" s="1017"/>
      <c r="AW380" s="885"/>
      <c r="AX380" s="1017"/>
      <c r="AY380" s="885"/>
      <c r="AZ380" s="1020"/>
      <c r="BA380" s="885"/>
      <c r="BB380" s="1015"/>
      <c r="BC380" s="1016"/>
      <c r="BD380" s="1017"/>
      <c r="BE380" s="885"/>
      <c r="BF380" s="1017"/>
      <c r="BG380" s="885"/>
      <c r="BH380" s="1017"/>
      <c r="BI380" s="885"/>
      <c r="BJ380" s="1017"/>
      <c r="BK380" s="885"/>
      <c r="BL380" s="1017"/>
      <c r="BM380" s="885"/>
      <c r="BN380" s="1017"/>
      <c r="BO380" s="885"/>
      <c r="BP380" s="1015"/>
      <c r="BQ380" s="1031"/>
    </row>
    <row r="381" spans="1:69" s="27" customFormat="1" ht="12.75" customHeight="1" x14ac:dyDescent="0.25">
      <c r="A381" s="1268"/>
      <c r="B381" s="842" t="s">
        <v>346</v>
      </c>
      <c r="C381" s="1253"/>
      <c r="D381" s="1167"/>
      <c r="E381" s="1256"/>
      <c r="F381" s="101" t="e">
        <f>#REF!</f>
        <v>#REF!</v>
      </c>
      <c r="G381" s="937">
        <v>0.73</v>
      </c>
      <c r="H381" s="101" t="e">
        <f>F381*G381</f>
        <v>#REF!</v>
      </c>
      <c r="I381" s="934" t="e">
        <f>(H381*($I$11+#REF!))+H381</f>
        <v>#REF!</v>
      </c>
      <c r="J381" s="934" t="e">
        <f>ROUND(I381*#REF!*#REF!,0)</f>
        <v>#REF!</v>
      </c>
      <c r="K381" s="935" t="e">
        <f>ROUND(I381*#REF!*#REF!*#REF!,0)</f>
        <v>#REF!</v>
      </c>
      <c r="L381" s="1015">
        <v>526</v>
      </c>
      <c r="M381" s="1016">
        <v>343</v>
      </c>
      <c r="N381" s="1017">
        <v>318.29431484123398</v>
      </c>
      <c r="O381" s="885"/>
      <c r="P381" s="1015">
        <v>778</v>
      </c>
      <c r="Q381" s="1016">
        <v>579</v>
      </c>
      <c r="R381" s="1015">
        <v>469.69548364766268</v>
      </c>
      <c r="S381" s="1016">
        <v>415.7</v>
      </c>
      <c r="T381" s="1018">
        <v>1207</v>
      </c>
      <c r="U381" s="1019">
        <v>348</v>
      </c>
      <c r="V381" s="1015">
        <v>421.23111168409969</v>
      </c>
      <c r="W381" s="1016">
        <v>453.31207314996067</v>
      </c>
      <c r="X381" s="1017">
        <v>0</v>
      </c>
      <c r="Y381" s="885">
        <v>233</v>
      </c>
      <c r="Z381" s="1015">
        <v>671.84</v>
      </c>
      <c r="AA381" s="1016">
        <v>144.6</v>
      </c>
      <c r="AB381" s="1015">
        <v>1090</v>
      </c>
      <c r="AC381" s="1016">
        <v>557</v>
      </c>
      <c r="AD381" s="1017"/>
      <c r="AE381" s="1016">
        <v>270</v>
      </c>
      <c r="AF381" s="1017">
        <v>248</v>
      </c>
      <c r="AG381" s="885">
        <v>258</v>
      </c>
      <c r="AH381" s="1017">
        <v>428.86</v>
      </c>
      <c r="AI381" s="885">
        <v>481</v>
      </c>
      <c r="AJ381" s="1017">
        <v>297.06</v>
      </c>
      <c r="AK381" s="885">
        <v>320</v>
      </c>
      <c r="AL381" s="1017"/>
      <c r="AM381" s="885">
        <v>108</v>
      </c>
      <c r="AN381" s="1017"/>
      <c r="AO381" s="885" t="s">
        <v>470</v>
      </c>
      <c r="AP381" s="1017">
        <v>648.125</v>
      </c>
      <c r="AQ381" s="885">
        <v>696.86399999999992</v>
      </c>
      <c r="AR381" s="1017">
        <v>396</v>
      </c>
      <c r="AS381" s="885">
        <v>426</v>
      </c>
      <c r="AT381" s="1017">
        <v>396.65</v>
      </c>
      <c r="AU381" s="885">
        <v>426.86</v>
      </c>
      <c r="AV381" s="1017">
        <v>449.6</v>
      </c>
      <c r="AW381" s="885">
        <v>302</v>
      </c>
      <c r="AX381" s="1017">
        <v>105.55810000000002</v>
      </c>
      <c r="AY381" s="885">
        <v>109.616</v>
      </c>
      <c r="AZ381" s="1020">
        <v>296.61016949152543</v>
      </c>
      <c r="BA381" s="885">
        <v>319</v>
      </c>
      <c r="BB381" s="1015">
        <v>3630.9</v>
      </c>
      <c r="BC381" s="1016">
        <v>384.84600000000006</v>
      </c>
      <c r="BD381" s="1017">
        <v>709</v>
      </c>
      <c r="BE381" s="885">
        <v>763</v>
      </c>
      <c r="BF381" s="1017">
        <v>407</v>
      </c>
      <c r="BG381" s="885">
        <v>123</v>
      </c>
      <c r="BH381" s="1017">
        <v>562</v>
      </c>
      <c r="BI381" s="885">
        <v>561</v>
      </c>
      <c r="BJ381" s="1017">
        <v>323.73</v>
      </c>
      <c r="BK381" s="885">
        <v>269</v>
      </c>
      <c r="BL381" s="1017">
        <v>393</v>
      </c>
      <c r="BM381" s="885">
        <v>386</v>
      </c>
      <c r="BN381" s="1017">
        <v>263</v>
      </c>
      <c r="BO381" s="885">
        <v>283</v>
      </c>
      <c r="BP381" s="1015">
        <v>828.30000000000007</v>
      </c>
      <c r="BQ381" s="1031">
        <v>892.1</v>
      </c>
    </row>
    <row r="382" spans="1:69" s="27" customFormat="1" ht="12.75" customHeight="1" x14ac:dyDescent="0.25">
      <c r="A382" s="1268"/>
      <c r="B382" s="842"/>
      <c r="C382" s="1253"/>
      <c r="D382" s="1167"/>
      <c r="E382" s="1256"/>
      <c r="F382" s="936"/>
      <c r="G382" s="937"/>
      <c r="H382" s="936"/>
      <c r="I382" s="936"/>
      <c r="J382" s="936"/>
      <c r="K382" s="938"/>
      <c r="L382" s="1015"/>
      <c r="M382" s="1016"/>
      <c r="N382" s="1017"/>
      <c r="O382" s="885"/>
      <c r="P382" s="1015"/>
      <c r="Q382" s="1016"/>
      <c r="R382" s="1015"/>
      <c r="S382" s="1016"/>
      <c r="T382" s="1018"/>
      <c r="U382" s="1019"/>
      <c r="V382" s="1015"/>
      <c r="W382" s="1016"/>
      <c r="X382" s="1017"/>
      <c r="Y382" s="885"/>
      <c r="Z382" s="1015"/>
      <c r="AA382" s="1016"/>
      <c r="AB382" s="1015"/>
      <c r="AC382" s="1016"/>
      <c r="AD382" s="1017"/>
      <c r="AE382" s="1016"/>
      <c r="AF382" s="1017"/>
      <c r="AG382" s="885"/>
      <c r="AH382" s="1017"/>
      <c r="AI382" s="885"/>
      <c r="AJ382" s="1017"/>
      <c r="AK382" s="885"/>
      <c r="AL382" s="1017"/>
      <c r="AM382" s="885"/>
      <c r="AN382" s="1017"/>
      <c r="AO382" s="885"/>
      <c r="AP382" s="1017"/>
      <c r="AQ382" s="885"/>
      <c r="AR382" s="1017"/>
      <c r="AS382" s="885"/>
      <c r="AT382" s="1017"/>
      <c r="AU382" s="885"/>
      <c r="AV382" s="1017"/>
      <c r="AW382" s="885"/>
      <c r="AX382" s="1017"/>
      <c r="AY382" s="885"/>
      <c r="AZ382" s="1020"/>
      <c r="BA382" s="885"/>
      <c r="BB382" s="1015"/>
      <c r="BC382" s="1016"/>
      <c r="BD382" s="1017"/>
      <c r="BE382" s="885"/>
      <c r="BF382" s="1017"/>
      <c r="BG382" s="885"/>
      <c r="BH382" s="1017"/>
      <c r="BI382" s="885"/>
      <c r="BJ382" s="1017"/>
      <c r="BK382" s="885"/>
      <c r="BL382" s="1017"/>
      <c r="BM382" s="885"/>
      <c r="BN382" s="1017"/>
      <c r="BO382" s="885"/>
      <c r="BP382" s="1015"/>
      <c r="BQ382" s="1031"/>
    </row>
    <row r="383" spans="1:69" s="27" customFormat="1" ht="12.75" customHeight="1" x14ac:dyDescent="0.25">
      <c r="A383" s="1268"/>
      <c r="B383" s="842" t="s">
        <v>347</v>
      </c>
      <c r="C383" s="1253"/>
      <c r="D383" s="1167"/>
      <c r="E383" s="1256"/>
      <c r="F383" s="101" t="e">
        <f>#REF!</f>
        <v>#REF!</v>
      </c>
      <c r="G383" s="937">
        <v>0.34</v>
      </c>
      <c r="H383" s="101" t="e">
        <f>F383*G383</f>
        <v>#REF!</v>
      </c>
      <c r="I383" s="934" t="e">
        <f>(H383*($I$11+#REF!))+H383</f>
        <v>#REF!</v>
      </c>
      <c r="J383" s="934" t="e">
        <f>ROUND(I383*#REF!*#REF!,0)</f>
        <v>#REF!</v>
      </c>
      <c r="K383" s="935" t="e">
        <f>ROUND(I383*#REF!*#REF!*#REF!,0)</f>
        <v>#REF!</v>
      </c>
      <c r="L383" s="1015">
        <v>245</v>
      </c>
      <c r="M383" s="1016">
        <v>160</v>
      </c>
      <c r="N383" s="1017">
        <v>148.24666718632818</v>
      </c>
      <c r="O383" s="885"/>
      <c r="P383" s="1015">
        <v>363</v>
      </c>
      <c r="Q383" s="1016">
        <v>269.25</v>
      </c>
      <c r="R383" s="1015">
        <v>218.76228005507582</v>
      </c>
      <c r="S383" s="1016">
        <v>193.6</v>
      </c>
      <c r="T383" s="1018">
        <v>562</v>
      </c>
      <c r="U383" s="1019">
        <v>162</v>
      </c>
      <c r="V383" s="1015">
        <v>196.18983283916972</v>
      </c>
      <c r="W383" s="1016">
        <v>211.13165050820086</v>
      </c>
      <c r="X383" s="1017">
        <v>0</v>
      </c>
      <c r="Y383" s="885">
        <v>126</v>
      </c>
      <c r="Z383" s="1015">
        <v>312.91000000000003</v>
      </c>
      <c r="AA383" s="1016">
        <v>67.400000000000006</v>
      </c>
      <c r="AB383" s="1015">
        <v>507</v>
      </c>
      <c r="AC383" s="1016">
        <v>259</v>
      </c>
      <c r="AD383" s="1017"/>
      <c r="AE383" s="1016">
        <v>126</v>
      </c>
      <c r="AF383" s="1017">
        <v>116</v>
      </c>
      <c r="AG383" s="885">
        <v>120</v>
      </c>
      <c r="AH383" s="1017">
        <v>199.79</v>
      </c>
      <c r="AI383" s="885">
        <v>224</v>
      </c>
      <c r="AJ383" s="1017">
        <v>139.12</v>
      </c>
      <c r="AK383" s="885">
        <v>150</v>
      </c>
      <c r="AL383" s="1017"/>
      <c r="AM383" s="885">
        <v>108</v>
      </c>
      <c r="AN383" s="1017"/>
      <c r="AO383" s="885" t="s">
        <v>470</v>
      </c>
      <c r="AP383" s="1017">
        <v>301.767</v>
      </c>
      <c r="AQ383" s="885">
        <v>324.58099999999996</v>
      </c>
      <c r="AR383" s="1017">
        <v>184</v>
      </c>
      <c r="AS383" s="885">
        <v>198</v>
      </c>
      <c r="AT383" s="1017">
        <v>184.74</v>
      </c>
      <c r="AU383" s="885">
        <v>198.81</v>
      </c>
      <c r="AV383" s="1017">
        <v>209.60000000000002</v>
      </c>
      <c r="AW383" s="885">
        <v>141</v>
      </c>
      <c r="AX383" s="1017">
        <v>159</v>
      </c>
      <c r="AY383" s="885">
        <v>170</v>
      </c>
      <c r="AZ383" s="1020">
        <v>137.28813559322035</v>
      </c>
      <c r="BA383" s="885">
        <v>146</v>
      </c>
      <c r="BB383" s="1015">
        <v>1690.5</v>
      </c>
      <c r="BC383" s="1016">
        <v>179.21400000000003</v>
      </c>
      <c r="BD383" s="1017">
        <v>330</v>
      </c>
      <c r="BE383" s="885">
        <v>355</v>
      </c>
      <c r="BF383" s="1017">
        <v>190</v>
      </c>
      <c r="BG383" s="885">
        <v>55</v>
      </c>
      <c r="BH383" s="1017">
        <v>262</v>
      </c>
      <c r="BI383" s="885">
        <v>261</v>
      </c>
      <c r="BJ383" s="1017">
        <v>150.85</v>
      </c>
      <c r="BK383" s="885">
        <v>125</v>
      </c>
      <c r="BL383" s="1017">
        <v>183</v>
      </c>
      <c r="BM383" s="885">
        <v>180</v>
      </c>
      <c r="BN383" s="1017">
        <v>123</v>
      </c>
      <c r="BO383" s="885">
        <v>132</v>
      </c>
      <c r="BP383" s="1015">
        <v>386.1</v>
      </c>
      <c r="BQ383" s="1031">
        <v>415.8</v>
      </c>
    </row>
    <row r="384" spans="1:69" s="27" customFormat="1" ht="15" customHeight="1" thickBot="1" x14ac:dyDescent="0.3">
      <c r="A384" s="1269"/>
      <c r="B384" s="939"/>
      <c r="C384" s="1254"/>
      <c r="D384" s="1168"/>
      <c r="E384" s="1257"/>
      <c r="F384" s="940"/>
      <c r="G384" s="941"/>
      <c r="H384" s="940"/>
      <c r="I384" s="940"/>
      <c r="J384" s="940"/>
      <c r="K384" s="942"/>
      <c r="L384" s="1032"/>
      <c r="M384" s="1033"/>
      <c r="N384" s="1034"/>
      <c r="O384" s="1035"/>
      <c r="P384" s="1032"/>
      <c r="Q384" s="1033"/>
      <c r="R384" s="1032"/>
      <c r="S384" s="1033"/>
      <c r="T384" s="1036"/>
      <c r="U384" s="1037"/>
      <c r="V384" s="1032"/>
      <c r="W384" s="1033"/>
      <c r="X384" s="1034"/>
      <c r="Y384" s="1035"/>
      <c r="Z384" s="1032"/>
      <c r="AA384" s="1033"/>
      <c r="AB384" s="1032"/>
      <c r="AC384" s="1033"/>
      <c r="AD384" s="1034"/>
      <c r="AE384" s="1033"/>
      <c r="AF384" s="1034"/>
      <c r="AG384" s="1035"/>
      <c r="AH384" s="1034"/>
      <c r="AI384" s="1035"/>
      <c r="AJ384" s="1034"/>
      <c r="AK384" s="1035"/>
      <c r="AL384" s="1034"/>
      <c r="AM384" s="1035"/>
      <c r="AN384" s="1034"/>
      <c r="AO384" s="1035"/>
      <c r="AP384" s="1034"/>
      <c r="AQ384" s="1035"/>
      <c r="AR384" s="1034"/>
      <c r="AS384" s="1035"/>
      <c r="AT384" s="1034"/>
      <c r="AU384" s="1035"/>
      <c r="AV384" s="1034"/>
      <c r="AW384" s="1035"/>
      <c r="AX384" s="1034"/>
      <c r="AY384" s="1035"/>
      <c r="AZ384" s="1038"/>
      <c r="BA384" s="1035"/>
      <c r="BB384" s="1032"/>
      <c r="BC384" s="1033"/>
      <c r="BD384" s="1034"/>
      <c r="BE384" s="1035"/>
      <c r="BF384" s="1034"/>
      <c r="BG384" s="1035"/>
      <c r="BH384" s="1034"/>
      <c r="BI384" s="1035"/>
      <c r="BJ384" s="1034"/>
      <c r="BK384" s="1035"/>
      <c r="BL384" s="1034"/>
      <c r="BM384" s="1035"/>
      <c r="BN384" s="1034"/>
      <c r="BO384" s="1035"/>
      <c r="BP384" s="1032"/>
      <c r="BQ384" s="1039"/>
    </row>
    <row r="385" spans="1:69" s="27" customFormat="1" ht="166.5" customHeight="1" thickBot="1" x14ac:dyDescent="0.3">
      <c r="A385" s="16">
        <v>5</v>
      </c>
      <c r="B385" s="131" t="s">
        <v>353</v>
      </c>
      <c r="C385" s="1148" t="s">
        <v>352</v>
      </c>
      <c r="D385" s="1148"/>
      <c r="E385" s="871" t="s">
        <v>382</v>
      </c>
      <c r="F385" s="64" t="e">
        <f>#REF!</f>
        <v>#REF!</v>
      </c>
      <c r="G385" s="871">
        <v>0.64</v>
      </c>
      <c r="H385" s="64" t="e">
        <f>F385*G385</f>
        <v>#REF!</v>
      </c>
      <c r="I385" s="1040" t="e">
        <f>(H385*($I$11+#REF!))+H385</f>
        <v>#REF!</v>
      </c>
      <c r="J385" s="1040" t="e">
        <f>ROUND(I385*#REF!*#REF!,0)</f>
        <v>#REF!</v>
      </c>
      <c r="K385" s="928" t="e">
        <f>ROUND(I385*#REF!*#REF!*#REF!,0)</f>
        <v>#REF!</v>
      </c>
      <c r="L385" s="1041">
        <v>375</v>
      </c>
      <c r="M385" s="1042">
        <v>213</v>
      </c>
      <c r="N385" s="1043">
        <v>243.83895884814478</v>
      </c>
      <c r="O385" s="1044"/>
      <c r="P385" s="1041">
        <v>469</v>
      </c>
      <c r="Q385" s="1042">
        <v>348.75</v>
      </c>
      <c r="R385" s="1041">
        <v>321.58352437634386</v>
      </c>
      <c r="S385" s="1042">
        <v>284.60000000000002</v>
      </c>
      <c r="T385" s="1045">
        <v>847</v>
      </c>
      <c r="U385" s="1046">
        <v>305</v>
      </c>
      <c r="V385" s="1041">
        <v>262.36880119900167</v>
      </c>
      <c r="W385" s="1042">
        <v>282.35080909831754</v>
      </c>
      <c r="X385" s="1043">
        <v>365</v>
      </c>
      <c r="Y385" s="1044">
        <v>364</v>
      </c>
      <c r="Z385" s="1041">
        <v>444.15</v>
      </c>
      <c r="AA385" s="1042">
        <v>143.4</v>
      </c>
      <c r="AB385" s="1041">
        <v>584</v>
      </c>
      <c r="AC385" s="1042">
        <v>298</v>
      </c>
      <c r="AD385" s="1043">
        <v>1567</v>
      </c>
      <c r="AE385" s="1042">
        <v>220</v>
      </c>
      <c r="AF385" s="1043">
        <v>136</v>
      </c>
      <c r="AG385" s="1044">
        <v>141</v>
      </c>
      <c r="AH385" s="1043">
        <v>211.29</v>
      </c>
      <c r="AI385" s="1044">
        <v>236</v>
      </c>
      <c r="AJ385" s="1043">
        <v>214.43</v>
      </c>
      <c r="AK385" s="1044">
        <v>230</v>
      </c>
      <c r="AL385" s="1043">
        <v>707.9</v>
      </c>
      <c r="AM385" s="1044">
        <v>629.6</v>
      </c>
      <c r="AN385" s="1043"/>
      <c r="AO385" s="1044" t="s">
        <v>470</v>
      </c>
      <c r="AP385" s="1043">
        <v>340.13599999999997</v>
      </c>
      <c r="AQ385" s="1044">
        <v>365.024</v>
      </c>
      <c r="AR385" s="1043">
        <v>293</v>
      </c>
      <c r="AS385" s="1044">
        <v>315</v>
      </c>
      <c r="AT385" s="1043">
        <v>278.14999999999998</v>
      </c>
      <c r="AU385" s="1044">
        <v>299.33999999999997</v>
      </c>
      <c r="AV385" s="1043">
        <v>291.2</v>
      </c>
      <c r="AW385" s="1044">
        <v>196</v>
      </c>
      <c r="AX385" s="1043">
        <v>1564.88</v>
      </c>
      <c r="AY385" s="1044">
        <v>1624.98</v>
      </c>
      <c r="AZ385" s="1047">
        <v>350</v>
      </c>
      <c r="BA385" s="1044">
        <v>366</v>
      </c>
      <c r="BB385" s="1041">
        <v>2345.7000000000003</v>
      </c>
      <c r="BC385" s="1042">
        <v>249.18600000000001</v>
      </c>
      <c r="BD385" s="1043">
        <v>510</v>
      </c>
      <c r="BE385" s="1044">
        <v>549</v>
      </c>
      <c r="BF385" s="1043">
        <v>284</v>
      </c>
      <c r="BG385" s="1044">
        <v>306</v>
      </c>
      <c r="BH385" s="1043">
        <v>321</v>
      </c>
      <c r="BI385" s="1044">
        <v>320</v>
      </c>
      <c r="BJ385" s="1043">
        <v>203.39</v>
      </c>
      <c r="BK385" s="1044">
        <v>169</v>
      </c>
      <c r="BL385" s="1043">
        <v>268</v>
      </c>
      <c r="BM385" s="1044">
        <v>264</v>
      </c>
      <c r="BN385" s="1043">
        <v>201</v>
      </c>
      <c r="BO385" s="1044">
        <v>217</v>
      </c>
      <c r="BP385" s="1041">
        <v>452.1</v>
      </c>
      <c r="BQ385" s="1048">
        <v>486.20000000000005</v>
      </c>
    </row>
    <row r="386" spans="1:69" s="27" customFormat="1" ht="65.25" customHeight="1" x14ac:dyDescent="0.25">
      <c r="A386" s="1267">
        <v>6</v>
      </c>
      <c r="B386" s="929" t="s">
        <v>354</v>
      </c>
      <c r="C386" s="1252" t="s">
        <v>352</v>
      </c>
      <c r="D386" s="1203"/>
      <c r="E386" s="1255" t="s">
        <v>382</v>
      </c>
      <c r="F386" s="930"/>
      <c r="G386" s="931"/>
      <c r="H386" s="944"/>
      <c r="I386" s="930"/>
      <c r="J386" s="944"/>
      <c r="K386" s="945"/>
      <c r="L386" s="1023"/>
      <c r="M386" s="1024"/>
      <c r="N386" s="1025"/>
      <c r="O386" s="1026"/>
      <c r="P386" s="1023"/>
      <c r="Q386" s="1024"/>
      <c r="R386" s="1023"/>
      <c r="S386" s="1024"/>
      <c r="T386" s="1027"/>
      <c r="U386" s="1028"/>
      <c r="V386" s="1023"/>
      <c r="W386" s="1024"/>
      <c r="X386" s="1025" t="s">
        <v>445</v>
      </c>
      <c r="Y386" s="1026"/>
      <c r="Z386" s="1023"/>
      <c r="AA386" s="1024"/>
      <c r="AB386" s="1023"/>
      <c r="AC386" s="1024"/>
      <c r="AD386" s="1025"/>
      <c r="AE386" s="1024"/>
      <c r="AF386" s="1025"/>
      <c r="AG386" s="1026"/>
      <c r="AH386" s="1025"/>
      <c r="AI386" s="1026"/>
      <c r="AJ386" s="1025"/>
      <c r="AK386" s="1026"/>
      <c r="AL386" s="1025"/>
      <c r="AM386" s="1026"/>
      <c r="AN386" s="1025"/>
      <c r="AO386" s="1026"/>
      <c r="AP386" s="1025"/>
      <c r="AQ386" s="1026"/>
      <c r="AR386" s="1025"/>
      <c r="AS386" s="1026"/>
      <c r="AT386" s="1025"/>
      <c r="AU386" s="1026"/>
      <c r="AV386" s="1025"/>
      <c r="AW386" s="1026"/>
      <c r="AX386" s="1025"/>
      <c r="AY386" s="1026"/>
      <c r="AZ386" s="1029"/>
      <c r="BA386" s="1026"/>
      <c r="BB386" s="1023"/>
      <c r="BC386" s="1024"/>
      <c r="BD386" s="1025"/>
      <c r="BE386" s="1026"/>
      <c r="BF386" s="1025"/>
      <c r="BG386" s="1026"/>
      <c r="BH386" s="1025"/>
      <c r="BI386" s="1026"/>
      <c r="BJ386" s="1025"/>
      <c r="BK386" s="1026"/>
      <c r="BL386" s="1025"/>
      <c r="BM386" s="1026"/>
      <c r="BN386" s="1025"/>
      <c r="BO386" s="1026"/>
      <c r="BP386" s="1023"/>
      <c r="BQ386" s="1030"/>
    </row>
    <row r="387" spans="1:69" s="27" customFormat="1" ht="15.75" customHeight="1" x14ac:dyDescent="0.25">
      <c r="A387" s="1268"/>
      <c r="B387" s="842" t="s">
        <v>355</v>
      </c>
      <c r="C387" s="1253"/>
      <c r="D387" s="1167"/>
      <c r="E387" s="1256"/>
      <c r="F387" s="101" t="e">
        <f>#REF!</f>
        <v>#REF!</v>
      </c>
      <c r="G387" s="937">
        <v>0.11</v>
      </c>
      <c r="H387" s="101" t="e">
        <f>F387*G387</f>
        <v>#REF!</v>
      </c>
      <c r="I387" s="934" t="e">
        <f>(H387*($I$11+#REF!))+H387</f>
        <v>#REF!</v>
      </c>
      <c r="J387" s="934" t="e">
        <f>ROUND(I387*#REF!*#REF!,0)</f>
        <v>#REF!</v>
      </c>
      <c r="K387" s="935" t="e">
        <f>ROUND(I387*#REF!*#REF!*#REF!,0)</f>
        <v>#REF!</v>
      </c>
      <c r="L387" s="1015">
        <v>64</v>
      </c>
      <c r="M387" s="1016">
        <v>37</v>
      </c>
      <c r="N387" s="1017">
        <v>41.909821052024881</v>
      </c>
      <c r="O387" s="885"/>
      <c r="P387" s="1015">
        <v>81</v>
      </c>
      <c r="Q387" s="1016">
        <v>60</v>
      </c>
      <c r="R387" s="1015">
        <v>55.272168252184102</v>
      </c>
      <c r="S387" s="1016">
        <v>48.915868903182933</v>
      </c>
      <c r="T387" s="1018">
        <v>97</v>
      </c>
      <c r="U387" s="1019">
        <v>52</v>
      </c>
      <c r="V387" s="1015">
        <v>45.094637706078409</v>
      </c>
      <c r="W387" s="1016">
        <v>48.529045313773324</v>
      </c>
      <c r="X387" s="1017">
        <v>0</v>
      </c>
      <c r="Y387" s="885">
        <v>126</v>
      </c>
      <c r="Z387" s="1015">
        <v>76.34</v>
      </c>
      <c r="AA387" s="1016">
        <v>24.599999999999998</v>
      </c>
      <c r="AB387" s="1015">
        <v>100</v>
      </c>
      <c r="AC387" s="1016">
        <v>51</v>
      </c>
      <c r="AD387" s="1017"/>
      <c r="AE387" s="1016">
        <v>38</v>
      </c>
      <c r="AF387" s="1017">
        <v>23</v>
      </c>
      <c r="AG387" s="885">
        <v>24</v>
      </c>
      <c r="AH387" s="1017">
        <v>36.61</v>
      </c>
      <c r="AI387" s="885">
        <v>41</v>
      </c>
      <c r="AJ387" s="1017">
        <v>36.61</v>
      </c>
      <c r="AK387" s="885">
        <v>40</v>
      </c>
      <c r="AL387" s="1017"/>
      <c r="AM387" s="885">
        <v>24</v>
      </c>
      <c r="AN387" s="1017"/>
      <c r="AO387" s="885" t="s">
        <v>470</v>
      </c>
      <c r="AP387" s="1017">
        <v>58.071999999999996</v>
      </c>
      <c r="AQ387" s="885">
        <v>63.256999999999998</v>
      </c>
      <c r="AR387" s="1017">
        <v>50</v>
      </c>
      <c r="AS387" s="885">
        <v>54</v>
      </c>
      <c r="AT387" s="1017">
        <v>47.81</v>
      </c>
      <c r="AU387" s="885">
        <v>51.45</v>
      </c>
      <c r="AV387" s="1017">
        <v>49.6</v>
      </c>
      <c r="AW387" s="885">
        <v>34</v>
      </c>
      <c r="AX387" s="1017">
        <v>59.382360000000006</v>
      </c>
      <c r="AY387" s="885">
        <v>61.658999999999999</v>
      </c>
      <c r="AZ387" s="1020">
        <v>61.864406779661017</v>
      </c>
      <c r="BA387" s="885">
        <v>63</v>
      </c>
      <c r="BB387" s="1015">
        <v>403.20000000000005</v>
      </c>
      <c r="BC387" s="1016">
        <v>42.84</v>
      </c>
      <c r="BD387" s="1017">
        <v>88</v>
      </c>
      <c r="BE387" s="885">
        <v>94</v>
      </c>
      <c r="BF387" s="1017">
        <v>49</v>
      </c>
      <c r="BG387" s="885">
        <v>53</v>
      </c>
      <c r="BH387" s="1017">
        <v>55</v>
      </c>
      <c r="BI387" s="885">
        <v>55</v>
      </c>
      <c r="BJ387" s="1017">
        <v>34.75</v>
      </c>
      <c r="BK387" s="885">
        <v>29</v>
      </c>
      <c r="BL387" s="1017">
        <v>46</v>
      </c>
      <c r="BM387" s="885">
        <v>45</v>
      </c>
      <c r="BN387" s="1017">
        <v>35</v>
      </c>
      <c r="BO387" s="885">
        <v>37</v>
      </c>
      <c r="BP387" s="1015">
        <v>78.100000000000009</v>
      </c>
      <c r="BQ387" s="1031">
        <v>83.600000000000009</v>
      </c>
    </row>
    <row r="388" spans="1:69" s="27" customFormat="1" ht="15.75" customHeight="1" x14ac:dyDescent="0.25">
      <c r="A388" s="1268"/>
      <c r="B388" s="842"/>
      <c r="C388" s="1253"/>
      <c r="D388" s="1167"/>
      <c r="E388" s="1256"/>
      <c r="F388" s="936"/>
      <c r="G388" s="937"/>
      <c r="H388" s="946"/>
      <c r="I388" s="936"/>
      <c r="J388" s="946"/>
      <c r="K388" s="947"/>
      <c r="L388" s="1015"/>
      <c r="M388" s="1016"/>
      <c r="N388" s="1017"/>
      <c r="O388" s="885"/>
      <c r="P388" s="1015"/>
      <c r="Q388" s="1016"/>
      <c r="R388" s="1015"/>
      <c r="S388" s="1016"/>
      <c r="T388" s="1018"/>
      <c r="U388" s="1019"/>
      <c r="V388" s="1015"/>
      <c r="W388" s="1016"/>
      <c r="X388" s="1017"/>
      <c r="Y388" s="885"/>
      <c r="Z388" s="1015"/>
      <c r="AA388" s="1016"/>
      <c r="AB388" s="1015"/>
      <c r="AC388" s="1016"/>
      <c r="AD388" s="1017"/>
      <c r="AE388" s="1016"/>
      <c r="AF388" s="1017"/>
      <c r="AG388" s="885"/>
      <c r="AH388" s="1017"/>
      <c r="AI388" s="885"/>
      <c r="AJ388" s="1017"/>
      <c r="AK388" s="885"/>
      <c r="AL388" s="1017"/>
      <c r="AM388" s="885"/>
      <c r="AN388" s="1017"/>
      <c r="AO388" s="885"/>
      <c r="AP388" s="1017"/>
      <c r="AQ388" s="885"/>
      <c r="AR388" s="1017"/>
      <c r="AS388" s="885"/>
      <c r="AT388" s="1017"/>
      <c r="AU388" s="885"/>
      <c r="AV388" s="1017"/>
      <c r="AW388" s="885"/>
      <c r="AX388" s="1017"/>
      <c r="AY388" s="885"/>
      <c r="AZ388" s="1020"/>
      <c r="BA388" s="885"/>
      <c r="BB388" s="1015"/>
      <c r="BC388" s="1016"/>
      <c r="BD388" s="1017"/>
      <c r="BE388" s="885"/>
      <c r="BF388" s="1017"/>
      <c r="BG388" s="885"/>
      <c r="BH388" s="1017"/>
      <c r="BI388" s="885"/>
      <c r="BJ388" s="1017"/>
      <c r="BK388" s="885"/>
      <c r="BL388" s="1017"/>
      <c r="BM388" s="885"/>
      <c r="BN388" s="1017"/>
      <c r="BO388" s="885"/>
      <c r="BP388" s="1015"/>
      <c r="BQ388" s="1031"/>
    </row>
    <row r="389" spans="1:69" s="27" customFormat="1" ht="15.75" customHeight="1" x14ac:dyDescent="0.25">
      <c r="A389" s="1268"/>
      <c r="B389" s="842" t="s">
        <v>349</v>
      </c>
      <c r="C389" s="1253"/>
      <c r="D389" s="1167"/>
      <c r="E389" s="1256"/>
      <c r="F389" s="101" t="e">
        <f>#REF!</f>
        <v>#REF!</v>
      </c>
      <c r="G389" s="937">
        <v>0.43</v>
      </c>
      <c r="H389" s="101" t="e">
        <f>F389*G389</f>
        <v>#REF!</v>
      </c>
      <c r="I389" s="934" t="e">
        <f>(H389*($I$11+#REF!))+H389</f>
        <v>#REF!</v>
      </c>
      <c r="J389" s="934" t="e">
        <f>ROUND(I389*#REF!*#REF!,0)</f>
        <v>#REF!</v>
      </c>
      <c r="K389" s="935" t="e">
        <f>ROUND(I389*#REF!*#REF!*#REF!,0)</f>
        <v>#REF!</v>
      </c>
      <c r="L389" s="1015">
        <v>252</v>
      </c>
      <c r="M389" s="1016">
        <v>143</v>
      </c>
      <c r="N389" s="1017">
        <v>163.82930047609725</v>
      </c>
      <c r="O389" s="885"/>
      <c r="P389" s="1015">
        <v>315</v>
      </c>
      <c r="Q389" s="1016">
        <v>234.75</v>
      </c>
      <c r="R389" s="1015">
        <v>216.06393044035602</v>
      </c>
      <c r="S389" s="1016">
        <v>191.2</v>
      </c>
      <c r="T389" s="1018">
        <v>379</v>
      </c>
      <c r="U389" s="1019">
        <v>205</v>
      </c>
      <c r="V389" s="1015">
        <v>176.27903830557923</v>
      </c>
      <c r="W389" s="1016">
        <v>189.70444986293211</v>
      </c>
      <c r="X389" s="1017">
        <v>0</v>
      </c>
      <c r="Y389" s="885">
        <v>146</v>
      </c>
      <c r="Z389" s="1015">
        <v>298.41000000000003</v>
      </c>
      <c r="AA389" s="1016">
        <v>96.3</v>
      </c>
      <c r="AB389" s="1015">
        <v>392</v>
      </c>
      <c r="AC389" s="1016">
        <v>200</v>
      </c>
      <c r="AD389" s="1017"/>
      <c r="AE389" s="1016">
        <v>148</v>
      </c>
      <c r="AF389" s="1017">
        <v>91</v>
      </c>
      <c r="AG389" s="885">
        <v>95</v>
      </c>
      <c r="AH389" s="1017">
        <v>142.26</v>
      </c>
      <c r="AI389" s="885">
        <v>159</v>
      </c>
      <c r="AJ389" s="1017">
        <v>144.35</v>
      </c>
      <c r="AK389" s="885">
        <v>155</v>
      </c>
      <c r="AL389" s="1017"/>
      <c r="AM389" s="885">
        <v>39.200000000000003</v>
      </c>
      <c r="AN389" s="1017"/>
      <c r="AO389" s="885" t="s">
        <v>470</v>
      </c>
      <c r="AP389" s="1017">
        <v>228.14</v>
      </c>
      <c r="AQ389" s="885">
        <v>245.76899999999998</v>
      </c>
      <c r="AR389" s="1017">
        <v>197</v>
      </c>
      <c r="AS389" s="885">
        <v>212</v>
      </c>
      <c r="AT389" s="1017">
        <v>186.88</v>
      </c>
      <c r="AU389" s="885">
        <v>201.12</v>
      </c>
      <c r="AV389" s="1017">
        <v>195.20000000000002</v>
      </c>
      <c r="AW389" s="885">
        <v>132</v>
      </c>
      <c r="AX389" s="1017">
        <v>98.960059999999999</v>
      </c>
      <c r="AY389" s="885">
        <v>102.765</v>
      </c>
      <c r="AZ389" s="1020">
        <v>234.74576271186442</v>
      </c>
      <c r="BA389" s="885">
        <v>240</v>
      </c>
      <c r="BB389" s="1015">
        <v>1576.05</v>
      </c>
      <c r="BC389" s="1016">
        <v>167.07599999999999</v>
      </c>
      <c r="BD389" s="1017">
        <v>343</v>
      </c>
      <c r="BE389" s="885">
        <v>369</v>
      </c>
      <c r="BF389" s="1017">
        <v>191</v>
      </c>
      <c r="BG389" s="885">
        <v>205</v>
      </c>
      <c r="BH389" s="1017">
        <v>215</v>
      </c>
      <c r="BI389" s="885">
        <v>215</v>
      </c>
      <c r="BJ389" s="1017">
        <v>136.44</v>
      </c>
      <c r="BK389" s="885">
        <v>113</v>
      </c>
      <c r="BL389" s="1017">
        <v>181</v>
      </c>
      <c r="BM389" s="885">
        <v>177</v>
      </c>
      <c r="BN389" s="1017">
        <v>135</v>
      </c>
      <c r="BO389" s="885">
        <v>146</v>
      </c>
      <c r="BP389" s="1015">
        <v>303.60000000000002</v>
      </c>
      <c r="BQ389" s="1031">
        <v>326.70000000000005</v>
      </c>
    </row>
    <row r="390" spans="1:69" s="27" customFormat="1" ht="15.75" customHeight="1" x14ac:dyDescent="0.25">
      <c r="A390" s="1268"/>
      <c r="B390" s="842"/>
      <c r="C390" s="1253"/>
      <c r="D390" s="1167"/>
      <c r="E390" s="1256"/>
      <c r="F390" s="936"/>
      <c r="G390" s="937"/>
      <c r="H390" s="946"/>
      <c r="I390" s="936"/>
      <c r="J390" s="946"/>
      <c r="K390" s="947"/>
      <c r="L390" s="1015"/>
      <c r="M390" s="1016"/>
      <c r="N390" s="1017"/>
      <c r="O390" s="885"/>
      <c r="P390" s="1015"/>
      <c r="Q390" s="1016"/>
      <c r="R390" s="1015"/>
      <c r="S390" s="1016"/>
      <c r="T390" s="1018"/>
      <c r="U390" s="1019"/>
      <c r="V390" s="1015"/>
      <c r="W390" s="1016"/>
      <c r="X390" s="1017"/>
      <c r="Y390" s="885"/>
      <c r="Z390" s="1015"/>
      <c r="AA390" s="1016"/>
      <c r="AB390" s="1015"/>
      <c r="AC390" s="1016"/>
      <c r="AD390" s="1017"/>
      <c r="AE390" s="1016"/>
      <c r="AF390" s="1017"/>
      <c r="AG390" s="885"/>
      <c r="AH390" s="1017"/>
      <c r="AI390" s="885"/>
      <c r="AJ390" s="1017"/>
      <c r="AK390" s="885"/>
      <c r="AL390" s="1017"/>
      <c r="AM390" s="885"/>
      <c r="AN390" s="1017"/>
      <c r="AO390" s="885"/>
      <c r="AP390" s="1017"/>
      <c r="AQ390" s="885"/>
      <c r="AR390" s="1017"/>
      <c r="AS390" s="885"/>
      <c r="AT390" s="1017"/>
      <c r="AU390" s="885"/>
      <c r="AV390" s="1017"/>
      <c r="AW390" s="885"/>
      <c r="AX390" s="1017"/>
      <c r="AY390" s="885"/>
      <c r="AZ390" s="1020"/>
      <c r="BA390" s="885"/>
      <c r="BB390" s="1015"/>
      <c r="BC390" s="1016"/>
      <c r="BD390" s="1017"/>
      <c r="BE390" s="885"/>
      <c r="BF390" s="1017"/>
      <c r="BG390" s="885"/>
      <c r="BH390" s="1017"/>
      <c r="BI390" s="885"/>
      <c r="BJ390" s="1017"/>
      <c r="BK390" s="885"/>
      <c r="BL390" s="1017"/>
      <c r="BM390" s="885"/>
      <c r="BN390" s="1017"/>
      <c r="BO390" s="885"/>
      <c r="BP390" s="1015"/>
      <c r="BQ390" s="1031"/>
    </row>
    <row r="391" spans="1:69" s="27" customFormat="1" ht="30" customHeight="1" x14ac:dyDescent="0.25">
      <c r="A391" s="1268"/>
      <c r="B391" s="842" t="s">
        <v>344</v>
      </c>
      <c r="C391" s="1253"/>
      <c r="D391" s="1167"/>
      <c r="E391" s="1256"/>
      <c r="F391" s="101" t="e">
        <f>#REF!</f>
        <v>#REF!</v>
      </c>
      <c r="G391" s="937">
        <v>0.64</v>
      </c>
      <c r="H391" s="101" t="e">
        <f>F391*G391</f>
        <v>#REF!</v>
      </c>
      <c r="I391" s="934" t="e">
        <f>(H391*($I$11+#REF!))+H391</f>
        <v>#REF!</v>
      </c>
      <c r="J391" s="934" t="e">
        <f>ROUND(I391*#REF!*#REF!,0)</f>
        <v>#REF!</v>
      </c>
      <c r="K391" s="935" t="e">
        <f>ROUND(I391*#REF!*#REF!*#REF!,0)</f>
        <v>#REF!</v>
      </c>
      <c r="L391" s="1015">
        <v>375</v>
      </c>
      <c r="M391" s="1016">
        <v>213</v>
      </c>
      <c r="N391" s="1017">
        <v>243.83895884814478</v>
      </c>
      <c r="O391" s="885"/>
      <c r="P391" s="1015">
        <v>469</v>
      </c>
      <c r="Q391" s="1016">
        <v>348.75</v>
      </c>
      <c r="R391" s="1015">
        <v>321.58352437634386</v>
      </c>
      <c r="S391" s="1016">
        <v>284.60000000000002</v>
      </c>
      <c r="T391" s="1018">
        <v>565</v>
      </c>
      <c r="U391" s="1019">
        <v>305</v>
      </c>
      <c r="V391" s="1015">
        <v>262.36880119900167</v>
      </c>
      <c r="W391" s="1016">
        <v>282.35080909831754</v>
      </c>
      <c r="X391" s="1017">
        <v>0</v>
      </c>
      <c r="Y391" s="885">
        <v>146</v>
      </c>
      <c r="Z391" s="1015">
        <v>444.15</v>
      </c>
      <c r="AA391" s="1016">
        <v>143.4</v>
      </c>
      <c r="AB391" s="1015">
        <v>584</v>
      </c>
      <c r="AC391" s="1016">
        <v>298</v>
      </c>
      <c r="AD391" s="1017"/>
      <c r="AE391" s="1016">
        <v>220</v>
      </c>
      <c r="AF391" s="1017">
        <v>136</v>
      </c>
      <c r="AG391" s="885">
        <v>141</v>
      </c>
      <c r="AH391" s="1017">
        <v>211.29</v>
      </c>
      <c r="AI391" s="885">
        <v>236</v>
      </c>
      <c r="AJ391" s="1017">
        <v>214.43</v>
      </c>
      <c r="AK391" s="885">
        <v>230</v>
      </c>
      <c r="AL391" s="1017"/>
      <c r="AM391" s="885">
        <v>61.6</v>
      </c>
      <c r="AN391" s="1017"/>
      <c r="AO391" s="885" t="s">
        <v>470</v>
      </c>
      <c r="AP391" s="1017">
        <v>340.13599999999997</v>
      </c>
      <c r="AQ391" s="885">
        <v>365.024</v>
      </c>
      <c r="AR391" s="1017">
        <v>293</v>
      </c>
      <c r="AS391" s="885">
        <v>315</v>
      </c>
      <c r="AT391" s="1017">
        <v>278.14999999999998</v>
      </c>
      <c r="AU391" s="885">
        <v>299.33999999999997</v>
      </c>
      <c r="AV391" s="1017">
        <v>291.2</v>
      </c>
      <c r="AW391" s="885">
        <v>196</v>
      </c>
      <c r="AX391" s="1017">
        <v>158.34242</v>
      </c>
      <c r="AY391" s="885">
        <v>164.42400000000001</v>
      </c>
      <c r="AZ391" s="1020">
        <v>350</v>
      </c>
      <c r="BA391" s="885">
        <v>366</v>
      </c>
      <c r="BB391" s="1015">
        <v>2345.7000000000003</v>
      </c>
      <c r="BC391" s="1016">
        <v>249.18600000000001</v>
      </c>
      <c r="BD391" s="1017">
        <v>510</v>
      </c>
      <c r="BE391" s="885">
        <v>549</v>
      </c>
      <c r="BF391" s="1017">
        <v>284</v>
      </c>
      <c r="BG391" s="885">
        <v>306</v>
      </c>
      <c r="BH391" s="1017">
        <v>321</v>
      </c>
      <c r="BI391" s="885">
        <v>320</v>
      </c>
      <c r="BJ391" s="1017">
        <v>203.39</v>
      </c>
      <c r="BK391" s="885">
        <v>169</v>
      </c>
      <c r="BL391" s="1017">
        <v>268</v>
      </c>
      <c r="BM391" s="885">
        <v>264</v>
      </c>
      <c r="BN391" s="1017">
        <v>201</v>
      </c>
      <c r="BO391" s="885">
        <v>217</v>
      </c>
      <c r="BP391" s="1015">
        <v>452.1</v>
      </c>
      <c r="BQ391" s="1031">
        <v>486.20000000000005</v>
      </c>
    </row>
    <row r="392" spans="1:69" s="27" customFormat="1" ht="15.75" customHeight="1" x14ac:dyDescent="0.25">
      <c r="A392" s="1268"/>
      <c r="B392" s="842"/>
      <c r="C392" s="1253"/>
      <c r="D392" s="1167"/>
      <c r="E392" s="1256"/>
      <c r="F392" s="936"/>
      <c r="G392" s="937"/>
      <c r="H392" s="946"/>
      <c r="I392" s="936"/>
      <c r="J392" s="946"/>
      <c r="K392" s="947"/>
      <c r="L392" s="1015"/>
      <c r="M392" s="1016"/>
      <c r="N392" s="1017"/>
      <c r="O392" s="885"/>
      <c r="P392" s="1015"/>
      <c r="Q392" s="1016"/>
      <c r="R392" s="1015"/>
      <c r="S392" s="1016"/>
      <c r="T392" s="1018"/>
      <c r="U392" s="1019"/>
      <c r="V392" s="1015"/>
      <c r="W392" s="1016"/>
      <c r="X392" s="1017"/>
      <c r="Y392" s="885"/>
      <c r="Z392" s="1015"/>
      <c r="AA392" s="1016"/>
      <c r="AB392" s="1015"/>
      <c r="AC392" s="1016"/>
      <c r="AD392" s="1017"/>
      <c r="AE392" s="1016"/>
      <c r="AF392" s="1017"/>
      <c r="AG392" s="885"/>
      <c r="AH392" s="1017"/>
      <c r="AI392" s="885"/>
      <c r="AJ392" s="1017"/>
      <c r="AK392" s="885"/>
      <c r="AL392" s="1017"/>
      <c r="AM392" s="885"/>
      <c r="AN392" s="1017"/>
      <c r="AO392" s="885"/>
      <c r="AP392" s="1017"/>
      <c r="AQ392" s="885"/>
      <c r="AR392" s="1017"/>
      <c r="AS392" s="885"/>
      <c r="AT392" s="1017"/>
      <c r="AU392" s="885"/>
      <c r="AV392" s="1017"/>
      <c r="AW392" s="885"/>
      <c r="AX392" s="1017"/>
      <c r="AY392" s="885"/>
      <c r="AZ392" s="1020"/>
      <c r="BA392" s="885"/>
      <c r="BB392" s="1015"/>
      <c r="BC392" s="1016"/>
      <c r="BD392" s="1017"/>
      <c r="BE392" s="885"/>
      <c r="BF392" s="1017"/>
      <c r="BG392" s="885"/>
      <c r="BH392" s="1017"/>
      <c r="BI392" s="885"/>
      <c r="BJ392" s="1017"/>
      <c r="BK392" s="885"/>
      <c r="BL392" s="1017"/>
      <c r="BM392" s="885"/>
      <c r="BN392" s="1017"/>
      <c r="BO392" s="885"/>
      <c r="BP392" s="1015"/>
      <c r="BQ392" s="1031"/>
    </row>
    <row r="393" spans="1:69" s="27" customFormat="1" ht="31.5" customHeight="1" x14ac:dyDescent="0.25">
      <c r="A393" s="1268"/>
      <c r="B393" s="842" t="s">
        <v>345</v>
      </c>
      <c r="C393" s="1253"/>
      <c r="D393" s="1167"/>
      <c r="E393" s="1256"/>
      <c r="F393" s="101" t="e">
        <f>#REF!</f>
        <v>#REF!</v>
      </c>
      <c r="G393" s="937">
        <v>0.54</v>
      </c>
      <c r="H393" s="101" t="e">
        <f>F393*G393</f>
        <v>#REF!</v>
      </c>
      <c r="I393" s="934" t="e">
        <f>(H393*($I$11+#REF!))+H393</f>
        <v>#REF!</v>
      </c>
      <c r="J393" s="934" t="e">
        <f>ROUND(I393*#REF!*#REF!,0)</f>
        <v>#REF!</v>
      </c>
      <c r="K393" s="935" t="e">
        <f>ROUND(I393*#REF!*#REF!*#REF!,0)</f>
        <v>#REF!</v>
      </c>
      <c r="L393" s="1015">
        <v>317</v>
      </c>
      <c r="M393" s="1016">
        <v>180</v>
      </c>
      <c r="N393" s="1017">
        <v>205.73912152812218</v>
      </c>
      <c r="O393" s="885"/>
      <c r="P393" s="1015">
        <v>396</v>
      </c>
      <c r="Q393" s="1016">
        <v>294.75</v>
      </c>
      <c r="R393" s="1015">
        <v>271.33609869254019</v>
      </c>
      <c r="S393" s="1016">
        <v>240.1</v>
      </c>
      <c r="T393" s="1018">
        <v>476</v>
      </c>
      <c r="U393" s="1019">
        <v>258</v>
      </c>
      <c r="V393" s="1015">
        <v>221.37367601165761</v>
      </c>
      <c r="W393" s="1016">
        <v>238.23349517670545</v>
      </c>
      <c r="X393" s="1017">
        <v>0</v>
      </c>
      <c r="Y393" s="885">
        <v>233</v>
      </c>
      <c r="Z393" s="1015">
        <v>374.75</v>
      </c>
      <c r="AA393" s="1016">
        <v>120.89999999999999</v>
      </c>
      <c r="AB393" s="1015">
        <v>492</v>
      </c>
      <c r="AC393" s="1016">
        <v>251</v>
      </c>
      <c r="AD393" s="1017"/>
      <c r="AE393" s="1016">
        <v>186</v>
      </c>
      <c r="AF393" s="1017">
        <v>114</v>
      </c>
      <c r="AG393" s="885">
        <v>119</v>
      </c>
      <c r="AH393" s="1017">
        <v>177.82</v>
      </c>
      <c r="AI393" s="885">
        <v>200</v>
      </c>
      <c r="AJ393" s="1017">
        <v>180.96</v>
      </c>
      <c r="AK393" s="885">
        <v>195</v>
      </c>
      <c r="AL393" s="1017"/>
      <c r="AM393" s="885">
        <v>21.6</v>
      </c>
      <c r="AN393" s="1017"/>
      <c r="AO393" s="885" t="s">
        <v>470</v>
      </c>
      <c r="AP393" s="1017">
        <v>286.21199999999999</v>
      </c>
      <c r="AQ393" s="885">
        <v>307.98899999999998</v>
      </c>
      <c r="AR393" s="1017">
        <v>247</v>
      </c>
      <c r="AS393" s="885">
        <v>266</v>
      </c>
      <c r="AT393" s="1017">
        <v>234.69</v>
      </c>
      <c r="AU393" s="885">
        <v>252.56</v>
      </c>
      <c r="AV393" s="1017">
        <v>244.8</v>
      </c>
      <c r="AW393" s="885">
        <v>165</v>
      </c>
      <c r="AX393" s="1017">
        <v>105.55810000000001</v>
      </c>
      <c r="AY393" s="885">
        <v>109.61599999999999</v>
      </c>
      <c r="AZ393" s="1020">
        <v>296.61016949152543</v>
      </c>
      <c r="BA393" s="885">
        <v>309</v>
      </c>
      <c r="BB393" s="1015">
        <v>1979.25</v>
      </c>
      <c r="BC393" s="1016">
        <v>209.91600000000005</v>
      </c>
      <c r="BD393" s="1017">
        <v>431</v>
      </c>
      <c r="BE393" s="885">
        <v>463</v>
      </c>
      <c r="BF393" s="1017">
        <v>240</v>
      </c>
      <c r="BG393" s="885">
        <v>258</v>
      </c>
      <c r="BH393" s="1017">
        <v>271</v>
      </c>
      <c r="BI393" s="885">
        <v>270</v>
      </c>
      <c r="BJ393" s="1017">
        <v>171.19</v>
      </c>
      <c r="BK393" s="885">
        <v>142</v>
      </c>
      <c r="BL393" s="1017">
        <v>227</v>
      </c>
      <c r="BM393" s="885">
        <v>223</v>
      </c>
      <c r="BN393" s="1017">
        <v>170</v>
      </c>
      <c r="BO393" s="885">
        <v>183</v>
      </c>
      <c r="BP393" s="1015">
        <v>381.70000000000005</v>
      </c>
      <c r="BQ393" s="1031">
        <v>410.3</v>
      </c>
    </row>
    <row r="394" spans="1:69" s="27" customFormat="1" ht="15.75" customHeight="1" x14ac:dyDescent="0.25">
      <c r="A394" s="1268"/>
      <c r="B394" s="842"/>
      <c r="C394" s="1253"/>
      <c r="D394" s="1167"/>
      <c r="E394" s="1256"/>
      <c r="F394" s="936"/>
      <c r="G394" s="937"/>
      <c r="H394" s="946"/>
      <c r="I394" s="936"/>
      <c r="J394" s="946"/>
      <c r="K394" s="947"/>
      <c r="L394" s="1015"/>
      <c r="M394" s="1016"/>
      <c r="N394" s="1017"/>
      <c r="O394" s="885"/>
      <c r="P394" s="1015"/>
      <c r="Q394" s="1016"/>
      <c r="R394" s="1015"/>
      <c r="S394" s="1016"/>
      <c r="T394" s="1018"/>
      <c r="U394" s="1019"/>
      <c r="V394" s="1015"/>
      <c r="W394" s="1016"/>
      <c r="X394" s="1017"/>
      <c r="Y394" s="885"/>
      <c r="Z394" s="1015"/>
      <c r="AA394" s="1016"/>
      <c r="AB394" s="1015"/>
      <c r="AC394" s="1016"/>
      <c r="AD394" s="1017"/>
      <c r="AE394" s="1016"/>
      <c r="AF394" s="1017"/>
      <c r="AG394" s="885"/>
      <c r="AH394" s="1017"/>
      <c r="AI394" s="885"/>
      <c r="AJ394" s="1017"/>
      <c r="AK394" s="885"/>
      <c r="AL394" s="1017"/>
      <c r="AM394" s="885"/>
      <c r="AN394" s="1017"/>
      <c r="AO394" s="885"/>
      <c r="AP394" s="1017"/>
      <c r="AQ394" s="885"/>
      <c r="AR394" s="1017"/>
      <c r="AS394" s="885"/>
      <c r="AT394" s="1017"/>
      <c r="AU394" s="885"/>
      <c r="AV394" s="1017"/>
      <c r="AW394" s="885"/>
      <c r="AX394" s="1017"/>
      <c r="AY394" s="885"/>
      <c r="AZ394" s="1020"/>
      <c r="BA394" s="885"/>
      <c r="BB394" s="1015"/>
      <c r="BC394" s="1016"/>
      <c r="BD394" s="1017"/>
      <c r="BE394" s="885"/>
      <c r="BF394" s="1017"/>
      <c r="BG394" s="885"/>
      <c r="BH394" s="1017"/>
      <c r="BI394" s="885"/>
      <c r="BJ394" s="1017"/>
      <c r="BK394" s="885"/>
      <c r="BL394" s="1017"/>
      <c r="BM394" s="885"/>
      <c r="BN394" s="1017"/>
      <c r="BO394" s="885"/>
      <c r="BP394" s="1015"/>
      <c r="BQ394" s="1031"/>
    </row>
    <row r="395" spans="1:69" s="27" customFormat="1" ht="29.25" customHeight="1" x14ac:dyDescent="0.25">
      <c r="A395" s="1268"/>
      <c r="B395" s="842" t="s">
        <v>346</v>
      </c>
      <c r="C395" s="1253"/>
      <c r="D395" s="1167"/>
      <c r="E395" s="1256"/>
      <c r="F395" s="101" t="e">
        <f>#REF!</f>
        <v>#REF!</v>
      </c>
      <c r="G395" s="937">
        <v>0.32</v>
      </c>
      <c r="H395" s="101" t="e">
        <f>F395*G395</f>
        <v>#REF!</v>
      </c>
      <c r="I395" s="934" t="e">
        <f>(H395*($I$11+#REF!))+H395</f>
        <v>#REF!</v>
      </c>
      <c r="J395" s="934" t="e">
        <f>ROUND(I395*#REF!*#REF!,0)</f>
        <v>#REF!</v>
      </c>
      <c r="K395" s="935" t="e">
        <f>ROUND(I395*#REF!*#REF!*#REF!,0)</f>
        <v>#REF!</v>
      </c>
      <c r="L395" s="1015">
        <v>188</v>
      </c>
      <c r="M395" s="1016">
        <v>107</v>
      </c>
      <c r="N395" s="1017">
        <v>121.91947942407239</v>
      </c>
      <c r="O395" s="885"/>
      <c r="P395" s="1015">
        <v>235</v>
      </c>
      <c r="Q395" s="1016">
        <v>174.75</v>
      </c>
      <c r="R395" s="1015">
        <v>160.79176218817193</v>
      </c>
      <c r="S395" s="1016">
        <v>142.30000000000001</v>
      </c>
      <c r="T395" s="1018">
        <v>282</v>
      </c>
      <c r="U395" s="1019">
        <v>153</v>
      </c>
      <c r="V395" s="1015">
        <v>131.18440059950083</v>
      </c>
      <c r="W395" s="1016">
        <v>141.17540454915877</v>
      </c>
      <c r="X395" s="1017">
        <v>0</v>
      </c>
      <c r="Y395" s="885">
        <v>233</v>
      </c>
      <c r="Z395" s="1015">
        <v>222.07</v>
      </c>
      <c r="AA395" s="1016">
        <v>71.7</v>
      </c>
      <c r="AB395" s="1015">
        <v>291</v>
      </c>
      <c r="AC395" s="1016">
        <v>149</v>
      </c>
      <c r="AD395" s="1017"/>
      <c r="AE395" s="1016">
        <v>110</v>
      </c>
      <c r="AF395" s="1017">
        <v>68</v>
      </c>
      <c r="AG395" s="885">
        <v>70</v>
      </c>
      <c r="AH395" s="1017">
        <v>105.65</v>
      </c>
      <c r="AI395" s="885">
        <v>118</v>
      </c>
      <c r="AJ395" s="1017">
        <v>106.69</v>
      </c>
      <c r="AK395" s="885">
        <v>115</v>
      </c>
      <c r="AL395" s="1017"/>
      <c r="AM395" s="885">
        <v>21.6</v>
      </c>
      <c r="AN395" s="1017"/>
      <c r="AO395" s="885" t="s">
        <v>470</v>
      </c>
      <c r="AP395" s="1017">
        <v>170.06799999999998</v>
      </c>
      <c r="AQ395" s="885">
        <v>182.512</v>
      </c>
      <c r="AR395" s="1017">
        <v>146</v>
      </c>
      <c r="AS395" s="885">
        <v>157</v>
      </c>
      <c r="AT395" s="1017">
        <v>139.08000000000001</v>
      </c>
      <c r="AU395" s="885">
        <v>149.66999999999999</v>
      </c>
      <c r="AV395" s="1017">
        <v>145.6</v>
      </c>
      <c r="AW395" s="885">
        <v>98</v>
      </c>
      <c r="AX395" s="1017">
        <v>52.773780000000002</v>
      </c>
      <c r="AY395" s="885">
        <v>54.808000000000014</v>
      </c>
      <c r="AZ395" s="1020">
        <v>172.88135593220341</v>
      </c>
      <c r="BA395" s="885">
        <v>178</v>
      </c>
      <c r="BB395" s="1015">
        <v>1172.8500000000001</v>
      </c>
      <c r="BC395" s="1016">
        <v>124.23600000000002</v>
      </c>
      <c r="BD395" s="1017">
        <v>255</v>
      </c>
      <c r="BE395" s="885">
        <v>275</v>
      </c>
      <c r="BF395" s="1017">
        <v>142</v>
      </c>
      <c r="BG395" s="885">
        <v>153</v>
      </c>
      <c r="BH395" s="1017">
        <v>160</v>
      </c>
      <c r="BI395" s="885">
        <v>160</v>
      </c>
      <c r="BJ395" s="1017">
        <v>101.69</v>
      </c>
      <c r="BK395" s="885">
        <v>84</v>
      </c>
      <c r="BL395" s="1017">
        <v>135</v>
      </c>
      <c r="BM395" s="885">
        <v>131</v>
      </c>
      <c r="BN395" s="1017">
        <v>101</v>
      </c>
      <c r="BO395" s="885">
        <v>108</v>
      </c>
      <c r="BP395" s="1015">
        <v>226.60000000000002</v>
      </c>
      <c r="BQ395" s="1031">
        <v>243.10000000000002</v>
      </c>
    </row>
    <row r="396" spans="1:69" s="27" customFormat="1" ht="15.75" customHeight="1" x14ac:dyDescent="0.25">
      <c r="A396" s="1268"/>
      <c r="B396" s="842"/>
      <c r="C396" s="1253"/>
      <c r="D396" s="1167"/>
      <c r="E396" s="1256"/>
      <c r="F396" s="936"/>
      <c r="G396" s="937"/>
      <c r="H396" s="946"/>
      <c r="I396" s="936"/>
      <c r="J396" s="946"/>
      <c r="K396" s="947"/>
      <c r="L396" s="1015"/>
      <c r="M396" s="1016"/>
      <c r="N396" s="1017"/>
      <c r="O396" s="885"/>
      <c r="P396" s="1015"/>
      <c r="Q396" s="1016"/>
      <c r="R396" s="1015"/>
      <c r="S396" s="1016"/>
      <c r="T396" s="1018"/>
      <c r="U396" s="1019"/>
      <c r="V396" s="1015"/>
      <c r="W396" s="1016"/>
      <c r="X396" s="1017"/>
      <c r="Y396" s="885"/>
      <c r="Z396" s="1015"/>
      <c r="AA396" s="1016"/>
      <c r="AB396" s="1015"/>
      <c r="AC396" s="1016"/>
      <c r="AD396" s="1017"/>
      <c r="AE396" s="1016"/>
      <c r="AF396" s="1017"/>
      <c r="AG396" s="885"/>
      <c r="AH396" s="1017"/>
      <c r="AI396" s="885"/>
      <c r="AJ396" s="1017"/>
      <c r="AK396" s="885"/>
      <c r="AL396" s="1017"/>
      <c r="AM396" s="885"/>
      <c r="AN396" s="1017"/>
      <c r="AO396" s="885"/>
      <c r="AP396" s="1017"/>
      <c r="AQ396" s="885"/>
      <c r="AR396" s="1017"/>
      <c r="AS396" s="885"/>
      <c r="AT396" s="1017"/>
      <c r="AU396" s="885"/>
      <c r="AV396" s="1017"/>
      <c r="AW396" s="885"/>
      <c r="AX396" s="1017"/>
      <c r="AY396" s="885"/>
      <c r="AZ396" s="1020"/>
      <c r="BA396" s="885"/>
      <c r="BB396" s="1015"/>
      <c r="BC396" s="1016"/>
      <c r="BD396" s="1017"/>
      <c r="BE396" s="885"/>
      <c r="BF396" s="1017"/>
      <c r="BG396" s="885"/>
      <c r="BH396" s="1017"/>
      <c r="BI396" s="885"/>
      <c r="BJ396" s="1017"/>
      <c r="BK396" s="885"/>
      <c r="BL396" s="1017"/>
      <c r="BM396" s="885"/>
      <c r="BN396" s="1017"/>
      <c r="BO396" s="885"/>
      <c r="BP396" s="1015"/>
      <c r="BQ396" s="1031"/>
    </row>
    <row r="397" spans="1:69" s="27" customFormat="1" ht="15.75" customHeight="1" x14ac:dyDescent="0.25">
      <c r="A397" s="1268"/>
      <c r="B397" s="842" t="s">
        <v>347</v>
      </c>
      <c r="C397" s="1253"/>
      <c r="D397" s="1167"/>
      <c r="E397" s="1256"/>
      <c r="F397" s="101" t="e">
        <f>#REF!</f>
        <v>#REF!</v>
      </c>
      <c r="G397" s="937">
        <v>0.04</v>
      </c>
      <c r="H397" s="101" t="e">
        <f>F397*G397</f>
        <v>#REF!</v>
      </c>
      <c r="I397" s="934" t="e">
        <f>(H397*($I$11+#REF!))+H397</f>
        <v>#REF!</v>
      </c>
      <c r="J397" s="934" t="e">
        <f>ROUND(I397*#REF!*#REF!,0)</f>
        <v>#REF!</v>
      </c>
      <c r="K397" s="935" t="e">
        <f>ROUND((I397*#REF!*#REF!*#REF!),0)</f>
        <v>#REF!</v>
      </c>
      <c r="L397" s="1015">
        <v>23</v>
      </c>
      <c r="M397" s="1016">
        <v>13</v>
      </c>
      <c r="N397" s="1017">
        <v>15.239934928009049</v>
      </c>
      <c r="O397" s="885"/>
      <c r="P397" s="1015">
        <v>29</v>
      </c>
      <c r="Q397" s="1016">
        <v>21.75</v>
      </c>
      <c r="R397" s="1015">
        <v>20.098970273521491</v>
      </c>
      <c r="S397" s="1016">
        <v>17.8</v>
      </c>
      <c r="T397" s="1018">
        <v>35</v>
      </c>
      <c r="U397" s="1019">
        <v>19</v>
      </c>
      <c r="V397" s="1015">
        <v>16.398050074937604</v>
      </c>
      <c r="W397" s="1016">
        <v>17.646925568644846</v>
      </c>
      <c r="X397" s="1017">
        <v>0</v>
      </c>
      <c r="Y397" s="885">
        <v>126</v>
      </c>
      <c r="Z397" s="1015">
        <v>27.76</v>
      </c>
      <c r="AA397" s="1016">
        <v>9</v>
      </c>
      <c r="AB397" s="1015">
        <v>37</v>
      </c>
      <c r="AC397" s="1016">
        <v>18</v>
      </c>
      <c r="AD397" s="1017"/>
      <c r="AE397" s="1016">
        <v>14</v>
      </c>
      <c r="AF397" s="1017">
        <v>8</v>
      </c>
      <c r="AG397" s="885">
        <v>9</v>
      </c>
      <c r="AH397" s="1017">
        <v>13.6</v>
      </c>
      <c r="AI397" s="885">
        <v>15</v>
      </c>
      <c r="AJ397" s="1017">
        <v>13.6</v>
      </c>
      <c r="AK397" s="885">
        <v>15</v>
      </c>
      <c r="AL397" s="1017"/>
      <c r="AM397" s="885">
        <v>21.6</v>
      </c>
      <c r="AN397" s="1017"/>
      <c r="AO397" s="885" t="s">
        <v>470</v>
      </c>
      <c r="AP397" s="1017">
        <v>20.74</v>
      </c>
      <c r="AQ397" s="885">
        <v>22.814</v>
      </c>
      <c r="AR397" s="1017">
        <v>18</v>
      </c>
      <c r="AS397" s="885">
        <v>20</v>
      </c>
      <c r="AT397" s="1017">
        <v>17.38</v>
      </c>
      <c r="AU397" s="885">
        <v>18.71</v>
      </c>
      <c r="AV397" s="1017">
        <v>17.600000000000001</v>
      </c>
      <c r="AW397" s="885">
        <v>12</v>
      </c>
      <c r="AX397" s="1017">
        <v>13</v>
      </c>
      <c r="AY397" s="885">
        <v>13</v>
      </c>
      <c r="AZ397" s="1020">
        <v>22.033898305084747</v>
      </c>
      <c r="BA397" s="885">
        <v>21</v>
      </c>
      <c r="BB397" s="1015">
        <v>147</v>
      </c>
      <c r="BC397" s="1016">
        <v>15.708000000000004</v>
      </c>
      <c r="BD397" s="1017">
        <v>32</v>
      </c>
      <c r="BE397" s="885">
        <v>34</v>
      </c>
      <c r="BF397" s="1017">
        <v>18</v>
      </c>
      <c r="BG397" s="885">
        <v>19</v>
      </c>
      <c r="BH397" s="1017">
        <v>20</v>
      </c>
      <c r="BI397" s="885">
        <v>20</v>
      </c>
      <c r="BJ397" s="1017">
        <v>12.71</v>
      </c>
      <c r="BK397" s="885">
        <v>11</v>
      </c>
      <c r="BL397" s="1017">
        <v>17</v>
      </c>
      <c r="BM397" s="885">
        <v>17</v>
      </c>
      <c r="BN397" s="1017">
        <v>13</v>
      </c>
      <c r="BO397" s="885">
        <v>14</v>
      </c>
      <c r="BP397" s="1015">
        <v>28.6</v>
      </c>
      <c r="BQ397" s="1031">
        <v>30.800000000000004</v>
      </c>
    </row>
    <row r="398" spans="1:69" s="27" customFormat="1" ht="18" customHeight="1" thickBot="1" x14ac:dyDescent="0.3">
      <c r="A398" s="1269"/>
      <c r="B398" s="939"/>
      <c r="C398" s="1254"/>
      <c r="D398" s="1168"/>
      <c r="E398" s="1257"/>
      <c r="F398" s="940"/>
      <c r="G398" s="941"/>
      <c r="H398" s="948"/>
      <c r="I398" s="940"/>
      <c r="J398" s="948"/>
      <c r="K398" s="949"/>
      <c r="L398" s="1032"/>
      <c r="M398" s="1033"/>
      <c r="N398" s="1034"/>
      <c r="O398" s="1035"/>
      <c r="P398" s="1032"/>
      <c r="Q398" s="1033"/>
      <c r="R398" s="1032"/>
      <c r="S398" s="1033"/>
      <c r="T398" s="1036"/>
      <c r="U398" s="1037"/>
      <c r="V398" s="1032"/>
      <c r="W398" s="1033"/>
      <c r="X398" s="1034"/>
      <c r="Y398" s="1035"/>
      <c r="Z398" s="1032"/>
      <c r="AA398" s="1033"/>
      <c r="AB398" s="1032"/>
      <c r="AC398" s="1033"/>
      <c r="AD398" s="1034"/>
      <c r="AE398" s="1033"/>
      <c r="AF398" s="1034"/>
      <c r="AG398" s="1035"/>
      <c r="AH398" s="1034"/>
      <c r="AI398" s="1035"/>
      <c r="AJ398" s="1034"/>
      <c r="AK398" s="1035"/>
      <c r="AL398" s="1034"/>
      <c r="AM398" s="1035"/>
      <c r="AN398" s="1034"/>
      <c r="AO398" s="1035"/>
      <c r="AP398" s="1034"/>
      <c r="AQ398" s="1035"/>
      <c r="AR398" s="1034"/>
      <c r="AS398" s="1035"/>
      <c r="AT398" s="1034"/>
      <c r="AU398" s="1035"/>
      <c r="AV398" s="1034"/>
      <c r="AW398" s="1035"/>
      <c r="AX398" s="1034"/>
      <c r="AY398" s="1035"/>
      <c r="AZ398" s="1038"/>
      <c r="BA398" s="1035"/>
      <c r="BB398" s="1032"/>
      <c r="BC398" s="1033"/>
      <c r="BD398" s="1034"/>
      <c r="BE398" s="1035"/>
      <c r="BF398" s="1034"/>
      <c r="BG398" s="1035"/>
      <c r="BH398" s="1034"/>
      <c r="BI398" s="1035"/>
      <c r="BJ398" s="1034"/>
      <c r="BK398" s="1035"/>
      <c r="BL398" s="1034"/>
      <c r="BM398" s="1035"/>
      <c r="BN398" s="1034"/>
      <c r="BO398" s="1035"/>
      <c r="BP398" s="1032"/>
      <c r="BQ398" s="1039"/>
    </row>
    <row r="399" spans="1:69" s="27" customFormat="1" ht="15.75" customHeight="1" x14ac:dyDescent="0.25">
      <c r="A399" s="950"/>
      <c r="L399" s="1003"/>
      <c r="M399" s="1004"/>
      <c r="N399" s="1005"/>
      <c r="O399" s="1006"/>
      <c r="P399" s="1007"/>
      <c r="Q399" s="1007"/>
      <c r="R399" s="1007"/>
      <c r="S399" s="1007"/>
      <c r="T399" s="1003"/>
      <c r="U399" s="1003"/>
      <c r="V399" s="1008"/>
      <c r="W399" s="1008"/>
      <c r="X399" s="1008"/>
      <c r="Y399" s="1008"/>
      <c r="Z399" s="1008"/>
      <c r="AA399" s="1008"/>
      <c r="AB399" s="1008"/>
      <c r="AC399" s="1008"/>
      <c r="AD399" s="1008"/>
      <c r="AE399" s="1009"/>
      <c r="AF399" s="1008"/>
      <c r="AG399" s="1008"/>
      <c r="AH399" s="1008"/>
      <c r="AI399" s="1008"/>
      <c r="AJ399" s="1008"/>
      <c r="AK399" s="1008"/>
      <c r="AL399" s="1010"/>
      <c r="AM399" s="1010"/>
      <c r="AN399" s="1008"/>
      <c r="AO399" s="1008"/>
      <c r="AP399" s="1008"/>
      <c r="AQ399" s="1008"/>
      <c r="AR399" s="1008"/>
      <c r="AS399" s="1008"/>
      <c r="AT399" s="1008"/>
      <c r="AU399" s="1008"/>
      <c r="AV399" s="1008"/>
      <c r="AW399" s="1008"/>
      <c r="AX399" s="1008"/>
      <c r="AY399" s="1008"/>
      <c r="AZ399" s="1008"/>
      <c r="BA399" s="1008"/>
      <c r="BB399" s="1008"/>
      <c r="BC399" s="1008"/>
      <c r="BD399" s="1008"/>
      <c r="BE399" s="1008"/>
      <c r="BF399" s="1008"/>
      <c r="BG399" s="1008"/>
      <c r="BH399" s="1008"/>
      <c r="BI399" s="1008"/>
      <c r="BJ399" s="1008"/>
      <c r="BK399" s="1008"/>
      <c r="BL399" s="1008"/>
      <c r="BM399" s="1008"/>
      <c r="BN399" s="1008"/>
      <c r="BO399" s="1008"/>
      <c r="BP399" s="1008"/>
      <c r="BQ399" s="1008"/>
    </row>
    <row r="400" spans="1:69" s="27" customFormat="1" ht="15.75" customHeight="1" x14ac:dyDescent="0.25">
      <c r="A400" s="1181" t="s">
        <v>60</v>
      </c>
      <c r="B400" s="1181"/>
      <c r="C400" s="1181"/>
      <c r="D400" s="1181"/>
      <c r="E400" s="1181"/>
      <c r="F400" s="1181"/>
      <c r="G400" s="1181"/>
      <c r="H400" s="1181"/>
      <c r="I400" s="1181"/>
      <c r="J400" s="1181"/>
      <c r="K400" s="1181"/>
      <c r="L400" s="1003"/>
      <c r="M400" s="1004"/>
      <c r="N400" s="1005"/>
      <c r="O400" s="1006"/>
      <c r="P400" s="1007"/>
      <c r="Q400" s="1007"/>
      <c r="R400" s="1007"/>
      <c r="S400" s="1007"/>
      <c r="T400" s="1003"/>
      <c r="U400" s="1003"/>
      <c r="V400" s="1008"/>
      <c r="W400" s="1008"/>
      <c r="X400" s="1008"/>
      <c r="Y400" s="1008"/>
      <c r="Z400" s="1008"/>
      <c r="AA400" s="1008"/>
      <c r="AB400" s="1008"/>
      <c r="AC400" s="1008"/>
      <c r="AD400" s="1008"/>
      <c r="AE400" s="1009"/>
      <c r="AF400" s="1008"/>
      <c r="AG400" s="1008"/>
      <c r="AH400" s="1008"/>
      <c r="AI400" s="1008"/>
      <c r="AJ400" s="1008"/>
      <c r="AK400" s="1008"/>
      <c r="AL400" s="1010"/>
      <c r="AM400" s="1010"/>
      <c r="AN400" s="1008"/>
      <c r="AO400" s="1008"/>
      <c r="AP400" s="1008"/>
      <c r="AQ400" s="1008"/>
      <c r="AR400" s="1008"/>
      <c r="AS400" s="1008"/>
      <c r="AT400" s="1008"/>
      <c r="AU400" s="1008"/>
      <c r="AV400" s="1008"/>
      <c r="AW400" s="1008"/>
      <c r="AX400" s="1008"/>
      <c r="AY400" s="1008"/>
      <c r="AZ400" s="1008"/>
      <c r="BA400" s="1008"/>
      <c r="BB400" s="1008"/>
      <c r="BC400" s="1008"/>
      <c r="BD400" s="1008"/>
      <c r="BE400" s="1008"/>
      <c r="BF400" s="1008"/>
      <c r="BG400" s="1008"/>
      <c r="BH400" s="1008"/>
      <c r="BI400" s="1008"/>
      <c r="BJ400" s="1008"/>
      <c r="BK400" s="1008"/>
      <c r="BL400" s="1008"/>
      <c r="BM400" s="1008"/>
      <c r="BN400" s="1008"/>
      <c r="BO400" s="1008"/>
      <c r="BP400" s="1008"/>
      <c r="BQ400" s="1008"/>
    </row>
    <row r="401" spans="1:69" s="27" customFormat="1" ht="18.75" customHeight="1" x14ac:dyDescent="0.25">
      <c r="A401" s="1181" t="s">
        <v>61</v>
      </c>
      <c r="B401" s="1181"/>
      <c r="C401" s="1181"/>
      <c r="D401" s="1181"/>
      <c r="E401" s="1181"/>
      <c r="F401" s="1181"/>
      <c r="G401" s="1181"/>
      <c r="H401" s="1181"/>
      <c r="I401" s="1181"/>
      <c r="J401" s="1181"/>
      <c r="K401" s="1181"/>
      <c r="L401" s="1003"/>
      <c r="M401" s="1004"/>
      <c r="N401" s="1010"/>
      <c r="O401" s="1011"/>
      <c r="P401" s="1007"/>
      <c r="Q401" s="1007"/>
      <c r="R401" s="1007"/>
      <c r="S401" s="1007"/>
      <c r="T401" s="1003"/>
      <c r="U401" s="1003"/>
      <c r="V401" s="1008"/>
      <c r="W401" s="1008"/>
      <c r="X401" s="1008"/>
      <c r="Y401" s="1008"/>
      <c r="Z401" s="1008"/>
      <c r="AA401" s="1008"/>
      <c r="AB401" s="1008"/>
      <c r="AC401" s="1008"/>
      <c r="AD401" s="1008"/>
      <c r="AE401" s="1009"/>
      <c r="AF401" s="1008"/>
      <c r="AG401" s="1008"/>
      <c r="AH401" s="1008"/>
      <c r="AI401" s="1008"/>
      <c r="AJ401" s="1008"/>
      <c r="AK401" s="1008"/>
      <c r="AL401" s="1010"/>
      <c r="AM401" s="1010"/>
      <c r="AN401" s="1008"/>
      <c r="AO401" s="1008"/>
      <c r="AP401" s="1008"/>
      <c r="AQ401" s="1008"/>
      <c r="AR401" s="1008"/>
      <c r="AS401" s="1008"/>
      <c r="AT401" s="1008"/>
      <c r="AU401" s="1008"/>
      <c r="AV401" s="1008"/>
      <c r="AW401" s="1008"/>
      <c r="AX401" s="1008"/>
      <c r="AY401" s="1008"/>
      <c r="AZ401" s="1008"/>
      <c r="BA401" s="1008"/>
      <c r="BB401" s="1008"/>
      <c r="BC401" s="1008"/>
      <c r="BD401" s="1008"/>
      <c r="BE401" s="1008"/>
      <c r="BF401" s="1008"/>
      <c r="BG401" s="1008"/>
      <c r="BH401" s="1010"/>
      <c r="BI401" s="1010"/>
      <c r="BJ401" s="1008"/>
      <c r="BK401" s="1008"/>
      <c r="BL401" s="1008"/>
      <c r="BM401" s="1008"/>
      <c r="BN401" s="1008"/>
      <c r="BO401" s="1008"/>
      <c r="BP401" s="1008"/>
      <c r="BQ401" s="1008"/>
    </row>
    <row r="402" spans="1:69" s="27" customFormat="1" ht="18.75" customHeight="1" x14ac:dyDescent="0.25">
      <c r="A402" s="1181" t="s">
        <v>62</v>
      </c>
      <c r="B402" s="1181"/>
      <c r="C402" s="1181"/>
      <c r="D402" s="1181"/>
      <c r="E402" s="1181"/>
      <c r="F402" s="1181"/>
      <c r="G402" s="1181"/>
      <c r="H402" s="1181"/>
      <c r="I402" s="1181"/>
      <c r="J402" s="1181"/>
      <c r="K402" s="1181"/>
      <c r="L402" s="1003"/>
      <c r="M402" s="1004"/>
      <c r="N402" s="1010"/>
      <c r="O402" s="1011"/>
      <c r="P402" s="1007"/>
      <c r="Q402" s="1007"/>
      <c r="R402" s="1007"/>
      <c r="S402" s="1007"/>
      <c r="T402" s="1003"/>
      <c r="U402" s="1003"/>
      <c r="V402" s="1008"/>
      <c r="W402" s="1008"/>
      <c r="X402" s="1008"/>
      <c r="Y402" s="1008"/>
      <c r="Z402" s="1008"/>
      <c r="AA402" s="1008"/>
      <c r="AB402" s="1008"/>
      <c r="AC402" s="1008"/>
      <c r="AD402" s="1008"/>
      <c r="AE402" s="1009"/>
      <c r="AF402" s="1008"/>
      <c r="AG402" s="1008"/>
      <c r="AH402" s="1008"/>
      <c r="AI402" s="1008"/>
      <c r="AJ402" s="1008"/>
      <c r="AK402" s="1008"/>
      <c r="AL402" s="1010"/>
      <c r="AM402" s="1010"/>
      <c r="AN402" s="1008"/>
      <c r="AO402" s="1008"/>
      <c r="AP402" s="1008"/>
      <c r="AQ402" s="1008"/>
      <c r="AR402" s="1008"/>
      <c r="AS402" s="1008"/>
      <c r="AT402" s="1008"/>
      <c r="AU402" s="1008"/>
      <c r="AV402" s="1008"/>
      <c r="AW402" s="1008"/>
      <c r="AX402" s="1008"/>
      <c r="AY402" s="1008"/>
      <c r="AZ402" s="1008"/>
      <c r="BA402" s="1008"/>
      <c r="BB402" s="1008"/>
      <c r="BC402" s="1008"/>
      <c r="BD402" s="1008"/>
      <c r="BE402" s="1008"/>
      <c r="BF402" s="1008"/>
      <c r="BG402" s="1008"/>
      <c r="BH402" s="1010"/>
      <c r="BI402" s="1010"/>
      <c r="BJ402" s="1008"/>
      <c r="BK402" s="1008"/>
      <c r="BL402" s="1008"/>
      <c r="BM402" s="1008"/>
      <c r="BN402" s="1008"/>
      <c r="BO402" s="1008"/>
      <c r="BP402" s="1008"/>
      <c r="BQ402" s="1008"/>
    </row>
    <row r="403" spans="1:69" s="27" customFormat="1" ht="22.5" customHeight="1" x14ac:dyDescent="0.25">
      <c r="A403" s="1181" t="s">
        <v>63</v>
      </c>
      <c r="B403" s="1181"/>
      <c r="C403" s="1181"/>
      <c r="D403" s="1181"/>
      <c r="E403" s="1181"/>
      <c r="F403" s="1181"/>
      <c r="G403" s="1181"/>
      <c r="H403" s="1181"/>
      <c r="I403" s="1181"/>
      <c r="J403" s="1181"/>
      <c r="K403" s="1181"/>
      <c r="L403" s="1003"/>
      <c r="M403" s="1004"/>
      <c r="N403" s="1010"/>
      <c r="O403" s="1011"/>
      <c r="P403" s="1007"/>
      <c r="Q403" s="1007"/>
      <c r="R403" s="1007"/>
      <c r="S403" s="1007"/>
      <c r="T403" s="1003"/>
      <c r="U403" s="1003"/>
      <c r="V403" s="1008"/>
      <c r="W403" s="1008"/>
      <c r="X403" s="1008"/>
      <c r="Y403" s="1008"/>
      <c r="Z403" s="1008"/>
      <c r="AA403" s="1008"/>
      <c r="AB403" s="1008"/>
      <c r="AC403" s="1008"/>
      <c r="AD403" s="1008"/>
      <c r="AE403" s="1009"/>
      <c r="AF403" s="1008"/>
      <c r="AG403" s="1008"/>
      <c r="AH403" s="1008"/>
      <c r="AI403" s="1008"/>
      <c r="AJ403" s="1008"/>
      <c r="AK403" s="1008"/>
      <c r="AL403" s="1010"/>
      <c r="AM403" s="1010"/>
      <c r="AN403" s="1008"/>
      <c r="AO403" s="1008"/>
      <c r="AP403" s="1008"/>
      <c r="AQ403" s="1008"/>
      <c r="AR403" s="1008"/>
      <c r="AS403" s="1008"/>
      <c r="AT403" s="1008"/>
      <c r="AU403" s="1008"/>
      <c r="AV403" s="1008"/>
      <c r="AW403" s="1008"/>
      <c r="AX403" s="1008"/>
      <c r="AY403" s="1008"/>
      <c r="AZ403" s="1008"/>
      <c r="BA403" s="1008"/>
      <c r="BB403" s="1008"/>
      <c r="BC403" s="1008"/>
      <c r="BD403" s="1008"/>
      <c r="BE403" s="1008"/>
      <c r="BF403" s="1008"/>
      <c r="BG403" s="1008"/>
      <c r="BH403" s="1010"/>
      <c r="BI403" s="1010"/>
      <c r="BJ403" s="1008"/>
      <c r="BK403" s="1008"/>
      <c r="BL403" s="1008"/>
      <c r="BM403" s="1008"/>
      <c r="BN403" s="1008"/>
      <c r="BO403" s="1008"/>
      <c r="BP403" s="1008"/>
      <c r="BQ403" s="1008"/>
    </row>
    <row r="404" spans="1:69" s="27" customFormat="1" ht="22.5" customHeight="1" x14ac:dyDescent="0.25">
      <c r="A404" s="951"/>
      <c r="B404" s="952"/>
      <c r="C404" s="952"/>
      <c r="D404" s="952"/>
      <c r="E404" s="952"/>
      <c r="G404" s="952"/>
      <c r="L404" s="1003"/>
      <c r="M404" s="1004"/>
      <c r="N404" s="1010"/>
      <c r="O404" s="1011"/>
      <c r="P404" s="1007"/>
      <c r="Q404" s="1007"/>
      <c r="R404" s="1007"/>
      <c r="S404" s="1007"/>
      <c r="T404" s="1003"/>
      <c r="U404" s="1003"/>
      <c r="V404" s="1008"/>
      <c r="W404" s="1008"/>
      <c r="X404" s="1008"/>
      <c r="Y404" s="1008"/>
      <c r="Z404" s="1008"/>
      <c r="AA404" s="1008"/>
      <c r="AB404" s="1008"/>
      <c r="AC404" s="1008"/>
      <c r="AD404" s="1008"/>
      <c r="AE404" s="1009"/>
      <c r="AF404" s="1008"/>
      <c r="AG404" s="1008"/>
      <c r="AH404" s="1008"/>
      <c r="AI404" s="1008"/>
      <c r="AJ404" s="1008"/>
      <c r="AK404" s="1008"/>
      <c r="AL404" s="1010"/>
      <c r="AM404" s="1010"/>
      <c r="AN404" s="1008"/>
      <c r="AO404" s="1008"/>
      <c r="AP404" s="1008"/>
      <c r="AQ404" s="1008"/>
      <c r="AR404" s="1008"/>
      <c r="AS404" s="1008"/>
      <c r="AT404" s="1008"/>
      <c r="AU404" s="1008"/>
      <c r="AV404" s="1008"/>
      <c r="AW404" s="1008"/>
      <c r="AX404" s="1008"/>
      <c r="AY404" s="1008"/>
      <c r="AZ404" s="1008"/>
      <c r="BA404" s="1008"/>
      <c r="BB404" s="1008"/>
      <c r="BC404" s="1008"/>
      <c r="BD404" s="1008"/>
      <c r="BE404" s="1008"/>
      <c r="BF404" s="1008"/>
      <c r="BG404" s="1008"/>
      <c r="BH404" s="1010"/>
      <c r="BI404" s="1010"/>
      <c r="BJ404" s="1008"/>
      <c r="BK404" s="1008"/>
      <c r="BL404" s="1008"/>
      <c r="BM404" s="1008"/>
      <c r="BN404" s="1008"/>
      <c r="BO404" s="1008"/>
      <c r="BP404" s="1008"/>
      <c r="BQ404" s="1008"/>
    </row>
    <row r="405" spans="1:69" s="27" customFormat="1" ht="22.5" customHeight="1" x14ac:dyDescent="0.25">
      <c r="A405" s="951"/>
      <c r="B405" s="952"/>
      <c r="C405" s="952"/>
      <c r="D405" s="952"/>
      <c r="E405" s="952"/>
      <c r="G405" s="952"/>
      <c r="L405" s="1003"/>
      <c r="M405" s="1004"/>
      <c r="N405" s="1010"/>
      <c r="O405" s="1011"/>
      <c r="P405" s="1007"/>
      <c r="Q405" s="1007"/>
      <c r="R405" s="1007"/>
      <c r="S405" s="1007"/>
      <c r="T405" s="1003"/>
      <c r="U405" s="1003"/>
      <c r="V405" s="1008"/>
      <c r="W405" s="1008"/>
      <c r="X405" s="1008"/>
      <c r="Y405" s="1008"/>
      <c r="Z405" s="1007"/>
      <c r="AA405" s="1007"/>
      <c r="AB405" s="1007"/>
      <c r="AC405" s="1007"/>
      <c r="AD405" s="1008"/>
      <c r="AE405" s="1009"/>
      <c r="AF405" s="1008"/>
      <c r="AG405" s="1008"/>
      <c r="AH405" s="1008"/>
      <c r="AI405" s="1008"/>
      <c r="AJ405" s="1008"/>
      <c r="AK405" s="1008"/>
      <c r="AL405" s="1010"/>
      <c r="AM405" s="1010"/>
      <c r="AN405" s="1008"/>
      <c r="AO405" s="1008"/>
      <c r="AP405" s="1008"/>
      <c r="AQ405" s="1008"/>
      <c r="AR405" s="1008"/>
      <c r="AS405" s="1008"/>
      <c r="AT405" s="1008"/>
      <c r="AU405" s="1008"/>
      <c r="AV405" s="1008"/>
      <c r="AW405" s="1008"/>
      <c r="AX405" s="1008"/>
      <c r="AY405" s="1008"/>
      <c r="AZ405" s="1008"/>
      <c r="BA405" s="1008"/>
      <c r="BB405" s="1008"/>
      <c r="BC405" s="1008"/>
      <c r="BD405" s="1008"/>
      <c r="BE405" s="1008"/>
      <c r="BF405" s="1008"/>
      <c r="BG405" s="1008"/>
      <c r="BH405" s="1010"/>
      <c r="BI405" s="1010"/>
      <c r="BJ405" s="1008"/>
      <c r="BK405" s="1008"/>
      <c r="BL405" s="1008"/>
      <c r="BM405" s="1008"/>
      <c r="BN405" s="1008"/>
      <c r="BO405" s="1008"/>
      <c r="BP405" s="1008"/>
      <c r="BQ405" s="1008"/>
    </row>
    <row r="406" spans="1:69" s="27" customFormat="1" ht="22.5" customHeight="1" x14ac:dyDescent="0.25">
      <c r="A406" s="951"/>
      <c r="L406" s="1003"/>
      <c r="M406" s="1004"/>
      <c r="N406" s="1010"/>
      <c r="O406" s="1011"/>
      <c r="P406" s="1007"/>
      <c r="Q406" s="1007"/>
      <c r="R406" s="1007"/>
      <c r="S406" s="1007"/>
      <c r="T406" s="1003"/>
      <c r="U406" s="1003"/>
      <c r="V406" s="1008"/>
      <c r="W406" s="1008"/>
      <c r="X406" s="1008"/>
      <c r="Y406" s="1008"/>
      <c r="Z406" s="1007"/>
      <c r="AA406" s="1007"/>
      <c r="AB406" s="1007"/>
      <c r="AC406" s="1007"/>
      <c r="AD406" s="1008"/>
      <c r="AE406" s="1009"/>
      <c r="AF406" s="1008"/>
      <c r="AG406" s="1008"/>
      <c r="AH406" s="1008"/>
      <c r="AI406" s="1008"/>
      <c r="AJ406" s="1008"/>
      <c r="AK406" s="1008"/>
      <c r="AL406" s="1010"/>
      <c r="AM406" s="1010"/>
      <c r="AN406" s="1008"/>
      <c r="AO406" s="1008"/>
      <c r="AP406" s="1008"/>
      <c r="AQ406" s="1008"/>
      <c r="AR406" s="1008"/>
      <c r="AS406" s="1008"/>
      <c r="AT406" s="1008"/>
      <c r="AU406" s="1008"/>
      <c r="AV406" s="1008"/>
      <c r="AW406" s="1008"/>
      <c r="AX406" s="1008"/>
      <c r="AY406" s="1008"/>
      <c r="AZ406" s="1008"/>
      <c r="BA406" s="1008"/>
      <c r="BB406" s="1008"/>
      <c r="BC406" s="1008"/>
      <c r="BD406" s="1008"/>
      <c r="BE406" s="1008"/>
      <c r="BF406" s="1008"/>
      <c r="BG406" s="1008"/>
      <c r="BH406" s="1010"/>
      <c r="BI406" s="1010"/>
      <c r="BJ406" s="1008"/>
      <c r="BK406" s="1008"/>
      <c r="BL406" s="1008"/>
      <c r="BM406" s="1008"/>
      <c r="BN406" s="1008"/>
      <c r="BO406" s="1008"/>
      <c r="BP406" s="1008"/>
      <c r="BQ406" s="1008"/>
    </row>
    <row r="407" spans="1:69" s="27" customFormat="1" ht="22.5" customHeight="1" x14ac:dyDescent="0.25">
      <c r="A407" s="951"/>
      <c r="L407" s="1003"/>
      <c r="M407" s="1004"/>
      <c r="N407" s="1010"/>
      <c r="O407" s="1011"/>
      <c r="P407" s="1007"/>
      <c r="Q407" s="1007"/>
      <c r="R407" s="1007"/>
      <c r="S407" s="1007"/>
      <c r="T407" s="1003"/>
      <c r="U407" s="1003"/>
      <c r="V407" s="1008"/>
      <c r="W407" s="1008"/>
      <c r="X407" s="1008"/>
      <c r="Y407" s="1008"/>
      <c r="Z407" s="1007"/>
      <c r="AA407" s="1007"/>
      <c r="AB407" s="1007"/>
      <c r="AC407" s="1007"/>
      <c r="AD407" s="1008"/>
      <c r="AE407" s="1009"/>
      <c r="AF407" s="1008"/>
      <c r="AG407" s="1008"/>
      <c r="AH407" s="1008"/>
      <c r="AI407" s="1008"/>
      <c r="AJ407" s="1008"/>
      <c r="AK407" s="1008"/>
      <c r="AL407" s="1010"/>
      <c r="AM407" s="1010"/>
      <c r="AN407" s="1008"/>
      <c r="AO407" s="1008"/>
      <c r="AP407" s="1008"/>
      <c r="AQ407" s="1008"/>
      <c r="AR407" s="1008"/>
      <c r="AS407" s="1008"/>
      <c r="AT407" s="1008"/>
      <c r="AU407" s="1008"/>
      <c r="AV407" s="1008"/>
      <c r="AW407" s="1008"/>
      <c r="AX407" s="1008"/>
      <c r="AY407" s="1008"/>
      <c r="AZ407" s="1008"/>
      <c r="BA407" s="1008"/>
      <c r="BB407" s="1008"/>
      <c r="BC407" s="1008"/>
      <c r="BD407" s="1008"/>
      <c r="BE407" s="1008"/>
      <c r="BF407" s="1008"/>
      <c r="BG407" s="1008"/>
      <c r="BH407" s="1010"/>
      <c r="BI407" s="1010"/>
      <c r="BJ407" s="1008"/>
      <c r="BK407" s="1008"/>
      <c r="BL407" s="1008"/>
      <c r="BM407" s="1008"/>
      <c r="BN407" s="1008"/>
      <c r="BO407" s="1008"/>
      <c r="BP407" s="1008"/>
      <c r="BQ407" s="1008"/>
    </row>
    <row r="408" spans="1:69" s="27" customFormat="1" ht="22.5" customHeight="1" x14ac:dyDescent="0.25">
      <c r="A408" s="951"/>
      <c r="L408" s="1003"/>
      <c r="M408" s="1004"/>
      <c r="N408" s="1010"/>
      <c r="O408" s="1011"/>
      <c r="P408" s="1007"/>
      <c r="Q408" s="1007"/>
      <c r="R408" s="1007"/>
      <c r="S408" s="1007"/>
      <c r="T408" s="1003"/>
      <c r="U408" s="1003"/>
      <c r="V408" s="1008"/>
      <c r="W408" s="1008"/>
      <c r="X408" s="1008"/>
      <c r="Y408" s="1008"/>
      <c r="Z408" s="1007"/>
      <c r="AA408" s="1007"/>
      <c r="AB408" s="1007"/>
      <c r="AC408" s="1007"/>
      <c r="AD408" s="1008"/>
      <c r="AE408" s="1009"/>
      <c r="AF408" s="1008"/>
      <c r="AG408" s="1008"/>
      <c r="AH408" s="1008"/>
      <c r="AI408" s="1008"/>
      <c r="AJ408" s="1008"/>
      <c r="AK408" s="1008"/>
      <c r="AL408" s="1010"/>
      <c r="AM408" s="1010"/>
      <c r="AN408" s="1008"/>
      <c r="AO408" s="1008"/>
      <c r="AP408" s="1008"/>
      <c r="AQ408" s="1008"/>
      <c r="AR408" s="1008"/>
      <c r="AS408" s="1008"/>
      <c r="AT408" s="1008"/>
      <c r="AU408" s="1008"/>
      <c r="AV408" s="1008"/>
      <c r="AW408" s="1008"/>
      <c r="AX408" s="1008"/>
      <c r="AY408" s="1008"/>
      <c r="AZ408" s="1008"/>
      <c r="BA408" s="1008"/>
      <c r="BB408" s="1008"/>
      <c r="BC408" s="1008"/>
      <c r="BD408" s="1008"/>
      <c r="BE408" s="1008"/>
      <c r="BF408" s="1008"/>
      <c r="BG408" s="1008"/>
      <c r="BH408" s="1010"/>
      <c r="BI408" s="1010"/>
      <c r="BJ408" s="1008"/>
      <c r="BK408" s="1008"/>
      <c r="BL408" s="1008"/>
      <c r="BM408" s="1008"/>
      <c r="BN408" s="1008"/>
      <c r="BO408" s="1008"/>
      <c r="BP408" s="1008"/>
      <c r="BQ408" s="1008"/>
    </row>
    <row r="409" spans="1:69" s="27" customFormat="1" ht="22.5" customHeight="1" x14ac:dyDescent="0.25">
      <c r="A409" s="951"/>
      <c r="L409" s="1003"/>
      <c r="M409" s="1004"/>
      <c r="N409" s="1010"/>
      <c r="O409" s="1011"/>
      <c r="P409" s="1007"/>
      <c r="Q409" s="1007"/>
      <c r="R409" s="1007"/>
      <c r="S409" s="1007"/>
      <c r="T409" s="1003"/>
      <c r="U409" s="1003"/>
      <c r="V409" s="1008"/>
      <c r="W409" s="1008"/>
      <c r="X409" s="1008"/>
      <c r="Y409" s="1008"/>
      <c r="Z409" s="1007"/>
      <c r="AA409" s="1007"/>
      <c r="AB409" s="1007"/>
      <c r="AC409" s="1007"/>
      <c r="AD409" s="1008"/>
      <c r="AE409" s="1009"/>
      <c r="AF409" s="1008"/>
      <c r="AG409" s="1008"/>
      <c r="AH409" s="1008"/>
      <c r="AI409" s="1008"/>
      <c r="AJ409" s="1008"/>
      <c r="AK409" s="1008"/>
      <c r="AL409" s="1010"/>
      <c r="AM409" s="1010"/>
      <c r="AN409" s="1008"/>
      <c r="AO409" s="1008"/>
      <c r="AP409" s="1008"/>
      <c r="AQ409" s="1008"/>
      <c r="AR409" s="1008"/>
      <c r="AS409" s="1008"/>
      <c r="AT409" s="1008"/>
      <c r="AU409" s="1008"/>
      <c r="AV409" s="1008"/>
      <c r="AW409" s="1008"/>
      <c r="AX409" s="1008"/>
      <c r="AY409" s="1008"/>
      <c r="AZ409" s="1008"/>
      <c r="BA409" s="1008"/>
      <c r="BB409" s="1008"/>
      <c r="BC409" s="1008"/>
      <c r="BD409" s="1008"/>
      <c r="BE409" s="1008"/>
      <c r="BF409" s="1008"/>
      <c r="BG409" s="1008"/>
      <c r="BH409" s="1010"/>
      <c r="BI409" s="1010"/>
      <c r="BJ409" s="1008"/>
      <c r="BK409" s="1008"/>
      <c r="BL409" s="1008"/>
      <c r="BM409" s="1008"/>
      <c r="BN409" s="1008"/>
      <c r="BO409" s="1008"/>
      <c r="BP409" s="1008"/>
      <c r="BQ409" s="1008"/>
    </row>
    <row r="410" spans="1:69" s="27" customFormat="1" ht="22.5" customHeight="1" x14ac:dyDescent="0.25">
      <c r="A410" s="951"/>
      <c r="L410" s="1003"/>
      <c r="M410" s="1004"/>
      <c r="N410" s="1010"/>
      <c r="O410" s="1011"/>
      <c r="P410" s="1007"/>
      <c r="Q410" s="1007"/>
      <c r="R410" s="1007"/>
      <c r="S410" s="1007"/>
      <c r="T410" s="1003"/>
      <c r="U410" s="1003"/>
      <c r="V410" s="1008"/>
      <c r="W410" s="1008"/>
      <c r="X410" s="1008"/>
      <c r="Y410" s="1008"/>
      <c r="Z410" s="1007"/>
      <c r="AA410" s="1007"/>
      <c r="AB410" s="1007"/>
      <c r="AC410" s="1007"/>
      <c r="AD410" s="1008"/>
      <c r="AE410" s="1009"/>
      <c r="AF410" s="1008"/>
      <c r="AG410" s="1008"/>
      <c r="AH410" s="1008"/>
      <c r="AI410" s="1008"/>
      <c r="AJ410" s="1008"/>
      <c r="AK410" s="1008"/>
      <c r="AL410" s="1010"/>
      <c r="AM410" s="1010"/>
      <c r="AN410" s="1008"/>
      <c r="AO410" s="1008"/>
      <c r="AP410" s="1008"/>
      <c r="AQ410" s="1008"/>
      <c r="AR410" s="1008"/>
      <c r="AS410" s="1008"/>
      <c r="AT410" s="1008"/>
      <c r="AU410" s="1008"/>
      <c r="AV410" s="1008"/>
      <c r="AW410" s="1008"/>
      <c r="AX410" s="1008"/>
      <c r="AY410" s="1008"/>
      <c r="AZ410" s="1008"/>
      <c r="BA410" s="1008"/>
      <c r="BB410" s="1008"/>
      <c r="BC410" s="1008"/>
      <c r="BD410" s="1008"/>
      <c r="BE410" s="1008"/>
      <c r="BF410" s="1008"/>
      <c r="BG410" s="1008"/>
      <c r="BH410" s="1010"/>
      <c r="BI410" s="1010"/>
      <c r="BJ410" s="1008"/>
      <c r="BK410" s="1008"/>
      <c r="BL410" s="1008"/>
      <c r="BM410" s="1008"/>
      <c r="BN410" s="1008"/>
      <c r="BO410" s="1008"/>
      <c r="BP410" s="1008"/>
      <c r="BQ410" s="1008"/>
    </row>
    <row r="411" spans="1:69" s="27" customFormat="1" ht="22.5" customHeight="1" x14ac:dyDescent="0.25">
      <c r="A411" s="951"/>
      <c r="L411" s="1003"/>
      <c r="M411" s="1004"/>
      <c r="N411" s="1010"/>
      <c r="O411" s="1011"/>
      <c r="P411" s="1007"/>
      <c r="Q411" s="1007"/>
      <c r="R411" s="1007"/>
      <c r="S411" s="1007"/>
      <c r="T411" s="1003"/>
      <c r="U411" s="1003"/>
      <c r="V411" s="1008"/>
      <c r="W411" s="1008"/>
      <c r="X411" s="1008"/>
      <c r="Y411" s="1008"/>
      <c r="Z411" s="1007"/>
      <c r="AA411" s="1007"/>
      <c r="AB411" s="1007"/>
      <c r="AC411" s="1007"/>
      <c r="AD411" s="1008"/>
      <c r="AE411" s="1009"/>
      <c r="AF411" s="1008"/>
      <c r="AG411" s="1008"/>
      <c r="AH411" s="1008"/>
      <c r="AI411" s="1008"/>
      <c r="AJ411" s="1008"/>
      <c r="AK411" s="1008"/>
      <c r="AL411" s="1010"/>
      <c r="AM411" s="1010"/>
      <c r="AN411" s="1008"/>
      <c r="AO411" s="1008"/>
      <c r="AP411" s="1008"/>
      <c r="AQ411" s="1008"/>
      <c r="AR411" s="1008"/>
      <c r="AS411" s="1008"/>
      <c r="AT411" s="1008"/>
      <c r="AU411" s="1008"/>
      <c r="AV411" s="1008"/>
      <c r="AW411" s="1008"/>
      <c r="AX411" s="1008"/>
      <c r="AY411" s="1008"/>
      <c r="AZ411" s="1008"/>
      <c r="BA411" s="1008"/>
      <c r="BB411" s="1008"/>
      <c r="BC411" s="1008"/>
      <c r="BD411" s="1008"/>
      <c r="BE411" s="1008"/>
      <c r="BF411" s="1008"/>
      <c r="BG411" s="1008"/>
      <c r="BH411" s="1010"/>
      <c r="BI411" s="1010"/>
      <c r="BJ411" s="1008"/>
      <c r="BK411" s="1008"/>
      <c r="BL411" s="1008"/>
      <c r="BM411" s="1008"/>
      <c r="BN411" s="1008"/>
      <c r="BO411" s="1008"/>
      <c r="BP411" s="1008"/>
      <c r="BQ411" s="1008"/>
    </row>
    <row r="412" spans="1:69" s="27" customFormat="1" ht="22.5" customHeight="1" x14ac:dyDescent="0.25">
      <c r="A412" s="951"/>
      <c r="L412" s="1003"/>
      <c r="M412" s="1004"/>
      <c r="N412" s="1010"/>
      <c r="O412" s="1011"/>
      <c r="P412" s="1007"/>
      <c r="Q412" s="1007"/>
      <c r="R412" s="1007"/>
      <c r="S412" s="1007"/>
      <c r="T412" s="1003"/>
      <c r="U412" s="1003"/>
      <c r="V412" s="1008"/>
      <c r="W412" s="1008"/>
      <c r="X412" s="1008"/>
      <c r="Y412" s="1008"/>
      <c r="Z412" s="1007"/>
      <c r="AA412" s="1007"/>
      <c r="AB412" s="1007"/>
      <c r="AC412" s="1007"/>
      <c r="AD412" s="1008"/>
      <c r="AE412" s="1009"/>
      <c r="AF412" s="1008"/>
      <c r="AG412" s="1008"/>
      <c r="AH412" s="1008"/>
      <c r="AI412" s="1008"/>
      <c r="AJ412" s="1008"/>
      <c r="AK412" s="1008"/>
      <c r="AL412" s="1010"/>
      <c r="AM412" s="1010"/>
      <c r="AN412" s="1008"/>
      <c r="AO412" s="1008"/>
      <c r="AP412" s="1008"/>
      <c r="AQ412" s="1008"/>
      <c r="AR412" s="1008"/>
      <c r="AS412" s="1008"/>
      <c r="AT412" s="1008"/>
      <c r="AU412" s="1008"/>
      <c r="AV412" s="1008"/>
      <c r="AW412" s="1008"/>
      <c r="AX412" s="1008"/>
      <c r="AY412" s="1008"/>
      <c r="AZ412" s="1008"/>
      <c r="BA412" s="1008"/>
      <c r="BB412" s="1008"/>
      <c r="BC412" s="1008"/>
      <c r="BD412" s="1008"/>
      <c r="BE412" s="1008"/>
      <c r="BF412" s="1008"/>
      <c r="BG412" s="1008"/>
      <c r="BH412" s="1010"/>
      <c r="BI412" s="1010"/>
      <c r="BJ412" s="1008"/>
      <c r="BK412" s="1008"/>
      <c r="BL412" s="1008"/>
      <c r="BM412" s="1008"/>
      <c r="BN412" s="1008"/>
      <c r="BO412" s="1008"/>
      <c r="BP412" s="1008"/>
      <c r="BQ412" s="1008"/>
    </row>
    <row r="413" spans="1:69" s="27" customFormat="1" ht="22.5" customHeight="1" x14ac:dyDescent="0.25">
      <c r="A413" s="951"/>
      <c r="L413" s="1003"/>
      <c r="M413" s="1004"/>
      <c r="N413" s="1010"/>
      <c r="O413" s="1011"/>
      <c r="P413" s="1007"/>
      <c r="Q413" s="1007"/>
      <c r="R413" s="1007"/>
      <c r="S413" s="1007"/>
      <c r="T413" s="1003"/>
      <c r="U413" s="1003"/>
      <c r="V413" s="1008"/>
      <c r="W413" s="1008"/>
      <c r="X413" s="1008"/>
      <c r="Y413" s="1008"/>
      <c r="Z413" s="1007"/>
      <c r="AA413" s="1007"/>
      <c r="AB413" s="1007"/>
      <c r="AC413" s="1007"/>
      <c r="AD413" s="1008"/>
      <c r="AE413" s="1009"/>
      <c r="AF413" s="1008"/>
      <c r="AG413" s="1008"/>
      <c r="AH413" s="1008"/>
      <c r="AI413" s="1008"/>
      <c r="AJ413" s="1008"/>
      <c r="AK413" s="1008"/>
      <c r="AL413" s="1010"/>
      <c r="AM413" s="1010"/>
      <c r="AN413" s="1008"/>
      <c r="AO413" s="1008"/>
      <c r="AP413" s="1008"/>
      <c r="AQ413" s="1008"/>
      <c r="AR413" s="1008"/>
      <c r="AS413" s="1008"/>
      <c r="AT413" s="1008"/>
      <c r="AU413" s="1008"/>
      <c r="AV413" s="1008"/>
      <c r="AW413" s="1008"/>
      <c r="AX413" s="1008"/>
      <c r="AY413" s="1008"/>
      <c r="AZ413" s="1008"/>
      <c r="BA413" s="1008"/>
      <c r="BB413" s="1008"/>
      <c r="BC413" s="1008"/>
      <c r="BD413" s="1008"/>
      <c r="BE413" s="1008"/>
      <c r="BF413" s="1008"/>
      <c r="BG413" s="1008"/>
      <c r="BH413" s="1010"/>
      <c r="BI413" s="1010"/>
      <c r="BJ413" s="1008"/>
      <c r="BK413" s="1008"/>
      <c r="BL413" s="1008"/>
      <c r="BM413" s="1008"/>
      <c r="BN413" s="1008"/>
      <c r="BO413" s="1008"/>
      <c r="BP413" s="1008"/>
      <c r="BQ413" s="1008"/>
    </row>
    <row r="414" spans="1:69" s="27" customFormat="1" ht="22.5" customHeight="1" x14ac:dyDescent="0.25">
      <c r="A414" s="951"/>
      <c r="L414" s="1003"/>
      <c r="M414" s="1004"/>
      <c r="N414" s="1010"/>
      <c r="O414" s="1011"/>
      <c r="P414" s="1007"/>
      <c r="Q414" s="1007"/>
      <c r="R414" s="1007"/>
      <c r="S414" s="1007"/>
      <c r="T414" s="1003"/>
      <c r="U414" s="1003"/>
      <c r="V414" s="1008"/>
      <c r="W414" s="1008"/>
      <c r="X414" s="1008"/>
      <c r="Y414" s="1008"/>
      <c r="Z414" s="1007"/>
      <c r="AA414" s="1007"/>
      <c r="AB414" s="1007"/>
      <c r="AC414" s="1007"/>
      <c r="AD414" s="1008"/>
      <c r="AE414" s="1009"/>
      <c r="AF414" s="1008"/>
      <c r="AG414" s="1008"/>
      <c r="AH414" s="1008"/>
      <c r="AI414" s="1008"/>
      <c r="AJ414" s="1008"/>
      <c r="AK414" s="1008"/>
      <c r="AL414" s="1010"/>
      <c r="AM414" s="1010"/>
      <c r="AN414" s="1008"/>
      <c r="AO414" s="1008"/>
      <c r="AP414" s="1008"/>
      <c r="AQ414" s="1008"/>
      <c r="AR414" s="1008"/>
      <c r="AS414" s="1008"/>
      <c r="AT414" s="1008"/>
      <c r="AU414" s="1008"/>
      <c r="AV414" s="1008"/>
      <c r="AW414" s="1008"/>
      <c r="AX414" s="1008"/>
      <c r="AY414" s="1008"/>
      <c r="AZ414" s="1008"/>
      <c r="BA414" s="1008"/>
      <c r="BB414" s="1008"/>
      <c r="BC414" s="1008"/>
      <c r="BD414" s="1008"/>
      <c r="BE414" s="1008"/>
      <c r="BF414" s="1008"/>
      <c r="BG414" s="1008"/>
      <c r="BH414" s="1010"/>
      <c r="BI414" s="1010"/>
      <c r="BJ414" s="1008"/>
      <c r="BK414" s="1008"/>
      <c r="BL414" s="1008"/>
      <c r="BM414" s="1008"/>
      <c r="BN414" s="1008"/>
      <c r="BO414" s="1008"/>
      <c r="BP414" s="1008"/>
      <c r="BQ414" s="1008"/>
    </row>
    <row r="415" spans="1:69" s="27" customFormat="1" ht="22.5" customHeight="1" x14ac:dyDescent="0.25">
      <c r="A415" s="951"/>
      <c r="L415" s="1003"/>
      <c r="M415" s="1004"/>
      <c r="N415" s="1010"/>
      <c r="O415" s="1011"/>
      <c r="P415" s="1007"/>
      <c r="Q415" s="1007"/>
      <c r="R415" s="1007"/>
      <c r="S415" s="1007"/>
      <c r="T415" s="1003"/>
      <c r="U415" s="1003"/>
      <c r="V415" s="1008"/>
      <c r="W415" s="1008"/>
      <c r="X415" s="1008"/>
      <c r="Y415" s="1008"/>
      <c r="Z415" s="1007"/>
      <c r="AA415" s="1007"/>
      <c r="AB415" s="1007"/>
      <c r="AC415" s="1007"/>
      <c r="AD415" s="1008"/>
      <c r="AE415" s="1009"/>
      <c r="AF415" s="1008"/>
      <c r="AG415" s="1008"/>
      <c r="AH415" s="1008"/>
      <c r="AI415" s="1008"/>
      <c r="AJ415" s="1008"/>
      <c r="AK415" s="1008"/>
      <c r="AL415" s="1010"/>
      <c r="AM415" s="1010"/>
      <c r="AN415" s="1008"/>
      <c r="AO415" s="1008"/>
      <c r="AP415" s="1008"/>
      <c r="AQ415" s="1008"/>
      <c r="AR415" s="1008"/>
      <c r="AS415" s="1008"/>
      <c r="AT415" s="1008"/>
      <c r="AU415" s="1008"/>
      <c r="AV415" s="1008"/>
      <c r="AW415" s="1008"/>
      <c r="AX415" s="1008"/>
      <c r="AY415" s="1008"/>
      <c r="AZ415" s="1008"/>
      <c r="BA415" s="1008"/>
      <c r="BB415" s="1008"/>
      <c r="BC415" s="1008"/>
      <c r="BD415" s="1008"/>
      <c r="BE415" s="1008"/>
      <c r="BF415" s="1008"/>
      <c r="BG415" s="1008"/>
      <c r="BH415" s="1010"/>
      <c r="BI415" s="1010"/>
      <c r="BJ415" s="1008"/>
      <c r="BK415" s="1008"/>
      <c r="BL415" s="1008"/>
      <c r="BM415" s="1008"/>
      <c r="BN415" s="1008"/>
      <c r="BO415" s="1008"/>
      <c r="BP415" s="1008"/>
      <c r="BQ415" s="1008"/>
    </row>
    <row r="416" spans="1:69" s="27" customFormat="1" ht="22.5" customHeight="1" x14ac:dyDescent="0.25">
      <c r="A416" s="951"/>
      <c r="L416" s="1003"/>
      <c r="M416" s="1004"/>
      <c r="N416" s="1010"/>
      <c r="O416" s="1011"/>
      <c r="P416" s="1007"/>
      <c r="Q416" s="1007"/>
      <c r="R416" s="1007"/>
      <c r="S416" s="1007"/>
      <c r="T416" s="1003"/>
      <c r="U416" s="1003"/>
      <c r="V416" s="1008"/>
      <c r="W416" s="1008"/>
      <c r="X416" s="1008"/>
      <c r="Y416" s="1008"/>
      <c r="Z416" s="1007"/>
      <c r="AA416" s="1007"/>
      <c r="AB416" s="1007"/>
      <c r="AC416" s="1007"/>
      <c r="AD416" s="1008"/>
      <c r="AE416" s="1009"/>
      <c r="AF416" s="1008"/>
      <c r="AG416" s="1008"/>
      <c r="AH416" s="1008"/>
      <c r="AI416" s="1008"/>
      <c r="AJ416" s="1008"/>
      <c r="AK416" s="1008"/>
      <c r="AL416" s="1010"/>
      <c r="AM416" s="1010"/>
      <c r="AN416" s="1008"/>
      <c r="AO416" s="1008"/>
      <c r="AP416" s="1008"/>
      <c r="AQ416" s="1008"/>
      <c r="AR416" s="1008"/>
      <c r="AS416" s="1008"/>
      <c r="AT416" s="1008"/>
      <c r="AU416" s="1008"/>
      <c r="AV416" s="1008"/>
      <c r="AW416" s="1008"/>
      <c r="AX416" s="1008"/>
      <c r="AY416" s="1008"/>
      <c r="AZ416" s="1008"/>
      <c r="BA416" s="1008"/>
      <c r="BB416" s="1008"/>
      <c r="BC416" s="1008"/>
      <c r="BD416" s="1008"/>
      <c r="BE416" s="1008"/>
      <c r="BF416" s="1008"/>
      <c r="BG416" s="1008"/>
      <c r="BH416" s="1010"/>
      <c r="BI416" s="1010"/>
      <c r="BJ416" s="1008"/>
      <c r="BK416" s="1008"/>
      <c r="BL416" s="1008"/>
      <c r="BM416" s="1008"/>
      <c r="BN416" s="1008"/>
      <c r="BO416" s="1008"/>
      <c r="BP416" s="1008"/>
      <c r="BQ416" s="1008"/>
    </row>
    <row r="417" spans="1:69" s="27" customFormat="1" ht="22.5" customHeight="1" x14ac:dyDescent="0.25">
      <c r="A417" s="951"/>
      <c r="L417" s="1003"/>
      <c r="M417" s="1004"/>
      <c r="N417" s="1010"/>
      <c r="O417" s="1011"/>
      <c r="P417" s="1007"/>
      <c r="Q417" s="1007"/>
      <c r="R417" s="1007"/>
      <c r="S417" s="1007"/>
      <c r="T417" s="1003"/>
      <c r="U417" s="1003"/>
      <c r="V417" s="1008"/>
      <c r="W417" s="1008"/>
      <c r="X417" s="1008"/>
      <c r="Y417" s="1008"/>
      <c r="Z417" s="1007"/>
      <c r="AA417" s="1007"/>
      <c r="AB417" s="1007"/>
      <c r="AC417" s="1007"/>
      <c r="AD417" s="1008"/>
      <c r="AE417" s="1009"/>
      <c r="AF417" s="1008"/>
      <c r="AG417" s="1008"/>
      <c r="AH417" s="1008"/>
      <c r="AI417" s="1008"/>
      <c r="AJ417" s="1008"/>
      <c r="AK417" s="1008"/>
      <c r="AL417" s="1010"/>
      <c r="AM417" s="1010"/>
      <c r="AN417" s="1008"/>
      <c r="AO417" s="1008"/>
      <c r="AP417" s="1008"/>
      <c r="AQ417" s="1008"/>
      <c r="AR417" s="1008"/>
      <c r="AS417" s="1008"/>
      <c r="AT417" s="1008"/>
      <c r="AU417" s="1008"/>
      <c r="AV417" s="1008"/>
      <c r="AW417" s="1008"/>
      <c r="AX417" s="1008"/>
      <c r="AY417" s="1008"/>
      <c r="AZ417" s="1008"/>
      <c r="BA417" s="1008"/>
      <c r="BB417" s="1008"/>
      <c r="BC417" s="1008"/>
      <c r="BD417" s="1008"/>
      <c r="BE417" s="1008"/>
      <c r="BF417" s="1008"/>
      <c r="BG417" s="1008"/>
      <c r="BH417" s="1010"/>
      <c r="BI417" s="1010"/>
      <c r="BJ417" s="1008"/>
      <c r="BK417" s="1008"/>
      <c r="BL417" s="1008"/>
      <c r="BM417" s="1008"/>
      <c r="BN417" s="1008"/>
      <c r="BO417" s="1008"/>
      <c r="BP417" s="1008"/>
      <c r="BQ417" s="1008"/>
    </row>
    <row r="418" spans="1:69" s="27" customFormat="1" ht="22.5" customHeight="1" x14ac:dyDescent="0.25">
      <c r="A418" s="951"/>
      <c r="L418" s="1003"/>
      <c r="M418" s="1004"/>
      <c r="N418" s="1010"/>
      <c r="O418" s="1011"/>
      <c r="P418" s="1007"/>
      <c r="Q418" s="1007"/>
      <c r="R418" s="1007"/>
      <c r="S418" s="1007"/>
      <c r="T418" s="1003"/>
      <c r="U418" s="1003"/>
      <c r="V418" s="1008"/>
      <c r="W418" s="1008"/>
      <c r="X418" s="1008"/>
      <c r="Y418" s="1008"/>
      <c r="Z418" s="1007"/>
      <c r="AA418" s="1007"/>
      <c r="AB418" s="1007"/>
      <c r="AC418" s="1007"/>
      <c r="AD418" s="1008"/>
      <c r="AE418" s="1009"/>
      <c r="AF418" s="1008"/>
      <c r="AG418" s="1008"/>
      <c r="AH418" s="1008"/>
      <c r="AI418" s="1008"/>
      <c r="AJ418" s="1008"/>
      <c r="AK418" s="1008"/>
      <c r="AL418" s="1010"/>
      <c r="AM418" s="1010"/>
      <c r="AN418" s="1008"/>
      <c r="AO418" s="1008"/>
      <c r="AP418" s="1008"/>
      <c r="AQ418" s="1008"/>
      <c r="AR418" s="1008"/>
      <c r="AS418" s="1008"/>
      <c r="AT418" s="1008"/>
      <c r="AU418" s="1008"/>
      <c r="AV418" s="1008"/>
      <c r="AW418" s="1008"/>
      <c r="AX418" s="1008"/>
      <c r="AY418" s="1008"/>
      <c r="AZ418" s="1008"/>
      <c r="BA418" s="1008"/>
      <c r="BB418" s="1008"/>
      <c r="BC418" s="1008"/>
      <c r="BD418" s="1008"/>
      <c r="BE418" s="1008"/>
      <c r="BF418" s="1008"/>
      <c r="BG418" s="1008"/>
      <c r="BH418" s="1010"/>
      <c r="BI418" s="1010"/>
      <c r="BJ418" s="1008"/>
      <c r="BK418" s="1008"/>
      <c r="BL418" s="1008"/>
      <c r="BM418" s="1008"/>
      <c r="BN418" s="1008"/>
      <c r="BO418" s="1008"/>
      <c r="BP418" s="1008"/>
      <c r="BQ418" s="1008"/>
    </row>
    <row r="419" spans="1:69" s="27" customFormat="1" ht="22.5" customHeight="1" x14ac:dyDescent="0.25">
      <c r="A419" s="951"/>
      <c r="L419" s="1003"/>
      <c r="M419" s="1004"/>
      <c r="N419" s="1010"/>
      <c r="O419" s="1011"/>
      <c r="P419" s="1007"/>
      <c r="Q419" s="1007"/>
      <c r="R419" s="1007"/>
      <c r="S419" s="1007"/>
      <c r="T419" s="1003"/>
      <c r="U419" s="1003"/>
      <c r="V419" s="1008"/>
      <c r="W419" s="1008"/>
      <c r="X419" s="1008"/>
      <c r="Y419" s="1008"/>
      <c r="Z419" s="1007"/>
      <c r="AA419" s="1007"/>
      <c r="AB419" s="1007"/>
      <c r="AC419" s="1007"/>
      <c r="AD419" s="1008"/>
      <c r="AE419" s="1009"/>
      <c r="AF419" s="1008"/>
      <c r="AG419" s="1008"/>
      <c r="AH419" s="1008"/>
      <c r="AI419" s="1008"/>
      <c r="AJ419" s="1008"/>
      <c r="AK419" s="1008"/>
      <c r="AL419" s="1010"/>
      <c r="AM419" s="1010"/>
      <c r="AN419" s="1008"/>
      <c r="AO419" s="1008"/>
      <c r="AP419" s="1008"/>
      <c r="AQ419" s="1008"/>
      <c r="AR419" s="1008"/>
      <c r="AS419" s="1008"/>
      <c r="AT419" s="1008"/>
      <c r="AU419" s="1008"/>
      <c r="AV419" s="1008"/>
      <c r="AW419" s="1008"/>
      <c r="AX419" s="1008"/>
      <c r="AY419" s="1008"/>
      <c r="AZ419" s="1008"/>
      <c r="BA419" s="1008"/>
      <c r="BB419" s="1008"/>
      <c r="BC419" s="1008"/>
      <c r="BD419" s="1008"/>
      <c r="BE419" s="1008"/>
      <c r="BF419" s="1008"/>
      <c r="BG419" s="1008"/>
      <c r="BH419" s="1010"/>
      <c r="BI419" s="1010"/>
      <c r="BJ419" s="1008"/>
      <c r="BK419" s="1008"/>
      <c r="BL419" s="1008"/>
      <c r="BM419" s="1008"/>
      <c r="BN419" s="1008"/>
      <c r="BO419" s="1008"/>
      <c r="BP419" s="1008"/>
      <c r="BQ419" s="1008"/>
    </row>
  </sheetData>
  <sheetProtection formatCells="0" formatRows="0"/>
  <autoFilter ref="A14:BR14">
    <filterColumn colId="0" showButton="0"/>
    <filterColumn colId="2" showButton="0"/>
  </autoFilter>
  <mergeCells count="563">
    <mergeCell ref="BL326:BL327"/>
    <mergeCell ref="BM326:BM327"/>
    <mergeCell ref="BN326:BN327"/>
    <mergeCell ref="BO326:BO327"/>
    <mergeCell ref="BP326:BP327"/>
    <mergeCell ref="BQ326:BQ327"/>
    <mergeCell ref="BF326:BF327"/>
    <mergeCell ref="BG326:BG327"/>
    <mergeCell ref="BH326:BH327"/>
    <mergeCell ref="BI326:BI327"/>
    <mergeCell ref="BJ326:BJ327"/>
    <mergeCell ref="BK326:BK327"/>
    <mergeCell ref="AZ326:AZ327"/>
    <mergeCell ref="BA326:BA327"/>
    <mergeCell ref="BB326:BB327"/>
    <mergeCell ref="BC326:BC327"/>
    <mergeCell ref="BD326:BD327"/>
    <mergeCell ref="BE326:BE327"/>
    <mergeCell ref="AT326:AT327"/>
    <mergeCell ref="AU326:AU327"/>
    <mergeCell ref="AV326:AV327"/>
    <mergeCell ref="AW326:AW327"/>
    <mergeCell ref="AX326:AX327"/>
    <mergeCell ref="AY326:AY327"/>
    <mergeCell ref="AN326:AN327"/>
    <mergeCell ref="AO326:AO327"/>
    <mergeCell ref="AP326:AP327"/>
    <mergeCell ref="AQ326:AQ327"/>
    <mergeCell ref="AR326:AR327"/>
    <mergeCell ref="AS326:AS327"/>
    <mergeCell ref="AH326:AH327"/>
    <mergeCell ref="AI326:AI327"/>
    <mergeCell ref="AJ326:AJ327"/>
    <mergeCell ref="AK326:AK327"/>
    <mergeCell ref="AL326:AL327"/>
    <mergeCell ref="AM326:AM327"/>
    <mergeCell ref="AB326:AB327"/>
    <mergeCell ref="AC326:AC327"/>
    <mergeCell ref="AD326:AD327"/>
    <mergeCell ref="AE326:AE327"/>
    <mergeCell ref="AF326:AF327"/>
    <mergeCell ref="AG326:AG327"/>
    <mergeCell ref="V326:V327"/>
    <mergeCell ref="W326:W327"/>
    <mergeCell ref="X326:X327"/>
    <mergeCell ref="Y326:Y327"/>
    <mergeCell ref="Z326:Z327"/>
    <mergeCell ref="AA326:AA327"/>
    <mergeCell ref="BM31:BM34"/>
    <mergeCell ref="BN31:BN34"/>
    <mergeCell ref="BO31:BO34"/>
    <mergeCell ref="BP31:BP34"/>
    <mergeCell ref="BQ31:BQ34"/>
    <mergeCell ref="Q326:Q327"/>
    <mergeCell ref="R326:R327"/>
    <mergeCell ref="S326:S327"/>
    <mergeCell ref="T326:T327"/>
    <mergeCell ref="U326:U327"/>
    <mergeCell ref="BG31:BG34"/>
    <mergeCell ref="BH31:BH34"/>
    <mergeCell ref="BI31:BI34"/>
    <mergeCell ref="BJ31:BJ34"/>
    <mergeCell ref="BK31:BK34"/>
    <mergeCell ref="BL31:BL34"/>
    <mergeCell ref="BA31:BA34"/>
    <mergeCell ref="BB31:BB34"/>
    <mergeCell ref="BC31:BC34"/>
    <mergeCell ref="BD31:BD34"/>
    <mergeCell ref="BE31:BE34"/>
    <mergeCell ref="BF31:BF34"/>
    <mergeCell ref="AU31:AU34"/>
    <mergeCell ref="AV31:AV34"/>
    <mergeCell ref="AW31:AW34"/>
    <mergeCell ref="AX31:AX34"/>
    <mergeCell ref="AY31:AY34"/>
    <mergeCell ref="AZ31:AZ34"/>
    <mergeCell ref="AO31:AO34"/>
    <mergeCell ref="AP31:AP34"/>
    <mergeCell ref="AQ31:AQ34"/>
    <mergeCell ref="AR31:AR34"/>
    <mergeCell ref="AS31:AS34"/>
    <mergeCell ref="AT31:AT34"/>
    <mergeCell ref="AI31:AI34"/>
    <mergeCell ref="AJ31:AJ34"/>
    <mergeCell ref="AK31:AK34"/>
    <mergeCell ref="AL31:AL34"/>
    <mergeCell ref="AM31:AM34"/>
    <mergeCell ref="AN31:AN34"/>
    <mergeCell ref="AC31:AC34"/>
    <mergeCell ref="AD31:AD34"/>
    <mergeCell ref="AE31:AE34"/>
    <mergeCell ref="AF31:AF34"/>
    <mergeCell ref="AG31:AG34"/>
    <mergeCell ref="AH31:AH34"/>
    <mergeCell ref="W31:W34"/>
    <mergeCell ref="X31:X34"/>
    <mergeCell ref="Y31:Y34"/>
    <mergeCell ref="Z31:Z34"/>
    <mergeCell ref="AA31:AA34"/>
    <mergeCell ref="AB31:AB34"/>
    <mergeCell ref="Q31:Q34"/>
    <mergeCell ref="R31:R34"/>
    <mergeCell ref="S31:S34"/>
    <mergeCell ref="T31:T34"/>
    <mergeCell ref="U31:U34"/>
    <mergeCell ref="V31:V34"/>
    <mergeCell ref="BL12:BL13"/>
    <mergeCell ref="BM12:BM13"/>
    <mergeCell ref="BN12:BN13"/>
    <mergeCell ref="BO12:BO13"/>
    <mergeCell ref="BP12:BP13"/>
    <mergeCell ref="BQ12:BQ13"/>
    <mergeCell ref="BF12:BF13"/>
    <mergeCell ref="BG12:BG13"/>
    <mergeCell ref="BH12:BH13"/>
    <mergeCell ref="BI12:BI13"/>
    <mergeCell ref="BJ12:BJ13"/>
    <mergeCell ref="BK12:BK13"/>
    <mergeCell ref="AZ12:AZ13"/>
    <mergeCell ref="BA12:BA13"/>
    <mergeCell ref="BB12:BB13"/>
    <mergeCell ref="BC12:BC13"/>
    <mergeCell ref="BD12:BD13"/>
    <mergeCell ref="BE12:BE13"/>
    <mergeCell ref="AT12:AT13"/>
    <mergeCell ref="AU12:AU13"/>
    <mergeCell ref="AV12:AV13"/>
    <mergeCell ref="AW12:AW13"/>
    <mergeCell ref="AX12:AX13"/>
    <mergeCell ref="AY12:AY13"/>
    <mergeCell ref="AN12:AN13"/>
    <mergeCell ref="AO12:AO13"/>
    <mergeCell ref="AP12:AP13"/>
    <mergeCell ref="AQ12:AQ13"/>
    <mergeCell ref="AR12:AR13"/>
    <mergeCell ref="AS12:AS13"/>
    <mergeCell ref="AH12:AH13"/>
    <mergeCell ref="AI12:AI13"/>
    <mergeCell ref="AJ12:AJ13"/>
    <mergeCell ref="AK12:AK13"/>
    <mergeCell ref="AL12:AL13"/>
    <mergeCell ref="AM12:AM13"/>
    <mergeCell ref="AB12:AB13"/>
    <mergeCell ref="AC12:AC13"/>
    <mergeCell ref="AD12:AD13"/>
    <mergeCell ref="AE12:AE13"/>
    <mergeCell ref="AF12:AF13"/>
    <mergeCell ref="AG12:AG13"/>
    <mergeCell ref="V12:V13"/>
    <mergeCell ref="W12:W13"/>
    <mergeCell ref="X12:X13"/>
    <mergeCell ref="Y12:Y13"/>
    <mergeCell ref="Z12:Z13"/>
    <mergeCell ref="AA12:AA13"/>
    <mergeCell ref="P12:P13"/>
    <mergeCell ref="Q12:Q13"/>
    <mergeCell ref="R12:R13"/>
    <mergeCell ref="S12:S13"/>
    <mergeCell ref="T12:T13"/>
    <mergeCell ref="U12:U13"/>
    <mergeCell ref="A402:K402"/>
    <mergeCell ref="A403:K403"/>
    <mergeCell ref="L12:L13"/>
    <mergeCell ref="M12:M13"/>
    <mergeCell ref="N12:N13"/>
    <mergeCell ref="O12:O13"/>
    <mergeCell ref="C385:D385"/>
    <mergeCell ref="A386:A398"/>
    <mergeCell ref="C386:D398"/>
    <mergeCell ref="E386:E398"/>
    <mergeCell ref="A400:K400"/>
    <mergeCell ref="A401:K401"/>
    <mergeCell ref="C356:D356"/>
    <mergeCell ref="C357:D357"/>
    <mergeCell ref="A358:A370"/>
    <mergeCell ref="C358:D370"/>
    <mergeCell ref="E358:E370"/>
    <mergeCell ref="A371:A384"/>
    <mergeCell ref="C371:D384"/>
    <mergeCell ref="E371:E384"/>
    <mergeCell ref="C351:D351"/>
    <mergeCell ref="C352:D352"/>
    <mergeCell ref="C353:D353"/>
    <mergeCell ref="A354:B354"/>
    <mergeCell ref="C354:D354"/>
    <mergeCell ref="A355:B355"/>
    <mergeCell ref="C355:D355"/>
    <mergeCell ref="C345:D345"/>
    <mergeCell ref="C346:D346"/>
    <mergeCell ref="C347:D347"/>
    <mergeCell ref="C348:D348"/>
    <mergeCell ref="C349:D349"/>
    <mergeCell ref="C350:D350"/>
    <mergeCell ref="C339:D339"/>
    <mergeCell ref="C340:D340"/>
    <mergeCell ref="C341:D341"/>
    <mergeCell ref="C342:D342"/>
    <mergeCell ref="C343:D343"/>
    <mergeCell ref="C344:D344"/>
    <mergeCell ref="C333:D333"/>
    <mergeCell ref="C334:D334"/>
    <mergeCell ref="C335:D335"/>
    <mergeCell ref="C336:D336"/>
    <mergeCell ref="C337:D337"/>
    <mergeCell ref="C338:D338"/>
    <mergeCell ref="C328:D328"/>
    <mergeCell ref="C329:D329"/>
    <mergeCell ref="C330:D330"/>
    <mergeCell ref="C331:D331"/>
    <mergeCell ref="A332:B332"/>
    <mergeCell ref="C332:D332"/>
    <mergeCell ref="K326:K327"/>
    <mergeCell ref="L326:L327"/>
    <mergeCell ref="M326:M327"/>
    <mergeCell ref="N326:N327"/>
    <mergeCell ref="O326:O327"/>
    <mergeCell ref="P326:P327"/>
    <mergeCell ref="C325:D325"/>
    <mergeCell ref="A326:A327"/>
    <mergeCell ref="B326:B327"/>
    <mergeCell ref="C326:D327"/>
    <mergeCell ref="I326:I327"/>
    <mergeCell ref="J326:J327"/>
    <mergeCell ref="C319:D319"/>
    <mergeCell ref="C320:D320"/>
    <mergeCell ref="C321:D321"/>
    <mergeCell ref="C322:D322"/>
    <mergeCell ref="C323:D323"/>
    <mergeCell ref="C324:D324"/>
    <mergeCell ref="C313:D313"/>
    <mergeCell ref="C314:D314"/>
    <mergeCell ref="C315:D315"/>
    <mergeCell ref="C316:D316"/>
    <mergeCell ref="C317:D317"/>
    <mergeCell ref="C318:D318"/>
    <mergeCell ref="C307:D307"/>
    <mergeCell ref="C308:D308"/>
    <mergeCell ref="C309:D309"/>
    <mergeCell ref="C310:D310"/>
    <mergeCell ref="C311:D311"/>
    <mergeCell ref="C312:D312"/>
    <mergeCell ref="C301:D301"/>
    <mergeCell ref="C302:D302"/>
    <mergeCell ref="C303:D303"/>
    <mergeCell ref="C304:D304"/>
    <mergeCell ref="C305:D305"/>
    <mergeCell ref="C306:D306"/>
    <mergeCell ref="C295:D295"/>
    <mergeCell ref="C296:D296"/>
    <mergeCell ref="C297:D297"/>
    <mergeCell ref="C298:D298"/>
    <mergeCell ref="C299:D299"/>
    <mergeCell ref="C300:D300"/>
    <mergeCell ref="C289:D289"/>
    <mergeCell ref="C290:D290"/>
    <mergeCell ref="C291:D291"/>
    <mergeCell ref="C292:D292"/>
    <mergeCell ref="C293:D293"/>
    <mergeCell ref="C294:D294"/>
    <mergeCell ref="C283:D283"/>
    <mergeCell ref="C284:D284"/>
    <mergeCell ref="C285:D285"/>
    <mergeCell ref="C286:D286"/>
    <mergeCell ref="C287:D287"/>
    <mergeCell ref="C288:D288"/>
    <mergeCell ref="C277:D277"/>
    <mergeCell ref="C278:D278"/>
    <mergeCell ref="C279:D279"/>
    <mergeCell ref="C280:D280"/>
    <mergeCell ref="C281:D281"/>
    <mergeCell ref="C282:D282"/>
    <mergeCell ref="C271:D271"/>
    <mergeCell ref="C272:D272"/>
    <mergeCell ref="C273:D273"/>
    <mergeCell ref="C274:D274"/>
    <mergeCell ref="C275:D275"/>
    <mergeCell ref="C276:D276"/>
    <mergeCell ref="C265:D265"/>
    <mergeCell ref="C266:D266"/>
    <mergeCell ref="C267:D267"/>
    <mergeCell ref="C268:D268"/>
    <mergeCell ref="C269:D269"/>
    <mergeCell ref="C270:D270"/>
    <mergeCell ref="C259:D259"/>
    <mergeCell ref="C260:D260"/>
    <mergeCell ref="C261:D261"/>
    <mergeCell ref="C262:D262"/>
    <mergeCell ref="C263:D263"/>
    <mergeCell ref="C264:D264"/>
    <mergeCell ref="C253:D253"/>
    <mergeCell ref="C254:D254"/>
    <mergeCell ref="C255:D255"/>
    <mergeCell ref="C256:D256"/>
    <mergeCell ref="C257:D257"/>
    <mergeCell ref="C258:D258"/>
    <mergeCell ref="C247:D247"/>
    <mergeCell ref="C248:D248"/>
    <mergeCell ref="C249:D249"/>
    <mergeCell ref="C250:D250"/>
    <mergeCell ref="C251:D251"/>
    <mergeCell ref="C252:D252"/>
    <mergeCell ref="C241:D241"/>
    <mergeCell ref="C242:D242"/>
    <mergeCell ref="C243:D243"/>
    <mergeCell ref="C244:D244"/>
    <mergeCell ref="C245:D245"/>
    <mergeCell ref="C246:D246"/>
    <mergeCell ref="C235:D235"/>
    <mergeCell ref="C236:D236"/>
    <mergeCell ref="C237:D237"/>
    <mergeCell ref="C238:D238"/>
    <mergeCell ref="C239:D239"/>
    <mergeCell ref="C240:D240"/>
    <mergeCell ref="C229:D229"/>
    <mergeCell ref="C230:D230"/>
    <mergeCell ref="C231:D231"/>
    <mergeCell ref="C232:D232"/>
    <mergeCell ref="C233:D233"/>
    <mergeCell ref="C234:D234"/>
    <mergeCell ref="C223:D223"/>
    <mergeCell ref="C224:D224"/>
    <mergeCell ref="C225:D225"/>
    <mergeCell ref="C226:D226"/>
    <mergeCell ref="C227:D227"/>
    <mergeCell ref="C228:D228"/>
    <mergeCell ref="C217:D217"/>
    <mergeCell ref="C218:D218"/>
    <mergeCell ref="C219:D219"/>
    <mergeCell ref="C220:D220"/>
    <mergeCell ref="C221:D221"/>
    <mergeCell ref="C222:D222"/>
    <mergeCell ref="C211:D211"/>
    <mergeCell ref="C212:D212"/>
    <mergeCell ref="C213:D213"/>
    <mergeCell ref="C214:D214"/>
    <mergeCell ref="C215:D215"/>
    <mergeCell ref="C216:D216"/>
    <mergeCell ref="C205:D205"/>
    <mergeCell ref="C206:D206"/>
    <mergeCell ref="C207:D207"/>
    <mergeCell ref="C208:D208"/>
    <mergeCell ref="C209:D209"/>
    <mergeCell ref="C210:D210"/>
    <mergeCell ref="C199:D199"/>
    <mergeCell ref="C200:D200"/>
    <mergeCell ref="C201:D201"/>
    <mergeCell ref="C202:D202"/>
    <mergeCell ref="C203:D203"/>
    <mergeCell ref="C204:D204"/>
    <mergeCell ref="A193:K193"/>
    <mergeCell ref="C194:D194"/>
    <mergeCell ref="C195:D195"/>
    <mergeCell ref="C196:D196"/>
    <mergeCell ref="C197:D197"/>
    <mergeCell ref="C198:D198"/>
    <mergeCell ref="C187:D187"/>
    <mergeCell ref="C188:D188"/>
    <mergeCell ref="C189:D189"/>
    <mergeCell ref="C190:D190"/>
    <mergeCell ref="C191:D191"/>
    <mergeCell ref="C192:D192"/>
    <mergeCell ref="C181:D181"/>
    <mergeCell ref="C182:D182"/>
    <mergeCell ref="C183:D183"/>
    <mergeCell ref="C184:D184"/>
    <mergeCell ref="C185:D185"/>
    <mergeCell ref="C186:D186"/>
    <mergeCell ref="C175:D175"/>
    <mergeCell ref="C176:D176"/>
    <mergeCell ref="C177:D177"/>
    <mergeCell ref="C178:D178"/>
    <mergeCell ref="C179:D179"/>
    <mergeCell ref="C180:D180"/>
    <mergeCell ref="C169:D169"/>
    <mergeCell ref="C170:D170"/>
    <mergeCell ref="C171:D171"/>
    <mergeCell ref="C172:D172"/>
    <mergeCell ref="C173:D173"/>
    <mergeCell ref="C174:D174"/>
    <mergeCell ref="C163:D163"/>
    <mergeCell ref="C164:D164"/>
    <mergeCell ref="C165:D165"/>
    <mergeCell ref="C166:D166"/>
    <mergeCell ref="C167:D167"/>
    <mergeCell ref="C168:D168"/>
    <mergeCell ref="C157:D157"/>
    <mergeCell ref="C158:D158"/>
    <mergeCell ref="C159:D159"/>
    <mergeCell ref="C160:D160"/>
    <mergeCell ref="C161:D161"/>
    <mergeCell ref="C162:D162"/>
    <mergeCell ref="C151:D151"/>
    <mergeCell ref="C152:D152"/>
    <mergeCell ref="C153:D153"/>
    <mergeCell ref="C154:D154"/>
    <mergeCell ref="C155:D155"/>
    <mergeCell ref="C156:D156"/>
    <mergeCell ref="C145:D145"/>
    <mergeCell ref="C146:D146"/>
    <mergeCell ref="C147:D147"/>
    <mergeCell ref="C148:D148"/>
    <mergeCell ref="C149:D149"/>
    <mergeCell ref="C150:D150"/>
    <mergeCell ref="C139:D139"/>
    <mergeCell ref="C140:D140"/>
    <mergeCell ref="C141:D141"/>
    <mergeCell ref="C142:D142"/>
    <mergeCell ref="C143:D143"/>
    <mergeCell ref="C144:D144"/>
    <mergeCell ref="C133:D133"/>
    <mergeCell ref="C134:D134"/>
    <mergeCell ref="C135:D135"/>
    <mergeCell ref="C136:D136"/>
    <mergeCell ref="C137:D137"/>
    <mergeCell ref="C138:D138"/>
    <mergeCell ref="C127:D127"/>
    <mergeCell ref="C128:D128"/>
    <mergeCell ref="C129:D129"/>
    <mergeCell ref="C130:D130"/>
    <mergeCell ref="C131:D131"/>
    <mergeCell ref="C132:D132"/>
    <mergeCell ref="C122:D122"/>
    <mergeCell ref="C123:D123"/>
    <mergeCell ref="C124:D124"/>
    <mergeCell ref="A125:B125"/>
    <mergeCell ref="C125:D125"/>
    <mergeCell ref="C126:D126"/>
    <mergeCell ref="C116:D116"/>
    <mergeCell ref="C117:D117"/>
    <mergeCell ref="C118:D118"/>
    <mergeCell ref="C119:D119"/>
    <mergeCell ref="C120:D120"/>
    <mergeCell ref="C121:D121"/>
    <mergeCell ref="C110:D110"/>
    <mergeCell ref="C111:D111"/>
    <mergeCell ref="C112:D112"/>
    <mergeCell ref="C113:D113"/>
    <mergeCell ref="C114:D114"/>
    <mergeCell ref="C115:D115"/>
    <mergeCell ref="C104:D104"/>
    <mergeCell ref="C105:D105"/>
    <mergeCell ref="C106:D106"/>
    <mergeCell ref="C107:D107"/>
    <mergeCell ref="C108:D108"/>
    <mergeCell ref="C109:D109"/>
    <mergeCell ref="C98:D98"/>
    <mergeCell ref="C99:D99"/>
    <mergeCell ref="C100:D100"/>
    <mergeCell ref="C101:D101"/>
    <mergeCell ref="C102:D102"/>
    <mergeCell ref="C103:D103"/>
    <mergeCell ref="C92:D92"/>
    <mergeCell ref="C93:D93"/>
    <mergeCell ref="C94:D94"/>
    <mergeCell ref="C95:D95"/>
    <mergeCell ref="C96:D96"/>
    <mergeCell ref="C97:D97"/>
    <mergeCell ref="C86:D86"/>
    <mergeCell ref="C87:D87"/>
    <mergeCell ref="C88:D88"/>
    <mergeCell ref="C89:D89"/>
    <mergeCell ref="C90:D90"/>
    <mergeCell ref="C91:D91"/>
    <mergeCell ref="C80:D80"/>
    <mergeCell ref="C81:D81"/>
    <mergeCell ref="C82:D82"/>
    <mergeCell ref="C83:D83"/>
    <mergeCell ref="C84:D84"/>
    <mergeCell ref="C85:D85"/>
    <mergeCell ref="A75:B75"/>
    <mergeCell ref="C75:D75"/>
    <mergeCell ref="C76:D76"/>
    <mergeCell ref="C77:D77"/>
    <mergeCell ref="C78:D78"/>
    <mergeCell ref="C79:D79"/>
    <mergeCell ref="C69:D69"/>
    <mergeCell ref="C70:D70"/>
    <mergeCell ref="C71:D71"/>
    <mergeCell ref="C72:D72"/>
    <mergeCell ref="A73:B73"/>
    <mergeCell ref="C74:D74"/>
    <mergeCell ref="C63:D63"/>
    <mergeCell ref="C64:D64"/>
    <mergeCell ref="C65:D65"/>
    <mergeCell ref="C66:D66"/>
    <mergeCell ref="C67:D67"/>
    <mergeCell ref="C68:D68"/>
    <mergeCell ref="C57:D57"/>
    <mergeCell ref="C58:D58"/>
    <mergeCell ref="C59:D59"/>
    <mergeCell ref="C60:D60"/>
    <mergeCell ref="C61:D61"/>
    <mergeCell ref="C62:D62"/>
    <mergeCell ref="C52:D52"/>
    <mergeCell ref="C53:D53"/>
    <mergeCell ref="C54:D54"/>
    <mergeCell ref="C55:D55"/>
    <mergeCell ref="C56:D56"/>
    <mergeCell ref="C46:D46"/>
    <mergeCell ref="C47:D47"/>
    <mergeCell ref="C48:D48"/>
    <mergeCell ref="C49:D49"/>
    <mergeCell ref="C50:D50"/>
    <mergeCell ref="C51:D51"/>
    <mergeCell ref="C40:D40"/>
    <mergeCell ref="C41:D41"/>
    <mergeCell ref="C42:D42"/>
    <mergeCell ref="C43:D43"/>
    <mergeCell ref="C44:D44"/>
    <mergeCell ref="C45:D45"/>
    <mergeCell ref="C35:D35"/>
    <mergeCell ref="A36:B36"/>
    <mergeCell ref="C36:D36"/>
    <mergeCell ref="C37:D37"/>
    <mergeCell ref="C38:D38"/>
    <mergeCell ref="C39:D39"/>
    <mergeCell ref="K31:K34"/>
    <mergeCell ref="L31:L34"/>
    <mergeCell ref="M31:M34"/>
    <mergeCell ref="N31:N34"/>
    <mergeCell ref="O31:O34"/>
    <mergeCell ref="P31:P34"/>
    <mergeCell ref="C30:D30"/>
    <mergeCell ref="A31:A34"/>
    <mergeCell ref="B31:B34"/>
    <mergeCell ref="C31:D34"/>
    <mergeCell ref="I31:I34"/>
    <mergeCell ref="J31:J34"/>
    <mergeCell ref="C24:D24"/>
    <mergeCell ref="C25:D25"/>
    <mergeCell ref="C26:D26"/>
    <mergeCell ref="C27:D27"/>
    <mergeCell ref="C28:D28"/>
    <mergeCell ref="C29:D29"/>
    <mergeCell ref="A20:A23"/>
    <mergeCell ref="C20:D20"/>
    <mergeCell ref="E20:E23"/>
    <mergeCell ref="C21:D21"/>
    <mergeCell ref="C22:D22"/>
    <mergeCell ref="C23:D23"/>
    <mergeCell ref="A15:A19"/>
    <mergeCell ref="C15:D15"/>
    <mergeCell ref="E15:E19"/>
    <mergeCell ref="C16:D16"/>
    <mergeCell ref="C17:D17"/>
    <mergeCell ref="C18:D18"/>
    <mergeCell ref="C19:D19"/>
    <mergeCell ref="H12:H13"/>
    <mergeCell ref="I12:I13"/>
    <mergeCell ref="J12:J13"/>
    <mergeCell ref="K12:K13"/>
    <mergeCell ref="A14:B14"/>
    <mergeCell ref="C14:D14"/>
    <mergeCell ref="J1:K1"/>
    <mergeCell ref="A2:K2"/>
    <mergeCell ref="A3:K3"/>
    <mergeCell ref="I5:K5"/>
    <mergeCell ref="A12:A13"/>
    <mergeCell ref="B12:B13"/>
    <mergeCell ref="C12:D13"/>
    <mergeCell ref="E12:E13"/>
    <mergeCell ref="F12:F13"/>
    <mergeCell ref="G12:G13"/>
  </mergeCells>
  <conditionalFormatting sqref="B399:B1048576 B4:B13">
    <cfRule type="duplicateValues" dxfId="871" priority="1"/>
  </conditionalFormatting>
  <pageMargins left="0.78740157480314965" right="0.59055118110236227" top="0.78740157480314965" bottom="0.78740157480314965" header="0.31496062992125984" footer="0.31496062992125984"/>
  <pageSetup paperSize="9" scale="10" fitToHeight="0" orientation="portrait" r:id="rId1"/>
  <headerFooter differentFirst="1">
    <oddHeader>&amp;R&amp;"Times New Roman,обычный"&amp;16&amp;P</oddHeader>
  </headerFooter>
  <rowBreaks count="1" manualBreakCount="1">
    <brk id="344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outlinePr summaryRight="0"/>
  </sheetPr>
  <dimension ref="A1:BQ419"/>
  <sheetViews>
    <sheetView view="pageBreakPreview" zoomScale="80" zoomScaleNormal="80" zoomScaleSheetLayoutView="80" workbookViewId="0">
      <pane xSplit="11" ySplit="13" topLeftCell="L14" activePane="bottomRight" state="frozen"/>
      <selection activeCell="BR12" sqref="A12:XFD12"/>
      <selection pane="topRight" activeCell="BR12" sqref="A12:XFD12"/>
      <selection pane="bottomLeft" activeCell="BR12" sqref="A12:XFD12"/>
      <selection pane="bottomRight" activeCell="BR12" sqref="A12:XFD12"/>
    </sheetView>
  </sheetViews>
  <sheetFormatPr defaultColWidth="9.140625" defaultRowHeight="22.5" customHeight="1" outlineLevelRow="1" outlineLevelCol="4" x14ac:dyDescent="0.25"/>
  <cols>
    <col min="1" max="1" width="10.5703125" style="4" customWidth="1"/>
    <col min="2" max="2" width="53.7109375" style="1" customWidth="1"/>
    <col min="3" max="3" width="9.140625" style="1" customWidth="1"/>
    <col min="4" max="4" width="5.140625" style="1" customWidth="1"/>
    <col min="5" max="5" width="40.42578125" style="1" customWidth="1"/>
    <col min="6" max="6" width="12.7109375" style="1" customWidth="1" outlineLevel="1"/>
    <col min="7" max="7" width="21.28515625" style="1" customWidth="1" outlineLevel="1"/>
    <col min="8" max="8" width="12.7109375" style="1" customWidth="1" outlineLevel="1"/>
    <col min="9" max="9" width="17.140625" style="1" customWidth="1" outlineLevel="1"/>
    <col min="10" max="10" width="14.7109375" style="1" customWidth="1"/>
    <col min="11" max="11" width="14.7109375" style="1" customWidth="1" outlineLevel="2"/>
    <col min="12" max="12" width="14.42578125" style="145" customWidth="1" outlineLevel="1"/>
    <col min="13" max="13" width="13.42578125" style="175" customWidth="1" outlineLevel="2"/>
    <col min="14" max="14" width="19.42578125" style="151" customWidth="1" outlineLevel="1"/>
    <col min="15" max="15" width="19.42578125" style="177" customWidth="1" outlineLevel="2"/>
    <col min="16" max="16" width="20" style="155" customWidth="1" outlineLevel="1"/>
    <col min="17" max="17" width="19.5703125" style="155" customWidth="1" outlineLevel="2"/>
    <col min="18" max="18" width="17.7109375" style="155" customWidth="1" outlineLevel="1"/>
    <col min="19" max="19" width="18.42578125" style="155" customWidth="1" outlineLevel="2"/>
    <col min="20" max="20" width="14.140625" style="145" customWidth="1" outlineLevel="1"/>
    <col min="21" max="21" width="14.140625" style="145" customWidth="1" outlineLevel="2"/>
    <col min="22" max="22" width="16.28515625" style="1" customWidth="1" outlineLevel="1"/>
    <col min="23" max="23" width="16.28515625" style="1" customWidth="1" outlineLevel="2"/>
    <col min="24" max="24" width="19.5703125" style="1" customWidth="1" outlineLevel="1"/>
    <col min="25" max="25" width="19.5703125" style="1" customWidth="1" outlineLevel="2"/>
    <col min="26" max="26" width="19.140625" style="155" customWidth="1" outlineLevel="1"/>
    <col min="27" max="27" width="19.140625" style="155" customWidth="1" outlineLevel="2"/>
    <col min="28" max="28" width="19.140625" style="155" customWidth="1" outlineLevel="1"/>
    <col min="29" max="29" width="19.140625" style="155" customWidth="1" outlineLevel="2"/>
    <col min="30" max="30" width="20.85546875" style="1" customWidth="1" outlineLevel="1"/>
    <col min="31" max="31" width="17.140625" style="149" customWidth="1" outlineLevel="2"/>
    <col min="32" max="32" width="17.7109375" style="1" customWidth="1" outlineLevel="1"/>
    <col min="33" max="33" width="17.7109375" style="1" customWidth="1" outlineLevel="2"/>
    <col min="34" max="34" width="18.85546875" style="1" customWidth="1" outlineLevel="1"/>
    <col min="35" max="35" width="18.85546875" style="1" customWidth="1" outlineLevel="2"/>
    <col min="36" max="36" width="14.85546875" style="1" customWidth="1" outlineLevel="1"/>
    <col min="37" max="37" width="14.85546875" style="1" customWidth="1" outlineLevel="2"/>
    <col min="38" max="38" width="15.5703125" style="170" customWidth="1" outlineLevel="1"/>
    <col min="39" max="39" width="15.5703125" style="170" customWidth="1" outlineLevel="2"/>
    <col min="40" max="40" width="18.42578125" style="1" customWidth="1" outlineLevel="1"/>
    <col min="41" max="41" width="18.42578125" style="1" customWidth="1" outlineLevel="2"/>
    <col min="42" max="42" width="21.28515625" style="1" customWidth="1" outlineLevel="1"/>
    <col min="43" max="43" width="21" style="1" customWidth="1" outlineLevel="2"/>
    <col min="44" max="44" width="15.85546875" style="1" customWidth="1" outlineLevel="1"/>
    <col min="45" max="45" width="15.85546875" style="1" customWidth="1" outlineLevel="2"/>
    <col min="46" max="46" width="14.42578125" style="1" customWidth="1" outlineLevel="1"/>
    <col min="47" max="47" width="14.42578125" style="1" customWidth="1" outlineLevel="2"/>
    <col min="48" max="48" width="16" style="1" customWidth="1" outlineLevel="1"/>
    <col min="49" max="49" width="17" style="1" customWidth="1" outlineLevel="2"/>
    <col min="50" max="50" width="15.5703125" style="1" customWidth="1" outlineLevel="1"/>
    <col min="51" max="51" width="15.5703125" style="1" customWidth="1" outlineLevel="2"/>
    <col min="52" max="52" width="16.7109375" style="1" customWidth="1" outlineLevel="1"/>
    <col min="53" max="53" width="16.7109375" style="1" customWidth="1" outlineLevel="2"/>
    <col min="54" max="54" width="15.5703125" style="1" customWidth="1" outlineLevel="1"/>
    <col min="55" max="55" width="14.85546875" style="1" customWidth="1" outlineLevel="2"/>
    <col min="56" max="56" width="15.7109375" style="1" customWidth="1" outlineLevel="1"/>
    <col min="57" max="57" width="15.7109375" style="1" customWidth="1" outlineLevel="2"/>
    <col min="58" max="58" width="15.7109375" style="1" customWidth="1" outlineLevel="1"/>
    <col min="59" max="59" width="14.42578125" style="1" customWidth="1" outlineLevel="2"/>
    <col min="60" max="60" width="12" style="170" customWidth="1" outlineLevel="1"/>
    <col min="61" max="61" width="14.140625" style="170" customWidth="1" outlineLevel="2"/>
    <col min="62" max="62" width="10" style="1" customWidth="1" outlineLevel="1"/>
    <col min="63" max="63" width="12.140625" style="1" customWidth="1" outlineLevel="2"/>
    <col min="64" max="64" width="10.7109375" style="1" customWidth="1" outlineLevel="1"/>
    <col min="65" max="65" width="12.85546875" style="1" customWidth="1" outlineLevel="4"/>
    <col min="66" max="66" width="8.5703125" style="1" customWidth="1" outlineLevel="1"/>
    <col min="67" max="67" width="11.7109375" style="1" customWidth="1" outlineLevel="2"/>
    <col min="68" max="68" width="14.85546875" style="1" customWidth="1" outlineLevel="1"/>
    <col min="69" max="69" width="14.7109375" style="1" customWidth="1" outlineLevel="2"/>
    <col min="70" max="16384" width="9.140625" style="1"/>
  </cols>
  <sheetData>
    <row r="1" spans="1:69" ht="45" customHeight="1" x14ac:dyDescent="0.25">
      <c r="A1" s="1425" t="s">
        <v>628</v>
      </c>
      <c r="B1" s="1425"/>
      <c r="C1" s="1425"/>
      <c r="D1" s="1425"/>
      <c r="E1" s="1425"/>
      <c r="F1" s="1425"/>
      <c r="G1" s="1425"/>
      <c r="H1" s="1425"/>
      <c r="I1" s="1425"/>
      <c r="J1" s="1425"/>
      <c r="K1" s="1425"/>
    </row>
    <row r="2" spans="1:69" ht="32.25" customHeight="1" x14ac:dyDescent="0.25">
      <c r="A2" s="1425" t="s">
        <v>444</v>
      </c>
      <c r="B2" s="1425"/>
      <c r="C2" s="1425"/>
      <c r="D2" s="1425"/>
      <c r="E2" s="1425"/>
      <c r="F2" s="1425"/>
      <c r="G2" s="1425"/>
      <c r="H2" s="1425"/>
      <c r="I2" s="1425"/>
      <c r="J2" s="1425"/>
      <c r="K2" s="1425"/>
      <c r="AZ2" s="302"/>
      <c r="BA2" s="302"/>
      <c r="BB2" s="303"/>
    </row>
    <row r="3" spans="1:69" ht="21" customHeight="1" thickBot="1" x14ac:dyDescent="0.3">
      <c r="A3" s="1426"/>
      <c r="B3" s="1427"/>
      <c r="C3" s="1427"/>
      <c r="D3" s="1427"/>
      <c r="E3" s="1427"/>
      <c r="F3" s="1427"/>
      <c r="G3" s="1427"/>
      <c r="H3" s="1427"/>
      <c r="I3" s="1427"/>
      <c r="J3" s="1427"/>
      <c r="K3" s="1427"/>
      <c r="L3" s="292"/>
      <c r="AB3" s="331" t="s">
        <v>519</v>
      </c>
      <c r="AC3" s="331" t="s">
        <v>519</v>
      </c>
      <c r="AL3" s="412" t="s">
        <v>531</v>
      </c>
      <c r="AM3" s="412" t="s">
        <v>531</v>
      </c>
      <c r="AR3" s="302"/>
      <c r="AS3" s="302"/>
    </row>
    <row r="4" spans="1:69" ht="22.5" hidden="1" customHeight="1" outlineLevel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</row>
    <row r="5" spans="1:69" ht="36" hidden="1" customHeight="1" outlineLevel="1" x14ac:dyDescent="0.25">
      <c r="A5" s="2"/>
      <c r="B5" s="2"/>
      <c r="C5" s="2"/>
      <c r="D5" s="2"/>
      <c r="E5" s="2"/>
      <c r="F5" s="2"/>
      <c r="G5" s="2"/>
      <c r="H5" s="2"/>
      <c r="I5" s="2"/>
      <c r="J5" s="2"/>
      <c r="K5" s="2"/>
    </row>
    <row r="6" spans="1:69" ht="28.5" hidden="1" customHeight="1" outlineLevel="1" x14ac:dyDescent="0.25">
      <c r="A6" s="2"/>
      <c r="B6" s="2"/>
      <c r="C6" s="2"/>
      <c r="D6" s="2"/>
      <c r="E6" s="2"/>
      <c r="F6" s="2"/>
      <c r="G6" s="2"/>
      <c r="H6" s="2"/>
      <c r="I6" s="5" t="s">
        <v>367</v>
      </c>
      <c r="J6" s="3"/>
      <c r="K6" s="3"/>
    </row>
    <row r="7" spans="1:69" ht="14.25" hidden="1" customHeight="1" outlineLevel="1" x14ac:dyDescent="0.3">
      <c r="A7" s="2"/>
      <c r="B7" s="2"/>
      <c r="C7" s="2"/>
      <c r="D7" s="2"/>
      <c r="E7" s="85"/>
      <c r="F7" s="95"/>
      <c r="G7" s="92"/>
      <c r="I7" s="135">
        <f>Кнр!C20</f>
        <v>1.8967297804762508</v>
      </c>
      <c r="J7" s="4"/>
      <c r="K7" s="4"/>
    </row>
    <row r="8" spans="1:69" ht="67.5" hidden="1" customHeight="1" outlineLevel="1" x14ac:dyDescent="0.25">
      <c r="A8" s="2"/>
      <c r="B8" s="2"/>
      <c r="C8" s="2"/>
      <c r="D8" s="2"/>
      <c r="E8" s="2"/>
      <c r="F8" s="95"/>
      <c r="G8" s="93"/>
      <c r="H8" s="2"/>
      <c r="I8" s="5" t="s">
        <v>368</v>
      </c>
      <c r="J8" s="5" t="s">
        <v>369</v>
      </c>
      <c r="K8" s="5" t="s">
        <v>370</v>
      </c>
    </row>
    <row r="9" spans="1:69" ht="18" hidden="1" customHeight="1" outlineLevel="1" x14ac:dyDescent="0.3">
      <c r="A9" s="2"/>
      <c r="B9" s="2"/>
      <c r="C9" s="2"/>
      <c r="D9" s="2"/>
      <c r="E9" s="2"/>
      <c r="F9" s="95"/>
      <c r="G9" s="92"/>
      <c r="H9" s="88"/>
      <c r="I9" s="135">
        <f>Кнр!C20</f>
        <v>1.8967297804762508</v>
      </c>
      <c r="J9" s="130" t="e">
        <f>#REF!</f>
        <v>#REF!</v>
      </c>
      <c r="K9" s="130" t="e">
        <f>#REF!</f>
        <v>#REF!</v>
      </c>
    </row>
    <row r="10" spans="1:69" ht="24.75" hidden="1" customHeight="1" outlineLevel="1" x14ac:dyDescent="0.25">
      <c r="A10" s="2"/>
      <c r="B10" s="2"/>
      <c r="C10" s="2"/>
      <c r="D10" s="2"/>
      <c r="E10" s="2"/>
      <c r="F10" s="95"/>
      <c r="G10" s="93"/>
      <c r="H10" s="2"/>
      <c r="I10" s="5" t="s">
        <v>371</v>
      </c>
      <c r="J10" s="4"/>
      <c r="K10" s="4"/>
    </row>
    <row r="11" spans="1:69" ht="26.25" hidden="1" customHeight="1" outlineLevel="1" thickBot="1" x14ac:dyDescent="0.3">
      <c r="A11" s="2"/>
      <c r="B11" s="2"/>
      <c r="C11" s="2"/>
      <c r="D11" s="2"/>
      <c r="F11" s="96"/>
      <c r="G11" s="94"/>
      <c r="H11" s="89"/>
      <c r="I11" s="135">
        <f>Кнр!C20</f>
        <v>1.8967297804762508</v>
      </c>
      <c r="J11" s="4"/>
      <c r="K11" s="4"/>
    </row>
    <row r="12" spans="1:69" s="6" customFormat="1" ht="22.5" customHeight="1" collapsed="1" x14ac:dyDescent="0.25">
      <c r="A12" s="1428" t="s">
        <v>363</v>
      </c>
      <c r="B12" s="1430" t="s">
        <v>357</v>
      </c>
      <c r="C12" s="1430" t="s">
        <v>0</v>
      </c>
      <c r="D12" s="1430"/>
      <c r="E12" s="1430" t="s">
        <v>358</v>
      </c>
      <c r="F12" s="1421" t="s">
        <v>360</v>
      </c>
      <c r="G12" s="1432" t="s">
        <v>359</v>
      </c>
      <c r="H12" s="1421" t="s">
        <v>420</v>
      </c>
      <c r="I12" s="1421" t="s">
        <v>361</v>
      </c>
      <c r="J12" s="1423" t="s">
        <v>625</v>
      </c>
      <c r="K12" s="1424"/>
      <c r="L12" s="1366" t="s">
        <v>500</v>
      </c>
      <c r="M12" s="1367" t="s">
        <v>499</v>
      </c>
      <c r="N12" s="1360" t="s">
        <v>501</v>
      </c>
      <c r="O12" s="1367" t="s">
        <v>502</v>
      </c>
      <c r="P12" s="1365" t="s">
        <v>446</v>
      </c>
      <c r="Q12" s="1303" t="s">
        <v>447</v>
      </c>
      <c r="R12" s="1302" t="s">
        <v>449</v>
      </c>
      <c r="S12" s="1303" t="s">
        <v>448</v>
      </c>
      <c r="T12" s="1359" t="s">
        <v>450</v>
      </c>
      <c r="U12" s="1303" t="s">
        <v>451</v>
      </c>
      <c r="V12" s="1302" t="s">
        <v>452</v>
      </c>
      <c r="W12" s="1303" t="s">
        <v>453</v>
      </c>
      <c r="X12" s="1302" t="s">
        <v>454</v>
      </c>
      <c r="Y12" s="1340" t="s">
        <v>455</v>
      </c>
      <c r="Z12" s="1302" t="s">
        <v>456</v>
      </c>
      <c r="AA12" s="1303" t="s">
        <v>457</v>
      </c>
      <c r="AB12" s="1302" t="s">
        <v>520</v>
      </c>
      <c r="AC12" s="1303" t="s">
        <v>521</v>
      </c>
      <c r="AD12" s="1302" t="s">
        <v>458</v>
      </c>
      <c r="AE12" s="1333" t="s">
        <v>459</v>
      </c>
      <c r="AF12" s="1302" t="s">
        <v>460</v>
      </c>
      <c r="AG12" s="1303" t="s">
        <v>461</v>
      </c>
      <c r="AH12" s="1302" t="s">
        <v>462</v>
      </c>
      <c r="AI12" s="1303" t="s">
        <v>463</v>
      </c>
      <c r="AJ12" s="1302" t="s">
        <v>464</v>
      </c>
      <c r="AK12" s="1303" t="s">
        <v>465</v>
      </c>
      <c r="AL12" s="1302" t="s">
        <v>466</v>
      </c>
      <c r="AM12" s="1303" t="s">
        <v>467</v>
      </c>
      <c r="AN12" s="1302" t="s">
        <v>471</v>
      </c>
      <c r="AO12" s="1303" t="s">
        <v>472</v>
      </c>
      <c r="AP12" s="1302" t="s">
        <v>473</v>
      </c>
      <c r="AQ12" s="1303" t="s">
        <v>474</v>
      </c>
      <c r="AR12" s="1302" t="s">
        <v>475</v>
      </c>
      <c r="AS12" s="1303" t="s">
        <v>476</v>
      </c>
      <c r="AT12" s="1302" t="s">
        <v>477</v>
      </c>
      <c r="AU12" s="1303" t="s">
        <v>478</v>
      </c>
      <c r="AV12" s="1302" t="s">
        <v>479</v>
      </c>
      <c r="AW12" s="1303" t="s">
        <v>480</v>
      </c>
      <c r="AX12" s="1302" t="s">
        <v>481</v>
      </c>
      <c r="AY12" s="1303" t="s">
        <v>482</v>
      </c>
      <c r="AZ12" s="1302" t="s">
        <v>483</v>
      </c>
      <c r="BA12" s="1303" t="s">
        <v>484</v>
      </c>
      <c r="BB12" s="1302" t="s">
        <v>485</v>
      </c>
      <c r="BC12" s="1303" t="s">
        <v>486</v>
      </c>
      <c r="BD12" s="1302" t="s">
        <v>487</v>
      </c>
      <c r="BE12" s="1303" t="s">
        <v>488</v>
      </c>
      <c r="BF12" s="1302" t="s">
        <v>489</v>
      </c>
      <c r="BG12" s="1303" t="s">
        <v>490</v>
      </c>
      <c r="BH12" s="1302" t="s">
        <v>508</v>
      </c>
      <c r="BI12" s="1303" t="s">
        <v>505</v>
      </c>
      <c r="BJ12" s="1302" t="s">
        <v>491</v>
      </c>
      <c r="BK12" s="1303" t="s">
        <v>492</v>
      </c>
      <c r="BL12" s="1302" t="s">
        <v>493</v>
      </c>
      <c r="BM12" s="1303" t="s">
        <v>494</v>
      </c>
      <c r="BN12" s="1302" t="s">
        <v>495</v>
      </c>
      <c r="BO12" s="1303" t="s">
        <v>496</v>
      </c>
      <c r="BP12" s="1302" t="s">
        <v>497</v>
      </c>
      <c r="BQ12" s="1303" t="s">
        <v>498</v>
      </c>
    </row>
    <row r="13" spans="1:69" s="6" customFormat="1" ht="57.75" customHeight="1" thickBot="1" x14ac:dyDescent="0.3">
      <c r="A13" s="1429"/>
      <c r="B13" s="1431"/>
      <c r="C13" s="1431"/>
      <c r="D13" s="1431"/>
      <c r="E13" s="1431"/>
      <c r="F13" s="1422"/>
      <c r="G13" s="1433"/>
      <c r="H13" s="1422"/>
      <c r="I13" s="1422"/>
      <c r="J13" s="276" t="s">
        <v>596</v>
      </c>
      <c r="K13" s="277" t="s">
        <v>626</v>
      </c>
      <c r="L13" s="1366"/>
      <c r="M13" s="1367"/>
      <c r="N13" s="1360"/>
      <c r="O13" s="1367"/>
      <c r="P13" s="1365"/>
      <c r="Q13" s="1303"/>
      <c r="R13" s="1302"/>
      <c r="S13" s="1303"/>
      <c r="T13" s="1359"/>
      <c r="U13" s="1303"/>
      <c r="V13" s="1302"/>
      <c r="W13" s="1303"/>
      <c r="X13" s="1302"/>
      <c r="Y13" s="1340"/>
      <c r="Z13" s="1302"/>
      <c r="AA13" s="1303"/>
      <c r="AB13" s="1302"/>
      <c r="AC13" s="1303"/>
      <c r="AD13" s="1302"/>
      <c r="AE13" s="1333"/>
      <c r="AF13" s="1302"/>
      <c r="AG13" s="1303"/>
      <c r="AH13" s="1302"/>
      <c r="AI13" s="1303"/>
      <c r="AJ13" s="1302"/>
      <c r="AK13" s="1303"/>
      <c r="AL13" s="1302"/>
      <c r="AM13" s="1303"/>
      <c r="AN13" s="1302"/>
      <c r="AO13" s="1303"/>
      <c r="AP13" s="1302"/>
      <c r="AQ13" s="1303"/>
      <c r="AR13" s="1302"/>
      <c r="AS13" s="1303"/>
      <c r="AT13" s="1302"/>
      <c r="AU13" s="1303"/>
      <c r="AV13" s="1302"/>
      <c r="AW13" s="1303"/>
      <c r="AX13" s="1302"/>
      <c r="AY13" s="1303"/>
      <c r="AZ13" s="1302"/>
      <c r="BA13" s="1303"/>
      <c r="BB13" s="1302"/>
      <c r="BC13" s="1303"/>
      <c r="BD13" s="1302"/>
      <c r="BE13" s="1303"/>
      <c r="BF13" s="1302"/>
      <c r="BG13" s="1303"/>
      <c r="BH13" s="1302"/>
      <c r="BI13" s="1303"/>
      <c r="BJ13" s="1302"/>
      <c r="BK13" s="1303"/>
      <c r="BL13" s="1302"/>
      <c r="BM13" s="1303"/>
      <c r="BN13" s="1302"/>
      <c r="BO13" s="1303"/>
      <c r="BP13" s="1302"/>
      <c r="BQ13" s="1303"/>
    </row>
    <row r="14" spans="1:69" s="6" customFormat="1" ht="43.5" hidden="1" customHeight="1" thickBot="1" x14ac:dyDescent="0.3">
      <c r="A14" s="1369" t="s">
        <v>362</v>
      </c>
      <c r="B14" s="1370"/>
      <c r="C14" s="1370"/>
      <c r="D14" s="1370"/>
      <c r="E14" s="1370"/>
      <c r="F14" s="1370"/>
      <c r="G14" s="1370"/>
      <c r="H14" s="1370"/>
      <c r="I14" s="1370"/>
      <c r="J14" s="142"/>
      <c r="K14" s="142"/>
      <c r="L14" s="157"/>
      <c r="M14" s="159"/>
      <c r="N14" s="153"/>
      <c r="O14" s="180"/>
      <c r="P14" s="158"/>
      <c r="Q14" s="159"/>
      <c r="R14" s="157"/>
      <c r="S14" s="159"/>
      <c r="T14" s="147"/>
      <c r="U14" s="161"/>
      <c r="V14" s="157"/>
      <c r="W14" s="159"/>
      <c r="X14" s="163"/>
      <c r="Y14" s="165"/>
      <c r="Z14" s="157"/>
      <c r="AA14" s="159"/>
      <c r="AB14" s="157"/>
      <c r="AC14" s="159"/>
      <c r="AD14" s="163"/>
      <c r="AE14" s="169"/>
      <c r="AF14" s="163"/>
      <c r="AG14" s="164"/>
      <c r="AH14" s="163"/>
      <c r="AI14" s="164"/>
      <c r="AJ14" s="163"/>
      <c r="AK14" s="164"/>
      <c r="AL14" s="163"/>
      <c r="AM14" s="164"/>
      <c r="AN14" s="163"/>
      <c r="AO14" s="165"/>
      <c r="AP14" s="163"/>
      <c r="AQ14" s="164"/>
      <c r="AR14" s="163"/>
      <c r="AS14" s="164"/>
      <c r="AT14" s="163"/>
      <c r="AU14" s="164"/>
      <c r="AV14" s="163"/>
      <c r="AW14" s="164"/>
      <c r="AX14" s="163"/>
      <c r="AY14" s="164"/>
      <c r="AZ14" s="168"/>
      <c r="BA14" s="164"/>
      <c r="BB14" s="157"/>
      <c r="BC14" s="159"/>
      <c r="BD14" s="163"/>
      <c r="BE14" s="164"/>
      <c r="BF14" s="163"/>
      <c r="BG14" s="164"/>
      <c r="BH14" s="163"/>
      <c r="BI14" s="164"/>
      <c r="BJ14" s="163"/>
      <c r="BK14" s="164"/>
      <c r="BL14" s="163"/>
      <c r="BM14" s="165"/>
      <c r="BN14" s="171"/>
      <c r="BO14" s="172"/>
      <c r="BP14" s="157"/>
      <c r="BQ14" s="159"/>
    </row>
    <row r="15" spans="1:69" s="195" customFormat="1" ht="45.75" hidden="1" customHeight="1" x14ac:dyDescent="0.25">
      <c r="A15" s="1417">
        <v>1</v>
      </c>
      <c r="B15" s="181" t="s">
        <v>1</v>
      </c>
      <c r="C15" s="1420"/>
      <c r="D15" s="1420"/>
      <c r="E15" s="1386" t="s">
        <v>389</v>
      </c>
      <c r="F15" s="182"/>
      <c r="G15" s="183"/>
      <c r="H15" s="182"/>
      <c r="I15" s="182"/>
      <c r="J15" s="266"/>
      <c r="K15" s="267"/>
      <c r="L15" s="166"/>
      <c r="M15" s="167"/>
      <c r="N15" s="184"/>
      <c r="O15" s="185"/>
      <c r="P15" s="186"/>
      <c r="Q15" s="167"/>
      <c r="R15" s="166"/>
      <c r="S15" s="167"/>
      <c r="T15" s="187"/>
      <c r="U15" s="188"/>
      <c r="V15" s="166"/>
      <c r="W15" s="167"/>
      <c r="X15" s="173"/>
      <c r="Y15" s="189"/>
      <c r="Z15" s="166"/>
      <c r="AA15" s="167"/>
      <c r="AB15" s="166"/>
      <c r="AC15" s="321"/>
      <c r="AD15" s="173"/>
      <c r="AE15" s="191"/>
      <c r="AF15" s="173"/>
      <c r="AG15" s="174"/>
      <c r="AH15" s="173"/>
      <c r="AI15" s="174"/>
      <c r="AJ15" s="173"/>
      <c r="AK15" s="174"/>
      <c r="AL15" s="173"/>
      <c r="AM15" s="174"/>
      <c r="AN15" s="173"/>
      <c r="AO15" s="189"/>
      <c r="AP15" s="173"/>
      <c r="AQ15" s="174"/>
      <c r="AR15" s="173"/>
      <c r="AS15" s="174"/>
      <c r="AT15" s="173"/>
      <c r="AU15" s="174"/>
      <c r="AV15" s="173"/>
      <c r="AW15" s="174"/>
      <c r="AX15" s="173"/>
      <c r="AY15" s="174"/>
      <c r="AZ15" s="192"/>
      <c r="BA15" s="174"/>
      <c r="BB15" s="166"/>
      <c r="BC15" s="167"/>
      <c r="BD15" s="173"/>
      <c r="BE15" s="174"/>
      <c r="BF15" s="173"/>
      <c r="BG15" s="174"/>
      <c r="BH15" s="173"/>
      <c r="BI15" s="174"/>
      <c r="BJ15" s="173"/>
      <c r="BK15" s="174"/>
      <c r="BL15" s="173"/>
      <c r="BM15" s="189"/>
      <c r="BN15" s="193"/>
      <c r="BO15" s="194"/>
      <c r="BP15" s="166"/>
      <c r="BQ15" s="167"/>
    </row>
    <row r="16" spans="1:69" s="195" customFormat="1" ht="22.5" hidden="1" customHeight="1" x14ac:dyDescent="0.25">
      <c r="A16" s="1418"/>
      <c r="B16" s="196" t="s">
        <v>2</v>
      </c>
      <c r="C16" s="1377" t="s">
        <v>3</v>
      </c>
      <c r="D16" s="1377"/>
      <c r="E16" s="1377"/>
      <c r="F16" s="197" t="e">
        <f>#REF!*2</f>
        <v>#REF!</v>
      </c>
      <c r="G16" s="198">
        <v>0.52</v>
      </c>
      <c r="H16" s="199" t="e">
        <f>F16*G16/2</f>
        <v>#REF!</v>
      </c>
      <c r="I16" s="197" t="e">
        <f>(H16*($I$7+#REF!))+H16</f>
        <v>#REF!</v>
      </c>
      <c r="J16" s="268" t="e">
        <f>#REF!</f>
        <v>#REF!</v>
      </c>
      <c r="K16" s="269" t="e">
        <f>#REF!</f>
        <v>#REF!</v>
      </c>
      <c r="L16" s="166">
        <v>265</v>
      </c>
      <c r="M16" s="167">
        <v>171</v>
      </c>
      <c r="N16" s="184">
        <v>225.93908196466356</v>
      </c>
      <c r="O16" s="185">
        <v>178.3</v>
      </c>
      <c r="P16" s="186">
        <v>299.77784242543885</v>
      </c>
      <c r="Q16" s="167">
        <v>185.7</v>
      </c>
      <c r="R16" s="166">
        <v>299.77784242543885</v>
      </c>
      <c r="S16" s="167">
        <v>185.7</v>
      </c>
      <c r="T16" s="187">
        <v>527</v>
      </c>
      <c r="U16" s="188">
        <v>152</v>
      </c>
      <c r="V16" s="166">
        <v>244.75608074814278</v>
      </c>
      <c r="W16" s="167">
        <v>263.3967038579213</v>
      </c>
      <c r="X16" s="173">
        <v>334</v>
      </c>
      <c r="Y16" s="189">
        <v>257</v>
      </c>
      <c r="Z16" s="166">
        <v>400.75</v>
      </c>
      <c r="AA16" s="167">
        <v>431</v>
      </c>
      <c r="AB16" s="166">
        <v>553</v>
      </c>
      <c r="AC16" s="321">
        <v>177</v>
      </c>
      <c r="AD16" s="173">
        <v>341</v>
      </c>
      <c r="AE16" s="191">
        <v>205</v>
      </c>
      <c r="AF16" s="173">
        <v>246</v>
      </c>
      <c r="AG16" s="174">
        <v>255</v>
      </c>
      <c r="AH16" s="173">
        <v>191.42</v>
      </c>
      <c r="AI16" s="174">
        <v>214</v>
      </c>
      <c r="AJ16" s="173">
        <v>196.65</v>
      </c>
      <c r="AK16" s="174">
        <v>211</v>
      </c>
      <c r="AL16" s="173">
        <v>169.28</v>
      </c>
      <c r="AM16" s="174">
        <v>137</v>
      </c>
      <c r="AN16" s="173">
        <v>226.07</v>
      </c>
      <c r="AO16" s="189">
        <v>234.7</v>
      </c>
      <c r="AP16" s="173">
        <v>319.39599999999996</v>
      </c>
      <c r="AQ16" s="174">
        <v>343.24699999999996</v>
      </c>
      <c r="AR16" s="173">
        <v>273</v>
      </c>
      <c r="AS16" s="174">
        <v>293</v>
      </c>
      <c r="AT16" s="173">
        <v>241.42</v>
      </c>
      <c r="AU16" s="174">
        <v>259.81</v>
      </c>
      <c r="AV16" s="173">
        <v>272</v>
      </c>
      <c r="AW16" s="174">
        <v>183</v>
      </c>
      <c r="AX16" s="173">
        <v>188.66600000000003</v>
      </c>
      <c r="AY16" s="174">
        <v>173.91</v>
      </c>
      <c r="AZ16" s="192">
        <v>363.5593220338983</v>
      </c>
      <c r="BA16" s="174">
        <v>391</v>
      </c>
      <c r="BB16" s="166">
        <v>354</v>
      </c>
      <c r="BC16" s="167">
        <v>185.09473684210525</v>
      </c>
      <c r="BD16" s="173">
        <v>476</v>
      </c>
      <c r="BE16" s="174">
        <v>178</v>
      </c>
      <c r="BF16" s="173">
        <v>264</v>
      </c>
      <c r="BG16" s="174">
        <v>284</v>
      </c>
      <c r="BH16" s="173">
        <v>297</v>
      </c>
      <c r="BI16" s="174">
        <v>297.06400000000002</v>
      </c>
      <c r="BJ16" s="173">
        <v>188.98</v>
      </c>
      <c r="BK16" s="174">
        <v>157</v>
      </c>
      <c r="BL16" s="173">
        <v>154</v>
      </c>
      <c r="BM16" s="189">
        <v>129</v>
      </c>
      <c r="BN16" s="193">
        <v>270</v>
      </c>
      <c r="BO16" s="194">
        <v>269</v>
      </c>
      <c r="BP16" s="166">
        <v>403.70000000000005</v>
      </c>
      <c r="BQ16" s="167">
        <v>150.72200000000004</v>
      </c>
    </row>
    <row r="17" spans="1:69" s="195" customFormat="1" ht="22.5" hidden="1" customHeight="1" x14ac:dyDescent="0.25">
      <c r="A17" s="1418"/>
      <c r="B17" s="196" t="s">
        <v>4</v>
      </c>
      <c r="C17" s="1377" t="s">
        <v>3</v>
      </c>
      <c r="D17" s="1377"/>
      <c r="E17" s="1377"/>
      <c r="F17" s="197" t="e">
        <f>#REF!*2</f>
        <v>#REF!</v>
      </c>
      <c r="G17" s="198">
        <v>0.6</v>
      </c>
      <c r="H17" s="197" t="e">
        <f>F17*G17/2</f>
        <v>#REF!</v>
      </c>
      <c r="I17" s="197" t="e">
        <f>(H17*($I$7+#REF!))+H17</f>
        <v>#REF!</v>
      </c>
      <c r="J17" s="268" t="e">
        <f>#REF!</f>
        <v>#REF!</v>
      </c>
      <c r="K17" s="269" t="e">
        <f>#REF!</f>
        <v>#REF!</v>
      </c>
      <c r="L17" s="166">
        <v>306</v>
      </c>
      <c r="M17" s="167">
        <v>197</v>
      </c>
      <c r="N17" s="184">
        <v>260.6989407284579</v>
      </c>
      <c r="O17" s="185">
        <v>205.7</v>
      </c>
      <c r="P17" s="186">
        <v>345.89751049089091</v>
      </c>
      <c r="Q17" s="167">
        <v>214.3</v>
      </c>
      <c r="R17" s="166">
        <v>345.89751049089091</v>
      </c>
      <c r="S17" s="167">
        <v>214.3</v>
      </c>
      <c r="T17" s="187">
        <v>608</v>
      </c>
      <c r="U17" s="188">
        <v>175</v>
      </c>
      <c r="V17" s="166">
        <v>282.41086240170313</v>
      </c>
      <c r="W17" s="167">
        <v>303.91927368221678</v>
      </c>
      <c r="X17" s="173">
        <v>386</v>
      </c>
      <c r="Y17" s="189">
        <v>297</v>
      </c>
      <c r="Z17" s="166">
        <v>462.41</v>
      </c>
      <c r="AA17" s="167">
        <v>498</v>
      </c>
      <c r="AB17" s="166">
        <v>638</v>
      </c>
      <c r="AC17" s="321">
        <v>204</v>
      </c>
      <c r="AD17" s="173">
        <v>393</v>
      </c>
      <c r="AE17" s="191">
        <v>237</v>
      </c>
      <c r="AF17" s="173">
        <v>284</v>
      </c>
      <c r="AG17" s="174">
        <v>295</v>
      </c>
      <c r="AH17" s="173">
        <v>220.71</v>
      </c>
      <c r="AI17" s="174">
        <v>248</v>
      </c>
      <c r="AJ17" s="173">
        <v>226.98</v>
      </c>
      <c r="AK17" s="174">
        <v>245</v>
      </c>
      <c r="AL17" s="173">
        <v>195.34</v>
      </c>
      <c r="AM17" s="174">
        <v>159</v>
      </c>
      <c r="AN17" s="173">
        <v>260.85000000000002</v>
      </c>
      <c r="AO17" s="189">
        <v>270.89999999999998</v>
      </c>
      <c r="AP17" s="173">
        <v>368.13499999999999</v>
      </c>
      <c r="AQ17" s="174">
        <v>396.13399999999996</v>
      </c>
      <c r="AR17" s="173">
        <v>315</v>
      </c>
      <c r="AS17" s="174">
        <v>338</v>
      </c>
      <c r="AT17" s="173">
        <v>278.56</v>
      </c>
      <c r="AU17" s="174">
        <v>299.77999999999997</v>
      </c>
      <c r="AV17" s="173">
        <v>313.60000000000002</v>
      </c>
      <c r="AW17" s="174">
        <v>211</v>
      </c>
      <c r="AX17" s="173">
        <v>188.666</v>
      </c>
      <c r="AY17" s="174">
        <v>173.91</v>
      </c>
      <c r="AZ17" s="192">
        <v>419.49152542372883</v>
      </c>
      <c r="BA17" s="174">
        <v>451</v>
      </c>
      <c r="BB17" s="166">
        <v>408</v>
      </c>
      <c r="BC17" s="167">
        <v>213.63474530831104</v>
      </c>
      <c r="BD17" s="173">
        <v>549</v>
      </c>
      <c r="BE17" s="174">
        <v>204</v>
      </c>
      <c r="BF17" s="173">
        <v>305</v>
      </c>
      <c r="BG17" s="174">
        <v>328</v>
      </c>
      <c r="BH17" s="173">
        <v>343</v>
      </c>
      <c r="BI17" s="174">
        <v>342.04200000000003</v>
      </c>
      <c r="BJ17" s="173">
        <v>218.64</v>
      </c>
      <c r="BK17" s="174">
        <v>181</v>
      </c>
      <c r="BL17" s="173">
        <v>177</v>
      </c>
      <c r="BM17" s="189">
        <v>149</v>
      </c>
      <c r="BN17" s="193">
        <v>312</v>
      </c>
      <c r="BO17" s="194">
        <v>311</v>
      </c>
      <c r="BP17" s="166">
        <v>466.40000000000003</v>
      </c>
      <c r="BQ17" s="167">
        <v>173.91</v>
      </c>
    </row>
    <row r="18" spans="1:69" s="195" customFormat="1" ht="22.5" hidden="1" customHeight="1" x14ac:dyDescent="0.25">
      <c r="A18" s="1418"/>
      <c r="B18" s="196" t="s">
        <v>5</v>
      </c>
      <c r="C18" s="1377" t="s">
        <v>3</v>
      </c>
      <c r="D18" s="1377"/>
      <c r="E18" s="1377"/>
      <c r="F18" s="197" t="e">
        <f>#REF!*2</f>
        <v>#REF!</v>
      </c>
      <c r="G18" s="198">
        <v>0.72</v>
      </c>
      <c r="H18" s="197" t="e">
        <f>F18*G18/2</f>
        <v>#REF!</v>
      </c>
      <c r="I18" s="197" t="e">
        <f>(H18*($I$7+#REF!))+H18</f>
        <v>#REF!</v>
      </c>
      <c r="J18" s="268" t="e">
        <f>#REF!</f>
        <v>#REF!</v>
      </c>
      <c r="K18" s="269" t="e">
        <f>#REF!</f>
        <v>#REF!</v>
      </c>
      <c r="L18" s="166">
        <v>417</v>
      </c>
      <c r="M18" s="167">
        <v>269</v>
      </c>
      <c r="N18" s="184">
        <v>312.83872887414952</v>
      </c>
      <c r="O18" s="185">
        <v>246.9</v>
      </c>
      <c r="P18" s="186">
        <v>415.07701258906917</v>
      </c>
      <c r="Q18" s="167">
        <v>257.10000000000002</v>
      </c>
      <c r="R18" s="166">
        <v>415.07701258906917</v>
      </c>
      <c r="S18" s="167">
        <v>257.10000000000002</v>
      </c>
      <c r="T18" s="187">
        <v>729</v>
      </c>
      <c r="U18" s="188">
        <v>210</v>
      </c>
      <c r="V18" s="166">
        <v>338.89303488204376</v>
      </c>
      <c r="W18" s="167">
        <v>364.70312841866019</v>
      </c>
      <c r="X18" s="173">
        <v>463</v>
      </c>
      <c r="Y18" s="189">
        <v>356</v>
      </c>
      <c r="Z18" s="166">
        <v>554.89</v>
      </c>
      <c r="AA18" s="167">
        <v>597</v>
      </c>
      <c r="AB18" s="166">
        <v>766</v>
      </c>
      <c r="AC18" s="321">
        <v>245</v>
      </c>
      <c r="AD18" s="173">
        <v>472</v>
      </c>
      <c r="AE18" s="191">
        <v>284</v>
      </c>
      <c r="AF18" s="173">
        <v>341</v>
      </c>
      <c r="AG18" s="174">
        <v>354</v>
      </c>
      <c r="AH18" s="173">
        <v>264.64</v>
      </c>
      <c r="AI18" s="174">
        <v>297</v>
      </c>
      <c r="AJ18" s="173">
        <v>271.95999999999998</v>
      </c>
      <c r="AK18" s="174">
        <v>293</v>
      </c>
      <c r="AL18" s="173">
        <v>251.98</v>
      </c>
      <c r="AM18" s="174">
        <v>190</v>
      </c>
      <c r="AN18" s="173">
        <v>313.02</v>
      </c>
      <c r="AO18" s="189">
        <v>325</v>
      </c>
      <c r="AP18" s="173">
        <v>441.76199999999994</v>
      </c>
      <c r="AQ18" s="174">
        <v>475.98299999999995</v>
      </c>
      <c r="AR18" s="173">
        <v>377</v>
      </c>
      <c r="AS18" s="174">
        <v>406</v>
      </c>
      <c r="AT18" s="173">
        <v>334.27</v>
      </c>
      <c r="AU18" s="174">
        <v>359.73</v>
      </c>
      <c r="AV18" s="173">
        <v>376</v>
      </c>
      <c r="AW18" s="174">
        <v>253</v>
      </c>
      <c r="AX18" s="173">
        <v>188.666</v>
      </c>
      <c r="AY18" s="174">
        <v>173.91000000000003</v>
      </c>
      <c r="AZ18" s="192">
        <v>503.38983050847463</v>
      </c>
      <c r="BA18" s="174">
        <v>542</v>
      </c>
      <c r="BB18" s="166">
        <v>490</v>
      </c>
      <c r="BC18" s="167">
        <v>256.10625000000005</v>
      </c>
      <c r="BD18" s="173">
        <v>659</v>
      </c>
      <c r="BE18" s="174">
        <v>245</v>
      </c>
      <c r="BF18" s="173">
        <v>366</v>
      </c>
      <c r="BG18" s="174">
        <v>394</v>
      </c>
      <c r="BH18" s="173">
        <v>412</v>
      </c>
      <c r="BI18" s="174">
        <v>411.07800000000003</v>
      </c>
      <c r="BJ18" s="173">
        <v>261.86</v>
      </c>
      <c r="BK18" s="174">
        <v>218</v>
      </c>
      <c r="BL18" s="173">
        <v>213</v>
      </c>
      <c r="BM18" s="189">
        <v>179</v>
      </c>
      <c r="BN18" s="193">
        <v>374</v>
      </c>
      <c r="BO18" s="194">
        <v>374</v>
      </c>
      <c r="BP18" s="166">
        <v>559.90000000000009</v>
      </c>
      <c r="BQ18" s="167">
        <v>208.69200000000001</v>
      </c>
    </row>
    <row r="19" spans="1:69" s="195" customFormat="1" ht="22.5" hidden="1" customHeight="1" thickBot="1" x14ac:dyDescent="0.3">
      <c r="A19" s="1419"/>
      <c r="B19" s="200" t="s">
        <v>6</v>
      </c>
      <c r="C19" s="1379" t="s">
        <v>3</v>
      </c>
      <c r="D19" s="1379"/>
      <c r="E19" s="1379"/>
      <c r="F19" s="197" t="e">
        <f>#REF!*2</f>
        <v>#REF!</v>
      </c>
      <c r="G19" s="201">
        <v>0.84</v>
      </c>
      <c r="H19" s="202" t="e">
        <f>F19*G19/2</f>
        <v>#REF!</v>
      </c>
      <c r="I19" s="197" t="e">
        <f>(H19*($I$7+#REF!))+H19</f>
        <v>#REF!</v>
      </c>
      <c r="J19" s="268" t="e">
        <f>#REF!</f>
        <v>#REF!</v>
      </c>
      <c r="K19" s="269" t="e">
        <f>#REF!</f>
        <v>#REF!</v>
      </c>
      <c r="L19" s="166">
        <v>486</v>
      </c>
      <c r="M19" s="167">
        <v>314</v>
      </c>
      <c r="N19" s="184">
        <v>364.97851701984109</v>
      </c>
      <c r="O19" s="185">
        <v>288</v>
      </c>
      <c r="P19" s="186">
        <v>484.25651468724737</v>
      </c>
      <c r="Q19" s="167">
        <v>300</v>
      </c>
      <c r="R19" s="166">
        <v>484.25651468724737</v>
      </c>
      <c r="S19" s="167">
        <v>300</v>
      </c>
      <c r="T19" s="187">
        <v>851</v>
      </c>
      <c r="U19" s="188">
        <v>245</v>
      </c>
      <c r="V19" s="166">
        <v>395.3752073623844</v>
      </c>
      <c r="W19" s="167">
        <v>425.48698315510353</v>
      </c>
      <c r="X19" s="173">
        <v>541</v>
      </c>
      <c r="Y19" s="189">
        <v>416</v>
      </c>
      <c r="Z19" s="166">
        <v>647.37</v>
      </c>
      <c r="AA19" s="167">
        <v>697</v>
      </c>
      <c r="AB19" s="166">
        <v>893</v>
      </c>
      <c r="AC19" s="321">
        <v>285</v>
      </c>
      <c r="AD19" s="173">
        <v>550</v>
      </c>
      <c r="AE19" s="191">
        <v>332</v>
      </c>
      <c r="AF19" s="173">
        <v>397</v>
      </c>
      <c r="AG19" s="174">
        <v>413</v>
      </c>
      <c r="AH19" s="173">
        <v>309.62</v>
      </c>
      <c r="AI19" s="174">
        <v>346</v>
      </c>
      <c r="AJ19" s="173">
        <v>317.98</v>
      </c>
      <c r="AK19" s="174">
        <v>342</v>
      </c>
      <c r="AL19" s="173">
        <v>273.45999999999998</v>
      </c>
      <c r="AM19" s="174">
        <v>222</v>
      </c>
      <c r="AN19" s="173">
        <v>365.19</v>
      </c>
      <c r="AO19" s="189">
        <v>379.2</v>
      </c>
      <c r="AP19" s="173">
        <v>515.38900000000001</v>
      </c>
      <c r="AQ19" s="174">
        <v>554.79499999999996</v>
      </c>
      <c r="AR19" s="173">
        <v>440</v>
      </c>
      <c r="AS19" s="174">
        <v>474</v>
      </c>
      <c r="AT19" s="173">
        <v>389.99</v>
      </c>
      <c r="AU19" s="174">
        <v>419.69</v>
      </c>
      <c r="AV19" s="173">
        <v>438.40000000000003</v>
      </c>
      <c r="AW19" s="174">
        <v>295</v>
      </c>
      <c r="AX19" s="173">
        <v>188.666</v>
      </c>
      <c r="AY19" s="174">
        <v>173.91000000000003</v>
      </c>
      <c r="AZ19" s="192">
        <v>587.28813559322032</v>
      </c>
      <c r="BA19" s="174">
        <v>632</v>
      </c>
      <c r="BB19" s="166">
        <v>572</v>
      </c>
      <c r="BC19" s="167">
        <v>299.19448275862072</v>
      </c>
      <c r="BD19" s="173">
        <v>769</v>
      </c>
      <c r="BE19" s="174">
        <v>286</v>
      </c>
      <c r="BF19" s="173">
        <v>427</v>
      </c>
      <c r="BG19" s="174">
        <v>459</v>
      </c>
      <c r="BH19" s="173">
        <v>480</v>
      </c>
      <c r="BI19" s="174">
        <v>479.06800000000004</v>
      </c>
      <c r="BJ19" s="173">
        <v>305.93</v>
      </c>
      <c r="BK19" s="174">
        <v>254</v>
      </c>
      <c r="BL19" s="173">
        <v>248</v>
      </c>
      <c r="BM19" s="189">
        <v>209</v>
      </c>
      <c r="BN19" s="193">
        <v>436</v>
      </c>
      <c r="BO19" s="194">
        <v>436</v>
      </c>
      <c r="BP19" s="166">
        <v>653.40000000000009</v>
      </c>
      <c r="BQ19" s="167">
        <v>243.47400000000002</v>
      </c>
    </row>
    <row r="20" spans="1:69" s="195" customFormat="1" ht="48.75" hidden="1" customHeight="1" x14ac:dyDescent="0.25">
      <c r="A20" s="1417">
        <v>2</v>
      </c>
      <c r="B20" s="181" t="s">
        <v>7</v>
      </c>
      <c r="C20" s="1420"/>
      <c r="D20" s="1420"/>
      <c r="E20" s="1386" t="s">
        <v>8</v>
      </c>
      <c r="F20" s="203"/>
      <c r="G20" s="204"/>
      <c r="H20" s="203"/>
      <c r="I20" s="203"/>
      <c r="J20" s="270" t="e">
        <f>#REF!</f>
        <v>#REF!</v>
      </c>
      <c r="K20" s="271" t="e">
        <f>#REF!</f>
        <v>#REF!</v>
      </c>
      <c r="L20" s="166"/>
      <c r="M20" s="167"/>
      <c r="N20" s="184"/>
      <c r="O20" s="185"/>
      <c r="P20" s="186"/>
      <c r="Q20" s="167"/>
      <c r="R20" s="166"/>
      <c r="S20" s="167"/>
      <c r="T20" s="187"/>
      <c r="U20" s="188"/>
      <c r="V20" s="166"/>
      <c r="W20" s="167"/>
      <c r="X20" s="173"/>
      <c r="Y20" s="189"/>
      <c r="Z20" s="166"/>
      <c r="AA20" s="167"/>
      <c r="AB20" s="166">
        <v>0</v>
      </c>
      <c r="AC20" s="321">
        <v>0</v>
      </c>
      <c r="AD20" s="173"/>
      <c r="AE20" s="191"/>
      <c r="AF20" s="173"/>
      <c r="AG20" s="174"/>
      <c r="AH20" s="173"/>
      <c r="AI20" s="174"/>
      <c r="AJ20" s="173"/>
      <c r="AK20" s="174"/>
      <c r="AL20" s="173"/>
      <c r="AM20" s="174"/>
      <c r="AN20" s="173"/>
      <c r="AO20" s="189"/>
      <c r="AP20" s="173">
        <v>0</v>
      </c>
      <c r="AQ20" s="174">
        <v>0</v>
      </c>
      <c r="AR20" s="173"/>
      <c r="AS20" s="174"/>
      <c r="AT20" s="173"/>
      <c r="AU20" s="174"/>
      <c r="AV20" s="173"/>
      <c r="AW20" s="174"/>
      <c r="AX20" s="173"/>
      <c r="AY20" s="174"/>
      <c r="AZ20" s="192"/>
      <c r="BA20" s="174"/>
      <c r="BB20" s="166"/>
      <c r="BC20" s="167"/>
      <c r="BD20" s="173"/>
      <c r="BE20" s="174"/>
      <c r="BF20" s="173"/>
      <c r="BG20" s="174"/>
      <c r="BH20" s="173"/>
      <c r="BI20" s="174">
        <v>0</v>
      </c>
      <c r="BJ20" s="173"/>
      <c r="BK20" s="174"/>
      <c r="BL20" s="173"/>
      <c r="BM20" s="189"/>
      <c r="BN20" s="193"/>
      <c r="BO20" s="194"/>
      <c r="BP20" s="166"/>
      <c r="BQ20" s="167"/>
    </row>
    <row r="21" spans="1:69" s="195" customFormat="1" ht="22.5" hidden="1" customHeight="1" x14ac:dyDescent="0.25">
      <c r="A21" s="1418"/>
      <c r="B21" s="196" t="s">
        <v>9</v>
      </c>
      <c r="C21" s="1377" t="s">
        <v>10</v>
      </c>
      <c r="D21" s="1377"/>
      <c r="E21" s="1377"/>
      <c r="F21" s="197" t="e">
        <f>#REF!*2</f>
        <v>#REF!</v>
      </c>
      <c r="G21" s="198">
        <v>0.17</v>
      </c>
      <c r="H21" s="197" t="e">
        <f t="shared" ref="H21:H26" si="0">F21*G21/2</f>
        <v>#REF!</v>
      </c>
      <c r="I21" s="197" t="e">
        <f>(H21*($I$7+#REF!))+H21</f>
        <v>#REF!</v>
      </c>
      <c r="J21" s="268" t="e">
        <f>#REF!</f>
        <v>#REF!</v>
      </c>
      <c r="K21" s="269" t="e">
        <f>#REF!</f>
        <v>#REF!</v>
      </c>
      <c r="L21" s="166">
        <v>87</v>
      </c>
      <c r="M21" s="167">
        <v>56</v>
      </c>
      <c r="N21" s="184">
        <v>73.864699873063088</v>
      </c>
      <c r="O21" s="185">
        <v>58.3</v>
      </c>
      <c r="P21" s="186">
        <v>109</v>
      </c>
      <c r="Q21" s="167">
        <v>81</v>
      </c>
      <c r="R21" s="166">
        <v>98.004294639085785</v>
      </c>
      <c r="S21" s="167">
        <v>60.7</v>
      </c>
      <c r="T21" s="187">
        <v>172</v>
      </c>
      <c r="U21" s="188">
        <v>50</v>
      </c>
      <c r="V21" s="166">
        <v>80.016411013815897</v>
      </c>
      <c r="W21" s="167">
        <v>86.110460876628096</v>
      </c>
      <c r="X21" s="173">
        <v>98</v>
      </c>
      <c r="Y21" s="189">
        <v>75</v>
      </c>
      <c r="Z21" s="166">
        <v>131.02000000000001</v>
      </c>
      <c r="AA21" s="167">
        <v>141</v>
      </c>
      <c r="AB21" s="166">
        <v>181</v>
      </c>
      <c r="AC21" s="321">
        <v>58</v>
      </c>
      <c r="AD21" s="173">
        <v>111</v>
      </c>
      <c r="AE21" s="191">
        <v>67</v>
      </c>
      <c r="AF21" s="173">
        <v>80</v>
      </c>
      <c r="AG21" s="174">
        <v>83</v>
      </c>
      <c r="AH21" s="173">
        <v>62.76</v>
      </c>
      <c r="AI21" s="174">
        <v>70</v>
      </c>
      <c r="AJ21" s="173">
        <v>63.81</v>
      </c>
      <c r="AK21" s="174">
        <v>69</v>
      </c>
      <c r="AL21" s="173">
        <v>55.34</v>
      </c>
      <c r="AM21" s="174">
        <v>44</v>
      </c>
      <c r="AN21" s="173">
        <v>73.91</v>
      </c>
      <c r="AO21" s="189">
        <v>76.7</v>
      </c>
      <c r="AP21" s="173">
        <v>104.73699999999999</v>
      </c>
      <c r="AQ21" s="174">
        <v>111.996</v>
      </c>
      <c r="AR21" s="173">
        <v>89</v>
      </c>
      <c r="AS21" s="174">
        <v>96</v>
      </c>
      <c r="AT21" s="173">
        <v>78.930000000000007</v>
      </c>
      <c r="AU21" s="174">
        <v>84.94</v>
      </c>
      <c r="AV21" s="173">
        <v>88</v>
      </c>
      <c r="AW21" s="174">
        <v>60</v>
      </c>
      <c r="AX21" s="173">
        <v>54.765840000000004</v>
      </c>
      <c r="AY21" s="174">
        <v>50.591999999999999</v>
      </c>
      <c r="AZ21" s="192">
        <v>118.64406779661017</v>
      </c>
      <c r="BA21" s="174">
        <v>128</v>
      </c>
      <c r="BB21" s="166">
        <v>116</v>
      </c>
      <c r="BC21" s="167">
        <v>60.40075471698114</v>
      </c>
      <c r="BD21" s="173">
        <v>156</v>
      </c>
      <c r="BE21" s="174">
        <v>52</v>
      </c>
      <c r="BF21" s="173">
        <v>73</v>
      </c>
      <c r="BG21" s="174">
        <v>51</v>
      </c>
      <c r="BH21" s="173">
        <v>97</v>
      </c>
      <c r="BI21" s="174">
        <v>97.278000000000006</v>
      </c>
      <c r="BJ21" s="173">
        <v>61.86</v>
      </c>
      <c r="BK21" s="174">
        <v>51</v>
      </c>
      <c r="BL21" s="173">
        <v>50</v>
      </c>
      <c r="BM21" s="189">
        <v>42</v>
      </c>
      <c r="BN21" s="193">
        <v>88</v>
      </c>
      <c r="BO21" s="194">
        <v>88</v>
      </c>
      <c r="BP21" s="166">
        <v>132</v>
      </c>
      <c r="BQ21" s="167">
        <v>43.825320000000005</v>
      </c>
    </row>
    <row r="22" spans="1:69" s="195" customFormat="1" ht="22.5" hidden="1" customHeight="1" x14ac:dyDescent="0.25">
      <c r="A22" s="1418"/>
      <c r="B22" s="196" t="s">
        <v>11</v>
      </c>
      <c r="C22" s="1377" t="s">
        <v>10</v>
      </c>
      <c r="D22" s="1377"/>
      <c r="E22" s="1377"/>
      <c r="F22" s="197" t="e">
        <f>#REF!*2</f>
        <v>#REF!</v>
      </c>
      <c r="G22" s="198">
        <v>0.22</v>
      </c>
      <c r="H22" s="197" t="e">
        <f t="shared" si="0"/>
        <v>#REF!</v>
      </c>
      <c r="I22" s="197" t="e">
        <f>(H22*($I$7+#REF!))+H22</f>
        <v>#REF!</v>
      </c>
      <c r="J22" s="268" t="e">
        <f>#REF!</f>
        <v>#REF!</v>
      </c>
      <c r="K22" s="269" t="e">
        <f>#REF!</f>
        <v>#REF!</v>
      </c>
      <c r="L22" s="166">
        <v>112</v>
      </c>
      <c r="M22" s="167">
        <v>72</v>
      </c>
      <c r="N22" s="184">
        <v>95.589611600434566</v>
      </c>
      <c r="O22" s="185">
        <v>75.400000000000006</v>
      </c>
      <c r="P22" s="186">
        <v>141</v>
      </c>
      <c r="Q22" s="167">
        <v>104.25</v>
      </c>
      <c r="R22" s="166">
        <v>126.82908717999335</v>
      </c>
      <c r="S22" s="167">
        <v>78.599999999999994</v>
      </c>
      <c r="T22" s="187">
        <v>223</v>
      </c>
      <c r="U22" s="188">
        <v>64</v>
      </c>
      <c r="V22" s="166">
        <v>103.55064954729114</v>
      </c>
      <c r="W22" s="167">
        <v>111.43706701681283</v>
      </c>
      <c r="X22" s="173">
        <v>127</v>
      </c>
      <c r="Y22" s="189">
        <v>97</v>
      </c>
      <c r="Z22" s="166">
        <v>169.55</v>
      </c>
      <c r="AA22" s="167">
        <v>182</v>
      </c>
      <c r="AB22" s="166">
        <v>234</v>
      </c>
      <c r="AC22" s="321">
        <v>75</v>
      </c>
      <c r="AD22" s="173">
        <v>144</v>
      </c>
      <c r="AE22" s="191">
        <v>87</v>
      </c>
      <c r="AF22" s="173">
        <v>104</v>
      </c>
      <c r="AG22" s="174">
        <v>108</v>
      </c>
      <c r="AH22" s="173">
        <v>80.540000000000006</v>
      </c>
      <c r="AI22" s="174">
        <v>91</v>
      </c>
      <c r="AJ22" s="173">
        <v>83.68</v>
      </c>
      <c r="AK22" s="174">
        <v>90</v>
      </c>
      <c r="AL22" s="173">
        <v>71.62</v>
      </c>
      <c r="AM22" s="174">
        <v>59</v>
      </c>
      <c r="AN22" s="173">
        <v>95.64</v>
      </c>
      <c r="AO22" s="189">
        <v>99.3</v>
      </c>
      <c r="AP22" s="173">
        <v>134.81</v>
      </c>
      <c r="AQ22" s="174">
        <v>145.17999999999998</v>
      </c>
      <c r="AR22" s="173">
        <v>115</v>
      </c>
      <c r="AS22" s="174">
        <v>124</v>
      </c>
      <c r="AT22" s="173">
        <v>102.14</v>
      </c>
      <c r="AU22" s="174">
        <v>109.92</v>
      </c>
      <c r="AV22" s="173">
        <v>115.2</v>
      </c>
      <c r="AW22" s="174">
        <v>77</v>
      </c>
      <c r="AX22" s="173">
        <v>71.671999999999997</v>
      </c>
      <c r="AY22" s="174">
        <v>65.348000000000013</v>
      </c>
      <c r="AZ22" s="192">
        <v>153.38983050847457</v>
      </c>
      <c r="BA22" s="174">
        <v>165</v>
      </c>
      <c r="BB22" s="166">
        <v>150</v>
      </c>
      <c r="BC22" s="167">
        <v>78.285547445255474</v>
      </c>
      <c r="BD22" s="173">
        <v>201</v>
      </c>
      <c r="BE22" s="174">
        <v>67</v>
      </c>
      <c r="BF22" s="173">
        <v>95</v>
      </c>
      <c r="BG22" s="174">
        <v>65</v>
      </c>
      <c r="BH22" s="173">
        <v>126</v>
      </c>
      <c r="BI22" s="174">
        <v>125.52000000000001</v>
      </c>
      <c r="BJ22" s="173">
        <v>79.66</v>
      </c>
      <c r="BK22" s="174">
        <v>67</v>
      </c>
      <c r="BL22" s="173">
        <v>65</v>
      </c>
      <c r="BM22" s="189">
        <v>55</v>
      </c>
      <c r="BN22" s="193">
        <v>114</v>
      </c>
      <c r="BO22" s="194">
        <v>113</v>
      </c>
      <c r="BP22" s="166">
        <v>170.5</v>
      </c>
      <c r="BQ22" s="167">
        <v>56.694659999999999</v>
      </c>
    </row>
    <row r="23" spans="1:69" s="195" customFormat="1" ht="22.5" hidden="1" customHeight="1" thickBot="1" x14ac:dyDescent="0.3">
      <c r="A23" s="1419"/>
      <c r="B23" s="200" t="s">
        <v>12</v>
      </c>
      <c r="C23" s="1379" t="s">
        <v>10</v>
      </c>
      <c r="D23" s="1379"/>
      <c r="E23" s="1379"/>
      <c r="F23" s="202" t="e">
        <f>#REF!*2</f>
        <v>#REF!</v>
      </c>
      <c r="G23" s="201">
        <v>0.35</v>
      </c>
      <c r="H23" s="202" t="e">
        <f t="shared" si="0"/>
        <v>#REF!</v>
      </c>
      <c r="I23" s="202" t="e">
        <f>(H23*($I$7+#REF!))+H23</f>
        <v>#REF!</v>
      </c>
      <c r="J23" s="272" t="e">
        <f>#REF!</f>
        <v>#REF!</v>
      </c>
      <c r="K23" s="273" t="e">
        <f>#REF!</f>
        <v>#REF!</v>
      </c>
      <c r="L23" s="166">
        <v>178</v>
      </c>
      <c r="M23" s="167">
        <v>116</v>
      </c>
      <c r="N23" s="184">
        <v>152.07438209160048</v>
      </c>
      <c r="O23" s="185">
        <v>120</v>
      </c>
      <c r="P23" s="186">
        <v>224</v>
      </c>
      <c r="Q23" s="167">
        <v>166.5</v>
      </c>
      <c r="R23" s="166">
        <v>201.77354778635302</v>
      </c>
      <c r="S23" s="167">
        <v>125</v>
      </c>
      <c r="T23" s="187">
        <v>355</v>
      </c>
      <c r="U23" s="188">
        <v>102</v>
      </c>
      <c r="V23" s="166">
        <v>164.73966973432684</v>
      </c>
      <c r="W23" s="167">
        <v>177.28624298129313</v>
      </c>
      <c r="X23" s="173">
        <v>202</v>
      </c>
      <c r="Y23" s="189">
        <v>155</v>
      </c>
      <c r="Z23" s="166">
        <v>269.74</v>
      </c>
      <c r="AA23" s="167">
        <v>290</v>
      </c>
      <c r="AB23" s="166">
        <v>373</v>
      </c>
      <c r="AC23" s="321">
        <v>119</v>
      </c>
      <c r="AD23" s="173">
        <v>229</v>
      </c>
      <c r="AE23" s="191">
        <v>138</v>
      </c>
      <c r="AF23" s="173">
        <v>166</v>
      </c>
      <c r="AG23" s="174">
        <v>172</v>
      </c>
      <c r="AH23" s="173">
        <v>128.66</v>
      </c>
      <c r="AI23" s="174">
        <v>144</v>
      </c>
      <c r="AJ23" s="173">
        <v>132.84</v>
      </c>
      <c r="AK23" s="174">
        <v>142</v>
      </c>
      <c r="AL23" s="173">
        <v>113.94</v>
      </c>
      <c r="AM23" s="174">
        <v>92</v>
      </c>
      <c r="AN23" s="173">
        <v>152.16</v>
      </c>
      <c r="AO23" s="189">
        <v>158</v>
      </c>
      <c r="AP23" s="173">
        <v>214.65899999999999</v>
      </c>
      <c r="AQ23" s="174">
        <v>231.25099999999998</v>
      </c>
      <c r="AR23" s="173">
        <v>183</v>
      </c>
      <c r="AS23" s="174">
        <v>197</v>
      </c>
      <c r="AT23" s="173">
        <v>162.49</v>
      </c>
      <c r="AU23" s="174">
        <v>174.87</v>
      </c>
      <c r="AV23" s="173">
        <v>182.4</v>
      </c>
      <c r="AW23" s="174">
        <v>123</v>
      </c>
      <c r="AX23" s="173">
        <v>113.83199999999999</v>
      </c>
      <c r="AY23" s="174">
        <v>104.346</v>
      </c>
      <c r="AZ23" s="192">
        <v>244.91525423728814</v>
      </c>
      <c r="BA23" s="174">
        <v>263</v>
      </c>
      <c r="BB23" s="166">
        <v>238</v>
      </c>
      <c r="BC23" s="167">
        <v>124.71045871559633</v>
      </c>
      <c r="BD23" s="173">
        <v>320</v>
      </c>
      <c r="BE23" s="174">
        <v>106</v>
      </c>
      <c r="BF23" s="173">
        <v>151</v>
      </c>
      <c r="BG23" s="174">
        <v>104</v>
      </c>
      <c r="BH23" s="173">
        <v>200</v>
      </c>
      <c r="BI23" s="174">
        <v>199.786</v>
      </c>
      <c r="BJ23" s="173">
        <v>127.12</v>
      </c>
      <c r="BK23" s="174">
        <v>106</v>
      </c>
      <c r="BL23" s="173">
        <v>104</v>
      </c>
      <c r="BM23" s="189">
        <v>87</v>
      </c>
      <c r="BN23" s="193">
        <v>182</v>
      </c>
      <c r="BO23" s="194">
        <v>181</v>
      </c>
      <c r="BP23" s="166">
        <v>271.70000000000005</v>
      </c>
      <c r="BQ23" s="167">
        <v>90.20132000000001</v>
      </c>
    </row>
    <row r="24" spans="1:69" s="195" customFormat="1" ht="54.75" hidden="1" customHeight="1" thickBot="1" x14ac:dyDescent="0.3">
      <c r="A24" s="205">
        <v>3</v>
      </c>
      <c r="B24" s="24" t="s">
        <v>13</v>
      </c>
      <c r="C24" s="1390" t="s">
        <v>14</v>
      </c>
      <c r="D24" s="1390"/>
      <c r="E24" s="138" t="s">
        <v>8</v>
      </c>
      <c r="F24" s="206" t="e">
        <f>#REF!*2</f>
        <v>#REF!</v>
      </c>
      <c r="G24" s="28">
        <v>0.04</v>
      </c>
      <c r="H24" s="206" t="e">
        <f t="shared" si="0"/>
        <v>#REF!</v>
      </c>
      <c r="I24" s="206" t="e">
        <f>(H24*($I$7+#REF!))+H24</f>
        <v>#REF!</v>
      </c>
      <c r="J24" s="274" t="e">
        <f>#REF!</f>
        <v>#REF!</v>
      </c>
      <c r="K24" s="275" t="e">
        <f>#REF!</f>
        <v>#REF!</v>
      </c>
      <c r="L24" s="166">
        <v>21</v>
      </c>
      <c r="M24" s="167">
        <v>14</v>
      </c>
      <c r="N24" s="184">
        <v>17.379929381897195</v>
      </c>
      <c r="O24" s="185">
        <v>14.4</v>
      </c>
      <c r="P24" s="186">
        <v>26</v>
      </c>
      <c r="Q24" s="167">
        <v>18.75</v>
      </c>
      <c r="R24" s="166">
        <v>23.059834032726062</v>
      </c>
      <c r="S24" s="167">
        <v>14.3</v>
      </c>
      <c r="T24" s="187">
        <v>41</v>
      </c>
      <c r="U24" s="188">
        <v>12</v>
      </c>
      <c r="V24" s="166">
        <v>18.827390826780213</v>
      </c>
      <c r="W24" s="167">
        <v>20.26128491214779</v>
      </c>
      <c r="X24" s="173"/>
      <c r="Y24" s="189"/>
      <c r="Z24" s="166">
        <v>30.83</v>
      </c>
      <c r="AA24" s="167">
        <v>33</v>
      </c>
      <c r="AB24" s="166">
        <v>42</v>
      </c>
      <c r="AC24" s="321">
        <v>14</v>
      </c>
      <c r="AD24" s="173">
        <v>26</v>
      </c>
      <c r="AE24" s="191">
        <v>16</v>
      </c>
      <c r="AF24" s="173">
        <v>19</v>
      </c>
      <c r="AG24" s="174">
        <v>20</v>
      </c>
      <c r="AH24" s="173">
        <v>14.64</v>
      </c>
      <c r="AI24" s="174">
        <v>17</v>
      </c>
      <c r="AJ24" s="173">
        <v>14.64</v>
      </c>
      <c r="AK24" s="174">
        <v>17</v>
      </c>
      <c r="AL24" s="411">
        <v>17</v>
      </c>
      <c r="AM24" s="411">
        <v>18</v>
      </c>
      <c r="AN24" s="173">
        <v>17.39</v>
      </c>
      <c r="AO24" s="189">
        <v>18.100000000000001</v>
      </c>
      <c r="AP24" s="173">
        <v>24.887999999999998</v>
      </c>
      <c r="AQ24" s="174">
        <v>25.924999999999997</v>
      </c>
      <c r="AR24" s="173">
        <v>21</v>
      </c>
      <c r="AS24" s="174">
        <v>23</v>
      </c>
      <c r="AT24" s="173">
        <v>18.57</v>
      </c>
      <c r="AU24" s="174">
        <v>19.989999999999998</v>
      </c>
      <c r="AV24" s="173">
        <v>20.8</v>
      </c>
      <c r="AW24" s="174">
        <v>14</v>
      </c>
      <c r="AX24" s="173">
        <v>14</v>
      </c>
      <c r="AY24" s="174">
        <v>15</v>
      </c>
      <c r="AZ24" s="192">
        <v>27.966101694915256</v>
      </c>
      <c r="BA24" s="174">
        <v>30</v>
      </c>
      <c r="BB24" s="166">
        <v>27</v>
      </c>
      <c r="BC24" s="167">
        <v>13.977600000000002</v>
      </c>
      <c r="BD24" s="173">
        <v>37</v>
      </c>
      <c r="BE24" s="174">
        <v>29</v>
      </c>
      <c r="BF24" s="173">
        <v>20</v>
      </c>
      <c r="BG24" s="174">
        <v>22</v>
      </c>
      <c r="BH24" s="173">
        <v>23</v>
      </c>
      <c r="BI24" s="174">
        <v>23.012</v>
      </c>
      <c r="BJ24" s="173">
        <v>14.41</v>
      </c>
      <c r="BK24" s="174">
        <v>12</v>
      </c>
      <c r="BL24" s="173">
        <v>12</v>
      </c>
      <c r="BM24" s="189">
        <v>10</v>
      </c>
      <c r="BN24" s="193">
        <v>21</v>
      </c>
      <c r="BO24" s="194">
        <v>21</v>
      </c>
      <c r="BP24" s="166">
        <v>30.800000000000004</v>
      </c>
      <c r="BQ24" s="167">
        <v>33</v>
      </c>
    </row>
    <row r="25" spans="1:69" s="195" customFormat="1" ht="54.75" hidden="1" customHeight="1" thickBot="1" x14ac:dyDescent="0.3">
      <c r="A25" s="205">
        <v>4</v>
      </c>
      <c r="B25" s="24" t="s">
        <v>15</v>
      </c>
      <c r="C25" s="1390" t="s">
        <v>3</v>
      </c>
      <c r="D25" s="1390"/>
      <c r="E25" s="138" t="s">
        <v>8</v>
      </c>
      <c r="F25" s="206" t="e">
        <f>#REF!*2</f>
        <v>#REF!</v>
      </c>
      <c r="G25" s="28">
        <v>0.21</v>
      </c>
      <c r="H25" s="206" t="e">
        <f t="shared" si="0"/>
        <v>#REF!</v>
      </c>
      <c r="I25" s="206" t="e">
        <f>(H25*($I$7+#REF!))+H25</f>
        <v>#REF!</v>
      </c>
      <c r="J25" s="274" t="e">
        <f>#REF!</f>
        <v>#REF!</v>
      </c>
      <c r="K25" s="275" t="e">
        <f>#REF!</f>
        <v>#REF!</v>
      </c>
      <c r="L25" s="166">
        <v>107</v>
      </c>
      <c r="M25" s="167">
        <v>69</v>
      </c>
      <c r="N25" s="184">
        <v>91.244629254960273</v>
      </c>
      <c r="O25" s="185">
        <v>72</v>
      </c>
      <c r="P25" s="186">
        <v>134</v>
      </c>
      <c r="Q25" s="167">
        <v>99.75</v>
      </c>
      <c r="R25" s="166">
        <v>121.06412867181184</v>
      </c>
      <c r="S25" s="167">
        <v>75</v>
      </c>
      <c r="T25" s="187">
        <v>213</v>
      </c>
      <c r="U25" s="188">
        <v>61</v>
      </c>
      <c r="V25" s="166">
        <v>98.8438018405961</v>
      </c>
      <c r="W25" s="167">
        <v>106.37174578877588</v>
      </c>
      <c r="X25" s="173">
        <v>0</v>
      </c>
      <c r="Y25" s="189">
        <v>0</v>
      </c>
      <c r="Z25" s="166">
        <v>161.84</v>
      </c>
      <c r="AA25" s="167">
        <v>174</v>
      </c>
      <c r="AB25" s="166">
        <v>223</v>
      </c>
      <c r="AC25" s="321">
        <v>71</v>
      </c>
      <c r="AD25" s="173">
        <v>138</v>
      </c>
      <c r="AE25" s="191">
        <v>83</v>
      </c>
      <c r="AF25" s="173">
        <v>99</v>
      </c>
      <c r="AG25" s="174">
        <v>103</v>
      </c>
      <c r="AH25" s="173">
        <v>77.400000000000006</v>
      </c>
      <c r="AI25" s="174">
        <v>87</v>
      </c>
      <c r="AJ25" s="173">
        <v>79.5</v>
      </c>
      <c r="AK25" s="174">
        <v>86</v>
      </c>
      <c r="AL25" s="411">
        <v>31</v>
      </c>
      <c r="AM25" s="411">
        <v>32</v>
      </c>
      <c r="AN25" s="173">
        <v>91.3</v>
      </c>
      <c r="AO25" s="189">
        <v>94.8</v>
      </c>
      <c r="AP25" s="173">
        <v>128.58799999999999</v>
      </c>
      <c r="AQ25" s="174">
        <v>138.958</v>
      </c>
      <c r="AR25" s="173">
        <v>110</v>
      </c>
      <c r="AS25" s="174">
        <v>118</v>
      </c>
      <c r="AT25" s="173">
        <v>97.5</v>
      </c>
      <c r="AU25" s="174">
        <v>104.92</v>
      </c>
      <c r="AV25" s="173">
        <v>110.4</v>
      </c>
      <c r="AW25" s="174">
        <v>74</v>
      </c>
      <c r="AX25" s="173">
        <v>75</v>
      </c>
      <c r="AY25" s="174">
        <v>80</v>
      </c>
      <c r="AZ25" s="192">
        <v>146.61016949152543</v>
      </c>
      <c r="BA25" s="174">
        <v>158</v>
      </c>
      <c r="BB25" s="166">
        <v>143</v>
      </c>
      <c r="BC25" s="167">
        <v>74.377404580152685</v>
      </c>
      <c r="BD25" s="173">
        <v>192</v>
      </c>
      <c r="BE25" s="174">
        <v>153</v>
      </c>
      <c r="BF25" s="173">
        <v>107</v>
      </c>
      <c r="BG25" s="174">
        <v>115</v>
      </c>
      <c r="BH25" s="173">
        <v>120</v>
      </c>
      <c r="BI25" s="174">
        <v>120.29</v>
      </c>
      <c r="BJ25" s="173">
        <v>76.27</v>
      </c>
      <c r="BK25" s="174">
        <v>64</v>
      </c>
      <c r="BL25" s="173">
        <v>62</v>
      </c>
      <c r="BM25" s="189">
        <v>52</v>
      </c>
      <c r="BN25" s="193">
        <v>109</v>
      </c>
      <c r="BO25" s="194">
        <v>108</v>
      </c>
      <c r="BP25" s="166">
        <v>162.80000000000001</v>
      </c>
      <c r="BQ25" s="167">
        <v>176</v>
      </c>
    </row>
    <row r="26" spans="1:69" s="195" customFormat="1" ht="54.75" hidden="1" customHeight="1" thickBot="1" x14ac:dyDescent="0.3">
      <c r="A26" s="205">
        <v>5</v>
      </c>
      <c r="B26" s="24" t="s">
        <v>16</v>
      </c>
      <c r="C26" s="1390" t="s">
        <v>3</v>
      </c>
      <c r="D26" s="1390"/>
      <c r="E26" s="138" t="s">
        <v>8</v>
      </c>
      <c r="F26" s="206" t="e">
        <f>#REF!*2</f>
        <v>#REF!</v>
      </c>
      <c r="G26" s="28">
        <v>0.21</v>
      </c>
      <c r="H26" s="206" t="e">
        <f t="shared" si="0"/>
        <v>#REF!</v>
      </c>
      <c r="I26" s="206" t="e">
        <f>(H26*($I$7+#REF!))+H26</f>
        <v>#REF!</v>
      </c>
      <c r="J26" s="274" t="e">
        <f>#REF!</f>
        <v>#REF!</v>
      </c>
      <c r="K26" s="275" t="e">
        <f>#REF!</f>
        <v>#REF!</v>
      </c>
      <c r="L26" s="166">
        <v>107</v>
      </c>
      <c r="M26" s="167">
        <v>69</v>
      </c>
      <c r="N26" s="184">
        <v>91.244629254960273</v>
      </c>
      <c r="O26" s="185">
        <v>72</v>
      </c>
      <c r="P26" s="186">
        <v>134</v>
      </c>
      <c r="Q26" s="167">
        <v>99.75</v>
      </c>
      <c r="R26" s="166">
        <v>121.06412867181184</v>
      </c>
      <c r="S26" s="167">
        <v>75</v>
      </c>
      <c r="T26" s="187">
        <v>213</v>
      </c>
      <c r="U26" s="188">
        <v>61</v>
      </c>
      <c r="V26" s="166">
        <v>98.8438018405961</v>
      </c>
      <c r="W26" s="167">
        <v>106.37174578877588</v>
      </c>
      <c r="X26" s="173">
        <v>0</v>
      </c>
      <c r="Y26" s="189">
        <v>0</v>
      </c>
      <c r="Z26" s="166">
        <v>161.84</v>
      </c>
      <c r="AA26" s="167">
        <v>174</v>
      </c>
      <c r="AB26" s="166">
        <v>223</v>
      </c>
      <c r="AC26" s="321">
        <v>71</v>
      </c>
      <c r="AD26" s="173">
        <v>138</v>
      </c>
      <c r="AE26" s="191">
        <v>83</v>
      </c>
      <c r="AF26" s="173">
        <v>99</v>
      </c>
      <c r="AG26" s="174">
        <v>103</v>
      </c>
      <c r="AH26" s="173">
        <v>77.400000000000006</v>
      </c>
      <c r="AI26" s="174">
        <v>87</v>
      </c>
      <c r="AJ26" s="173">
        <v>79.5</v>
      </c>
      <c r="AK26" s="174">
        <v>86</v>
      </c>
      <c r="AL26" s="411">
        <v>31</v>
      </c>
      <c r="AM26" s="411">
        <v>32</v>
      </c>
      <c r="AN26" s="173">
        <v>91.3</v>
      </c>
      <c r="AO26" s="189">
        <v>94.8</v>
      </c>
      <c r="AP26" s="173">
        <v>128.58799999999999</v>
      </c>
      <c r="AQ26" s="174">
        <v>138.958</v>
      </c>
      <c r="AR26" s="173">
        <v>110</v>
      </c>
      <c r="AS26" s="174">
        <v>118</v>
      </c>
      <c r="AT26" s="173">
        <v>97.5</v>
      </c>
      <c r="AU26" s="174">
        <v>104.92</v>
      </c>
      <c r="AV26" s="173">
        <v>110.4</v>
      </c>
      <c r="AW26" s="174">
        <v>74</v>
      </c>
      <c r="AX26" s="173">
        <v>75</v>
      </c>
      <c r="AY26" s="174">
        <v>80</v>
      </c>
      <c r="AZ26" s="192">
        <v>146.61016949152543</v>
      </c>
      <c r="BA26" s="174">
        <v>158</v>
      </c>
      <c r="BB26" s="166">
        <v>143</v>
      </c>
      <c r="BC26" s="167">
        <v>74.377404580152685</v>
      </c>
      <c r="BD26" s="173">
        <v>192</v>
      </c>
      <c r="BE26" s="174">
        <v>153</v>
      </c>
      <c r="BF26" s="173">
        <v>107</v>
      </c>
      <c r="BG26" s="174">
        <v>115</v>
      </c>
      <c r="BH26" s="173">
        <v>120</v>
      </c>
      <c r="BI26" s="174">
        <v>120.29</v>
      </c>
      <c r="BJ26" s="173">
        <v>76.27</v>
      </c>
      <c r="BK26" s="174">
        <v>64</v>
      </c>
      <c r="BL26" s="173">
        <v>62</v>
      </c>
      <c r="BM26" s="189">
        <v>52</v>
      </c>
      <c r="BN26" s="193">
        <v>109</v>
      </c>
      <c r="BO26" s="194">
        <v>108</v>
      </c>
      <c r="BP26" s="166">
        <v>162.80000000000001</v>
      </c>
      <c r="BQ26" s="167">
        <v>176</v>
      </c>
    </row>
    <row r="27" spans="1:69" s="195" customFormat="1" ht="105.75" hidden="1" customHeight="1" thickBot="1" x14ac:dyDescent="0.3">
      <c r="A27" s="205">
        <v>6</v>
      </c>
      <c r="B27" s="207" t="s">
        <v>377</v>
      </c>
      <c r="C27" s="1390" t="s">
        <v>17</v>
      </c>
      <c r="D27" s="1390"/>
      <c r="E27" s="148" t="s">
        <v>386</v>
      </c>
      <c r="F27" s="208" t="e">
        <f>#REF!+#REF!</f>
        <v>#REF!</v>
      </c>
      <c r="G27" s="28">
        <v>0.81</v>
      </c>
      <c r="H27" s="206" t="e">
        <f>F27*G27/2</f>
        <v>#REF!</v>
      </c>
      <c r="I27" s="206" t="e">
        <f>(H27*($I$7+#REF!))+H27</f>
        <v>#REF!</v>
      </c>
      <c r="J27" s="274" t="e">
        <f>#REF!</f>
        <v>#REF!</v>
      </c>
      <c r="K27" s="275" t="e">
        <f>#REF!</f>
        <v>#REF!</v>
      </c>
      <c r="L27" s="166">
        <v>307</v>
      </c>
      <c r="M27" s="167">
        <v>198</v>
      </c>
      <c r="N27" s="184">
        <v>280.40221447269653</v>
      </c>
      <c r="O27" s="185">
        <v>291.2</v>
      </c>
      <c r="P27" s="186"/>
      <c r="Q27" s="167"/>
      <c r="R27" s="166">
        <v>346.83701533756147</v>
      </c>
      <c r="S27" s="167">
        <v>214.9</v>
      </c>
      <c r="T27" s="187">
        <v>821</v>
      </c>
      <c r="U27" s="188">
        <v>237</v>
      </c>
      <c r="V27" s="166">
        <v>282.86636379267361</v>
      </c>
      <c r="W27" s="167">
        <v>304.40946605912353</v>
      </c>
      <c r="X27" s="173">
        <v>610</v>
      </c>
      <c r="Y27" s="189">
        <v>467</v>
      </c>
      <c r="Z27" s="166">
        <v>474.55</v>
      </c>
      <c r="AA27" s="167">
        <v>511</v>
      </c>
      <c r="AB27" s="166">
        <v>618</v>
      </c>
      <c r="AC27" s="321">
        <v>197</v>
      </c>
      <c r="AD27" s="173">
        <v>365</v>
      </c>
      <c r="AE27" s="191">
        <v>220</v>
      </c>
      <c r="AF27" s="173">
        <v>133</v>
      </c>
      <c r="AG27" s="174">
        <v>138</v>
      </c>
      <c r="AH27" s="173">
        <v>235.35</v>
      </c>
      <c r="AI27" s="174">
        <v>264</v>
      </c>
      <c r="AJ27" s="173">
        <v>237.44</v>
      </c>
      <c r="AK27" s="174">
        <v>255</v>
      </c>
      <c r="AL27" s="173">
        <v>586.96</v>
      </c>
      <c r="AM27" s="174">
        <v>467</v>
      </c>
      <c r="AN27" s="173">
        <v>275.83</v>
      </c>
      <c r="AO27" s="189">
        <v>286.39999999999998</v>
      </c>
      <c r="AP27" s="173">
        <v>430.35499999999996</v>
      </c>
      <c r="AQ27" s="174">
        <v>462.50199999999995</v>
      </c>
      <c r="AR27" s="173">
        <v>316</v>
      </c>
      <c r="AS27" s="174">
        <v>340</v>
      </c>
      <c r="AT27" s="173">
        <v>309.64999999999998</v>
      </c>
      <c r="AU27" s="174">
        <v>333.23</v>
      </c>
      <c r="AV27" s="173">
        <v>372.8</v>
      </c>
      <c r="AW27" s="174">
        <v>251</v>
      </c>
      <c r="AX27" s="173">
        <v>568.38</v>
      </c>
      <c r="AY27" s="174">
        <v>535.57000000000005</v>
      </c>
      <c r="AZ27" s="192">
        <v>867.96610169491532</v>
      </c>
      <c r="BA27" s="174">
        <v>660</v>
      </c>
      <c r="BB27" s="166">
        <v>445</v>
      </c>
      <c r="BC27" s="167">
        <v>232.64137931034486</v>
      </c>
      <c r="BD27" s="173">
        <v>562</v>
      </c>
      <c r="BE27" s="174">
        <v>444</v>
      </c>
      <c r="BF27" s="173">
        <v>0</v>
      </c>
      <c r="BG27" s="174">
        <v>0</v>
      </c>
      <c r="BH27" s="173">
        <v>347</v>
      </c>
      <c r="BI27" s="174">
        <v>346.226</v>
      </c>
      <c r="BJ27" s="173">
        <v>219.49</v>
      </c>
      <c r="BK27" s="174">
        <v>182</v>
      </c>
      <c r="BL27" s="173">
        <v>188</v>
      </c>
      <c r="BM27" s="189">
        <v>158</v>
      </c>
      <c r="BN27" s="193">
        <v>355</v>
      </c>
      <c r="BO27" s="194">
        <v>355</v>
      </c>
      <c r="BP27" s="166">
        <v>533.5</v>
      </c>
      <c r="BQ27" s="167">
        <v>574.20000000000005</v>
      </c>
    </row>
    <row r="28" spans="1:69" s="195" customFormat="1" ht="94.5" hidden="1" customHeight="1" thickBot="1" x14ac:dyDescent="0.3">
      <c r="A28" s="209">
        <v>7</v>
      </c>
      <c r="B28" s="207" t="s">
        <v>423</v>
      </c>
      <c r="C28" s="1156" t="s">
        <v>17</v>
      </c>
      <c r="D28" s="1156"/>
      <c r="E28" s="148" t="s">
        <v>386</v>
      </c>
      <c r="F28" s="208" t="e">
        <f>#REF!+#REF!</f>
        <v>#REF!</v>
      </c>
      <c r="G28" s="28">
        <v>0.6</v>
      </c>
      <c r="H28" s="206" t="e">
        <f>F28*G28/2</f>
        <v>#REF!</v>
      </c>
      <c r="I28" s="206" t="e">
        <f>(H28*($I$7+#REF!))+H28</f>
        <v>#REF!</v>
      </c>
      <c r="J28" s="274" t="e">
        <f>#REF!</f>
        <v>#REF!</v>
      </c>
      <c r="K28" s="275" t="e">
        <f>#REF!</f>
        <v>#REF!</v>
      </c>
      <c r="L28" s="166">
        <v>232</v>
      </c>
      <c r="M28" s="167">
        <v>149</v>
      </c>
      <c r="N28" s="184">
        <v>209.89459669209808</v>
      </c>
      <c r="O28" s="185">
        <v>218</v>
      </c>
      <c r="P28" s="186"/>
      <c r="Q28" s="167"/>
      <c r="R28" s="166">
        <v>260.66545332657557</v>
      </c>
      <c r="S28" s="167">
        <v>161.5</v>
      </c>
      <c r="T28" s="187">
        <v>608</v>
      </c>
      <c r="U28" s="188">
        <v>175</v>
      </c>
      <c r="V28" s="166">
        <v>318.8509736793423</v>
      </c>
      <c r="W28" s="167">
        <v>343.13466383476089</v>
      </c>
      <c r="X28" s="173">
        <v>452</v>
      </c>
      <c r="Y28" s="189">
        <v>346</v>
      </c>
      <c r="Z28" s="166">
        <v>351.52</v>
      </c>
      <c r="AA28" s="167">
        <v>378.29</v>
      </c>
      <c r="AB28" s="166">
        <v>458</v>
      </c>
      <c r="AC28" s="321">
        <v>146</v>
      </c>
      <c r="AD28" s="173">
        <v>413</v>
      </c>
      <c r="AE28" s="191">
        <v>249</v>
      </c>
      <c r="AF28" s="173">
        <v>131</v>
      </c>
      <c r="AG28" s="174">
        <v>136</v>
      </c>
      <c r="AH28" s="173">
        <v>173.64</v>
      </c>
      <c r="AI28" s="174">
        <v>196</v>
      </c>
      <c r="AJ28" s="173">
        <v>175.73</v>
      </c>
      <c r="AK28" s="174">
        <v>189</v>
      </c>
      <c r="AL28" s="173">
        <v>435.16</v>
      </c>
      <c r="AM28" s="174">
        <v>345</v>
      </c>
      <c r="AN28" s="173">
        <v>204.32</v>
      </c>
      <c r="AO28" s="189">
        <v>212.2</v>
      </c>
      <c r="AP28" s="173">
        <v>318.35899999999998</v>
      </c>
      <c r="AQ28" s="174">
        <v>342.21</v>
      </c>
      <c r="AR28" s="173">
        <v>234</v>
      </c>
      <c r="AS28" s="174">
        <v>252</v>
      </c>
      <c r="AT28" s="173">
        <v>233.9</v>
      </c>
      <c r="AU28" s="174">
        <v>251.72</v>
      </c>
      <c r="AV28" s="173">
        <v>276.8</v>
      </c>
      <c r="AW28" s="174">
        <v>186</v>
      </c>
      <c r="AX28" s="173">
        <v>568.38</v>
      </c>
      <c r="AY28" s="174">
        <v>397.06</v>
      </c>
      <c r="AZ28" s="192">
        <v>641.52542372881362</v>
      </c>
      <c r="BA28" s="174">
        <v>489</v>
      </c>
      <c r="BB28" s="166">
        <v>331</v>
      </c>
      <c r="BC28" s="167">
        <v>172.79049504950495</v>
      </c>
      <c r="BD28" s="173">
        <v>416</v>
      </c>
      <c r="BE28" s="174">
        <v>334</v>
      </c>
      <c r="BF28" s="173">
        <v>0</v>
      </c>
      <c r="BG28" s="174">
        <v>0</v>
      </c>
      <c r="BH28" s="173">
        <v>261</v>
      </c>
      <c r="BI28" s="174">
        <v>260.45400000000001</v>
      </c>
      <c r="BJ28" s="173">
        <v>248.31</v>
      </c>
      <c r="BK28" s="174">
        <v>206</v>
      </c>
      <c r="BL28" s="173">
        <v>142</v>
      </c>
      <c r="BM28" s="189">
        <v>119</v>
      </c>
      <c r="BN28" s="193">
        <v>263</v>
      </c>
      <c r="BO28" s="194">
        <v>265</v>
      </c>
      <c r="BP28" s="166">
        <v>396.00000000000006</v>
      </c>
      <c r="BQ28" s="167">
        <v>426.8</v>
      </c>
    </row>
    <row r="29" spans="1:69" s="195" customFormat="1" ht="75.75" hidden="1" customHeight="1" thickBot="1" x14ac:dyDescent="0.3">
      <c r="A29" s="205">
        <v>8</v>
      </c>
      <c r="B29" s="207" t="s">
        <v>18</v>
      </c>
      <c r="C29" s="1390" t="s">
        <v>17</v>
      </c>
      <c r="D29" s="1390"/>
      <c r="E29" s="138" t="s">
        <v>381</v>
      </c>
      <c r="F29" s="206" t="e">
        <f>#REF!</f>
        <v>#REF!</v>
      </c>
      <c r="G29" s="138">
        <v>4.83</v>
      </c>
      <c r="H29" s="206" t="e">
        <f t="shared" ref="H29:H35" si="1">F29*G29</f>
        <v>#REF!</v>
      </c>
      <c r="I29" s="206" t="e">
        <f>(H29*($I$7+#REF!))+H29</f>
        <v>#REF!</v>
      </c>
      <c r="J29" s="274" t="e">
        <f>#REF!</f>
        <v>#REF!</v>
      </c>
      <c r="K29" s="275" t="e">
        <f>#REF!</f>
        <v>#REF!</v>
      </c>
      <c r="L29" s="166">
        <v>2797</v>
      </c>
      <c r="M29" s="167">
        <v>1807</v>
      </c>
      <c r="N29" s="184">
        <v>2098.6264728640863</v>
      </c>
      <c r="O29" s="185">
        <v>1656.2</v>
      </c>
      <c r="P29" s="186"/>
      <c r="Q29" s="167"/>
      <c r="R29" s="166">
        <v>2784.474959451672</v>
      </c>
      <c r="S29" s="167">
        <v>1725</v>
      </c>
      <c r="T29" s="187">
        <v>5080</v>
      </c>
      <c r="U29" s="188">
        <v>1229</v>
      </c>
      <c r="V29" s="166">
        <v>2273.4074423337111</v>
      </c>
      <c r="W29" s="167">
        <v>2446.5501531418458</v>
      </c>
      <c r="X29" s="173">
        <v>0</v>
      </c>
      <c r="Y29" s="189">
        <v>0</v>
      </c>
      <c r="Z29" s="166">
        <v>3722.4</v>
      </c>
      <c r="AA29" s="167">
        <v>4006</v>
      </c>
      <c r="AB29" s="166">
        <v>5140</v>
      </c>
      <c r="AC29" s="321">
        <v>1640</v>
      </c>
      <c r="AD29" s="173">
        <v>3324</v>
      </c>
      <c r="AE29" s="191">
        <v>2003</v>
      </c>
      <c r="AF29" s="173">
        <v>2622</v>
      </c>
      <c r="AG29" s="174">
        <v>2723</v>
      </c>
      <c r="AH29" s="173">
        <v>1991.58</v>
      </c>
      <c r="AI29" s="174">
        <v>2232</v>
      </c>
      <c r="AJ29" s="173">
        <v>1827.36</v>
      </c>
      <c r="AK29" s="174">
        <v>1966</v>
      </c>
      <c r="AL29" s="411">
        <v>713.6</v>
      </c>
      <c r="AM29" s="411">
        <v>741.2</v>
      </c>
      <c r="AN29" s="173">
        <v>2099.83</v>
      </c>
      <c r="AO29" s="189">
        <v>2180.5</v>
      </c>
      <c r="AP29" s="173">
        <v>2964.7829999999999</v>
      </c>
      <c r="AQ29" s="174">
        <v>3190.8489999999997</v>
      </c>
      <c r="AR29" s="173">
        <v>2532</v>
      </c>
      <c r="AS29" s="174">
        <v>2725</v>
      </c>
      <c r="AT29" s="173">
        <v>2242.4299999999998</v>
      </c>
      <c r="AU29" s="174">
        <v>2413.21</v>
      </c>
      <c r="AV29" s="173">
        <v>2521.6000000000004</v>
      </c>
      <c r="AW29" s="174">
        <v>1696</v>
      </c>
      <c r="AX29" s="173">
        <v>4126.95</v>
      </c>
      <c r="AY29" s="174">
        <v>0</v>
      </c>
      <c r="AZ29" s="192">
        <v>3376.2711864406783</v>
      </c>
      <c r="BA29" s="174">
        <v>3633</v>
      </c>
      <c r="BB29" s="166">
        <v>3539</v>
      </c>
      <c r="BC29" s="167">
        <v>1850.4242424242427</v>
      </c>
      <c r="BD29" s="173">
        <v>4422</v>
      </c>
      <c r="BE29" s="174">
        <v>3515</v>
      </c>
      <c r="BF29" s="173">
        <v>2681</v>
      </c>
      <c r="BG29" s="174">
        <v>2885</v>
      </c>
      <c r="BH29" s="173">
        <v>2761</v>
      </c>
      <c r="BI29" s="174">
        <v>2757.2560000000003</v>
      </c>
      <c r="BJ29" s="173">
        <v>1758.47</v>
      </c>
      <c r="BK29" s="174">
        <v>1461</v>
      </c>
      <c r="BL29" s="173">
        <v>1514</v>
      </c>
      <c r="BM29" s="189">
        <v>1272</v>
      </c>
      <c r="BN29" s="193">
        <v>2509</v>
      </c>
      <c r="BO29" s="194">
        <v>2507</v>
      </c>
      <c r="BP29" s="166">
        <v>3754.3</v>
      </c>
      <c r="BQ29" s="167">
        <v>4040.3</v>
      </c>
    </row>
    <row r="30" spans="1:69" s="195" customFormat="1" ht="54.75" hidden="1" customHeight="1" thickBot="1" x14ac:dyDescent="0.3">
      <c r="A30" s="205">
        <v>9</v>
      </c>
      <c r="B30" s="24" t="s">
        <v>19</v>
      </c>
      <c r="C30" s="1390" t="s">
        <v>17</v>
      </c>
      <c r="D30" s="1390"/>
      <c r="E30" s="138" t="s">
        <v>8</v>
      </c>
      <c r="F30" s="206" t="e">
        <f>#REF!</f>
        <v>#REF!</v>
      </c>
      <c r="G30" s="138">
        <v>1.04</v>
      </c>
      <c r="H30" s="206" t="e">
        <f t="shared" si="1"/>
        <v>#REF!</v>
      </c>
      <c r="I30" s="206" t="e">
        <f>(H30*($I$7+#REF!))+H30</f>
        <v>#REF!</v>
      </c>
      <c r="J30" s="274" t="e">
        <f>#REF!</f>
        <v>#REF!</v>
      </c>
      <c r="K30" s="275" t="e">
        <f>#REF!</f>
        <v>#REF!</v>
      </c>
      <c r="L30" s="166">
        <v>602</v>
      </c>
      <c r="M30" s="167">
        <v>389</v>
      </c>
      <c r="N30" s="184">
        <v>451.87816392932712</v>
      </c>
      <c r="O30" s="185">
        <v>422.3</v>
      </c>
      <c r="P30" s="186"/>
      <c r="Q30" s="167"/>
      <c r="R30" s="166">
        <v>599.5556848508777</v>
      </c>
      <c r="S30" s="167">
        <v>371.4</v>
      </c>
      <c r="T30" s="187">
        <v>1094</v>
      </c>
      <c r="U30" s="188">
        <v>265</v>
      </c>
      <c r="V30" s="166">
        <v>489.51216149628556</v>
      </c>
      <c r="W30" s="167">
        <v>526.79340771584259</v>
      </c>
      <c r="X30" s="173">
        <v>0</v>
      </c>
      <c r="Y30" s="189">
        <v>0</v>
      </c>
      <c r="Z30" s="166">
        <v>801.51</v>
      </c>
      <c r="AA30" s="167">
        <v>863</v>
      </c>
      <c r="AB30" s="166">
        <v>1107</v>
      </c>
      <c r="AC30" s="321">
        <v>353</v>
      </c>
      <c r="AD30" s="173">
        <v>716</v>
      </c>
      <c r="AE30" s="191">
        <v>431</v>
      </c>
      <c r="AF30" s="173">
        <v>565</v>
      </c>
      <c r="AG30" s="174">
        <v>586</v>
      </c>
      <c r="AH30" s="173">
        <v>428.86</v>
      </c>
      <c r="AI30" s="174">
        <v>480</v>
      </c>
      <c r="AJ30" s="173">
        <v>393.3</v>
      </c>
      <c r="AK30" s="174">
        <v>424</v>
      </c>
      <c r="AL30" s="411">
        <v>153.69999999999999</v>
      </c>
      <c r="AM30" s="411">
        <v>159.4</v>
      </c>
      <c r="AN30" s="173">
        <v>452.14</v>
      </c>
      <c r="AO30" s="189">
        <v>469.5</v>
      </c>
      <c r="AP30" s="173">
        <v>638.79199999999992</v>
      </c>
      <c r="AQ30" s="174">
        <v>686.49399999999991</v>
      </c>
      <c r="AR30" s="173">
        <v>545</v>
      </c>
      <c r="AS30" s="174">
        <v>587</v>
      </c>
      <c r="AT30" s="173">
        <v>482.84</v>
      </c>
      <c r="AU30" s="174">
        <v>519.61</v>
      </c>
      <c r="AV30" s="173">
        <v>542.4</v>
      </c>
      <c r="AW30" s="174">
        <v>365</v>
      </c>
      <c r="AX30" s="173">
        <v>1737.98</v>
      </c>
      <c r="AY30" s="174">
        <v>0</v>
      </c>
      <c r="AZ30" s="192">
        <v>727.11864406779659</v>
      </c>
      <c r="BA30" s="174">
        <v>782</v>
      </c>
      <c r="BB30" s="166">
        <v>762</v>
      </c>
      <c r="BC30" s="167">
        <v>398.72965517241386</v>
      </c>
      <c r="BD30" s="173">
        <v>952</v>
      </c>
      <c r="BE30" s="174">
        <v>757</v>
      </c>
      <c r="BF30" s="173">
        <v>577</v>
      </c>
      <c r="BG30" s="174">
        <v>621</v>
      </c>
      <c r="BH30" s="173">
        <v>594</v>
      </c>
      <c r="BI30" s="174">
        <v>594.12800000000004</v>
      </c>
      <c r="BJ30" s="173">
        <v>378.81</v>
      </c>
      <c r="BK30" s="174">
        <v>314</v>
      </c>
      <c r="BL30" s="173">
        <v>326</v>
      </c>
      <c r="BM30" s="189">
        <v>274</v>
      </c>
      <c r="BN30" s="193">
        <v>540</v>
      </c>
      <c r="BO30" s="194">
        <v>540</v>
      </c>
      <c r="BP30" s="166">
        <v>808.50000000000011</v>
      </c>
      <c r="BQ30" s="167">
        <v>870.1</v>
      </c>
    </row>
    <row r="31" spans="1:69" s="195" customFormat="1" ht="45" hidden="1" customHeight="1" x14ac:dyDescent="0.25">
      <c r="A31" s="1398">
        <v>10</v>
      </c>
      <c r="B31" s="1409" t="s">
        <v>20</v>
      </c>
      <c r="C31" s="1402" t="s">
        <v>17</v>
      </c>
      <c r="D31" s="1402"/>
      <c r="E31" s="143" t="s">
        <v>21</v>
      </c>
      <c r="F31" s="211" t="e">
        <f>#REF!</f>
        <v>#REF!</v>
      </c>
      <c r="G31" s="143">
        <v>0.74</v>
      </c>
      <c r="H31" s="211" t="e">
        <f t="shared" si="1"/>
        <v>#REF!</v>
      </c>
      <c r="I31" s="1396" t="e">
        <f>((H31+H32+H33+H34)*($I$7+#REF!))+(H31+H32+H33+H34)</f>
        <v>#REF!</v>
      </c>
      <c r="J31" s="1415" t="e">
        <f>#REF!</f>
        <v>#REF!</v>
      </c>
      <c r="K31" s="1405" t="e">
        <f>#REF!</f>
        <v>#REF!</v>
      </c>
      <c r="L31" s="1341">
        <v>812</v>
      </c>
      <c r="M31" s="1207">
        <v>537</v>
      </c>
      <c r="N31" s="1362">
        <v>644.27</v>
      </c>
      <c r="O31" s="1305">
        <v>508.4</v>
      </c>
      <c r="P31" s="1345">
        <v>1007</v>
      </c>
      <c r="Q31" s="1342">
        <v>748.5</v>
      </c>
      <c r="R31" s="1361">
        <v>827.51</v>
      </c>
      <c r="S31" s="1361">
        <v>512.6</v>
      </c>
      <c r="T31" s="1352">
        <v>782</v>
      </c>
      <c r="U31" s="1355">
        <v>234</v>
      </c>
      <c r="V31" s="1341">
        <v>699.1498713907871</v>
      </c>
      <c r="W31" s="1342">
        <v>752.3971255959093</v>
      </c>
      <c r="X31" s="1324"/>
      <c r="Y31" s="1337">
        <v>0</v>
      </c>
      <c r="Z31" s="1278">
        <v>1195.1500000000001</v>
      </c>
      <c r="AA31" s="1207">
        <v>1286</v>
      </c>
      <c r="AB31" s="1278">
        <v>1658</v>
      </c>
      <c r="AC31" s="1207">
        <v>529</v>
      </c>
      <c r="AD31" s="1284">
        <v>591</v>
      </c>
      <c r="AE31" s="1288">
        <v>582</v>
      </c>
      <c r="AF31" s="1291">
        <v>834</v>
      </c>
      <c r="AG31" s="1294">
        <v>866</v>
      </c>
      <c r="AH31" s="1284">
        <v>647.47</v>
      </c>
      <c r="AI31" s="1213">
        <v>726</v>
      </c>
      <c r="AJ31" s="1284">
        <v>576.35</v>
      </c>
      <c r="AK31" s="1213">
        <v>620</v>
      </c>
      <c r="AL31" s="1330">
        <v>2099</v>
      </c>
      <c r="AM31" s="1330">
        <v>2181</v>
      </c>
      <c r="AN31" s="1285">
        <v>668.35</v>
      </c>
      <c r="AO31" s="1288">
        <v>694</v>
      </c>
      <c r="AP31" s="1327">
        <v>875.22799999999995</v>
      </c>
      <c r="AQ31" s="1294">
        <v>941.59599999999989</v>
      </c>
      <c r="AR31" s="1327">
        <v>752</v>
      </c>
      <c r="AS31" s="1294">
        <v>809</v>
      </c>
      <c r="AT31" s="1324">
        <v>691.74</v>
      </c>
      <c r="AU31" s="1315">
        <v>744.42</v>
      </c>
      <c r="AV31" s="1304">
        <v>788.80000000000007</v>
      </c>
      <c r="AW31" s="1305">
        <v>531</v>
      </c>
      <c r="AX31" s="1297">
        <v>1737.98</v>
      </c>
      <c r="AY31" s="1213">
        <v>608</v>
      </c>
      <c r="AZ31" s="1297">
        <v>1086.4406779661017</v>
      </c>
      <c r="BA31" s="1213">
        <v>1169</v>
      </c>
      <c r="BB31" s="1318">
        <v>1088</v>
      </c>
      <c r="BC31" s="1321">
        <v>569.27630150753794</v>
      </c>
      <c r="BD31" s="1312">
        <v>1276</v>
      </c>
      <c r="BE31" s="1315">
        <v>1118.9949999999999</v>
      </c>
      <c r="BF31" s="1312">
        <v>845</v>
      </c>
      <c r="BG31" s="1315">
        <v>909</v>
      </c>
      <c r="BH31" s="1284">
        <v>901</v>
      </c>
      <c r="BI31" s="1213">
        <v>899.56000000000006</v>
      </c>
      <c r="BJ31" s="1297">
        <v>564.41</v>
      </c>
      <c r="BK31" s="1213">
        <v>469</v>
      </c>
      <c r="BL31" s="1309">
        <v>476</v>
      </c>
      <c r="BM31" s="1306">
        <v>401</v>
      </c>
      <c r="BN31" s="1304">
        <v>745</v>
      </c>
      <c r="BO31" s="1305">
        <v>745</v>
      </c>
      <c r="BP31" s="1301">
        <v>1206.7</v>
      </c>
      <c r="BQ31" s="1247">
        <v>1302.4000000000001</v>
      </c>
    </row>
    <row r="32" spans="1:69" s="195" customFormat="1" ht="45" hidden="1" customHeight="1" x14ac:dyDescent="0.25">
      <c r="A32" s="1407"/>
      <c r="B32" s="1410"/>
      <c r="C32" s="1412"/>
      <c r="D32" s="1412"/>
      <c r="E32" s="212" t="s">
        <v>22</v>
      </c>
      <c r="F32" s="213" t="e">
        <f>#REF!</f>
        <v>#REF!</v>
      </c>
      <c r="G32" s="212">
        <v>0.37</v>
      </c>
      <c r="H32" s="213" t="e">
        <f t="shared" si="1"/>
        <v>#REF!</v>
      </c>
      <c r="I32" s="1414"/>
      <c r="J32" s="1416" t="e">
        <f>#REF!</f>
        <v>#REF!</v>
      </c>
      <c r="K32" s="1406" t="e">
        <f>#REF!</f>
        <v>#REF!</v>
      </c>
      <c r="L32" s="1341"/>
      <c r="M32" s="1208"/>
      <c r="N32" s="1363"/>
      <c r="O32" s="1305"/>
      <c r="P32" s="1346"/>
      <c r="Q32" s="1342"/>
      <c r="R32" s="1361"/>
      <c r="S32" s="1361"/>
      <c r="T32" s="1353"/>
      <c r="U32" s="1356"/>
      <c r="V32" s="1341"/>
      <c r="W32" s="1342"/>
      <c r="X32" s="1325"/>
      <c r="Y32" s="1338"/>
      <c r="Z32" s="1279"/>
      <c r="AA32" s="1208"/>
      <c r="AB32" s="1279">
        <v>0</v>
      </c>
      <c r="AC32" s="1208">
        <v>0</v>
      </c>
      <c r="AD32" s="1284"/>
      <c r="AE32" s="1289"/>
      <c r="AF32" s="1292"/>
      <c r="AG32" s="1295"/>
      <c r="AH32" s="1284"/>
      <c r="AI32" s="1213"/>
      <c r="AJ32" s="1284"/>
      <c r="AK32" s="1213"/>
      <c r="AL32" s="1331"/>
      <c r="AM32" s="1331"/>
      <c r="AN32" s="1286"/>
      <c r="AO32" s="1289"/>
      <c r="AP32" s="1329"/>
      <c r="AQ32" s="1295"/>
      <c r="AR32" s="1329"/>
      <c r="AS32" s="1295"/>
      <c r="AT32" s="1325"/>
      <c r="AU32" s="1316"/>
      <c r="AV32" s="1304"/>
      <c r="AW32" s="1305"/>
      <c r="AX32" s="1297"/>
      <c r="AY32" s="1213"/>
      <c r="AZ32" s="1297"/>
      <c r="BA32" s="1213"/>
      <c r="BB32" s="1319"/>
      <c r="BC32" s="1322"/>
      <c r="BD32" s="1313"/>
      <c r="BE32" s="1316"/>
      <c r="BF32" s="1313"/>
      <c r="BG32" s="1316"/>
      <c r="BH32" s="1284"/>
      <c r="BI32" s="1213"/>
      <c r="BJ32" s="1297"/>
      <c r="BK32" s="1213"/>
      <c r="BL32" s="1310"/>
      <c r="BM32" s="1307"/>
      <c r="BN32" s="1304"/>
      <c r="BO32" s="1305"/>
      <c r="BP32" s="1301"/>
      <c r="BQ32" s="1247"/>
    </row>
    <row r="33" spans="1:69" s="195" customFormat="1" ht="45" hidden="1" customHeight="1" x14ac:dyDescent="0.25">
      <c r="A33" s="1407"/>
      <c r="B33" s="1410"/>
      <c r="C33" s="1412"/>
      <c r="D33" s="1412"/>
      <c r="E33" s="212" t="s">
        <v>23</v>
      </c>
      <c r="F33" s="213" t="e">
        <f>#REF!</f>
        <v>#REF!</v>
      </c>
      <c r="G33" s="212">
        <v>0.11</v>
      </c>
      <c r="H33" s="213" t="e">
        <f t="shared" si="1"/>
        <v>#REF!</v>
      </c>
      <c r="I33" s="1414"/>
      <c r="J33" s="1416" t="e">
        <f>#REF!</f>
        <v>#REF!</v>
      </c>
      <c r="K33" s="1406" t="e">
        <f>#REF!</f>
        <v>#REF!</v>
      </c>
      <c r="L33" s="1341"/>
      <c r="M33" s="1208"/>
      <c r="N33" s="1363"/>
      <c r="O33" s="1305"/>
      <c r="P33" s="1346"/>
      <c r="Q33" s="1342"/>
      <c r="R33" s="1361"/>
      <c r="S33" s="1361"/>
      <c r="T33" s="1353"/>
      <c r="U33" s="1356"/>
      <c r="V33" s="1341"/>
      <c r="W33" s="1342"/>
      <c r="X33" s="1325"/>
      <c r="Y33" s="1338"/>
      <c r="Z33" s="1279"/>
      <c r="AA33" s="1208"/>
      <c r="AB33" s="1279">
        <v>0</v>
      </c>
      <c r="AC33" s="1208">
        <v>0</v>
      </c>
      <c r="AD33" s="1284"/>
      <c r="AE33" s="1289"/>
      <c r="AF33" s="1292"/>
      <c r="AG33" s="1295"/>
      <c r="AH33" s="1284"/>
      <c r="AI33" s="1213"/>
      <c r="AJ33" s="1284"/>
      <c r="AK33" s="1213"/>
      <c r="AL33" s="1331"/>
      <c r="AM33" s="1331"/>
      <c r="AN33" s="1286"/>
      <c r="AO33" s="1289"/>
      <c r="AP33" s="1329"/>
      <c r="AQ33" s="1295"/>
      <c r="AR33" s="1329"/>
      <c r="AS33" s="1295"/>
      <c r="AT33" s="1325"/>
      <c r="AU33" s="1316"/>
      <c r="AV33" s="1304"/>
      <c r="AW33" s="1305"/>
      <c r="AX33" s="1297"/>
      <c r="AY33" s="1213"/>
      <c r="AZ33" s="1297"/>
      <c r="BA33" s="1213"/>
      <c r="BB33" s="1319"/>
      <c r="BC33" s="1322"/>
      <c r="BD33" s="1313"/>
      <c r="BE33" s="1316"/>
      <c r="BF33" s="1313"/>
      <c r="BG33" s="1316"/>
      <c r="BH33" s="1284"/>
      <c r="BI33" s="1213"/>
      <c r="BJ33" s="1297"/>
      <c r="BK33" s="1213"/>
      <c r="BL33" s="1310"/>
      <c r="BM33" s="1307"/>
      <c r="BN33" s="1304"/>
      <c r="BO33" s="1305"/>
      <c r="BP33" s="1301"/>
      <c r="BQ33" s="1247"/>
    </row>
    <row r="34" spans="1:69" s="195" customFormat="1" ht="45" hidden="1" customHeight="1" thickBot="1" x14ac:dyDescent="0.3">
      <c r="A34" s="1408"/>
      <c r="B34" s="1411"/>
      <c r="C34" s="1413"/>
      <c r="D34" s="1413"/>
      <c r="E34" s="214" t="s">
        <v>24</v>
      </c>
      <c r="F34" s="215" t="e">
        <f>#REF!</f>
        <v>#REF!</v>
      </c>
      <c r="G34" s="214">
        <v>0.2</v>
      </c>
      <c r="H34" s="215" t="e">
        <f t="shared" si="1"/>
        <v>#REF!</v>
      </c>
      <c r="I34" s="1397"/>
      <c r="J34" s="1416" t="e">
        <f>#REF!</f>
        <v>#REF!</v>
      </c>
      <c r="K34" s="1406" t="e">
        <f>#REF!</f>
        <v>#REF!</v>
      </c>
      <c r="L34" s="1341"/>
      <c r="M34" s="1209"/>
      <c r="N34" s="1364"/>
      <c r="O34" s="1305"/>
      <c r="P34" s="1347"/>
      <c r="Q34" s="1342"/>
      <c r="R34" s="1361"/>
      <c r="S34" s="1361"/>
      <c r="T34" s="1354"/>
      <c r="U34" s="1357"/>
      <c r="V34" s="1341"/>
      <c r="W34" s="1342"/>
      <c r="X34" s="1326"/>
      <c r="Y34" s="1339"/>
      <c r="Z34" s="1280"/>
      <c r="AA34" s="1209"/>
      <c r="AB34" s="1280">
        <v>0</v>
      </c>
      <c r="AC34" s="1209">
        <v>0</v>
      </c>
      <c r="AD34" s="1284"/>
      <c r="AE34" s="1290"/>
      <c r="AF34" s="1293"/>
      <c r="AG34" s="1296"/>
      <c r="AH34" s="1284"/>
      <c r="AI34" s="1213"/>
      <c r="AJ34" s="1284"/>
      <c r="AK34" s="1213"/>
      <c r="AL34" s="1332"/>
      <c r="AM34" s="1332"/>
      <c r="AN34" s="1287"/>
      <c r="AO34" s="1290"/>
      <c r="AP34" s="1328"/>
      <c r="AQ34" s="1296"/>
      <c r="AR34" s="1328"/>
      <c r="AS34" s="1296"/>
      <c r="AT34" s="1326"/>
      <c r="AU34" s="1317"/>
      <c r="AV34" s="1304"/>
      <c r="AW34" s="1305"/>
      <c r="AX34" s="1297"/>
      <c r="AY34" s="1213"/>
      <c r="AZ34" s="1297"/>
      <c r="BA34" s="1213"/>
      <c r="BB34" s="1320"/>
      <c r="BC34" s="1323"/>
      <c r="BD34" s="1314"/>
      <c r="BE34" s="1317"/>
      <c r="BF34" s="1314"/>
      <c r="BG34" s="1317"/>
      <c r="BH34" s="1284"/>
      <c r="BI34" s="1213"/>
      <c r="BJ34" s="1297"/>
      <c r="BK34" s="1213"/>
      <c r="BL34" s="1311"/>
      <c r="BM34" s="1308"/>
      <c r="BN34" s="1304"/>
      <c r="BO34" s="1305"/>
      <c r="BP34" s="1301"/>
      <c r="BQ34" s="1247"/>
    </row>
    <row r="35" spans="1:69" s="195" customFormat="1" ht="56.25" customHeight="1" thickBot="1" x14ac:dyDescent="0.3">
      <c r="A35" s="410">
        <v>11</v>
      </c>
      <c r="B35" s="409" t="s">
        <v>25</v>
      </c>
      <c r="C35" s="1390" t="s">
        <v>26</v>
      </c>
      <c r="D35" s="1390"/>
      <c r="E35" s="138" t="s">
        <v>382</v>
      </c>
      <c r="F35" s="206" t="e">
        <f>#REF!</f>
        <v>#REF!</v>
      </c>
      <c r="G35" s="138">
        <v>0.15</v>
      </c>
      <c r="H35" s="206" t="e">
        <f t="shared" si="1"/>
        <v>#REF!</v>
      </c>
      <c r="I35" s="206" t="e">
        <f>(H35*($I$7+#REF!))+H35</f>
        <v>#REF!</v>
      </c>
      <c r="J35" s="274" t="e">
        <f>#REF!</f>
        <v>#REF!</v>
      </c>
      <c r="K35" s="275" t="e">
        <f>#REF!</f>
        <v>#REF!</v>
      </c>
      <c r="L35" s="166">
        <v>76</v>
      </c>
      <c r="M35" s="167">
        <v>43</v>
      </c>
      <c r="N35" s="216">
        <v>57.149755980033937</v>
      </c>
      <c r="O35" s="217">
        <v>45.1</v>
      </c>
      <c r="P35" s="218">
        <v>75.371138525705604</v>
      </c>
      <c r="Q35" s="167">
        <v>46.7</v>
      </c>
      <c r="R35" s="166">
        <v>75.371138525705604</v>
      </c>
      <c r="S35" s="167">
        <v>46.7</v>
      </c>
      <c r="T35" s="187">
        <v>152</v>
      </c>
      <c r="U35" s="188">
        <v>44</v>
      </c>
      <c r="V35" s="166">
        <v>61.492687781016002</v>
      </c>
      <c r="W35" s="167">
        <v>66.17597088241817</v>
      </c>
      <c r="X35" s="173">
        <v>0</v>
      </c>
      <c r="Y35" s="219">
        <v>0</v>
      </c>
      <c r="Z35" s="166">
        <v>104.1</v>
      </c>
      <c r="AA35" s="167">
        <v>112</v>
      </c>
      <c r="AB35" s="166">
        <v>137</v>
      </c>
      <c r="AC35" s="321">
        <v>44</v>
      </c>
      <c r="AD35" s="173">
        <v>86</v>
      </c>
      <c r="AE35" s="191">
        <v>52</v>
      </c>
      <c r="AF35" s="173">
        <v>67</v>
      </c>
      <c r="AG35" s="174">
        <v>70</v>
      </c>
      <c r="AH35" s="173">
        <v>49.16</v>
      </c>
      <c r="AI35" s="174">
        <v>55</v>
      </c>
      <c r="AJ35" s="173">
        <v>50.21</v>
      </c>
      <c r="AK35" s="174">
        <v>54</v>
      </c>
      <c r="AL35" s="411">
        <v>452</v>
      </c>
      <c r="AM35" s="411">
        <v>46.9</v>
      </c>
      <c r="AN35" s="173">
        <v>56.72</v>
      </c>
      <c r="AO35" s="189">
        <v>58.9</v>
      </c>
      <c r="AP35" s="173">
        <v>79.84899999999999</v>
      </c>
      <c r="AQ35" s="174">
        <v>86.070999999999998</v>
      </c>
      <c r="AR35" s="173">
        <v>69</v>
      </c>
      <c r="AS35" s="174">
        <v>74</v>
      </c>
      <c r="AT35" s="173">
        <v>65.19</v>
      </c>
      <c r="AU35" s="174">
        <v>70.16</v>
      </c>
      <c r="AV35" s="173">
        <v>68.8</v>
      </c>
      <c r="AW35" s="174">
        <v>46</v>
      </c>
      <c r="AX35" s="411">
        <v>0.59867199999999998</v>
      </c>
      <c r="AY35" s="411">
        <v>0.28458000000000006</v>
      </c>
      <c r="AZ35" s="192">
        <v>91.525423728813564</v>
      </c>
      <c r="BA35" s="174">
        <v>98</v>
      </c>
      <c r="BB35" s="166">
        <v>92</v>
      </c>
      <c r="BC35" s="167">
        <v>48.106666666666662</v>
      </c>
      <c r="BD35" s="173">
        <v>120</v>
      </c>
      <c r="BE35" s="174">
        <v>96</v>
      </c>
      <c r="BF35" s="173">
        <v>67</v>
      </c>
      <c r="BG35" s="174">
        <v>72</v>
      </c>
      <c r="BH35" s="173">
        <v>75</v>
      </c>
      <c r="BI35" s="174">
        <v>75.311999999999998</v>
      </c>
      <c r="BJ35" s="173">
        <v>47.46</v>
      </c>
      <c r="BK35" s="174">
        <v>40</v>
      </c>
      <c r="BL35" s="173">
        <v>44</v>
      </c>
      <c r="BM35" s="189">
        <v>37</v>
      </c>
      <c r="BN35" s="193">
        <v>73</v>
      </c>
      <c r="BO35" s="194">
        <v>72</v>
      </c>
      <c r="BP35" s="166">
        <v>105.60000000000001</v>
      </c>
      <c r="BQ35" s="167">
        <v>114.4</v>
      </c>
    </row>
    <row r="36" spans="1:69" s="195" customFormat="1" ht="22.5" customHeight="1" thickBot="1" x14ac:dyDescent="0.3">
      <c r="A36" s="1388" t="s">
        <v>27</v>
      </c>
      <c r="B36" s="1389"/>
      <c r="C36" s="1389"/>
      <c r="D36" s="1389"/>
      <c r="E36" s="1389"/>
      <c r="F36" s="1389"/>
      <c r="G36" s="1389"/>
      <c r="H36" s="1389"/>
      <c r="I36" s="1389"/>
      <c r="J36" s="1389"/>
      <c r="K36" s="1389"/>
      <c r="L36" s="166"/>
      <c r="M36" s="167"/>
      <c r="N36" s="216"/>
      <c r="O36" s="217"/>
      <c r="P36" s="218"/>
      <c r="Q36" s="167"/>
      <c r="R36" s="166"/>
      <c r="S36" s="167"/>
      <c r="T36" s="187"/>
      <c r="U36" s="188"/>
      <c r="V36" s="166"/>
      <c r="W36" s="167"/>
      <c r="X36" s="160"/>
      <c r="Y36" s="220"/>
      <c r="Z36" s="166"/>
      <c r="AA36" s="167"/>
      <c r="AB36" s="166"/>
      <c r="AC36" s="321"/>
      <c r="AD36" s="173"/>
      <c r="AE36" s="191"/>
      <c r="AF36" s="173"/>
      <c r="AG36" s="174"/>
      <c r="AH36" s="173"/>
      <c r="AI36" s="174"/>
      <c r="AJ36" s="173"/>
      <c r="AK36" s="174"/>
      <c r="AL36" s="173"/>
      <c r="AM36" s="174"/>
      <c r="AN36" s="173"/>
      <c r="AO36" s="189"/>
      <c r="AP36" s="173"/>
      <c r="AQ36" s="174"/>
      <c r="AR36" s="173"/>
      <c r="AS36" s="174"/>
      <c r="AT36" s="173"/>
      <c r="AU36" s="174"/>
      <c r="AV36" s="173"/>
      <c r="AW36" s="174"/>
      <c r="AX36" s="173"/>
      <c r="AY36" s="174"/>
      <c r="AZ36" s="192"/>
      <c r="BA36" s="174"/>
      <c r="BB36" s="166"/>
      <c r="BC36" s="167"/>
      <c r="BD36" s="173"/>
      <c r="BE36" s="174"/>
      <c r="BF36" s="173"/>
      <c r="BG36" s="174"/>
      <c r="BH36" s="173"/>
      <c r="BI36" s="174"/>
      <c r="BJ36" s="173"/>
      <c r="BK36" s="174"/>
      <c r="BL36" s="173"/>
      <c r="BM36" s="189"/>
      <c r="BN36" s="193"/>
      <c r="BO36" s="194"/>
      <c r="BP36" s="166"/>
      <c r="BQ36" s="167"/>
    </row>
    <row r="37" spans="1:69" s="195" customFormat="1" ht="47.25" customHeight="1" thickBot="1" x14ac:dyDescent="0.3">
      <c r="A37" s="12">
        <v>1</v>
      </c>
      <c r="B37" s="13" t="e">
        <f>#REF!</f>
        <v>#REF!</v>
      </c>
      <c r="C37" s="1390" t="s">
        <v>3</v>
      </c>
      <c r="D37" s="1390"/>
      <c r="E37" s="138" t="s">
        <v>383</v>
      </c>
      <c r="F37" s="206" t="e">
        <f>#REF!</f>
        <v>#REF!</v>
      </c>
      <c r="G37" s="138">
        <v>0.32</v>
      </c>
      <c r="H37" s="206" t="e">
        <f t="shared" ref="H37:H60" si="2">F37*G37</f>
        <v>#REF!</v>
      </c>
      <c r="I37" s="206" t="e">
        <f>(H37*($I$7+#REF!))+H37</f>
        <v>#REF!</v>
      </c>
      <c r="J37" s="274" t="e">
        <f>#REF!</f>
        <v>#REF!</v>
      </c>
      <c r="K37" s="275" t="e">
        <f>#REF!</f>
        <v>#REF!</v>
      </c>
      <c r="L37" s="166">
        <v>185</v>
      </c>
      <c r="M37" s="167">
        <v>120</v>
      </c>
      <c r="N37" s="184">
        <v>139.03943505517756</v>
      </c>
      <c r="O37" s="185">
        <v>109.7</v>
      </c>
      <c r="P37" s="186">
        <v>205</v>
      </c>
      <c r="Q37" s="167">
        <v>152.25</v>
      </c>
      <c r="R37" s="166">
        <v>184.4786722618085</v>
      </c>
      <c r="S37" s="167">
        <v>114.3</v>
      </c>
      <c r="T37" s="187">
        <v>282</v>
      </c>
      <c r="U37" s="188">
        <v>66</v>
      </c>
      <c r="V37" s="166">
        <v>150.61912661424171</v>
      </c>
      <c r="W37" s="167">
        <v>162.09027929718232</v>
      </c>
      <c r="X37" s="173">
        <v>0</v>
      </c>
      <c r="Y37" s="219">
        <v>0</v>
      </c>
      <c r="Z37" s="166">
        <v>246.62</v>
      </c>
      <c r="AA37" s="167">
        <v>103.35000000000001</v>
      </c>
      <c r="AB37" s="166">
        <v>341</v>
      </c>
      <c r="AC37" s="321">
        <v>109</v>
      </c>
      <c r="AD37" s="173">
        <v>210</v>
      </c>
      <c r="AE37" s="191">
        <v>126</v>
      </c>
      <c r="AF37" s="173">
        <v>151</v>
      </c>
      <c r="AG37" s="174">
        <v>157</v>
      </c>
      <c r="AH37" s="173">
        <v>118.2</v>
      </c>
      <c r="AI37" s="174">
        <v>132</v>
      </c>
      <c r="AJ37" s="173">
        <v>121.34</v>
      </c>
      <c r="AK37" s="174">
        <v>131</v>
      </c>
      <c r="AL37" s="173">
        <v>104.18</v>
      </c>
      <c r="AM37" s="174">
        <v>85</v>
      </c>
      <c r="AN37" s="173">
        <v>139.12</v>
      </c>
      <c r="AO37" s="189">
        <v>144.5</v>
      </c>
      <c r="AP37" s="173">
        <v>132.252758</v>
      </c>
      <c r="AQ37" s="174">
        <v>153.01971999999998</v>
      </c>
      <c r="AR37" s="173">
        <v>168</v>
      </c>
      <c r="AS37" s="174">
        <v>181</v>
      </c>
      <c r="AT37" s="173">
        <v>148.57</v>
      </c>
      <c r="AU37" s="174">
        <v>159.88</v>
      </c>
      <c r="AV37" s="173">
        <v>166.4</v>
      </c>
      <c r="AW37" s="174">
        <v>112</v>
      </c>
      <c r="AX37" s="173">
        <v>104.21952</v>
      </c>
      <c r="AY37" s="174">
        <v>94.86</v>
      </c>
      <c r="AZ37" s="192">
        <v>223.72881355932205</v>
      </c>
      <c r="BA37" s="174">
        <v>241</v>
      </c>
      <c r="BB37" s="166">
        <v>218</v>
      </c>
      <c r="BC37" s="167">
        <v>113.51115577889449</v>
      </c>
      <c r="BD37" s="173">
        <v>293</v>
      </c>
      <c r="BE37" s="174">
        <v>173</v>
      </c>
      <c r="BF37" s="173">
        <v>137</v>
      </c>
      <c r="BG37" s="174">
        <v>100</v>
      </c>
      <c r="BH37" s="173">
        <v>183</v>
      </c>
      <c r="BI37" s="174">
        <v>107.26730000000001</v>
      </c>
      <c r="BJ37" s="173">
        <v>116.1</v>
      </c>
      <c r="BK37" s="174">
        <v>97</v>
      </c>
      <c r="BL37" s="173">
        <v>95</v>
      </c>
      <c r="BM37" s="189">
        <v>107</v>
      </c>
      <c r="BN37" s="193">
        <v>166</v>
      </c>
      <c r="BO37" s="194">
        <v>166</v>
      </c>
      <c r="BP37" s="166">
        <v>248.60000000000002</v>
      </c>
      <c r="BQ37" s="167">
        <v>208.68875367999999</v>
      </c>
    </row>
    <row r="38" spans="1:69" s="195" customFormat="1" ht="47.25" customHeight="1" thickBot="1" x14ac:dyDescent="0.3">
      <c r="A38" s="14">
        <v>2</v>
      </c>
      <c r="B38" s="15" t="e">
        <f>#REF!</f>
        <v>#REF!</v>
      </c>
      <c r="C38" s="1383" t="s">
        <v>3</v>
      </c>
      <c r="D38" s="1383"/>
      <c r="E38" s="139" t="s">
        <v>8</v>
      </c>
      <c r="F38" s="222" t="e">
        <f>#REF!</f>
        <v>#REF!</v>
      </c>
      <c r="G38" s="139">
        <v>0.96</v>
      </c>
      <c r="H38" s="222" t="e">
        <f t="shared" si="2"/>
        <v>#REF!</v>
      </c>
      <c r="I38" s="222" t="e">
        <f>(H38*($I$7+#REF!))+H38</f>
        <v>#REF!</v>
      </c>
      <c r="J38" s="278" t="e">
        <f>#REF!</f>
        <v>#REF!</v>
      </c>
      <c r="K38" s="279" t="e">
        <f>#REF!</f>
        <v>#REF!</v>
      </c>
      <c r="L38" s="166">
        <v>556</v>
      </c>
      <c r="M38" s="167">
        <v>359</v>
      </c>
      <c r="N38" s="184">
        <v>417.11830516553272</v>
      </c>
      <c r="O38" s="185">
        <v>329.2</v>
      </c>
      <c r="P38" s="186">
        <v>614</v>
      </c>
      <c r="Q38" s="167">
        <v>456.75</v>
      </c>
      <c r="R38" s="166">
        <v>553.43601678542541</v>
      </c>
      <c r="S38" s="167">
        <v>342.9</v>
      </c>
      <c r="T38" s="187">
        <v>973</v>
      </c>
      <c r="U38" s="188">
        <v>199</v>
      </c>
      <c r="V38" s="166">
        <v>451.85737984272498</v>
      </c>
      <c r="W38" s="167">
        <v>486.27083789154688</v>
      </c>
      <c r="X38" s="173">
        <v>0</v>
      </c>
      <c r="Y38" s="189">
        <v>240</v>
      </c>
      <c r="Z38" s="166">
        <v>739.86</v>
      </c>
      <c r="AA38" s="167">
        <v>310.44</v>
      </c>
      <c r="AB38" s="166">
        <v>1022</v>
      </c>
      <c r="AC38" s="321">
        <v>326</v>
      </c>
      <c r="AD38" s="173">
        <v>629</v>
      </c>
      <c r="AE38" s="191">
        <v>379</v>
      </c>
      <c r="AF38" s="173">
        <v>454</v>
      </c>
      <c r="AG38" s="174">
        <v>471</v>
      </c>
      <c r="AH38" s="173">
        <v>353.55</v>
      </c>
      <c r="AI38" s="174">
        <v>396</v>
      </c>
      <c r="AJ38" s="173">
        <v>362.96</v>
      </c>
      <c r="AK38" s="174">
        <v>391</v>
      </c>
      <c r="AL38" s="173">
        <v>263.69</v>
      </c>
      <c r="AM38" s="174">
        <v>214</v>
      </c>
      <c r="AN38" s="173">
        <v>417.36</v>
      </c>
      <c r="AO38" s="189">
        <v>433.4</v>
      </c>
      <c r="AP38" s="173">
        <v>448.12918000000002</v>
      </c>
      <c r="AQ38" s="174">
        <v>554.14998600000001</v>
      </c>
      <c r="AR38" s="173">
        <v>503</v>
      </c>
      <c r="AS38" s="174">
        <v>542</v>
      </c>
      <c r="AT38" s="173">
        <v>445.7</v>
      </c>
      <c r="AU38" s="174">
        <v>479.64</v>
      </c>
      <c r="AV38" s="173">
        <v>500.8</v>
      </c>
      <c r="AW38" s="174">
        <v>337</v>
      </c>
      <c r="AX38" s="173">
        <v>349.76990000000006</v>
      </c>
      <c r="AY38" s="174">
        <v>321.46999999999997</v>
      </c>
      <c r="AZ38" s="192">
        <v>671.18644067796617</v>
      </c>
      <c r="BA38" s="174">
        <v>722</v>
      </c>
      <c r="BB38" s="166">
        <v>653</v>
      </c>
      <c r="BC38" s="167">
        <v>341.66566164154108</v>
      </c>
      <c r="BD38" s="173">
        <v>879</v>
      </c>
      <c r="BE38" s="174">
        <v>518</v>
      </c>
      <c r="BF38" s="173">
        <v>488</v>
      </c>
      <c r="BG38" s="174">
        <v>525</v>
      </c>
      <c r="BH38" s="173">
        <v>549</v>
      </c>
      <c r="BI38" s="174">
        <v>321.18894399999999</v>
      </c>
      <c r="BJ38" s="173">
        <v>349.15</v>
      </c>
      <c r="BK38" s="174">
        <v>290</v>
      </c>
      <c r="BL38" s="173">
        <v>284</v>
      </c>
      <c r="BM38" s="189">
        <v>321</v>
      </c>
      <c r="BN38" s="193">
        <v>499</v>
      </c>
      <c r="BO38" s="194">
        <v>498</v>
      </c>
      <c r="BP38" s="166">
        <v>745.80000000000007</v>
      </c>
      <c r="BQ38" s="167">
        <v>208.68875367999999</v>
      </c>
    </row>
    <row r="39" spans="1:69" s="195" customFormat="1" ht="47.25" customHeight="1" thickBot="1" x14ac:dyDescent="0.3">
      <c r="A39" s="12">
        <v>3</v>
      </c>
      <c r="B39" s="13" t="e">
        <f>#REF!</f>
        <v>#REF!</v>
      </c>
      <c r="C39" s="1390" t="s">
        <v>3</v>
      </c>
      <c r="D39" s="1390"/>
      <c r="E39" s="138" t="s">
        <v>8</v>
      </c>
      <c r="F39" s="206" t="e">
        <f>#REF!</f>
        <v>#REF!</v>
      </c>
      <c r="G39" s="138">
        <v>1.18</v>
      </c>
      <c r="H39" s="206" t="e">
        <f t="shared" si="2"/>
        <v>#REF!</v>
      </c>
      <c r="I39" s="206" t="e">
        <f>(H39*($I$7+#REF!))+H39</f>
        <v>#REF!</v>
      </c>
      <c r="J39" s="274" t="e">
        <f>#REF!</f>
        <v>#REF!</v>
      </c>
      <c r="K39" s="275" t="e">
        <f>#REF!</f>
        <v>#REF!</v>
      </c>
      <c r="L39" s="166">
        <v>683</v>
      </c>
      <c r="M39" s="167">
        <v>441</v>
      </c>
      <c r="N39" s="184">
        <v>512.7079167659673</v>
      </c>
      <c r="O39" s="185">
        <v>404.6</v>
      </c>
      <c r="P39" s="186">
        <v>755</v>
      </c>
      <c r="Q39" s="167">
        <v>561</v>
      </c>
      <c r="R39" s="166">
        <v>680.2651039654188</v>
      </c>
      <c r="S39" s="167">
        <v>421.4</v>
      </c>
      <c r="T39" s="187">
        <v>1195</v>
      </c>
      <c r="U39" s="188">
        <v>245</v>
      </c>
      <c r="V39" s="166">
        <v>555.40802939001617</v>
      </c>
      <c r="W39" s="167">
        <v>597.70790490835964</v>
      </c>
      <c r="X39" s="173">
        <v>0</v>
      </c>
      <c r="Y39" s="189">
        <v>289</v>
      </c>
      <c r="Z39" s="166">
        <v>909.41</v>
      </c>
      <c r="AA39" s="167">
        <v>381.81</v>
      </c>
      <c r="AB39" s="166">
        <v>1256</v>
      </c>
      <c r="AC39" s="321">
        <v>401</v>
      </c>
      <c r="AD39" s="173">
        <v>773</v>
      </c>
      <c r="AE39" s="191">
        <v>466</v>
      </c>
      <c r="AF39" s="173">
        <v>558</v>
      </c>
      <c r="AG39" s="174">
        <v>579</v>
      </c>
      <c r="AH39" s="173">
        <v>434.09</v>
      </c>
      <c r="AI39" s="174">
        <v>486</v>
      </c>
      <c r="AJ39" s="173">
        <v>446.64</v>
      </c>
      <c r="AK39" s="174">
        <v>480</v>
      </c>
      <c r="AL39" s="173">
        <v>348.34</v>
      </c>
      <c r="AM39" s="174">
        <v>282</v>
      </c>
      <c r="AN39" s="173">
        <v>513</v>
      </c>
      <c r="AO39" s="189">
        <v>532.70000000000005</v>
      </c>
      <c r="AP39" s="173">
        <v>538.84801400000003</v>
      </c>
      <c r="AQ39" s="174">
        <v>620.82286399999998</v>
      </c>
      <c r="AR39" s="173">
        <v>619</v>
      </c>
      <c r="AS39" s="174">
        <v>666</v>
      </c>
      <c r="AT39" s="173">
        <v>547.84</v>
      </c>
      <c r="AU39" s="174">
        <v>589.55999999999995</v>
      </c>
      <c r="AV39" s="173">
        <v>616</v>
      </c>
      <c r="AW39" s="174">
        <v>414</v>
      </c>
      <c r="AX39" s="173">
        <v>420.43006000000003</v>
      </c>
      <c r="AY39" s="174">
        <v>387.87200000000007</v>
      </c>
      <c r="AZ39" s="192">
        <v>824.57627118644075</v>
      </c>
      <c r="BA39" s="174">
        <v>888</v>
      </c>
      <c r="BB39" s="166">
        <v>803</v>
      </c>
      <c r="BC39" s="167">
        <v>419.95117166212538</v>
      </c>
      <c r="BD39" s="173">
        <v>1080</v>
      </c>
      <c r="BE39" s="174">
        <v>638</v>
      </c>
      <c r="BF39" s="173">
        <v>599</v>
      </c>
      <c r="BG39" s="174">
        <v>645</v>
      </c>
      <c r="BH39" s="173">
        <v>674</v>
      </c>
      <c r="BI39" s="174">
        <v>394.74366399999997</v>
      </c>
      <c r="BJ39" s="173">
        <v>429.66</v>
      </c>
      <c r="BK39" s="174">
        <v>357</v>
      </c>
      <c r="BL39" s="173">
        <v>349</v>
      </c>
      <c r="BM39" s="189">
        <v>395</v>
      </c>
      <c r="BN39" s="193">
        <v>613</v>
      </c>
      <c r="BO39" s="194">
        <v>613</v>
      </c>
      <c r="BP39" s="166">
        <v>917.40000000000009</v>
      </c>
      <c r="BQ39" s="167">
        <v>275.71158076</v>
      </c>
    </row>
    <row r="40" spans="1:69" s="195" customFormat="1" ht="47.25" customHeight="1" thickBot="1" x14ac:dyDescent="0.3">
      <c r="A40" s="304">
        <v>4</v>
      </c>
      <c r="B40" s="305" t="e">
        <f>#REF!</f>
        <v>#REF!</v>
      </c>
      <c r="C40" s="1383" t="s">
        <v>3</v>
      </c>
      <c r="D40" s="1383"/>
      <c r="E40" s="139" t="s">
        <v>8</v>
      </c>
      <c r="F40" s="222" t="e">
        <f>#REF!</f>
        <v>#REF!</v>
      </c>
      <c r="G40" s="139">
        <v>0.5</v>
      </c>
      <c r="H40" s="222" t="e">
        <f t="shared" si="2"/>
        <v>#REF!</v>
      </c>
      <c r="I40" s="222" t="e">
        <f>(H40*($I$7+#REF!))+H40</f>
        <v>#REF!</v>
      </c>
      <c r="J40" s="278" t="e">
        <f>#REF!</f>
        <v>#REF!</v>
      </c>
      <c r="K40" s="279" t="e">
        <f>#REF!</f>
        <v>#REF!</v>
      </c>
      <c r="L40" s="166">
        <v>290</v>
      </c>
      <c r="M40" s="167">
        <v>187</v>
      </c>
      <c r="N40" s="184">
        <v>217.24911727371494</v>
      </c>
      <c r="O40" s="185">
        <v>171.4</v>
      </c>
      <c r="P40" s="186">
        <v>320</v>
      </c>
      <c r="Q40" s="167">
        <v>237.75</v>
      </c>
      <c r="R40" s="166">
        <v>288.24792540907578</v>
      </c>
      <c r="S40" s="167">
        <v>178.6</v>
      </c>
      <c r="T40" s="187">
        <v>507</v>
      </c>
      <c r="U40" s="188">
        <v>127</v>
      </c>
      <c r="V40" s="166">
        <v>179.33</v>
      </c>
      <c r="W40" s="167">
        <v>166.3</v>
      </c>
      <c r="X40" s="173">
        <v>194</v>
      </c>
      <c r="Y40" s="189">
        <v>125</v>
      </c>
      <c r="Z40" s="166">
        <v>385.34</v>
      </c>
      <c r="AA40" s="167">
        <v>161.85</v>
      </c>
      <c r="AB40" s="166">
        <v>532</v>
      </c>
      <c r="AC40" s="321">
        <v>170</v>
      </c>
      <c r="AD40" s="173">
        <v>328</v>
      </c>
      <c r="AE40" s="191">
        <v>197</v>
      </c>
      <c r="AF40" s="173">
        <v>236</v>
      </c>
      <c r="AG40" s="174">
        <v>246</v>
      </c>
      <c r="AH40" s="173">
        <v>184.1</v>
      </c>
      <c r="AI40" s="174">
        <v>206</v>
      </c>
      <c r="AJ40" s="173">
        <v>189.33</v>
      </c>
      <c r="AK40" s="174">
        <v>204</v>
      </c>
      <c r="AL40" s="173">
        <v>162.77000000000001</v>
      </c>
      <c r="AM40" s="174">
        <v>131</v>
      </c>
      <c r="AN40" s="173">
        <v>217.37</v>
      </c>
      <c r="AO40" s="189">
        <v>225.7</v>
      </c>
      <c r="AP40" s="173">
        <v>266.69151199999999</v>
      </c>
      <c r="AQ40" s="174">
        <v>256.85452999999995</v>
      </c>
      <c r="AR40" s="173">
        <v>262</v>
      </c>
      <c r="AS40" s="174">
        <v>282</v>
      </c>
      <c r="AT40" s="173">
        <v>232.14</v>
      </c>
      <c r="AU40" s="174">
        <v>249.81</v>
      </c>
      <c r="AV40" s="173">
        <v>260.8</v>
      </c>
      <c r="AW40" s="174">
        <v>176</v>
      </c>
      <c r="AX40" s="173">
        <v>182.34200000000001</v>
      </c>
      <c r="AY40" s="174">
        <v>166.53200000000001</v>
      </c>
      <c r="AZ40" s="192">
        <v>349.15254237288138</v>
      </c>
      <c r="BA40" s="174">
        <v>376</v>
      </c>
      <c r="BB40" s="166">
        <v>340</v>
      </c>
      <c r="BC40" s="167">
        <v>177.8207073954984</v>
      </c>
      <c r="BD40" s="173">
        <v>458</v>
      </c>
      <c r="BE40" s="174">
        <v>364</v>
      </c>
      <c r="BF40" s="173">
        <v>241</v>
      </c>
      <c r="BG40" s="174">
        <v>175</v>
      </c>
      <c r="BH40" s="173">
        <v>286</v>
      </c>
      <c r="BI40" s="174">
        <v>205.60176000000001</v>
      </c>
      <c r="BJ40" s="173">
        <v>182.2</v>
      </c>
      <c r="BK40" s="174">
        <v>151</v>
      </c>
      <c r="BL40" s="173">
        <v>148</v>
      </c>
      <c r="BM40" s="189">
        <v>167</v>
      </c>
      <c r="BN40" s="193">
        <v>260</v>
      </c>
      <c r="BO40" s="194">
        <v>259</v>
      </c>
      <c r="BP40" s="166">
        <v>388.3</v>
      </c>
      <c r="BQ40" s="167">
        <v>144.92198556000002</v>
      </c>
    </row>
    <row r="41" spans="1:69" s="195" customFormat="1" ht="47.25" customHeight="1" thickBot="1" x14ac:dyDescent="0.3">
      <c r="A41" s="12">
        <v>5</v>
      </c>
      <c r="B41" s="13" t="e">
        <f>#REF!</f>
        <v>#REF!</v>
      </c>
      <c r="C41" s="1390" t="s">
        <v>3</v>
      </c>
      <c r="D41" s="1390"/>
      <c r="E41" s="138" t="s">
        <v>8</v>
      </c>
      <c r="F41" s="206" t="e">
        <f>#REF!</f>
        <v>#REF!</v>
      </c>
      <c r="G41" s="138">
        <v>0.3</v>
      </c>
      <c r="H41" s="206" t="e">
        <f t="shared" si="2"/>
        <v>#REF!</v>
      </c>
      <c r="I41" s="206" t="e">
        <f>(H41*($I$7+#REF!))+H41</f>
        <v>#REF!</v>
      </c>
      <c r="J41" s="274" t="e">
        <f>#REF!</f>
        <v>#REF!</v>
      </c>
      <c r="K41" s="275" t="e">
        <f>#REF!</f>
        <v>#REF!</v>
      </c>
      <c r="L41" s="166">
        <v>174</v>
      </c>
      <c r="M41" s="167">
        <v>112</v>
      </c>
      <c r="N41" s="184">
        <v>130.34947036422895</v>
      </c>
      <c r="O41" s="185">
        <v>102.9</v>
      </c>
      <c r="P41" s="186">
        <v>192</v>
      </c>
      <c r="Q41" s="167">
        <v>142.5</v>
      </c>
      <c r="R41" s="166">
        <v>172.94875524544545</v>
      </c>
      <c r="S41" s="167">
        <v>107.1</v>
      </c>
      <c r="T41" s="187">
        <v>304</v>
      </c>
      <c r="U41" s="188">
        <v>81</v>
      </c>
      <c r="V41" s="166">
        <v>107.6</v>
      </c>
      <c r="W41" s="167">
        <v>99.76</v>
      </c>
      <c r="X41" s="173">
        <v>264</v>
      </c>
      <c r="Y41" s="189">
        <v>75</v>
      </c>
      <c r="Z41" s="166">
        <v>231.2</v>
      </c>
      <c r="AA41" s="167">
        <v>97.11</v>
      </c>
      <c r="AB41" s="166">
        <v>320</v>
      </c>
      <c r="AC41" s="321">
        <v>102</v>
      </c>
      <c r="AD41" s="173">
        <v>197</v>
      </c>
      <c r="AE41" s="191">
        <v>118</v>
      </c>
      <c r="AF41" s="173">
        <v>142</v>
      </c>
      <c r="AG41" s="174">
        <v>147</v>
      </c>
      <c r="AH41" s="173">
        <v>110.88</v>
      </c>
      <c r="AI41" s="174">
        <v>123</v>
      </c>
      <c r="AJ41" s="173">
        <v>114.01</v>
      </c>
      <c r="AK41" s="174">
        <v>80</v>
      </c>
      <c r="AL41" s="173">
        <v>97.67</v>
      </c>
      <c r="AM41" s="174">
        <v>79</v>
      </c>
      <c r="AN41" s="173">
        <v>130.41999999999999</v>
      </c>
      <c r="AO41" s="189">
        <v>135.4</v>
      </c>
      <c r="AP41" s="173">
        <v>142.08974000000001</v>
      </c>
      <c r="AQ41" s="174">
        <v>154.112718</v>
      </c>
      <c r="AR41" s="173">
        <v>157</v>
      </c>
      <c r="AS41" s="174">
        <v>169</v>
      </c>
      <c r="AT41" s="173">
        <v>139.28</v>
      </c>
      <c r="AU41" s="174">
        <v>149.88999999999999</v>
      </c>
      <c r="AV41" s="173">
        <v>156.80000000000001</v>
      </c>
      <c r="AW41" s="174">
        <v>105</v>
      </c>
      <c r="AX41" s="173">
        <v>109.53168000000001</v>
      </c>
      <c r="AY41" s="174">
        <v>100.13000000000001</v>
      </c>
      <c r="AZ41" s="192">
        <v>104.23728813559323</v>
      </c>
      <c r="BA41" s="174">
        <v>110</v>
      </c>
      <c r="BB41" s="166">
        <v>204</v>
      </c>
      <c r="BC41" s="167">
        <v>106.23828877005349</v>
      </c>
      <c r="BD41" s="173">
        <v>275</v>
      </c>
      <c r="BE41" s="174">
        <v>218</v>
      </c>
      <c r="BF41" s="173">
        <v>145</v>
      </c>
      <c r="BG41" s="174">
        <v>105</v>
      </c>
      <c r="BH41" s="173">
        <v>215</v>
      </c>
      <c r="BI41" s="174">
        <v>123.51168</v>
      </c>
      <c r="BJ41" s="173">
        <v>109.32</v>
      </c>
      <c r="BK41" s="174">
        <v>68</v>
      </c>
      <c r="BL41" s="173">
        <v>89</v>
      </c>
      <c r="BM41" s="189">
        <v>100</v>
      </c>
      <c r="BN41" s="193">
        <v>156</v>
      </c>
      <c r="BO41" s="194">
        <v>110</v>
      </c>
      <c r="BP41" s="166">
        <v>233.20000000000002</v>
      </c>
      <c r="BQ41" s="167">
        <v>86.955927520000003</v>
      </c>
    </row>
    <row r="42" spans="1:69" s="195" customFormat="1" ht="47.25" customHeight="1" thickBot="1" x14ac:dyDescent="0.3">
      <c r="A42" s="14">
        <v>6</v>
      </c>
      <c r="B42" s="20" t="e">
        <f>#REF!</f>
        <v>#REF!</v>
      </c>
      <c r="C42" s="1383" t="s">
        <v>3</v>
      </c>
      <c r="D42" s="1383"/>
      <c r="E42" s="139" t="s">
        <v>8</v>
      </c>
      <c r="F42" s="222" t="e">
        <f>#REF!</f>
        <v>#REF!</v>
      </c>
      <c r="G42" s="139">
        <v>0.5</v>
      </c>
      <c r="H42" s="222" t="e">
        <f t="shared" si="2"/>
        <v>#REF!</v>
      </c>
      <c r="I42" s="222" t="e">
        <f>(H42*($I$7+#REF!))+H42</f>
        <v>#REF!</v>
      </c>
      <c r="J42" s="278" t="e">
        <f>#REF!</f>
        <v>#REF!</v>
      </c>
      <c r="K42" s="279" t="e">
        <f>#REF!</f>
        <v>#REF!</v>
      </c>
      <c r="L42" s="166">
        <v>290</v>
      </c>
      <c r="M42" s="167">
        <v>187</v>
      </c>
      <c r="N42" s="184">
        <v>217.24911727371494</v>
      </c>
      <c r="O42" s="185">
        <v>171.4</v>
      </c>
      <c r="P42" s="186">
        <v>320</v>
      </c>
      <c r="Q42" s="167">
        <v>237.75</v>
      </c>
      <c r="R42" s="166">
        <v>288.24792540907578</v>
      </c>
      <c r="S42" s="167">
        <v>178.6</v>
      </c>
      <c r="T42" s="187">
        <v>589</v>
      </c>
      <c r="U42" s="188">
        <v>118</v>
      </c>
      <c r="V42" s="166">
        <v>235.34238533475263</v>
      </c>
      <c r="W42" s="167">
        <v>253.2660614018474</v>
      </c>
      <c r="X42" s="173">
        <v>864.40677966101703</v>
      </c>
      <c r="Y42" s="189">
        <v>125</v>
      </c>
      <c r="Z42" s="166">
        <v>385.34</v>
      </c>
      <c r="AA42" s="167">
        <v>161.85</v>
      </c>
      <c r="AB42" s="166">
        <v>532</v>
      </c>
      <c r="AC42" s="321">
        <v>170</v>
      </c>
      <c r="AD42" s="173">
        <v>328</v>
      </c>
      <c r="AE42" s="191">
        <v>197</v>
      </c>
      <c r="AF42" s="173">
        <v>236</v>
      </c>
      <c r="AG42" s="174">
        <v>246</v>
      </c>
      <c r="AH42" s="173">
        <v>184.1</v>
      </c>
      <c r="AI42" s="174">
        <v>155</v>
      </c>
      <c r="AJ42" s="173">
        <v>189.33</v>
      </c>
      <c r="AK42" s="174">
        <v>204</v>
      </c>
      <c r="AL42" s="173">
        <v>162.77000000000001</v>
      </c>
      <c r="AM42" s="174">
        <v>131</v>
      </c>
      <c r="AN42" s="173">
        <v>217.37</v>
      </c>
      <c r="AO42" s="189">
        <v>225.7</v>
      </c>
      <c r="AP42" s="173">
        <v>360.68933999999996</v>
      </c>
      <c r="AQ42" s="174">
        <v>256.85452999999995</v>
      </c>
      <c r="AR42" s="173">
        <v>262</v>
      </c>
      <c r="AS42" s="174">
        <v>282</v>
      </c>
      <c r="AT42" s="173">
        <v>232.14</v>
      </c>
      <c r="AU42" s="174">
        <v>249.81</v>
      </c>
      <c r="AV42" s="173">
        <v>260.8</v>
      </c>
      <c r="AW42" s="174">
        <v>176</v>
      </c>
      <c r="AX42" s="173">
        <v>182.34200000000001</v>
      </c>
      <c r="AY42" s="174">
        <v>166.53200000000001</v>
      </c>
      <c r="AZ42" s="192">
        <v>349.15254237288138</v>
      </c>
      <c r="BA42" s="174">
        <v>376</v>
      </c>
      <c r="BB42" s="166">
        <v>340</v>
      </c>
      <c r="BC42" s="167">
        <v>177.8207073954984</v>
      </c>
      <c r="BD42" s="173">
        <v>458</v>
      </c>
      <c r="BE42" s="174">
        <v>364</v>
      </c>
      <c r="BF42" s="173">
        <v>241</v>
      </c>
      <c r="BG42" s="174">
        <v>175</v>
      </c>
      <c r="BH42" s="173">
        <v>279.45</v>
      </c>
      <c r="BI42" s="174">
        <v>205.60176000000001</v>
      </c>
      <c r="BJ42" s="173">
        <v>182.2</v>
      </c>
      <c r="BK42" s="174">
        <v>151</v>
      </c>
      <c r="BL42" s="173">
        <v>148</v>
      </c>
      <c r="BM42" s="189">
        <v>167</v>
      </c>
      <c r="BN42" s="193">
        <v>260</v>
      </c>
      <c r="BO42" s="194">
        <v>259</v>
      </c>
      <c r="BP42" s="166">
        <v>388.3</v>
      </c>
      <c r="BQ42" s="167">
        <v>144.92198556000002</v>
      </c>
    </row>
    <row r="43" spans="1:69" s="195" customFormat="1" ht="47.25" customHeight="1" thickBot="1" x14ac:dyDescent="0.3">
      <c r="A43" s="12">
        <v>7</v>
      </c>
      <c r="B43" s="19" t="e">
        <f>#REF!</f>
        <v>#REF!</v>
      </c>
      <c r="C43" s="1390" t="s">
        <v>3</v>
      </c>
      <c r="D43" s="1390"/>
      <c r="E43" s="138" t="s">
        <v>8</v>
      </c>
      <c r="F43" s="206" t="e">
        <f>#REF!</f>
        <v>#REF!</v>
      </c>
      <c r="G43" s="138">
        <v>0.25</v>
      </c>
      <c r="H43" s="206" t="e">
        <f t="shared" si="2"/>
        <v>#REF!</v>
      </c>
      <c r="I43" s="206" t="e">
        <f>(H43*($I$7+#REF!))+H43</f>
        <v>#REF!</v>
      </c>
      <c r="J43" s="274" t="e">
        <f>#REF!</f>
        <v>#REF!</v>
      </c>
      <c r="K43" s="275" t="e">
        <f>#REF!</f>
        <v>#REF!</v>
      </c>
      <c r="L43" s="166">
        <v>145</v>
      </c>
      <c r="M43" s="167">
        <v>94</v>
      </c>
      <c r="N43" s="184">
        <v>108.62455863685747</v>
      </c>
      <c r="O43" s="185">
        <v>85.7</v>
      </c>
      <c r="P43" s="186">
        <v>160</v>
      </c>
      <c r="Q43" s="167">
        <v>118.5</v>
      </c>
      <c r="R43" s="166">
        <v>144.12396270453789</v>
      </c>
      <c r="S43" s="167">
        <v>89.3</v>
      </c>
      <c r="T43" s="187">
        <v>295</v>
      </c>
      <c r="U43" s="188">
        <v>59</v>
      </c>
      <c r="V43" s="166">
        <v>117.67119266737632</v>
      </c>
      <c r="W43" s="167">
        <v>126.6330307009237</v>
      </c>
      <c r="X43" s="173">
        <v>785.59322033898309</v>
      </c>
      <c r="Y43" s="189">
        <v>56</v>
      </c>
      <c r="Z43" s="166">
        <v>192.67</v>
      </c>
      <c r="AA43" s="167">
        <v>80.73</v>
      </c>
      <c r="AB43" s="166">
        <v>266</v>
      </c>
      <c r="AC43" s="321">
        <v>85</v>
      </c>
      <c r="AD43" s="173">
        <v>164</v>
      </c>
      <c r="AE43" s="191">
        <v>99</v>
      </c>
      <c r="AF43" s="173">
        <v>118</v>
      </c>
      <c r="AG43" s="174">
        <v>123</v>
      </c>
      <c r="AH43" s="173">
        <v>92.05</v>
      </c>
      <c r="AI43" s="174">
        <v>77</v>
      </c>
      <c r="AJ43" s="173">
        <v>94.14</v>
      </c>
      <c r="AK43" s="174">
        <v>101</v>
      </c>
      <c r="AL43" s="173">
        <v>81.38</v>
      </c>
      <c r="AM43" s="174">
        <v>66</v>
      </c>
      <c r="AN43" s="173">
        <v>108.69</v>
      </c>
      <c r="AO43" s="189">
        <v>112.9</v>
      </c>
      <c r="AP43" s="173">
        <v>157.39171200000001</v>
      </c>
      <c r="AQ43" s="174">
        <v>127.88076600000001</v>
      </c>
      <c r="AR43" s="173">
        <v>131</v>
      </c>
      <c r="AS43" s="174">
        <v>141</v>
      </c>
      <c r="AT43" s="173">
        <v>116.07</v>
      </c>
      <c r="AU43" s="174">
        <v>124.91</v>
      </c>
      <c r="AV43" s="173">
        <v>131.20000000000002</v>
      </c>
      <c r="AW43" s="174">
        <v>88</v>
      </c>
      <c r="AX43" s="173">
        <v>81.484740000000016</v>
      </c>
      <c r="AY43" s="174">
        <v>74.834000000000003</v>
      </c>
      <c r="AZ43" s="192">
        <v>174.57627118644069</v>
      </c>
      <c r="BA43" s="174">
        <v>188</v>
      </c>
      <c r="BB43" s="166">
        <v>170</v>
      </c>
      <c r="BC43" s="167">
        <v>88.354358974358973</v>
      </c>
      <c r="BD43" s="173">
        <v>229</v>
      </c>
      <c r="BE43" s="174">
        <v>182</v>
      </c>
      <c r="BF43" s="173">
        <v>108</v>
      </c>
      <c r="BG43" s="174">
        <v>78</v>
      </c>
      <c r="BH43" s="173">
        <v>139.14999999999998</v>
      </c>
      <c r="BI43" s="174">
        <v>102.42432000000001</v>
      </c>
      <c r="BJ43" s="173">
        <v>90.68</v>
      </c>
      <c r="BK43" s="174">
        <v>76</v>
      </c>
      <c r="BL43" s="173">
        <v>74</v>
      </c>
      <c r="BM43" s="189">
        <v>84</v>
      </c>
      <c r="BN43" s="193">
        <v>130</v>
      </c>
      <c r="BO43" s="194">
        <v>129</v>
      </c>
      <c r="BP43" s="166">
        <v>194.70000000000002</v>
      </c>
      <c r="BQ43" s="167">
        <v>64.464495040000003</v>
      </c>
    </row>
    <row r="44" spans="1:69" s="195" customFormat="1" ht="47.25" customHeight="1" thickBot="1" x14ac:dyDescent="0.3">
      <c r="A44" s="304">
        <v>8</v>
      </c>
      <c r="B44" s="305" t="e">
        <f>#REF!</f>
        <v>#REF!</v>
      </c>
      <c r="C44" s="1383" t="s">
        <v>3</v>
      </c>
      <c r="D44" s="1383"/>
      <c r="E44" s="139" t="s">
        <v>8</v>
      </c>
      <c r="F44" s="222" t="e">
        <f>#REF!</f>
        <v>#REF!</v>
      </c>
      <c r="G44" s="139">
        <v>6</v>
      </c>
      <c r="H44" s="222" t="e">
        <f t="shared" si="2"/>
        <v>#REF!</v>
      </c>
      <c r="I44" s="222" t="e">
        <f>(H44*($I$7+#REF!))+H44</f>
        <v>#REF!</v>
      </c>
      <c r="J44" s="278" t="e">
        <f>#REF!</f>
        <v>#REF!</v>
      </c>
      <c r="K44" s="279" t="e">
        <f>#REF!</f>
        <v>#REF!</v>
      </c>
      <c r="L44" s="166">
        <v>3474</v>
      </c>
      <c r="M44" s="167">
        <v>2244</v>
      </c>
      <c r="N44" s="184">
        <v>2606.9894072845796</v>
      </c>
      <c r="O44" s="185">
        <v>2184.1</v>
      </c>
      <c r="P44" s="186">
        <v>3838</v>
      </c>
      <c r="Q44" s="167">
        <v>1521.6</v>
      </c>
      <c r="R44" s="166">
        <v>3458.9751049089086</v>
      </c>
      <c r="S44" s="167">
        <v>1530.6</v>
      </c>
      <c r="T44" s="187">
        <v>2647</v>
      </c>
      <c r="U44" s="188">
        <v>1889</v>
      </c>
      <c r="V44" s="166">
        <v>1291.26</v>
      </c>
      <c r="W44" s="167">
        <v>1197.23</v>
      </c>
      <c r="X44" s="173">
        <v>2151.6949152542375</v>
      </c>
      <c r="Y44" s="189">
        <v>1167</v>
      </c>
      <c r="Z44" s="166">
        <v>4624.1000000000004</v>
      </c>
      <c r="AA44" s="167">
        <v>1940.64</v>
      </c>
      <c r="AB44" s="166">
        <v>3576</v>
      </c>
      <c r="AC44" s="321">
        <v>2038</v>
      </c>
      <c r="AD44" s="173">
        <v>3932</v>
      </c>
      <c r="AE44" s="191">
        <v>1899</v>
      </c>
      <c r="AF44" s="173">
        <v>2838</v>
      </c>
      <c r="AG44" s="174">
        <v>2947</v>
      </c>
      <c r="AH44" s="173">
        <v>2208.11</v>
      </c>
      <c r="AI44" s="174">
        <v>1857</v>
      </c>
      <c r="AJ44" s="173">
        <v>2270.87</v>
      </c>
      <c r="AK44" s="174">
        <v>1955</v>
      </c>
      <c r="AL44" s="411">
        <v>1171.97</v>
      </c>
      <c r="AM44" s="411">
        <v>950</v>
      </c>
      <c r="AN44" s="173">
        <v>2608.48</v>
      </c>
      <c r="AO44" s="189">
        <v>2708.6</v>
      </c>
      <c r="AP44" s="173">
        <v>3682.3869999999997</v>
      </c>
      <c r="AQ44" s="174">
        <v>3963.4139999999998</v>
      </c>
      <c r="AR44" s="173">
        <v>3145</v>
      </c>
      <c r="AS44" s="174">
        <v>3385</v>
      </c>
      <c r="AT44" s="173">
        <v>2785.62</v>
      </c>
      <c r="AU44" s="174">
        <v>2997.78</v>
      </c>
      <c r="AV44" s="173">
        <v>3132.8</v>
      </c>
      <c r="AW44" s="174">
        <v>2107</v>
      </c>
      <c r="AX44" s="173">
        <v>2154</v>
      </c>
      <c r="AY44" s="174">
        <v>2297</v>
      </c>
      <c r="AZ44" s="192">
        <v>1165.25</v>
      </c>
      <c r="BA44" s="174">
        <v>1100</v>
      </c>
      <c r="BB44" s="166">
        <v>4083</v>
      </c>
      <c r="BC44" s="167">
        <v>2135.0706752411579</v>
      </c>
      <c r="BD44" s="173">
        <v>5493</v>
      </c>
      <c r="BE44" s="174">
        <v>2184</v>
      </c>
      <c r="BF44" s="173">
        <v>3048</v>
      </c>
      <c r="BG44" s="174">
        <v>2489</v>
      </c>
      <c r="BH44" s="173">
        <v>2219.5</v>
      </c>
      <c r="BI44" s="174">
        <v>2007.623364</v>
      </c>
      <c r="BJ44" s="173">
        <v>764.41</v>
      </c>
      <c r="BK44" s="174">
        <v>794</v>
      </c>
      <c r="BL44" s="173">
        <v>1775</v>
      </c>
      <c r="BM44" s="189">
        <v>2006</v>
      </c>
      <c r="BN44" s="193">
        <v>3117</v>
      </c>
      <c r="BO44" s="194">
        <v>2180</v>
      </c>
      <c r="BP44" s="166">
        <v>2073.2390800000003</v>
      </c>
      <c r="BQ44" s="167">
        <v>1737.4768400000003</v>
      </c>
    </row>
    <row r="45" spans="1:69" s="195" customFormat="1" ht="47.25" customHeight="1" thickBot="1" x14ac:dyDescent="0.3">
      <c r="A45" s="306">
        <v>9</v>
      </c>
      <c r="B45" s="307" t="e">
        <f>#REF!</f>
        <v>#REF!</v>
      </c>
      <c r="C45" s="1390" t="s">
        <v>3</v>
      </c>
      <c r="D45" s="1390"/>
      <c r="E45" s="138" t="s">
        <v>8</v>
      </c>
      <c r="F45" s="206" t="e">
        <f>#REF!</f>
        <v>#REF!</v>
      </c>
      <c r="G45" s="138">
        <v>8</v>
      </c>
      <c r="H45" s="206" t="e">
        <f t="shared" si="2"/>
        <v>#REF!</v>
      </c>
      <c r="I45" s="206" t="e">
        <f>(H45*($I$7+#REF!))+H45</f>
        <v>#REF!</v>
      </c>
      <c r="J45" s="274" t="e">
        <f>#REF!</f>
        <v>#REF!</v>
      </c>
      <c r="K45" s="275" t="e">
        <f>#REF!</f>
        <v>#REF!</v>
      </c>
      <c r="L45" s="166">
        <v>4632</v>
      </c>
      <c r="M45" s="167">
        <v>2992</v>
      </c>
      <c r="N45" s="184">
        <v>3475.9858763794391</v>
      </c>
      <c r="O45" s="185">
        <v>2743.2</v>
      </c>
      <c r="P45" s="186">
        <v>5117</v>
      </c>
      <c r="Q45" s="167">
        <v>2028.8</v>
      </c>
      <c r="R45" s="166">
        <v>4611.9668065452124</v>
      </c>
      <c r="S45" s="167">
        <v>2040.8</v>
      </c>
      <c r="T45" s="187">
        <v>7059</v>
      </c>
      <c r="U45" s="188">
        <v>1885</v>
      </c>
      <c r="V45" s="166">
        <v>3765.4781653560422</v>
      </c>
      <c r="W45" s="167">
        <v>4052.2569824295583</v>
      </c>
      <c r="X45" s="173">
        <v>2151.6949152542375</v>
      </c>
      <c r="Y45" s="189">
        <v>1167</v>
      </c>
      <c r="Z45" s="166">
        <v>6165.46</v>
      </c>
      <c r="AA45" s="167">
        <v>2587.65</v>
      </c>
      <c r="AB45" s="166">
        <v>4767</v>
      </c>
      <c r="AC45" s="321">
        <v>2717</v>
      </c>
      <c r="AD45" s="173">
        <v>5243</v>
      </c>
      <c r="AE45" s="191">
        <v>2533</v>
      </c>
      <c r="AF45" s="173">
        <v>3783</v>
      </c>
      <c r="AG45" s="174">
        <v>3929</v>
      </c>
      <c r="AH45" s="173">
        <v>2944.49</v>
      </c>
      <c r="AI45" s="174">
        <v>2476</v>
      </c>
      <c r="AJ45" s="173">
        <v>3027.12</v>
      </c>
      <c r="AK45" s="174">
        <v>2606</v>
      </c>
      <c r="AL45" s="411">
        <v>1171.97</v>
      </c>
      <c r="AM45" s="411">
        <v>950</v>
      </c>
      <c r="AN45" s="173">
        <v>3477.97</v>
      </c>
      <c r="AO45" s="189">
        <v>3611.5</v>
      </c>
      <c r="AP45" s="173">
        <v>4910.1949999999997</v>
      </c>
      <c r="AQ45" s="174">
        <v>5284.5519999999997</v>
      </c>
      <c r="AR45" s="173">
        <v>4193</v>
      </c>
      <c r="AS45" s="174">
        <v>4513</v>
      </c>
      <c r="AT45" s="173">
        <v>3714.16</v>
      </c>
      <c r="AU45" s="174">
        <v>3997.04</v>
      </c>
      <c r="AV45" s="173">
        <v>4176</v>
      </c>
      <c r="AW45" s="174">
        <v>2809</v>
      </c>
      <c r="AX45" s="173">
        <v>2871</v>
      </c>
      <c r="AY45" s="174">
        <v>3228.402</v>
      </c>
      <c r="AZ45" s="192">
        <v>5592.3728813559328</v>
      </c>
      <c r="BA45" s="174">
        <v>6018</v>
      </c>
      <c r="BB45" s="166">
        <v>5444</v>
      </c>
      <c r="BC45" s="167">
        <v>2846.9423151125407</v>
      </c>
      <c r="BD45" s="173">
        <v>7324</v>
      </c>
      <c r="BE45" s="174">
        <v>5823</v>
      </c>
      <c r="BF45" s="173">
        <v>4064</v>
      </c>
      <c r="BG45" s="174">
        <v>3319</v>
      </c>
      <c r="BH45" s="173">
        <v>2960.1</v>
      </c>
      <c r="BI45" s="174">
        <v>2675.6680000000001</v>
      </c>
      <c r="BJ45" s="173">
        <v>1019.49</v>
      </c>
      <c r="BK45" s="174">
        <v>1058</v>
      </c>
      <c r="BL45" s="173">
        <v>2366</v>
      </c>
      <c r="BM45" s="189">
        <v>2673</v>
      </c>
      <c r="BN45" s="193">
        <v>4156</v>
      </c>
      <c r="BO45" s="194">
        <v>4155</v>
      </c>
      <c r="BP45" s="166">
        <v>6218.3</v>
      </c>
      <c r="BQ45" s="167">
        <v>6692.4000000000005</v>
      </c>
    </row>
    <row r="46" spans="1:69" s="195" customFormat="1" ht="47.25" customHeight="1" thickBot="1" x14ac:dyDescent="0.3">
      <c r="A46" s="423">
        <v>10</v>
      </c>
      <c r="B46" s="424" t="e">
        <f>#REF!</f>
        <v>#REF!</v>
      </c>
      <c r="C46" s="1383" t="s">
        <v>3</v>
      </c>
      <c r="D46" s="1383"/>
      <c r="E46" s="139" t="s">
        <v>8</v>
      </c>
      <c r="F46" s="222" t="e">
        <f>#REF!</f>
        <v>#REF!</v>
      </c>
      <c r="G46" s="139">
        <v>10</v>
      </c>
      <c r="H46" s="222" t="e">
        <f t="shared" si="2"/>
        <v>#REF!</v>
      </c>
      <c r="I46" s="222" t="e">
        <f>(H46*($I$7+#REF!))+H46</f>
        <v>#REF!</v>
      </c>
      <c r="J46" s="278" t="e">
        <f>#REF!</f>
        <v>#REF!</v>
      </c>
      <c r="K46" s="279" t="e">
        <f>#REF!</f>
        <v>#REF!</v>
      </c>
      <c r="L46" s="166">
        <v>5790</v>
      </c>
      <c r="M46" s="167">
        <v>3740</v>
      </c>
      <c r="N46" s="184">
        <v>4344.9823454742991</v>
      </c>
      <c r="O46" s="185">
        <v>3429</v>
      </c>
      <c r="P46" s="186">
        <v>6396</v>
      </c>
      <c r="Q46" s="167">
        <v>2536</v>
      </c>
      <c r="R46" s="166">
        <v>5764.9585081815158</v>
      </c>
      <c r="S46" s="167">
        <v>2551</v>
      </c>
      <c r="T46" s="187">
        <v>8823</v>
      </c>
      <c r="U46" s="188">
        <v>2356</v>
      </c>
      <c r="V46" s="166">
        <v>4706.8477066950536</v>
      </c>
      <c r="W46" s="167">
        <v>5065.3212280369471</v>
      </c>
      <c r="X46" s="173">
        <v>2151.6949152542375</v>
      </c>
      <c r="Y46" s="189">
        <v>1167</v>
      </c>
      <c r="Z46" s="166">
        <v>7706.83</v>
      </c>
      <c r="AA46" s="167">
        <v>3234.6600000000003</v>
      </c>
      <c r="AB46" s="166">
        <v>5959</v>
      </c>
      <c r="AC46" s="321">
        <v>3396</v>
      </c>
      <c r="AD46" s="173">
        <v>6553</v>
      </c>
      <c r="AE46" s="191">
        <v>3166</v>
      </c>
      <c r="AF46" s="173">
        <v>4729</v>
      </c>
      <c r="AG46" s="174">
        <v>4911</v>
      </c>
      <c r="AH46" s="173">
        <v>3680.87</v>
      </c>
      <c r="AI46" s="174">
        <v>4126</v>
      </c>
      <c r="AJ46" s="173">
        <v>3784.43</v>
      </c>
      <c r="AK46" s="174">
        <v>3258</v>
      </c>
      <c r="AL46" s="411">
        <v>1171.97</v>
      </c>
      <c r="AM46" s="411">
        <v>950</v>
      </c>
      <c r="AN46" s="173">
        <v>4347.47</v>
      </c>
      <c r="AO46" s="189">
        <v>4514.3999999999996</v>
      </c>
      <c r="AP46" s="173">
        <v>6138.0029999999997</v>
      </c>
      <c r="AQ46" s="174">
        <v>6605.69</v>
      </c>
      <c r="AR46" s="173">
        <v>5242</v>
      </c>
      <c r="AS46" s="174">
        <v>5641</v>
      </c>
      <c r="AT46" s="173">
        <v>4642.71</v>
      </c>
      <c r="AU46" s="174">
        <v>4996.29</v>
      </c>
      <c r="AV46" s="173">
        <v>5220.8</v>
      </c>
      <c r="AW46" s="174">
        <v>3511</v>
      </c>
      <c r="AX46" s="173">
        <v>3589</v>
      </c>
      <c r="AY46" s="174">
        <v>4035.7660000000001</v>
      </c>
      <c r="AZ46" s="192">
        <v>6989.8305084745771</v>
      </c>
      <c r="BA46" s="174">
        <v>7522</v>
      </c>
      <c r="BB46" s="166">
        <v>6805</v>
      </c>
      <c r="BC46" s="167">
        <v>3558.8139549839234</v>
      </c>
      <c r="BD46" s="173">
        <v>9155</v>
      </c>
      <c r="BE46" s="174">
        <v>7279</v>
      </c>
      <c r="BF46" s="173">
        <v>5080</v>
      </c>
      <c r="BG46" s="174">
        <v>4148</v>
      </c>
      <c r="BH46" s="173">
        <v>3699.5499999999997</v>
      </c>
      <c r="BI46" s="174">
        <v>3345.1080000000002</v>
      </c>
      <c r="BJ46" s="173">
        <v>1273.73</v>
      </c>
      <c r="BK46" s="174">
        <v>1323</v>
      </c>
      <c r="BL46" s="173">
        <v>2958</v>
      </c>
      <c r="BM46" s="189">
        <v>3342</v>
      </c>
      <c r="BN46" s="193">
        <v>5195</v>
      </c>
      <c r="BO46" s="194">
        <v>5194</v>
      </c>
      <c r="BP46" s="166">
        <v>7773.7000000000007</v>
      </c>
      <c r="BQ46" s="167">
        <v>8365.5</v>
      </c>
    </row>
    <row r="47" spans="1:69" s="195" customFormat="1" ht="47.25" customHeight="1" thickBot="1" x14ac:dyDescent="0.3">
      <c r="A47" s="425">
        <v>11</v>
      </c>
      <c r="B47" s="426" t="e">
        <f>#REF!</f>
        <v>#REF!</v>
      </c>
      <c r="C47" s="1390" t="s">
        <v>3</v>
      </c>
      <c r="D47" s="1390"/>
      <c r="E47" s="138" t="s">
        <v>8</v>
      </c>
      <c r="F47" s="206" t="e">
        <f>#REF!</f>
        <v>#REF!</v>
      </c>
      <c r="G47" s="138">
        <v>12</v>
      </c>
      <c r="H47" s="206" t="e">
        <f t="shared" si="2"/>
        <v>#REF!</v>
      </c>
      <c r="I47" s="206" t="e">
        <f>(H47*($I$7+#REF!))+H47</f>
        <v>#REF!</v>
      </c>
      <c r="J47" s="274" t="e">
        <f>#REF!</f>
        <v>#REF!</v>
      </c>
      <c r="K47" s="275" t="e">
        <f>#REF!</f>
        <v>#REF!</v>
      </c>
      <c r="L47" s="166">
        <v>6948</v>
      </c>
      <c r="M47" s="167">
        <v>4488</v>
      </c>
      <c r="N47" s="184">
        <v>5213.9788145691591</v>
      </c>
      <c r="O47" s="185">
        <v>4114.8</v>
      </c>
      <c r="P47" s="186">
        <v>7675</v>
      </c>
      <c r="Q47" s="167">
        <v>3043.2</v>
      </c>
      <c r="R47" s="166">
        <v>6917.9502098178173</v>
      </c>
      <c r="S47" s="167">
        <v>3061.2</v>
      </c>
      <c r="T47" s="187">
        <v>10588</v>
      </c>
      <c r="U47" s="188">
        <v>2827</v>
      </c>
      <c r="V47" s="166">
        <v>5648.2172480340632</v>
      </c>
      <c r="W47" s="167">
        <v>6078.3854736443363</v>
      </c>
      <c r="X47" s="173">
        <v>2151.6949152542375</v>
      </c>
      <c r="Y47" s="189">
        <v>1167</v>
      </c>
      <c r="Z47" s="166">
        <v>9248.19</v>
      </c>
      <c r="AA47" s="167">
        <v>3881.67</v>
      </c>
      <c r="AB47" s="166">
        <v>7151</v>
      </c>
      <c r="AC47" s="321">
        <v>4076</v>
      </c>
      <c r="AD47" s="173">
        <v>7864</v>
      </c>
      <c r="AE47" s="191">
        <v>3799</v>
      </c>
      <c r="AF47" s="173">
        <v>5675</v>
      </c>
      <c r="AG47" s="174">
        <v>5893</v>
      </c>
      <c r="AH47" s="173">
        <v>4417.26</v>
      </c>
      <c r="AI47" s="174">
        <v>4952</v>
      </c>
      <c r="AJ47" s="173">
        <v>4540.6899999999996</v>
      </c>
      <c r="AK47" s="174">
        <v>3910</v>
      </c>
      <c r="AL47" s="411">
        <v>1171.97</v>
      </c>
      <c r="AM47" s="411">
        <v>950</v>
      </c>
      <c r="AN47" s="173">
        <v>5216.96</v>
      </c>
      <c r="AO47" s="189">
        <v>5417.3</v>
      </c>
      <c r="AP47" s="173">
        <v>7365.8109999999997</v>
      </c>
      <c r="AQ47" s="174">
        <v>7926.8279999999995</v>
      </c>
      <c r="AR47" s="173">
        <v>6290</v>
      </c>
      <c r="AS47" s="174">
        <v>6769</v>
      </c>
      <c r="AT47" s="173">
        <v>5571.25</v>
      </c>
      <c r="AU47" s="174">
        <v>5995.55</v>
      </c>
      <c r="AV47" s="173">
        <v>6264</v>
      </c>
      <c r="AW47" s="174">
        <v>4214</v>
      </c>
      <c r="AX47" s="173">
        <v>4307</v>
      </c>
      <c r="AY47" s="174">
        <v>4842.076</v>
      </c>
      <c r="AZ47" s="192">
        <v>8388.1355932203387</v>
      </c>
      <c r="BA47" s="174">
        <v>9027</v>
      </c>
      <c r="BB47" s="166">
        <v>8166</v>
      </c>
      <c r="BC47" s="167">
        <v>4270.6855948553057</v>
      </c>
      <c r="BD47" s="173">
        <v>10987</v>
      </c>
      <c r="BE47" s="174">
        <v>8734</v>
      </c>
      <c r="BF47" s="173">
        <v>6096</v>
      </c>
      <c r="BG47" s="174">
        <v>4978</v>
      </c>
      <c r="BH47" s="173">
        <v>6859</v>
      </c>
      <c r="BI47" s="174">
        <v>4932.1828800000003</v>
      </c>
      <c r="BJ47" s="173">
        <v>1528.81</v>
      </c>
      <c r="BK47" s="174">
        <v>1588</v>
      </c>
      <c r="BL47" s="173">
        <v>3549</v>
      </c>
      <c r="BM47" s="189">
        <v>4011</v>
      </c>
      <c r="BN47" s="193">
        <v>6234</v>
      </c>
      <c r="BO47" s="194">
        <v>6233</v>
      </c>
      <c r="BP47" s="166">
        <v>9328</v>
      </c>
      <c r="BQ47" s="167">
        <v>10038.6</v>
      </c>
    </row>
    <row r="48" spans="1:69" s="195" customFormat="1" ht="47.25" customHeight="1" thickBot="1" x14ac:dyDescent="0.3">
      <c r="A48" s="423">
        <v>12</v>
      </c>
      <c r="B48" s="424" t="e">
        <f>#REF!</f>
        <v>#REF!</v>
      </c>
      <c r="C48" s="1383" t="s">
        <v>3</v>
      </c>
      <c r="D48" s="1383"/>
      <c r="E48" s="139" t="s">
        <v>8</v>
      </c>
      <c r="F48" s="222" t="e">
        <f>#REF!</f>
        <v>#REF!</v>
      </c>
      <c r="G48" s="139">
        <v>14</v>
      </c>
      <c r="H48" s="222" t="e">
        <f t="shared" si="2"/>
        <v>#REF!</v>
      </c>
      <c r="I48" s="222" t="e">
        <f>(H48*($I$7+#REF!))+H48</f>
        <v>#REF!</v>
      </c>
      <c r="J48" s="278" t="e">
        <f>#REF!</f>
        <v>#REF!</v>
      </c>
      <c r="K48" s="279" t="e">
        <f>#REF!</f>
        <v>#REF!</v>
      </c>
      <c r="L48" s="166">
        <v>8107</v>
      </c>
      <c r="M48" s="167">
        <v>5236</v>
      </c>
      <c r="N48" s="184">
        <v>6082.9752836640182</v>
      </c>
      <c r="O48" s="185">
        <v>4800.6000000000004</v>
      </c>
      <c r="P48" s="186">
        <v>8954</v>
      </c>
      <c r="Q48" s="167">
        <v>3550</v>
      </c>
      <c r="R48" s="166">
        <v>8070.9419114541233</v>
      </c>
      <c r="S48" s="167">
        <v>3571.4</v>
      </c>
      <c r="T48" s="187">
        <v>12353</v>
      </c>
      <c r="U48" s="188">
        <v>3299</v>
      </c>
      <c r="V48" s="166">
        <v>6589.5867893730738</v>
      </c>
      <c r="W48" s="167">
        <v>7091.4497192517274</v>
      </c>
      <c r="X48" s="173">
        <v>2151.6949152542375</v>
      </c>
      <c r="Y48" s="189">
        <v>1167</v>
      </c>
      <c r="Z48" s="166">
        <v>10789.56</v>
      </c>
      <c r="AA48" s="167">
        <v>4528.29</v>
      </c>
      <c r="AB48" s="166">
        <v>8343</v>
      </c>
      <c r="AC48" s="321">
        <v>4755</v>
      </c>
      <c r="AD48" s="173">
        <v>9174</v>
      </c>
      <c r="AE48" s="191">
        <v>4432</v>
      </c>
      <c r="AF48" s="173">
        <v>6621</v>
      </c>
      <c r="AG48" s="174">
        <v>6875</v>
      </c>
      <c r="AH48" s="173">
        <v>5152.6000000000004</v>
      </c>
      <c r="AI48" s="174">
        <v>5776</v>
      </c>
      <c r="AJ48" s="173">
        <v>5297.99</v>
      </c>
      <c r="AK48" s="174">
        <v>5701</v>
      </c>
      <c r="AL48" s="411">
        <v>1171.97</v>
      </c>
      <c r="AM48" s="411">
        <v>950</v>
      </c>
      <c r="AN48" s="173">
        <v>6086.45</v>
      </c>
      <c r="AO48" s="189">
        <v>6320.2</v>
      </c>
      <c r="AP48" s="173">
        <v>8593.6189999999988</v>
      </c>
      <c r="AQ48" s="174">
        <v>9247.9659999999985</v>
      </c>
      <c r="AR48" s="173">
        <v>7339</v>
      </c>
      <c r="AS48" s="174">
        <v>7897</v>
      </c>
      <c r="AT48" s="173">
        <v>6499.79</v>
      </c>
      <c r="AU48" s="174">
        <v>6994.81</v>
      </c>
      <c r="AV48" s="173">
        <v>7308.8</v>
      </c>
      <c r="AW48" s="174">
        <v>4916</v>
      </c>
      <c r="AX48" s="173">
        <v>5296.35</v>
      </c>
      <c r="AY48" s="174">
        <v>5649.4400000000005</v>
      </c>
      <c r="AZ48" s="192">
        <v>9786.4406779661022</v>
      </c>
      <c r="BA48" s="174">
        <v>10531</v>
      </c>
      <c r="BB48" s="166">
        <v>9527</v>
      </c>
      <c r="BC48" s="167">
        <v>4982.0129903536981</v>
      </c>
      <c r="BD48" s="173">
        <v>12818</v>
      </c>
      <c r="BE48" s="174">
        <v>10190</v>
      </c>
      <c r="BF48" s="173">
        <v>7112</v>
      </c>
      <c r="BG48" s="174">
        <v>5807</v>
      </c>
      <c r="BH48" s="173">
        <v>8002</v>
      </c>
      <c r="BI48" s="174">
        <v>5754.5899199999994</v>
      </c>
      <c r="BJ48" s="173">
        <v>1783.9</v>
      </c>
      <c r="BK48" s="174">
        <v>1852</v>
      </c>
      <c r="BL48" s="173">
        <v>4141</v>
      </c>
      <c r="BM48" s="189">
        <v>4679</v>
      </c>
      <c r="BN48" s="193">
        <v>7273</v>
      </c>
      <c r="BO48" s="194">
        <v>7271</v>
      </c>
      <c r="BP48" s="166">
        <v>10882.300000000001</v>
      </c>
      <c r="BQ48" s="167">
        <v>11711.7</v>
      </c>
    </row>
    <row r="49" spans="1:69" s="195" customFormat="1" ht="47.25" customHeight="1" thickBot="1" x14ac:dyDescent="0.3">
      <c r="A49" s="306">
        <v>13</v>
      </c>
      <c r="B49" s="307" t="e">
        <f>#REF!</f>
        <v>#REF!</v>
      </c>
      <c r="C49" s="1390" t="s">
        <v>3</v>
      </c>
      <c r="D49" s="1390"/>
      <c r="E49" s="138" t="s">
        <v>8</v>
      </c>
      <c r="F49" s="206" t="e">
        <f>#REF!</f>
        <v>#REF!</v>
      </c>
      <c r="G49" s="138">
        <v>6</v>
      </c>
      <c r="H49" s="206" t="e">
        <f t="shared" si="2"/>
        <v>#REF!</v>
      </c>
      <c r="I49" s="206" t="e">
        <f>(H49*($I$7+#REF!))+H49</f>
        <v>#REF!</v>
      </c>
      <c r="J49" s="274" t="e">
        <f>#REF!</f>
        <v>#REF!</v>
      </c>
      <c r="K49" s="275" t="e">
        <f>#REF!</f>
        <v>#REF!</v>
      </c>
      <c r="L49" s="166">
        <v>3474</v>
      </c>
      <c r="M49" s="167">
        <v>2244</v>
      </c>
      <c r="N49" s="184">
        <v>2606.9894072845796</v>
      </c>
      <c r="O49" s="185">
        <v>2184.1</v>
      </c>
      <c r="P49" s="186">
        <v>3838</v>
      </c>
      <c r="Q49" s="167">
        <v>1521.6</v>
      </c>
      <c r="R49" s="166">
        <v>3458.9751049089086</v>
      </c>
      <c r="S49" s="167">
        <v>1530.6</v>
      </c>
      <c r="T49" s="187">
        <v>5294</v>
      </c>
      <c r="U49" s="188">
        <v>1414</v>
      </c>
      <c r="V49" s="166">
        <v>2824.1086240170316</v>
      </c>
      <c r="W49" s="167">
        <v>3039.1927368221682</v>
      </c>
      <c r="X49" s="173">
        <v>2151.6949152542375</v>
      </c>
      <c r="Y49" s="189">
        <v>1167</v>
      </c>
      <c r="Z49" s="166">
        <v>4624.1000000000004</v>
      </c>
      <c r="AA49" s="167">
        <v>1940.64</v>
      </c>
      <c r="AB49" s="166">
        <v>3576</v>
      </c>
      <c r="AC49" s="321">
        <v>2038</v>
      </c>
      <c r="AD49" s="173">
        <v>3932</v>
      </c>
      <c r="AE49" s="191">
        <v>1899</v>
      </c>
      <c r="AF49" s="173">
        <v>2838</v>
      </c>
      <c r="AG49" s="174">
        <v>2947</v>
      </c>
      <c r="AH49" s="173">
        <v>2208.11</v>
      </c>
      <c r="AI49" s="174">
        <v>1857</v>
      </c>
      <c r="AJ49" s="173">
        <v>2270.87</v>
      </c>
      <c r="AK49" s="174">
        <v>1955</v>
      </c>
      <c r="AL49" s="411">
        <v>1171.97</v>
      </c>
      <c r="AM49" s="411">
        <v>950</v>
      </c>
      <c r="AN49" s="173">
        <v>2608.48</v>
      </c>
      <c r="AO49" s="189">
        <v>2708.6</v>
      </c>
      <c r="AP49" s="173">
        <v>3682.3869999999997</v>
      </c>
      <c r="AQ49" s="174">
        <v>3963.4139999999998</v>
      </c>
      <c r="AR49" s="173">
        <v>3145</v>
      </c>
      <c r="AS49" s="174">
        <v>3385</v>
      </c>
      <c r="AT49" s="173">
        <v>2785.62</v>
      </c>
      <c r="AU49" s="174">
        <v>2997.78</v>
      </c>
      <c r="AV49" s="173">
        <v>3132.8</v>
      </c>
      <c r="AW49" s="174">
        <v>2107</v>
      </c>
      <c r="AX49" s="173">
        <v>2270.3160000000003</v>
      </c>
      <c r="AY49" s="174">
        <v>2421.038</v>
      </c>
      <c r="AZ49" s="192">
        <v>4194.0677966101694</v>
      </c>
      <c r="BA49" s="174">
        <v>4513</v>
      </c>
      <c r="BB49" s="166">
        <v>4083</v>
      </c>
      <c r="BC49" s="167">
        <v>2135.0706752411579</v>
      </c>
      <c r="BD49" s="173">
        <v>5493</v>
      </c>
      <c r="BE49" s="174">
        <v>4367</v>
      </c>
      <c r="BF49" s="173">
        <v>3048</v>
      </c>
      <c r="BG49" s="174">
        <v>2489</v>
      </c>
      <c r="BH49" s="173">
        <v>2219.5</v>
      </c>
      <c r="BI49" s="174">
        <v>2007.623364</v>
      </c>
      <c r="BJ49" s="173">
        <v>764.41</v>
      </c>
      <c r="BK49" s="174">
        <v>794</v>
      </c>
      <c r="BL49" s="173">
        <v>1775</v>
      </c>
      <c r="BM49" s="189">
        <v>2006</v>
      </c>
      <c r="BN49" s="193">
        <v>3117</v>
      </c>
      <c r="BO49" s="194">
        <v>2180</v>
      </c>
      <c r="BP49" s="166">
        <v>4664</v>
      </c>
      <c r="BQ49" s="167">
        <v>1737.4768400000003</v>
      </c>
    </row>
    <row r="50" spans="1:69" s="195" customFormat="1" ht="47.25" customHeight="1" thickBot="1" x14ac:dyDescent="0.3">
      <c r="A50" s="304">
        <v>14</v>
      </c>
      <c r="B50" s="305" t="e">
        <f>#REF!</f>
        <v>#REF!</v>
      </c>
      <c r="C50" s="1383" t="s">
        <v>3</v>
      </c>
      <c r="D50" s="1383"/>
      <c r="E50" s="139" t="s">
        <v>8</v>
      </c>
      <c r="F50" s="222" t="e">
        <f>#REF!</f>
        <v>#REF!</v>
      </c>
      <c r="G50" s="139">
        <v>8</v>
      </c>
      <c r="H50" s="222" t="e">
        <f t="shared" si="2"/>
        <v>#REF!</v>
      </c>
      <c r="I50" s="222" t="e">
        <f>(H50*($I$7+#REF!))+H50</f>
        <v>#REF!</v>
      </c>
      <c r="J50" s="278" t="e">
        <f>#REF!</f>
        <v>#REF!</v>
      </c>
      <c r="K50" s="279" t="e">
        <f>#REF!</f>
        <v>#REF!</v>
      </c>
      <c r="L50" s="166">
        <v>4632</v>
      </c>
      <c r="M50" s="167">
        <v>2992</v>
      </c>
      <c r="N50" s="184">
        <v>3475.9858763794391</v>
      </c>
      <c r="O50" s="185">
        <v>2743.2</v>
      </c>
      <c r="P50" s="186">
        <v>5117</v>
      </c>
      <c r="Q50" s="167">
        <v>2028.8</v>
      </c>
      <c r="R50" s="166">
        <v>4611.9668065452124</v>
      </c>
      <c r="S50" s="167">
        <v>2040.8</v>
      </c>
      <c r="T50" s="187">
        <v>7059</v>
      </c>
      <c r="U50" s="188">
        <v>1885</v>
      </c>
      <c r="V50" s="166">
        <v>3765.4781653560422</v>
      </c>
      <c r="W50" s="167">
        <v>4052.2569824295583</v>
      </c>
      <c r="X50" s="173">
        <v>2151.6949152542375</v>
      </c>
      <c r="Y50" s="189">
        <v>1167</v>
      </c>
      <c r="Z50" s="166">
        <v>6165.46</v>
      </c>
      <c r="AA50" s="167">
        <v>2587.65</v>
      </c>
      <c r="AB50" s="166">
        <v>4767</v>
      </c>
      <c r="AC50" s="321">
        <v>2717</v>
      </c>
      <c r="AD50" s="173">
        <v>5243</v>
      </c>
      <c r="AE50" s="191">
        <v>2533</v>
      </c>
      <c r="AF50" s="173">
        <v>3783</v>
      </c>
      <c r="AG50" s="174">
        <v>3929</v>
      </c>
      <c r="AH50" s="173">
        <v>2944.49</v>
      </c>
      <c r="AI50" s="174">
        <v>2476</v>
      </c>
      <c r="AJ50" s="173">
        <v>3027.12</v>
      </c>
      <c r="AK50" s="174">
        <v>2606</v>
      </c>
      <c r="AL50" s="411">
        <v>1171.97</v>
      </c>
      <c r="AM50" s="411">
        <v>950</v>
      </c>
      <c r="AN50" s="173">
        <v>3477.97</v>
      </c>
      <c r="AO50" s="189">
        <v>3611.5</v>
      </c>
      <c r="AP50" s="173">
        <v>4910.1949999999997</v>
      </c>
      <c r="AQ50" s="174">
        <v>5284.5519999999997</v>
      </c>
      <c r="AR50" s="173">
        <v>4193</v>
      </c>
      <c r="AS50" s="174">
        <v>4513</v>
      </c>
      <c r="AT50" s="173">
        <v>3714.16</v>
      </c>
      <c r="AU50" s="174">
        <v>3997.04</v>
      </c>
      <c r="AV50" s="173">
        <v>4176</v>
      </c>
      <c r="AW50" s="174">
        <v>2809</v>
      </c>
      <c r="AX50" s="173">
        <v>3026.0340000000001</v>
      </c>
      <c r="AY50" s="174">
        <v>3228.402</v>
      </c>
      <c r="AZ50" s="192">
        <v>5592.3728813559328</v>
      </c>
      <c r="BA50" s="174">
        <v>6018</v>
      </c>
      <c r="BB50" s="166">
        <v>5444</v>
      </c>
      <c r="BC50" s="167">
        <v>2846.9423151125407</v>
      </c>
      <c r="BD50" s="173">
        <v>7324</v>
      </c>
      <c r="BE50" s="174">
        <v>5823</v>
      </c>
      <c r="BF50" s="173">
        <v>4064</v>
      </c>
      <c r="BG50" s="174">
        <v>3319</v>
      </c>
      <c r="BH50" s="173">
        <v>2960.1</v>
      </c>
      <c r="BI50" s="174">
        <v>2675.6680000000001</v>
      </c>
      <c r="BJ50" s="173">
        <v>1019.49</v>
      </c>
      <c r="BK50" s="174">
        <v>1058</v>
      </c>
      <c r="BL50" s="173">
        <v>2366</v>
      </c>
      <c r="BM50" s="189">
        <v>2673</v>
      </c>
      <c r="BN50" s="193">
        <v>4156</v>
      </c>
      <c r="BO50" s="194">
        <v>4155</v>
      </c>
      <c r="BP50" s="166">
        <v>6218.3</v>
      </c>
      <c r="BQ50" s="167">
        <v>6692.4000000000005</v>
      </c>
    </row>
    <row r="51" spans="1:69" s="195" customFormat="1" ht="47.25" customHeight="1" thickBot="1" x14ac:dyDescent="0.3">
      <c r="A51" s="425">
        <v>15</v>
      </c>
      <c r="B51" s="426" t="e">
        <f>#REF!</f>
        <v>#REF!</v>
      </c>
      <c r="C51" s="1390" t="s">
        <v>3</v>
      </c>
      <c r="D51" s="1390"/>
      <c r="E51" s="138" t="s">
        <v>8</v>
      </c>
      <c r="F51" s="206" t="e">
        <f>#REF!</f>
        <v>#REF!</v>
      </c>
      <c r="G51" s="138">
        <v>10</v>
      </c>
      <c r="H51" s="206" t="e">
        <f t="shared" si="2"/>
        <v>#REF!</v>
      </c>
      <c r="I51" s="206" t="e">
        <f>(H51*($I$7+#REF!))+H51</f>
        <v>#REF!</v>
      </c>
      <c r="J51" s="274" t="e">
        <f>#REF!</f>
        <v>#REF!</v>
      </c>
      <c r="K51" s="275" t="e">
        <f>#REF!</f>
        <v>#REF!</v>
      </c>
      <c r="L51" s="166">
        <v>5790</v>
      </c>
      <c r="M51" s="167">
        <v>3740</v>
      </c>
      <c r="N51" s="184">
        <v>4344.9823454742991</v>
      </c>
      <c r="O51" s="185">
        <v>3429</v>
      </c>
      <c r="P51" s="186">
        <v>6396</v>
      </c>
      <c r="Q51" s="167">
        <v>2536</v>
      </c>
      <c r="R51" s="166">
        <v>5764.9585081815158</v>
      </c>
      <c r="S51" s="167">
        <v>2551</v>
      </c>
      <c r="T51" s="187">
        <v>8823</v>
      </c>
      <c r="U51" s="188">
        <v>2356</v>
      </c>
      <c r="V51" s="166">
        <v>4706.8477066950536</v>
      </c>
      <c r="W51" s="167">
        <v>5065.3212280369471</v>
      </c>
      <c r="X51" s="173">
        <v>2151.6949152542375</v>
      </c>
      <c r="Y51" s="189">
        <v>1167</v>
      </c>
      <c r="Z51" s="166">
        <v>7706.83</v>
      </c>
      <c r="AA51" s="167">
        <v>3234.6600000000003</v>
      </c>
      <c r="AB51" s="166">
        <v>5959</v>
      </c>
      <c r="AC51" s="321">
        <v>3396</v>
      </c>
      <c r="AD51" s="173">
        <v>6553</v>
      </c>
      <c r="AE51" s="191">
        <v>3166</v>
      </c>
      <c r="AF51" s="173">
        <v>4729</v>
      </c>
      <c r="AG51" s="174">
        <v>4911</v>
      </c>
      <c r="AH51" s="173">
        <v>3680.87</v>
      </c>
      <c r="AI51" s="174">
        <v>4126</v>
      </c>
      <c r="AJ51" s="173">
        <v>3784.43</v>
      </c>
      <c r="AK51" s="174">
        <v>3258</v>
      </c>
      <c r="AL51" s="411">
        <v>1171.97</v>
      </c>
      <c r="AM51" s="411">
        <v>950</v>
      </c>
      <c r="AN51" s="173">
        <v>4347.47</v>
      </c>
      <c r="AO51" s="189">
        <v>4514.3999999999996</v>
      </c>
      <c r="AP51" s="173">
        <v>6138.0029999999997</v>
      </c>
      <c r="AQ51" s="174">
        <v>6605.69</v>
      </c>
      <c r="AR51" s="173">
        <v>5242</v>
      </c>
      <c r="AS51" s="174">
        <v>5641</v>
      </c>
      <c r="AT51" s="173">
        <v>4642.71</v>
      </c>
      <c r="AU51" s="174">
        <v>4996.29</v>
      </c>
      <c r="AV51" s="173">
        <v>5220.8</v>
      </c>
      <c r="AW51" s="174">
        <v>3511</v>
      </c>
      <c r="AX51" s="173">
        <v>3782.806</v>
      </c>
      <c r="AY51" s="174">
        <v>4035.7660000000001</v>
      </c>
      <c r="AZ51" s="192">
        <v>6989.8305084745771</v>
      </c>
      <c r="BA51" s="174">
        <v>7522</v>
      </c>
      <c r="BB51" s="166">
        <v>6805</v>
      </c>
      <c r="BC51" s="167">
        <v>3558.8139549839234</v>
      </c>
      <c r="BD51" s="173">
        <v>9155</v>
      </c>
      <c r="BE51" s="174">
        <v>7279</v>
      </c>
      <c r="BF51" s="173">
        <v>5080</v>
      </c>
      <c r="BG51" s="174">
        <v>4148</v>
      </c>
      <c r="BH51" s="173">
        <v>3699.5499999999997</v>
      </c>
      <c r="BI51" s="174">
        <v>3345.1080000000002</v>
      </c>
      <c r="BJ51" s="173">
        <v>1273.73</v>
      </c>
      <c r="BK51" s="174">
        <v>1323</v>
      </c>
      <c r="BL51" s="173">
        <v>2958</v>
      </c>
      <c r="BM51" s="189">
        <v>3342</v>
      </c>
      <c r="BN51" s="193">
        <v>5195</v>
      </c>
      <c r="BO51" s="194">
        <v>5194</v>
      </c>
      <c r="BP51" s="166">
        <v>7773.7000000000007</v>
      </c>
      <c r="BQ51" s="167">
        <v>8365.5</v>
      </c>
    </row>
    <row r="52" spans="1:69" s="195" customFormat="1" ht="47.25" customHeight="1" thickBot="1" x14ac:dyDescent="0.3">
      <c r="A52" s="423">
        <v>16</v>
      </c>
      <c r="B52" s="424" t="e">
        <f>#REF!</f>
        <v>#REF!</v>
      </c>
      <c r="C52" s="1383" t="s">
        <v>3</v>
      </c>
      <c r="D52" s="1383"/>
      <c r="E52" s="139" t="s">
        <v>8</v>
      </c>
      <c r="F52" s="222" t="e">
        <f>#REF!</f>
        <v>#REF!</v>
      </c>
      <c r="G52" s="139">
        <v>12</v>
      </c>
      <c r="H52" s="222" t="e">
        <f t="shared" si="2"/>
        <v>#REF!</v>
      </c>
      <c r="I52" s="222" t="e">
        <f>(H52*($I$7+#REF!))+H52</f>
        <v>#REF!</v>
      </c>
      <c r="J52" s="278" t="e">
        <f>#REF!</f>
        <v>#REF!</v>
      </c>
      <c r="K52" s="279" t="e">
        <f>#REF!</f>
        <v>#REF!</v>
      </c>
      <c r="L52" s="166">
        <v>6948</v>
      </c>
      <c r="M52" s="167">
        <v>4488</v>
      </c>
      <c r="N52" s="184">
        <v>5213.9788145691591</v>
      </c>
      <c r="O52" s="185">
        <v>4114.8</v>
      </c>
      <c r="P52" s="186">
        <v>7675</v>
      </c>
      <c r="Q52" s="167">
        <v>3043.2</v>
      </c>
      <c r="R52" s="166">
        <v>6917.9502098178173</v>
      </c>
      <c r="S52" s="167">
        <v>3061.2</v>
      </c>
      <c r="T52" s="187">
        <v>10588</v>
      </c>
      <c r="U52" s="188">
        <v>2827</v>
      </c>
      <c r="V52" s="166">
        <v>5648.2172480340632</v>
      </c>
      <c r="W52" s="167">
        <v>6078.3854736443363</v>
      </c>
      <c r="X52" s="173">
        <v>2151.6949152542375</v>
      </c>
      <c r="Y52" s="189">
        <v>1167</v>
      </c>
      <c r="Z52" s="166">
        <v>9248.19</v>
      </c>
      <c r="AA52" s="167">
        <v>3881.67</v>
      </c>
      <c r="AB52" s="166">
        <v>7151</v>
      </c>
      <c r="AC52" s="321">
        <v>4076</v>
      </c>
      <c r="AD52" s="173">
        <v>7864</v>
      </c>
      <c r="AE52" s="191">
        <v>3799</v>
      </c>
      <c r="AF52" s="173">
        <v>5675</v>
      </c>
      <c r="AG52" s="174">
        <v>5893</v>
      </c>
      <c r="AH52" s="173">
        <v>4417.26</v>
      </c>
      <c r="AI52" s="174">
        <v>4952</v>
      </c>
      <c r="AJ52" s="173">
        <v>4540.6899999999996</v>
      </c>
      <c r="AK52" s="174">
        <v>3910</v>
      </c>
      <c r="AL52" s="411">
        <v>1171.97</v>
      </c>
      <c r="AM52" s="411">
        <v>950</v>
      </c>
      <c r="AN52" s="173">
        <v>5216.96</v>
      </c>
      <c r="AO52" s="189">
        <v>5417.3</v>
      </c>
      <c r="AP52" s="173">
        <v>7365.8109999999997</v>
      </c>
      <c r="AQ52" s="174">
        <v>7926.8279999999995</v>
      </c>
      <c r="AR52" s="173">
        <v>6290</v>
      </c>
      <c r="AS52" s="174">
        <v>6769</v>
      </c>
      <c r="AT52" s="173">
        <v>5571.25</v>
      </c>
      <c r="AU52" s="174">
        <v>5995.55</v>
      </c>
      <c r="AV52" s="173">
        <v>6264</v>
      </c>
      <c r="AW52" s="174">
        <v>4214</v>
      </c>
      <c r="AX52" s="173">
        <v>4539.5780000000004</v>
      </c>
      <c r="AY52" s="174">
        <v>4842.076</v>
      </c>
      <c r="AZ52" s="192">
        <v>8388.1355932203387</v>
      </c>
      <c r="BA52" s="174">
        <v>9027</v>
      </c>
      <c r="BB52" s="166">
        <v>8166</v>
      </c>
      <c r="BC52" s="167">
        <v>4270.6855948553057</v>
      </c>
      <c r="BD52" s="173">
        <v>10987</v>
      </c>
      <c r="BE52" s="174">
        <v>8734</v>
      </c>
      <c r="BF52" s="173">
        <v>6096</v>
      </c>
      <c r="BG52" s="174">
        <v>4978</v>
      </c>
      <c r="BH52" s="173">
        <v>6859</v>
      </c>
      <c r="BI52" s="174">
        <v>4932.1828800000003</v>
      </c>
      <c r="BJ52" s="173">
        <v>1528.81</v>
      </c>
      <c r="BK52" s="174">
        <v>1588</v>
      </c>
      <c r="BL52" s="173">
        <v>3549</v>
      </c>
      <c r="BM52" s="189">
        <v>4011</v>
      </c>
      <c r="BN52" s="193">
        <v>6234</v>
      </c>
      <c r="BO52" s="194">
        <v>6233</v>
      </c>
      <c r="BP52" s="166">
        <v>9328</v>
      </c>
      <c r="BQ52" s="167">
        <v>10038.6</v>
      </c>
    </row>
    <row r="53" spans="1:69" s="195" customFormat="1" ht="47.25" customHeight="1" thickBot="1" x14ac:dyDescent="0.3">
      <c r="A53" s="425">
        <v>17</v>
      </c>
      <c r="B53" s="426" t="e">
        <f>#REF!</f>
        <v>#REF!</v>
      </c>
      <c r="C53" s="1390" t="s">
        <v>3</v>
      </c>
      <c r="D53" s="1390"/>
      <c r="E53" s="138" t="s">
        <v>8</v>
      </c>
      <c r="F53" s="206" t="e">
        <f>#REF!</f>
        <v>#REF!</v>
      </c>
      <c r="G53" s="138">
        <v>14</v>
      </c>
      <c r="H53" s="206" t="e">
        <f t="shared" si="2"/>
        <v>#REF!</v>
      </c>
      <c r="I53" s="206" t="e">
        <f>(H53*($I$7+#REF!))+H53</f>
        <v>#REF!</v>
      </c>
      <c r="J53" s="274" t="e">
        <f>#REF!</f>
        <v>#REF!</v>
      </c>
      <c r="K53" s="275" t="e">
        <f>#REF!</f>
        <v>#REF!</v>
      </c>
      <c r="L53" s="166">
        <v>8107</v>
      </c>
      <c r="M53" s="167">
        <v>5236</v>
      </c>
      <c r="N53" s="184">
        <v>6082.9752836640182</v>
      </c>
      <c r="O53" s="185">
        <v>4800.6000000000004</v>
      </c>
      <c r="P53" s="186">
        <v>8954</v>
      </c>
      <c r="Q53" s="167">
        <v>3550</v>
      </c>
      <c r="R53" s="166">
        <v>8070.9419114541233</v>
      </c>
      <c r="S53" s="167">
        <v>3571.4</v>
      </c>
      <c r="T53" s="187">
        <v>12353</v>
      </c>
      <c r="U53" s="188">
        <v>3299</v>
      </c>
      <c r="V53" s="166">
        <v>6589.5867893730738</v>
      </c>
      <c r="W53" s="167">
        <v>7091.4497192517274</v>
      </c>
      <c r="X53" s="173">
        <v>2151.6949152542375</v>
      </c>
      <c r="Y53" s="189">
        <v>1167</v>
      </c>
      <c r="Z53" s="166">
        <v>10789.56</v>
      </c>
      <c r="AA53" s="167">
        <v>4528.29</v>
      </c>
      <c r="AB53" s="166">
        <v>8343</v>
      </c>
      <c r="AC53" s="321">
        <v>4755</v>
      </c>
      <c r="AD53" s="173">
        <v>9174</v>
      </c>
      <c r="AE53" s="191">
        <v>4432</v>
      </c>
      <c r="AF53" s="173">
        <v>6621</v>
      </c>
      <c r="AG53" s="174">
        <v>6875</v>
      </c>
      <c r="AH53" s="173">
        <v>5152.6000000000004</v>
      </c>
      <c r="AI53" s="174">
        <v>5776</v>
      </c>
      <c r="AJ53" s="173">
        <v>5297.99</v>
      </c>
      <c r="AK53" s="174">
        <v>4561</v>
      </c>
      <c r="AL53" s="411">
        <v>1171.97</v>
      </c>
      <c r="AM53" s="411">
        <v>950</v>
      </c>
      <c r="AN53" s="173">
        <v>6086.45</v>
      </c>
      <c r="AO53" s="189">
        <v>6320.2</v>
      </c>
      <c r="AP53" s="173">
        <v>8593.6189999999988</v>
      </c>
      <c r="AQ53" s="174">
        <v>9247.9659999999985</v>
      </c>
      <c r="AR53" s="173">
        <v>7339</v>
      </c>
      <c r="AS53" s="174">
        <v>7897</v>
      </c>
      <c r="AT53" s="173">
        <v>6499.79</v>
      </c>
      <c r="AU53" s="174">
        <v>6994.81</v>
      </c>
      <c r="AV53" s="173">
        <v>7308.8</v>
      </c>
      <c r="AW53" s="174">
        <v>4916</v>
      </c>
      <c r="AX53" s="173">
        <v>5296.35</v>
      </c>
      <c r="AY53" s="174">
        <v>5649.4400000000005</v>
      </c>
      <c r="AZ53" s="192">
        <v>9786.4406779661022</v>
      </c>
      <c r="BA53" s="174">
        <v>10531</v>
      </c>
      <c r="BB53" s="166">
        <v>9527</v>
      </c>
      <c r="BC53" s="167">
        <v>4982.0129903536981</v>
      </c>
      <c r="BD53" s="173">
        <v>12818</v>
      </c>
      <c r="BE53" s="174">
        <v>10190</v>
      </c>
      <c r="BF53" s="173">
        <v>7112</v>
      </c>
      <c r="BG53" s="174">
        <v>5807</v>
      </c>
      <c r="BH53" s="173">
        <v>8002</v>
      </c>
      <c r="BI53" s="174">
        <v>5754.5899199999994</v>
      </c>
      <c r="BJ53" s="173">
        <v>1783.9</v>
      </c>
      <c r="BK53" s="174">
        <v>1852</v>
      </c>
      <c r="BL53" s="173">
        <v>4141</v>
      </c>
      <c r="BM53" s="189">
        <v>4679</v>
      </c>
      <c r="BN53" s="193">
        <v>7273</v>
      </c>
      <c r="BO53" s="194">
        <v>7271</v>
      </c>
      <c r="BP53" s="166">
        <v>10882.300000000001</v>
      </c>
      <c r="BQ53" s="167">
        <v>11711.7</v>
      </c>
    </row>
    <row r="54" spans="1:69" s="195" customFormat="1" ht="47.25" hidden="1" customHeight="1" thickBot="1" x14ac:dyDescent="0.3">
      <c r="A54" s="14">
        <v>18</v>
      </c>
      <c r="B54" s="15" t="e">
        <f>#REF!</f>
        <v>#REF!</v>
      </c>
      <c r="C54" s="1383" t="s">
        <v>3</v>
      </c>
      <c r="D54" s="1383"/>
      <c r="E54" s="139" t="s">
        <v>384</v>
      </c>
      <c r="F54" s="222" t="e">
        <f>#REF!</f>
        <v>#REF!</v>
      </c>
      <c r="G54" s="139">
        <v>1.5</v>
      </c>
      <c r="H54" s="222" t="e">
        <f t="shared" si="2"/>
        <v>#REF!</v>
      </c>
      <c r="I54" s="222" t="e">
        <f>(H54*($I$7+#REF!))+H54</f>
        <v>#REF!</v>
      </c>
      <c r="J54" s="278" t="e">
        <f>#REF!</f>
        <v>#REF!</v>
      </c>
      <c r="K54" s="279" t="e">
        <f>#REF!</f>
        <v>#REF!</v>
      </c>
      <c r="L54" s="166">
        <v>1072</v>
      </c>
      <c r="M54" s="167">
        <v>693</v>
      </c>
      <c r="N54" s="184">
        <v>654.02941405732997</v>
      </c>
      <c r="O54" s="185">
        <v>516.1</v>
      </c>
      <c r="P54" s="186">
        <v>1238</v>
      </c>
      <c r="Q54" s="167">
        <v>920.25</v>
      </c>
      <c r="R54" s="166">
        <v>1072.610610071484</v>
      </c>
      <c r="S54" s="167">
        <v>664.5</v>
      </c>
      <c r="T54" s="187">
        <v>1324</v>
      </c>
      <c r="U54" s="188">
        <v>662</v>
      </c>
      <c r="V54" s="166">
        <v>809.01402428145025</v>
      </c>
      <c r="W54" s="167">
        <v>870.62853237072534</v>
      </c>
      <c r="X54" s="173">
        <v>2151.6949152542375</v>
      </c>
      <c r="Y54" s="189">
        <v>1167</v>
      </c>
      <c r="Z54" s="166">
        <v>1627.37</v>
      </c>
      <c r="AA54" s="167">
        <v>682.89</v>
      </c>
      <c r="AB54" s="166">
        <v>1121</v>
      </c>
      <c r="AC54" s="321">
        <v>639</v>
      </c>
      <c r="AD54" s="173">
        <v>809</v>
      </c>
      <c r="AE54" s="191">
        <v>488</v>
      </c>
      <c r="AF54" s="173">
        <v>1108</v>
      </c>
      <c r="AG54" s="174">
        <v>1151</v>
      </c>
      <c r="AH54" s="173">
        <v>907.93</v>
      </c>
      <c r="AI54" s="174">
        <v>1018</v>
      </c>
      <c r="AJ54" s="173">
        <v>645.38</v>
      </c>
      <c r="AK54" s="174">
        <v>696</v>
      </c>
      <c r="AL54" s="411">
        <v>1171.97</v>
      </c>
      <c r="AM54" s="411">
        <v>950</v>
      </c>
      <c r="AN54" s="173">
        <v>834.46</v>
      </c>
      <c r="AO54" s="189">
        <v>866.5</v>
      </c>
      <c r="AP54" s="173">
        <v>1133.4409999999998</v>
      </c>
      <c r="AQ54" s="174">
        <v>1219.5119999999999</v>
      </c>
      <c r="AR54" s="173">
        <v>813</v>
      </c>
      <c r="AS54" s="174">
        <v>875</v>
      </c>
      <c r="AT54" s="173">
        <v>815.04</v>
      </c>
      <c r="AU54" s="174">
        <v>877.12</v>
      </c>
      <c r="AV54" s="173">
        <v>1004.8000000000001</v>
      </c>
      <c r="AW54" s="174">
        <v>675</v>
      </c>
      <c r="AX54" s="173">
        <v>893.79200000000003</v>
      </c>
      <c r="AY54" s="174">
        <v>953.87</v>
      </c>
      <c r="AZ54" s="192">
        <v>1233.0508474576272</v>
      </c>
      <c r="BA54" s="174">
        <v>1327</v>
      </c>
      <c r="BB54" s="166">
        <v>1337</v>
      </c>
      <c r="BC54" s="167">
        <v>698.44556464811785</v>
      </c>
      <c r="BD54" s="173">
        <v>1331</v>
      </c>
      <c r="BE54" s="174">
        <v>1134</v>
      </c>
      <c r="BF54" s="173">
        <v>752</v>
      </c>
      <c r="BG54" s="174">
        <v>0</v>
      </c>
      <c r="BH54" s="173">
        <v>1154</v>
      </c>
      <c r="BI54" s="174">
        <v>829.93823999999995</v>
      </c>
      <c r="BJ54" s="173">
        <v>233.05</v>
      </c>
      <c r="BK54" s="174">
        <v>242</v>
      </c>
      <c r="BL54" s="173">
        <v>457</v>
      </c>
      <c r="BM54" s="189">
        <v>516</v>
      </c>
      <c r="BN54" s="193">
        <v>1104</v>
      </c>
      <c r="BO54" s="194">
        <v>1103</v>
      </c>
      <c r="BP54" s="166">
        <v>1702.8000000000002</v>
      </c>
      <c r="BQ54" s="167">
        <v>1832.6000000000001</v>
      </c>
    </row>
    <row r="55" spans="1:69" s="195" customFormat="1" ht="47.25" customHeight="1" thickBot="1" x14ac:dyDescent="0.3">
      <c r="A55" s="306">
        <v>19</v>
      </c>
      <c r="B55" s="383" t="e">
        <f>#REF!</f>
        <v>#REF!</v>
      </c>
      <c r="C55" s="1156" t="s">
        <v>3</v>
      </c>
      <c r="D55" s="1156"/>
      <c r="E55" s="28" t="s">
        <v>382</v>
      </c>
      <c r="F55" s="224" t="e">
        <f>#REF!</f>
        <v>#REF!</v>
      </c>
      <c r="G55" s="28">
        <v>1.3</v>
      </c>
      <c r="H55" s="224" t="e">
        <f>F55*G55</f>
        <v>#REF!</v>
      </c>
      <c r="I55" s="206" t="e">
        <f>(H55*($I$7+#REF!))+H55</f>
        <v>#REF!</v>
      </c>
      <c r="J55" s="274" t="e">
        <f>#REF!</f>
        <v>#REF!</v>
      </c>
      <c r="K55" s="275" t="e">
        <f>#REF!</f>
        <v>#REF!</v>
      </c>
      <c r="L55" s="166">
        <v>659</v>
      </c>
      <c r="M55" s="167">
        <v>426</v>
      </c>
      <c r="N55" s="184">
        <v>495.29788516029413</v>
      </c>
      <c r="O55" s="185">
        <v>390.9</v>
      </c>
      <c r="P55" s="186">
        <v>738</v>
      </c>
      <c r="Q55" s="167">
        <v>548.25</v>
      </c>
      <c r="R55" s="166">
        <v>653.21653388944856</v>
      </c>
      <c r="S55" s="167">
        <v>404.7</v>
      </c>
      <c r="T55" s="187">
        <v>1147</v>
      </c>
      <c r="U55" s="188">
        <v>294</v>
      </c>
      <c r="V55" s="166">
        <v>466.28</v>
      </c>
      <c r="W55" s="167">
        <v>432.26</v>
      </c>
      <c r="X55" s="173">
        <v>1141.5254237288136</v>
      </c>
      <c r="Y55" s="189">
        <v>325</v>
      </c>
      <c r="Z55" s="166">
        <v>902.18</v>
      </c>
      <c r="AA55" s="167">
        <v>378.69</v>
      </c>
      <c r="AB55" s="166">
        <v>664</v>
      </c>
      <c r="AC55" s="321">
        <v>378</v>
      </c>
      <c r="AD55" s="173">
        <v>742</v>
      </c>
      <c r="AE55" s="191">
        <v>447</v>
      </c>
      <c r="AF55" s="173">
        <v>582</v>
      </c>
      <c r="AG55" s="174">
        <v>604</v>
      </c>
      <c r="AH55" s="173">
        <v>428.86</v>
      </c>
      <c r="AI55" s="174">
        <v>361</v>
      </c>
      <c r="AJ55" s="173">
        <v>435.14</v>
      </c>
      <c r="AK55" s="174">
        <v>375</v>
      </c>
      <c r="AL55" s="173">
        <v>423.2</v>
      </c>
      <c r="AM55" s="174">
        <v>343</v>
      </c>
      <c r="AN55" s="173">
        <v>565.16999999999996</v>
      </c>
      <c r="AO55" s="189">
        <v>586.9</v>
      </c>
      <c r="AP55" s="173">
        <v>618.05199999999991</v>
      </c>
      <c r="AQ55" s="174">
        <v>667.82799999999997</v>
      </c>
      <c r="AR55" s="173">
        <v>594</v>
      </c>
      <c r="AS55" s="174">
        <v>640</v>
      </c>
      <c r="AT55" s="173">
        <v>564.99</v>
      </c>
      <c r="AU55" s="174">
        <v>608.02</v>
      </c>
      <c r="AV55" s="173">
        <v>678.40000000000009</v>
      </c>
      <c r="AW55" s="174">
        <v>456</v>
      </c>
      <c r="AX55" s="173">
        <v>473.42518000000007</v>
      </c>
      <c r="AY55" s="174">
        <v>434.24800000000005</v>
      </c>
      <c r="AZ55" s="192">
        <v>669.49152542372883</v>
      </c>
      <c r="BA55" s="174">
        <v>415</v>
      </c>
      <c r="BB55" s="166">
        <v>797</v>
      </c>
      <c r="BC55" s="167">
        <v>416.60312757201649</v>
      </c>
      <c r="BD55" s="173">
        <v>1037</v>
      </c>
      <c r="BE55" s="174">
        <v>443</v>
      </c>
      <c r="BF55" s="173">
        <v>577</v>
      </c>
      <c r="BG55" s="174">
        <v>456</v>
      </c>
      <c r="BH55" s="173">
        <v>651</v>
      </c>
      <c r="BI55" s="174">
        <v>468.44063999999997</v>
      </c>
      <c r="BJ55" s="173">
        <v>412.71</v>
      </c>
      <c r="BK55" s="174">
        <v>429</v>
      </c>
      <c r="BL55" s="173">
        <v>385</v>
      </c>
      <c r="BM55" s="189">
        <v>435</v>
      </c>
      <c r="BN55" s="193">
        <v>630</v>
      </c>
      <c r="BO55" s="194">
        <v>482</v>
      </c>
      <c r="BP55" s="166">
        <v>918.50000000000011</v>
      </c>
      <c r="BQ55" s="167">
        <v>376.79989864000009</v>
      </c>
    </row>
    <row r="56" spans="1:69" s="195" customFormat="1" ht="47.25" hidden="1" customHeight="1" thickBot="1" x14ac:dyDescent="0.3">
      <c r="A56" s="304">
        <v>20</v>
      </c>
      <c r="B56" s="305" t="e">
        <f>#REF!</f>
        <v>#REF!</v>
      </c>
      <c r="C56" s="1172" t="s">
        <v>3</v>
      </c>
      <c r="D56" s="1172"/>
      <c r="E56" s="31" t="s">
        <v>379</v>
      </c>
      <c r="F56" s="228" t="e">
        <f>#REF!</f>
        <v>#REF!</v>
      </c>
      <c r="G56" s="31">
        <v>1.08</v>
      </c>
      <c r="H56" s="228" t="e">
        <f t="shared" si="2"/>
        <v>#REF!</v>
      </c>
      <c r="I56" s="222" t="e">
        <f>(H56*($I$7+#REF!))+H56</f>
        <v>#REF!</v>
      </c>
      <c r="J56" s="278" t="e">
        <f>#REF!</f>
        <v>#REF!</v>
      </c>
      <c r="K56" s="279" t="e">
        <f>#REF!</f>
        <v>#REF!</v>
      </c>
      <c r="L56" s="166">
        <v>489</v>
      </c>
      <c r="M56" s="167">
        <v>316</v>
      </c>
      <c r="N56" s="184">
        <v>385.69158354347195</v>
      </c>
      <c r="O56" s="185">
        <v>304.39999999999998</v>
      </c>
      <c r="P56" s="186">
        <v>568</v>
      </c>
      <c r="Q56" s="167">
        <v>422.25</v>
      </c>
      <c r="R56" s="166">
        <v>482.69474039667767</v>
      </c>
      <c r="S56" s="167">
        <v>299</v>
      </c>
      <c r="T56" s="187">
        <v>953</v>
      </c>
      <c r="U56" s="188">
        <v>224</v>
      </c>
      <c r="V56" s="166">
        <v>393.55320179850247</v>
      </c>
      <c r="W56" s="167">
        <v>423.52621364747637</v>
      </c>
      <c r="X56" s="173">
        <v>849.15254237288138</v>
      </c>
      <c r="Y56" s="189">
        <v>240</v>
      </c>
      <c r="Z56" s="166">
        <v>665.94</v>
      </c>
      <c r="AA56" s="167">
        <v>279.63</v>
      </c>
      <c r="AB56" s="166">
        <v>871</v>
      </c>
      <c r="AC56" s="321">
        <v>378</v>
      </c>
      <c r="AD56" s="173">
        <v>549</v>
      </c>
      <c r="AE56" s="191">
        <v>330</v>
      </c>
      <c r="AF56" s="173">
        <v>465</v>
      </c>
      <c r="AG56" s="174">
        <v>483</v>
      </c>
      <c r="AH56" s="173">
        <v>322.17</v>
      </c>
      <c r="AI56" s="174">
        <v>271</v>
      </c>
      <c r="AJ56" s="173">
        <v>327.39999999999998</v>
      </c>
      <c r="AK56" s="174">
        <v>351</v>
      </c>
      <c r="AL56" s="173">
        <v>351.59</v>
      </c>
      <c r="AM56" s="174">
        <v>285</v>
      </c>
      <c r="AN56" s="173">
        <v>469.53</v>
      </c>
      <c r="AO56" s="189">
        <v>487.6</v>
      </c>
      <c r="AP56" s="173">
        <v>447.98399999999998</v>
      </c>
      <c r="AQ56" s="174">
        <v>553.75799999999992</v>
      </c>
      <c r="AR56" s="173">
        <v>440</v>
      </c>
      <c r="AS56" s="174">
        <v>473</v>
      </c>
      <c r="AT56" s="173">
        <v>437.35</v>
      </c>
      <c r="AU56" s="174">
        <v>470.66</v>
      </c>
      <c r="AV56" s="173">
        <v>563.20000000000005</v>
      </c>
      <c r="AW56" s="174">
        <v>379</v>
      </c>
      <c r="AX56" s="173">
        <v>349.95961999999997</v>
      </c>
      <c r="AY56" s="174">
        <v>321.47000000000003</v>
      </c>
      <c r="AZ56" s="192">
        <v>556.77966101694915</v>
      </c>
      <c r="BA56" s="174">
        <v>287</v>
      </c>
      <c r="BB56" s="166">
        <v>602</v>
      </c>
      <c r="BC56" s="167">
        <v>315.39709090909093</v>
      </c>
      <c r="BD56" s="173">
        <v>798</v>
      </c>
      <c r="BE56" s="174">
        <v>327</v>
      </c>
      <c r="BF56" s="173">
        <v>430</v>
      </c>
      <c r="BG56" s="174">
        <v>337</v>
      </c>
      <c r="BH56" s="173">
        <v>486</v>
      </c>
      <c r="BI56" s="174">
        <v>349.44767999999999</v>
      </c>
      <c r="BJ56" s="173">
        <v>307.63</v>
      </c>
      <c r="BK56" s="174">
        <v>320</v>
      </c>
      <c r="BL56" s="173">
        <v>319</v>
      </c>
      <c r="BM56" s="189">
        <v>361</v>
      </c>
      <c r="BN56" s="193">
        <v>489</v>
      </c>
      <c r="BO56" s="194">
        <v>399</v>
      </c>
      <c r="BP56" s="166">
        <v>718.30000000000007</v>
      </c>
      <c r="BQ56" s="167">
        <v>278.25623187999997</v>
      </c>
    </row>
    <row r="57" spans="1:69" s="195" customFormat="1" ht="47.25" hidden="1" customHeight="1" thickBot="1" x14ac:dyDescent="0.3">
      <c r="A57" s="425">
        <v>21</v>
      </c>
      <c r="B57" s="426" t="e">
        <f>#REF!</f>
        <v>#REF!</v>
      </c>
      <c r="C57" s="1390" t="s">
        <v>3</v>
      </c>
      <c r="D57" s="1390"/>
      <c r="E57" s="28" t="s">
        <v>382</v>
      </c>
      <c r="F57" s="224" t="e">
        <f>#REF!</f>
        <v>#REF!</v>
      </c>
      <c r="G57" s="138">
        <v>1.24</v>
      </c>
      <c r="H57" s="206" t="e">
        <f>F57*G57</f>
        <v>#REF!</v>
      </c>
      <c r="I57" s="206" t="e">
        <f>(H57*($I$7+#REF!))+H57</f>
        <v>#REF!</v>
      </c>
      <c r="J57" s="274" t="e">
        <f>#REF!</f>
        <v>#REF!</v>
      </c>
      <c r="K57" s="275" t="e">
        <f>#REF!</f>
        <v>#REF!</v>
      </c>
      <c r="L57" s="166">
        <v>629</v>
      </c>
      <c r="M57" s="167">
        <v>406</v>
      </c>
      <c r="N57" s="184">
        <v>472.43798276828045</v>
      </c>
      <c r="O57" s="185">
        <v>372.8</v>
      </c>
      <c r="P57" s="186">
        <v>704</v>
      </c>
      <c r="Q57" s="167">
        <v>523.5</v>
      </c>
      <c r="R57" s="166">
        <v>623.06807847916639</v>
      </c>
      <c r="S57" s="167">
        <v>386</v>
      </c>
      <c r="T57" s="187">
        <v>1094</v>
      </c>
      <c r="U57" s="188">
        <v>260</v>
      </c>
      <c r="V57" s="166">
        <v>508.3395523230655</v>
      </c>
      <c r="W57" s="167">
        <v>547.05469262799011</v>
      </c>
      <c r="X57" s="173">
        <v>1088.9830508474577</v>
      </c>
      <c r="Y57" s="189">
        <v>310</v>
      </c>
      <c r="Z57" s="166">
        <v>860.54</v>
      </c>
      <c r="AA57" s="167">
        <v>361.14</v>
      </c>
      <c r="AB57" s="166">
        <v>1130</v>
      </c>
      <c r="AC57" s="321">
        <v>405</v>
      </c>
      <c r="AD57" s="173">
        <v>708</v>
      </c>
      <c r="AE57" s="191">
        <v>426</v>
      </c>
      <c r="AF57" s="173">
        <v>555</v>
      </c>
      <c r="AG57" s="174">
        <v>577</v>
      </c>
      <c r="AH57" s="173">
        <v>408.99</v>
      </c>
      <c r="AI57" s="174">
        <v>344</v>
      </c>
      <c r="AJ57" s="173">
        <v>415.26</v>
      </c>
      <c r="AK57" s="174">
        <v>380</v>
      </c>
      <c r="AL57" s="173">
        <v>403.68</v>
      </c>
      <c r="AM57" s="174">
        <v>327</v>
      </c>
      <c r="AN57" s="173">
        <v>539.09</v>
      </c>
      <c r="AO57" s="189">
        <v>559.79999999999995</v>
      </c>
      <c r="AP57" s="173">
        <v>589.01599999999996</v>
      </c>
      <c r="AQ57" s="174">
        <v>635.68099999999993</v>
      </c>
      <c r="AR57" s="173">
        <v>567</v>
      </c>
      <c r="AS57" s="174">
        <v>610</v>
      </c>
      <c r="AT57" s="173">
        <v>538.91999999999996</v>
      </c>
      <c r="AU57" s="174">
        <v>579.96</v>
      </c>
      <c r="AV57" s="173">
        <v>648</v>
      </c>
      <c r="AW57" s="174">
        <v>435</v>
      </c>
      <c r="AX57" s="173">
        <v>504.90816000000007</v>
      </c>
      <c r="AY57" s="174">
        <v>463.76</v>
      </c>
      <c r="AZ57" s="192">
        <v>720.33898305084745</v>
      </c>
      <c r="BA57" s="174">
        <v>397</v>
      </c>
      <c r="BB57" s="166">
        <v>760</v>
      </c>
      <c r="BC57" s="167">
        <v>397.57985611510799</v>
      </c>
      <c r="BD57" s="173">
        <v>989</v>
      </c>
      <c r="BE57" s="174">
        <v>422</v>
      </c>
      <c r="BF57" s="173">
        <v>550</v>
      </c>
      <c r="BG57" s="174">
        <v>435</v>
      </c>
      <c r="BH57" s="173">
        <v>621</v>
      </c>
      <c r="BI57" s="174">
        <v>446.60016000000002</v>
      </c>
      <c r="BJ57" s="173">
        <v>393.22</v>
      </c>
      <c r="BK57" s="174">
        <v>409</v>
      </c>
      <c r="BL57" s="173">
        <v>367</v>
      </c>
      <c r="BM57" s="189">
        <v>415</v>
      </c>
      <c r="BN57" s="193">
        <v>601</v>
      </c>
      <c r="BO57" s="194">
        <v>460</v>
      </c>
      <c r="BP57" s="166">
        <v>876.7</v>
      </c>
      <c r="BQ57" s="167">
        <v>359.41144932000003</v>
      </c>
    </row>
    <row r="58" spans="1:69" s="195" customFormat="1" ht="47.25" hidden="1" customHeight="1" thickBot="1" x14ac:dyDescent="0.3">
      <c r="A58" s="423">
        <v>22</v>
      </c>
      <c r="B58" s="424" t="e">
        <f>#REF!</f>
        <v>#REF!</v>
      </c>
      <c r="C58" s="1383" t="s">
        <v>3</v>
      </c>
      <c r="D58" s="1383"/>
      <c r="E58" s="31" t="s">
        <v>382</v>
      </c>
      <c r="F58" s="228" t="e">
        <f>#REF!</f>
        <v>#REF!</v>
      </c>
      <c r="G58" s="139">
        <v>1.39</v>
      </c>
      <c r="H58" s="222" t="e">
        <f t="shared" si="2"/>
        <v>#REF!</v>
      </c>
      <c r="I58" s="222" t="e">
        <f>(H58*($I$7+#REF!))+H58</f>
        <v>#REF!</v>
      </c>
      <c r="J58" s="278" t="e">
        <f>#REF!</f>
        <v>#REF!</v>
      </c>
      <c r="K58" s="279" t="e">
        <f>#REF!</f>
        <v>#REF!</v>
      </c>
      <c r="L58" s="166">
        <v>705</v>
      </c>
      <c r="M58" s="167">
        <v>455</v>
      </c>
      <c r="N58" s="184">
        <v>529.58773874831434</v>
      </c>
      <c r="O58" s="185">
        <v>417.9</v>
      </c>
      <c r="P58" s="186">
        <v>789</v>
      </c>
      <c r="Q58" s="167">
        <v>586.5</v>
      </c>
      <c r="R58" s="166">
        <v>698.43921700487181</v>
      </c>
      <c r="S58" s="167">
        <v>432.7</v>
      </c>
      <c r="T58" s="187">
        <v>1226</v>
      </c>
      <c r="U58" s="188">
        <v>291</v>
      </c>
      <c r="V58" s="166">
        <v>498.56</v>
      </c>
      <c r="W58" s="167">
        <v>462.25</v>
      </c>
      <c r="X58" s="173">
        <v>1088.9830508474577</v>
      </c>
      <c r="Y58" s="189">
        <v>347</v>
      </c>
      <c r="Z58" s="166">
        <v>964.63</v>
      </c>
      <c r="AA58" s="167">
        <v>404.82</v>
      </c>
      <c r="AB58" s="166">
        <v>1267</v>
      </c>
      <c r="AC58" s="321">
        <v>405</v>
      </c>
      <c r="AD58" s="173">
        <v>793</v>
      </c>
      <c r="AE58" s="191">
        <v>478</v>
      </c>
      <c r="AF58" s="173">
        <v>622</v>
      </c>
      <c r="AG58" s="174">
        <v>646</v>
      </c>
      <c r="AH58" s="173">
        <v>459.19</v>
      </c>
      <c r="AI58" s="174">
        <v>386</v>
      </c>
      <c r="AJ58" s="173">
        <v>465.47</v>
      </c>
      <c r="AK58" s="174">
        <v>426</v>
      </c>
      <c r="AL58" s="173">
        <v>452.51</v>
      </c>
      <c r="AM58" s="174">
        <v>366</v>
      </c>
      <c r="AN58" s="173">
        <v>604.29999999999995</v>
      </c>
      <c r="AO58" s="189">
        <v>627.5</v>
      </c>
      <c r="AP58" s="173">
        <v>660.56899999999996</v>
      </c>
      <c r="AQ58" s="174">
        <v>713.4559999999999</v>
      </c>
      <c r="AR58" s="173">
        <v>636</v>
      </c>
      <c r="AS58" s="174">
        <v>684</v>
      </c>
      <c r="AT58" s="173">
        <v>604.11</v>
      </c>
      <c r="AU58" s="174">
        <v>650.12</v>
      </c>
      <c r="AV58" s="173">
        <v>726.40000000000009</v>
      </c>
      <c r="AW58" s="174">
        <v>488</v>
      </c>
      <c r="AX58" s="173">
        <v>504.90816000000007</v>
      </c>
      <c r="AY58" s="174">
        <v>463.76000000000005</v>
      </c>
      <c r="AZ58" s="192">
        <v>720.33898305084745</v>
      </c>
      <c r="BA58" s="174">
        <v>444</v>
      </c>
      <c r="BB58" s="166">
        <v>852</v>
      </c>
      <c r="BC58" s="167">
        <v>445.68739409499364</v>
      </c>
      <c r="BD58" s="173">
        <v>1108</v>
      </c>
      <c r="BE58" s="174">
        <v>473</v>
      </c>
      <c r="BF58" s="173">
        <v>617</v>
      </c>
      <c r="BG58" s="174">
        <v>487</v>
      </c>
      <c r="BH58" s="173">
        <v>697</v>
      </c>
      <c r="BI58" s="174">
        <v>500.82479999999998</v>
      </c>
      <c r="BJ58" s="173">
        <v>441.53</v>
      </c>
      <c r="BK58" s="174">
        <v>458</v>
      </c>
      <c r="BL58" s="173">
        <v>411</v>
      </c>
      <c r="BM58" s="189">
        <v>464</v>
      </c>
      <c r="BN58" s="193">
        <v>674</v>
      </c>
      <c r="BO58" s="194">
        <v>515</v>
      </c>
      <c r="BP58" s="166">
        <v>982.30000000000007</v>
      </c>
      <c r="BQ58" s="167">
        <v>402.31481444000002</v>
      </c>
    </row>
    <row r="59" spans="1:69" s="195" customFormat="1" ht="47.25" customHeight="1" thickBot="1" x14ac:dyDescent="0.3">
      <c r="A59" s="306">
        <v>23</v>
      </c>
      <c r="B59" s="307" t="e">
        <f>#REF!</f>
        <v>#REF!</v>
      </c>
      <c r="C59" s="1390" t="s">
        <v>3</v>
      </c>
      <c r="D59" s="1390"/>
      <c r="E59" s="28" t="s">
        <v>382</v>
      </c>
      <c r="F59" s="224" t="e">
        <f>#REF!</f>
        <v>#REF!</v>
      </c>
      <c r="G59" s="138">
        <v>1.74</v>
      </c>
      <c r="H59" s="206" t="e">
        <f t="shared" si="2"/>
        <v>#REF!</v>
      </c>
      <c r="I59" s="206" t="e">
        <f>(H59*($I$7+#REF!))+H59</f>
        <v>#REF!</v>
      </c>
      <c r="J59" s="274" t="e">
        <f>#REF!</f>
        <v>#REF!</v>
      </c>
      <c r="K59" s="275" t="e">
        <f>#REF!</f>
        <v>#REF!</v>
      </c>
      <c r="L59" s="166">
        <v>883</v>
      </c>
      <c r="M59" s="167">
        <v>570</v>
      </c>
      <c r="N59" s="184">
        <v>662.93716936839371</v>
      </c>
      <c r="O59" s="185">
        <v>523.20000000000005</v>
      </c>
      <c r="P59" s="186">
        <v>987</v>
      </c>
      <c r="Q59" s="167">
        <v>734.25</v>
      </c>
      <c r="R59" s="166">
        <v>874.30520689818502</v>
      </c>
      <c r="S59" s="167">
        <v>541.6</v>
      </c>
      <c r="T59" s="187">
        <v>1535</v>
      </c>
      <c r="U59" s="188">
        <v>364</v>
      </c>
      <c r="V59" s="166">
        <v>624.11</v>
      </c>
      <c r="W59" s="167">
        <v>578.66999999999996</v>
      </c>
      <c r="X59" s="173">
        <v>1088.9830508474577</v>
      </c>
      <c r="Y59" s="189">
        <v>435</v>
      </c>
      <c r="Z59" s="166">
        <v>1207.53</v>
      </c>
      <c r="AA59" s="167">
        <v>506.61</v>
      </c>
      <c r="AB59" s="166">
        <v>1587</v>
      </c>
      <c r="AC59" s="321">
        <v>405</v>
      </c>
      <c r="AD59" s="173">
        <v>993</v>
      </c>
      <c r="AE59" s="191">
        <v>598</v>
      </c>
      <c r="AF59" s="173">
        <v>779</v>
      </c>
      <c r="AG59" s="174">
        <v>809</v>
      </c>
      <c r="AH59" s="173">
        <v>574.25</v>
      </c>
      <c r="AI59" s="174">
        <v>483</v>
      </c>
      <c r="AJ59" s="173">
        <v>582.62</v>
      </c>
      <c r="AK59" s="174">
        <v>533</v>
      </c>
      <c r="AL59" s="173">
        <v>566.45000000000005</v>
      </c>
      <c r="AM59" s="174">
        <v>459</v>
      </c>
      <c r="AN59" s="173">
        <v>756.46</v>
      </c>
      <c r="AO59" s="189">
        <v>785.5</v>
      </c>
      <c r="AP59" s="173">
        <v>826.48899999999992</v>
      </c>
      <c r="AQ59" s="174">
        <v>892.85699999999997</v>
      </c>
      <c r="AR59" s="173">
        <v>796</v>
      </c>
      <c r="AS59" s="174">
        <v>856</v>
      </c>
      <c r="AT59" s="173">
        <v>756.22</v>
      </c>
      <c r="AU59" s="174">
        <v>813.82</v>
      </c>
      <c r="AV59" s="173">
        <v>908.80000000000007</v>
      </c>
      <c r="AW59" s="174">
        <v>611</v>
      </c>
      <c r="AX59" s="173">
        <v>504.90816000000001</v>
      </c>
      <c r="AY59" s="174">
        <v>463.76</v>
      </c>
      <c r="AZ59" s="192">
        <v>720.33898305084756</v>
      </c>
      <c r="BA59" s="174">
        <v>523</v>
      </c>
      <c r="BB59" s="166">
        <v>1067</v>
      </c>
      <c r="BC59" s="167">
        <v>558.10461538461539</v>
      </c>
      <c r="BD59" s="173">
        <v>1388</v>
      </c>
      <c r="BE59" s="174">
        <v>592</v>
      </c>
      <c r="BF59" s="173">
        <v>772</v>
      </c>
      <c r="BG59" s="174">
        <v>610</v>
      </c>
      <c r="BH59" s="173">
        <v>872</v>
      </c>
      <c r="BI59" s="174">
        <v>627.34896000000003</v>
      </c>
      <c r="BJ59" s="173">
        <v>552.54</v>
      </c>
      <c r="BK59" s="174">
        <v>574</v>
      </c>
      <c r="BL59" s="173">
        <v>515</v>
      </c>
      <c r="BM59" s="189">
        <v>582</v>
      </c>
      <c r="BN59" s="193">
        <v>844</v>
      </c>
      <c r="BO59" s="194">
        <v>646</v>
      </c>
      <c r="BP59" s="166">
        <v>1229.8000000000002</v>
      </c>
      <c r="BQ59" s="167">
        <v>504.22398752000004</v>
      </c>
    </row>
    <row r="60" spans="1:69" s="195" customFormat="1" ht="47.25" customHeight="1" x14ac:dyDescent="0.25">
      <c r="A60" s="304">
        <v>24</v>
      </c>
      <c r="B60" s="305" t="e">
        <f>#REF!</f>
        <v>#REF!</v>
      </c>
      <c r="C60" s="1383" t="s">
        <v>3</v>
      </c>
      <c r="D60" s="1383"/>
      <c r="E60" s="31" t="s">
        <v>382</v>
      </c>
      <c r="F60" s="228" t="e">
        <f>#REF!</f>
        <v>#REF!</v>
      </c>
      <c r="G60" s="139">
        <v>2</v>
      </c>
      <c r="H60" s="222" t="e">
        <f t="shared" si="2"/>
        <v>#REF!</v>
      </c>
      <c r="I60" s="222" t="e">
        <f>(H60*($I$7+#REF!))+H60</f>
        <v>#REF!</v>
      </c>
      <c r="J60" s="278" t="e">
        <f>#REF!</f>
        <v>#REF!</v>
      </c>
      <c r="K60" s="279" t="e">
        <f>#REF!</f>
        <v>#REF!</v>
      </c>
      <c r="L60" s="166">
        <v>1014</v>
      </c>
      <c r="M60" s="167">
        <v>655</v>
      </c>
      <c r="N60" s="184">
        <v>761.99674640045237</v>
      </c>
      <c r="O60" s="185">
        <v>601.4</v>
      </c>
      <c r="P60" s="186">
        <v>1135</v>
      </c>
      <c r="Q60" s="167">
        <v>843.75</v>
      </c>
      <c r="R60" s="166">
        <v>1004.9485136760745</v>
      </c>
      <c r="S60" s="167">
        <v>622.6</v>
      </c>
      <c r="T60" s="187">
        <v>1765</v>
      </c>
      <c r="U60" s="188">
        <v>419</v>
      </c>
      <c r="V60" s="166">
        <v>717.37</v>
      </c>
      <c r="W60" s="167">
        <v>665.1</v>
      </c>
      <c r="X60" s="173">
        <v>1088.9830508474577</v>
      </c>
      <c r="Y60" s="189">
        <v>500</v>
      </c>
      <c r="Z60" s="166">
        <v>1387.96</v>
      </c>
      <c r="AA60" s="167">
        <v>582.66</v>
      </c>
      <c r="AB60" s="166">
        <v>1824</v>
      </c>
      <c r="AC60" s="321">
        <v>405</v>
      </c>
      <c r="AD60" s="173">
        <v>1141</v>
      </c>
      <c r="AE60" s="191">
        <v>688</v>
      </c>
      <c r="AF60" s="173">
        <v>895</v>
      </c>
      <c r="AG60" s="174">
        <v>930</v>
      </c>
      <c r="AH60" s="173">
        <v>660.03</v>
      </c>
      <c r="AI60" s="174">
        <v>554</v>
      </c>
      <c r="AJ60" s="173">
        <v>669.44</v>
      </c>
      <c r="AK60" s="174">
        <v>613</v>
      </c>
      <c r="AL60" s="173">
        <v>651.08000000000004</v>
      </c>
      <c r="AM60" s="174">
        <v>528</v>
      </c>
      <c r="AN60" s="173">
        <v>869.49</v>
      </c>
      <c r="AO60" s="189">
        <v>902.9</v>
      </c>
      <c r="AP60" s="173">
        <v>949.89199999999994</v>
      </c>
      <c r="AQ60" s="174">
        <v>1026.6299999999999</v>
      </c>
      <c r="AR60" s="173">
        <v>915</v>
      </c>
      <c r="AS60" s="174">
        <v>984</v>
      </c>
      <c r="AT60" s="173">
        <v>869.22</v>
      </c>
      <c r="AU60" s="174">
        <v>935.42</v>
      </c>
      <c r="AV60" s="173">
        <v>1044.8</v>
      </c>
      <c r="AW60" s="174">
        <v>702</v>
      </c>
      <c r="AX60" s="173">
        <v>872.23770000000002</v>
      </c>
      <c r="AY60" s="174">
        <v>801.04000000000019</v>
      </c>
      <c r="AZ60" s="192">
        <v>720.33898305084756</v>
      </c>
      <c r="BA60" s="174">
        <v>590</v>
      </c>
      <c r="BB60" s="166">
        <v>1226</v>
      </c>
      <c r="BC60" s="167">
        <v>640.84881355932214</v>
      </c>
      <c r="BD60" s="173">
        <v>1595</v>
      </c>
      <c r="BE60" s="174">
        <v>681</v>
      </c>
      <c r="BF60" s="173">
        <v>887</v>
      </c>
      <c r="BG60" s="174">
        <v>701</v>
      </c>
      <c r="BH60" s="173">
        <v>1002</v>
      </c>
      <c r="BI60" s="174">
        <v>720.73583999999994</v>
      </c>
      <c r="BJ60" s="173">
        <v>634.75</v>
      </c>
      <c r="BK60" s="174">
        <v>659</v>
      </c>
      <c r="BL60" s="173">
        <v>592</v>
      </c>
      <c r="BM60" s="189">
        <v>669</v>
      </c>
      <c r="BN60" s="193">
        <v>970</v>
      </c>
      <c r="BO60" s="194">
        <v>777</v>
      </c>
      <c r="BP60" s="166">
        <v>1413.5000000000002</v>
      </c>
      <c r="BQ60" s="167">
        <v>579.57849487999999</v>
      </c>
    </row>
    <row r="61" spans="1:69" s="195" customFormat="1" ht="47.25" hidden="1" customHeight="1" thickBot="1" x14ac:dyDescent="0.3">
      <c r="A61" s="425">
        <v>25</v>
      </c>
      <c r="B61" s="426" t="e">
        <f>#REF!</f>
        <v>#REF!</v>
      </c>
      <c r="C61" s="1390" t="s">
        <v>3</v>
      </c>
      <c r="D61" s="1390"/>
      <c r="E61" s="28" t="s">
        <v>382</v>
      </c>
      <c r="F61" s="224" t="e">
        <f>#REF!</f>
        <v>#REF!</v>
      </c>
      <c r="G61" s="138">
        <v>2.4</v>
      </c>
      <c r="H61" s="206" t="e">
        <f>F61*G61</f>
        <v>#REF!</v>
      </c>
      <c r="I61" s="206" t="e">
        <f>(H61*($I$7+#REF!))+H61</f>
        <v>#REF!</v>
      </c>
      <c r="J61" s="274" t="e">
        <f>#REF!</f>
        <v>#REF!</v>
      </c>
      <c r="K61" s="275" t="e">
        <f>#REF!</f>
        <v>#REF!</v>
      </c>
      <c r="L61" s="166">
        <v>1217</v>
      </c>
      <c r="M61" s="167">
        <v>786</v>
      </c>
      <c r="N61" s="184">
        <v>914.396095680543</v>
      </c>
      <c r="O61" s="185">
        <v>721.6</v>
      </c>
      <c r="P61" s="186">
        <v>1362</v>
      </c>
      <c r="Q61" s="167">
        <v>1012.5</v>
      </c>
      <c r="R61" s="166">
        <v>1205.9382164112897</v>
      </c>
      <c r="S61" s="167">
        <v>747.1</v>
      </c>
      <c r="T61" s="187">
        <v>2118</v>
      </c>
      <c r="U61" s="188">
        <v>502</v>
      </c>
      <c r="V61" s="166">
        <v>860.86</v>
      </c>
      <c r="W61" s="167">
        <v>798.19</v>
      </c>
      <c r="X61" s="173">
        <v>1088.9830508474577</v>
      </c>
      <c r="Y61" s="189">
        <v>600</v>
      </c>
      <c r="Z61" s="166">
        <v>1665.56</v>
      </c>
      <c r="AA61" s="167">
        <v>698.88</v>
      </c>
      <c r="AB61" s="166">
        <v>2189</v>
      </c>
      <c r="AC61" s="321">
        <v>405</v>
      </c>
      <c r="AD61" s="173">
        <v>1369</v>
      </c>
      <c r="AE61" s="191">
        <v>825</v>
      </c>
      <c r="AF61" s="173">
        <v>1075</v>
      </c>
      <c r="AG61" s="174">
        <v>1116</v>
      </c>
      <c r="AH61" s="173">
        <v>791.82</v>
      </c>
      <c r="AI61" s="174">
        <v>666</v>
      </c>
      <c r="AJ61" s="173">
        <v>803.33</v>
      </c>
      <c r="AK61" s="174">
        <v>735</v>
      </c>
      <c r="AL61" s="173">
        <v>781.32</v>
      </c>
      <c r="AM61" s="174">
        <v>634</v>
      </c>
      <c r="AN61" s="173">
        <v>1043.3900000000001</v>
      </c>
      <c r="AO61" s="189">
        <v>1083.5</v>
      </c>
      <c r="AP61" s="173">
        <v>1139.663</v>
      </c>
      <c r="AQ61" s="174">
        <v>1231.9559999999999</v>
      </c>
      <c r="AR61" s="173">
        <v>1097</v>
      </c>
      <c r="AS61" s="174">
        <v>1181</v>
      </c>
      <c r="AT61" s="173">
        <v>1043.07</v>
      </c>
      <c r="AU61" s="174">
        <v>1122.51</v>
      </c>
      <c r="AV61" s="173">
        <v>1252.8000000000002</v>
      </c>
      <c r="AW61" s="174">
        <v>843</v>
      </c>
      <c r="AX61" s="173">
        <v>872.23770000000013</v>
      </c>
      <c r="AY61" s="174">
        <v>801.04000000000008</v>
      </c>
      <c r="AZ61" s="192">
        <v>720.33898305084745</v>
      </c>
      <c r="BA61" s="174">
        <v>590</v>
      </c>
      <c r="BB61" s="166">
        <v>1472</v>
      </c>
      <c r="BC61" s="167">
        <v>769.46831226765812</v>
      </c>
      <c r="BD61" s="173">
        <v>1914</v>
      </c>
      <c r="BE61" s="174">
        <v>816</v>
      </c>
      <c r="BF61" s="173">
        <v>1065</v>
      </c>
      <c r="BG61" s="174">
        <v>842</v>
      </c>
      <c r="BH61" s="173">
        <v>1203</v>
      </c>
      <c r="BI61" s="174">
        <v>864.58176000000003</v>
      </c>
      <c r="BJ61" s="173">
        <v>761.86</v>
      </c>
      <c r="BK61" s="174">
        <v>791</v>
      </c>
      <c r="BL61" s="173">
        <v>710</v>
      </c>
      <c r="BM61" s="189">
        <v>802</v>
      </c>
      <c r="BN61" s="193">
        <v>1164</v>
      </c>
      <c r="BO61" s="194">
        <v>890</v>
      </c>
      <c r="BP61" s="166">
        <v>1696.2</v>
      </c>
      <c r="BQ61" s="167">
        <v>695.52429187999996</v>
      </c>
    </row>
    <row r="62" spans="1:69" s="195" customFormat="1" ht="47.25" hidden="1" customHeight="1" thickBot="1" x14ac:dyDescent="0.3">
      <c r="A62" s="308" t="s">
        <v>374</v>
      </c>
      <c r="B62" s="309" t="e">
        <f>#REF!</f>
        <v>#REF!</v>
      </c>
      <c r="C62" s="1383" t="s">
        <v>3</v>
      </c>
      <c r="D62" s="1383"/>
      <c r="E62" s="31" t="s">
        <v>383</v>
      </c>
      <c r="F62" s="228" t="e">
        <f>#REF!</f>
        <v>#REF!</v>
      </c>
      <c r="G62" s="31">
        <v>0.74</v>
      </c>
      <c r="H62" s="222" t="e">
        <f t="shared" ref="H62:H72" si="3">F62*G62</f>
        <v>#REF!</v>
      </c>
      <c r="I62" s="222" t="e">
        <f>(H62*($I$7+#REF!))+H62</f>
        <v>#REF!</v>
      </c>
      <c r="J62" s="278" t="e">
        <f>#REF!</f>
        <v>#REF!</v>
      </c>
      <c r="K62" s="279" t="e">
        <f>#REF!</f>
        <v>#REF!</v>
      </c>
      <c r="L62" s="166">
        <v>428</v>
      </c>
      <c r="M62" s="167">
        <v>277</v>
      </c>
      <c r="N62" s="184">
        <v>321.52869356509814</v>
      </c>
      <c r="O62" s="185">
        <v>180.3</v>
      </c>
      <c r="P62" s="186">
        <v>473</v>
      </c>
      <c r="Q62" s="167">
        <v>257.95</v>
      </c>
      <c r="R62" s="166">
        <v>426.60692960543219</v>
      </c>
      <c r="S62" s="167">
        <v>264.3</v>
      </c>
      <c r="T62" s="187">
        <v>750</v>
      </c>
      <c r="U62" s="188">
        <v>129</v>
      </c>
      <c r="V62" s="166">
        <v>235.94</v>
      </c>
      <c r="W62" s="167">
        <v>218.76</v>
      </c>
      <c r="X62" s="173">
        <v>533.05084745762713</v>
      </c>
      <c r="Y62" s="189">
        <v>151</v>
      </c>
      <c r="Z62" s="166">
        <v>570.30999999999995</v>
      </c>
      <c r="AA62" s="167">
        <v>190.95400000000001</v>
      </c>
      <c r="AB62" s="166">
        <v>787</v>
      </c>
      <c r="AC62" s="321">
        <v>251</v>
      </c>
      <c r="AD62" s="173">
        <v>485</v>
      </c>
      <c r="AE62" s="191">
        <v>292</v>
      </c>
      <c r="AF62" s="173">
        <v>350</v>
      </c>
      <c r="AG62" s="174">
        <v>363</v>
      </c>
      <c r="AH62" s="173">
        <v>271.95999999999998</v>
      </c>
      <c r="AI62" s="174">
        <v>162</v>
      </c>
      <c r="AJ62" s="173">
        <v>280.33</v>
      </c>
      <c r="AK62" s="174">
        <v>196</v>
      </c>
      <c r="AL62" s="173">
        <v>240.91</v>
      </c>
      <c r="AM62" s="174">
        <v>181</v>
      </c>
      <c r="AN62" s="173">
        <v>321.70999999999998</v>
      </c>
      <c r="AO62" s="189">
        <v>334.1</v>
      </c>
      <c r="AP62" s="173">
        <v>306.952</v>
      </c>
      <c r="AQ62" s="174">
        <v>352.58</v>
      </c>
      <c r="AR62" s="173">
        <v>388</v>
      </c>
      <c r="AS62" s="174">
        <v>417</v>
      </c>
      <c r="AT62" s="173">
        <v>343.56</v>
      </c>
      <c r="AU62" s="174">
        <v>369.73</v>
      </c>
      <c r="AV62" s="173">
        <v>385.6</v>
      </c>
      <c r="AW62" s="174">
        <v>260</v>
      </c>
      <c r="AX62" s="173">
        <v>217.72478000000001</v>
      </c>
      <c r="AY62" s="174">
        <v>200.26</v>
      </c>
      <c r="AZ62" s="192">
        <v>351.69491525423729</v>
      </c>
      <c r="BA62" s="174">
        <v>188</v>
      </c>
      <c r="BB62" s="166">
        <v>504</v>
      </c>
      <c r="BC62" s="167">
        <v>263.38017391304351</v>
      </c>
      <c r="BD62" s="173">
        <v>678</v>
      </c>
      <c r="BE62" s="174">
        <v>205</v>
      </c>
      <c r="BF62" s="173">
        <v>292</v>
      </c>
      <c r="BG62" s="174">
        <v>212</v>
      </c>
      <c r="BH62" s="173">
        <v>412.99949999999995</v>
      </c>
      <c r="BI62" s="174">
        <v>247.63422400000002</v>
      </c>
      <c r="BJ62" s="173">
        <v>269.49</v>
      </c>
      <c r="BK62" s="174">
        <v>196</v>
      </c>
      <c r="BL62" s="173">
        <v>179</v>
      </c>
      <c r="BM62" s="189">
        <v>203</v>
      </c>
      <c r="BN62" s="193">
        <v>384</v>
      </c>
      <c r="BO62" s="194">
        <v>275</v>
      </c>
      <c r="BP62" s="166">
        <v>575.30000000000007</v>
      </c>
      <c r="BQ62" s="167">
        <v>174.71902931999998</v>
      </c>
    </row>
    <row r="63" spans="1:69" s="195" customFormat="1" ht="47.25" hidden="1" customHeight="1" thickBot="1" x14ac:dyDescent="0.3">
      <c r="A63" s="384" t="s">
        <v>375</v>
      </c>
      <c r="B63" s="385" t="e">
        <f>#REF!</f>
        <v>#REF!</v>
      </c>
      <c r="C63" s="1390" t="s">
        <v>3</v>
      </c>
      <c r="D63" s="1390"/>
      <c r="E63" s="28" t="s">
        <v>8</v>
      </c>
      <c r="F63" s="224" t="e">
        <f>#REF!</f>
        <v>#REF!</v>
      </c>
      <c r="G63" s="28">
        <v>0.86</v>
      </c>
      <c r="H63" s="206" t="e">
        <f t="shared" si="3"/>
        <v>#REF!</v>
      </c>
      <c r="I63" s="206" t="e">
        <f>(H63*($I$7+#REF!))+H63</f>
        <v>#REF!</v>
      </c>
      <c r="J63" s="274" t="e">
        <f>#REF!</f>
        <v>#REF!</v>
      </c>
      <c r="K63" s="275" t="e">
        <f>#REF!</f>
        <v>#REF!</v>
      </c>
      <c r="L63" s="166">
        <v>498</v>
      </c>
      <c r="M63" s="167">
        <v>322</v>
      </c>
      <c r="N63" s="184">
        <v>373.66848171078965</v>
      </c>
      <c r="O63" s="185">
        <v>209.5</v>
      </c>
      <c r="P63" s="186">
        <v>550</v>
      </c>
      <c r="Q63" s="167">
        <v>299.75</v>
      </c>
      <c r="R63" s="166">
        <v>495.78643170361039</v>
      </c>
      <c r="S63" s="167">
        <v>307.10000000000002</v>
      </c>
      <c r="T63" s="187">
        <v>871</v>
      </c>
      <c r="U63" s="188">
        <v>150</v>
      </c>
      <c r="V63" s="166">
        <v>274.2</v>
      </c>
      <c r="W63" s="167">
        <v>254.24</v>
      </c>
      <c r="X63" s="173">
        <v>618.64406779661022</v>
      </c>
      <c r="Y63" s="189">
        <v>175</v>
      </c>
      <c r="Z63" s="166">
        <v>662.79</v>
      </c>
      <c r="AA63" s="167">
        <v>223.16900000000001</v>
      </c>
      <c r="AB63" s="166">
        <v>916</v>
      </c>
      <c r="AC63" s="321">
        <v>292</v>
      </c>
      <c r="AD63" s="173">
        <v>564</v>
      </c>
      <c r="AE63" s="191">
        <v>340</v>
      </c>
      <c r="AF63" s="173">
        <v>407</v>
      </c>
      <c r="AG63" s="174">
        <v>422</v>
      </c>
      <c r="AH63" s="173">
        <v>316.94</v>
      </c>
      <c r="AI63" s="174">
        <v>188</v>
      </c>
      <c r="AJ63" s="173">
        <v>325.31</v>
      </c>
      <c r="AK63" s="174">
        <v>228</v>
      </c>
      <c r="AL63" s="173">
        <v>279.97000000000003</v>
      </c>
      <c r="AM63" s="174">
        <v>209</v>
      </c>
      <c r="AN63" s="173">
        <v>373.88</v>
      </c>
      <c r="AO63" s="189">
        <v>388.2</v>
      </c>
      <c r="AP63" s="173">
        <v>426.22457627118644</v>
      </c>
      <c r="AQ63" s="174">
        <v>502.94499999999994</v>
      </c>
      <c r="AR63" s="173">
        <v>451</v>
      </c>
      <c r="AS63" s="174">
        <v>485</v>
      </c>
      <c r="AT63" s="173">
        <v>399.27</v>
      </c>
      <c r="AU63" s="174">
        <v>429.68</v>
      </c>
      <c r="AV63" s="173">
        <v>449.6</v>
      </c>
      <c r="AW63" s="174">
        <v>302</v>
      </c>
      <c r="AX63" s="173">
        <v>252.61218</v>
      </c>
      <c r="AY63" s="174">
        <v>230.82600000000002</v>
      </c>
      <c r="AZ63" s="192">
        <v>415.25423728813564</v>
      </c>
      <c r="BA63" s="174">
        <v>220</v>
      </c>
      <c r="BB63" s="166">
        <v>585</v>
      </c>
      <c r="BC63" s="167">
        <v>305.89607476635518</v>
      </c>
      <c r="BD63" s="173">
        <v>787</v>
      </c>
      <c r="BE63" s="174">
        <v>239</v>
      </c>
      <c r="BF63" s="173">
        <v>339</v>
      </c>
      <c r="BG63" s="174">
        <v>245</v>
      </c>
      <c r="BH63" s="173">
        <v>479.97549999999995</v>
      </c>
      <c r="BI63" s="174">
        <v>287.47636399999999</v>
      </c>
      <c r="BJ63" s="173">
        <v>312.70999999999998</v>
      </c>
      <c r="BK63" s="174">
        <v>228</v>
      </c>
      <c r="BL63" s="173">
        <v>209</v>
      </c>
      <c r="BM63" s="189">
        <v>23</v>
      </c>
      <c r="BN63" s="193">
        <v>447</v>
      </c>
      <c r="BO63" s="194">
        <v>318</v>
      </c>
      <c r="BP63" s="166">
        <v>668.80000000000007</v>
      </c>
      <c r="BQ63" s="167">
        <v>203.01117188000001</v>
      </c>
    </row>
    <row r="64" spans="1:69" s="195" customFormat="1" ht="47.25" customHeight="1" thickBot="1" x14ac:dyDescent="0.3">
      <c r="A64" s="308" t="s">
        <v>376</v>
      </c>
      <c r="B64" s="309" t="e">
        <f>#REF!</f>
        <v>#REF!</v>
      </c>
      <c r="C64" s="1383" t="s">
        <v>3</v>
      </c>
      <c r="D64" s="1383"/>
      <c r="E64" s="31" t="s">
        <v>8</v>
      </c>
      <c r="F64" s="228" t="e">
        <f>#REF!</f>
        <v>#REF!</v>
      </c>
      <c r="G64" s="31">
        <v>0.98</v>
      </c>
      <c r="H64" s="222" t="e">
        <f t="shared" si="3"/>
        <v>#REF!</v>
      </c>
      <c r="I64" s="222" t="e">
        <f>(H64*($I$7+#REF!))+H64</f>
        <v>#REF!</v>
      </c>
      <c r="J64" s="278" t="e">
        <f>#REF!</f>
        <v>#REF!</v>
      </c>
      <c r="K64" s="279" t="e">
        <f>#REF!</f>
        <v>#REF!</v>
      </c>
      <c r="L64" s="166">
        <v>567</v>
      </c>
      <c r="M64" s="167">
        <v>367</v>
      </c>
      <c r="N64" s="184">
        <v>425.80826985648133</v>
      </c>
      <c r="O64" s="185">
        <v>238.8</v>
      </c>
      <c r="P64" s="186">
        <v>627</v>
      </c>
      <c r="Q64" s="167">
        <v>341.55</v>
      </c>
      <c r="R64" s="166">
        <v>564.96593380178854</v>
      </c>
      <c r="S64" s="167">
        <v>350</v>
      </c>
      <c r="T64" s="187">
        <v>993</v>
      </c>
      <c r="U64" s="188">
        <v>171</v>
      </c>
      <c r="V64" s="166">
        <v>312.47000000000003</v>
      </c>
      <c r="W64" s="167">
        <v>289.70999999999998</v>
      </c>
      <c r="X64" s="173">
        <v>705.08474576271192</v>
      </c>
      <c r="Y64" s="189">
        <v>200</v>
      </c>
      <c r="Z64" s="166">
        <v>755.27</v>
      </c>
      <c r="AA64" s="167">
        <v>254.46899999999999</v>
      </c>
      <c r="AB64" s="166">
        <v>1043</v>
      </c>
      <c r="AC64" s="321">
        <v>333</v>
      </c>
      <c r="AD64" s="173">
        <v>642</v>
      </c>
      <c r="AE64" s="191">
        <v>387</v>
      </c>
      <c r="AF64" s="173">
        <v>463</v>
      </c>
      <c r="AG64" s="174">
        <v>481</v>
      </c>
      <c r="AH64" s="173">
        <v>360.87</v>
      </c>
      <c r="AI64" s="174">
        <v>214</v>
      </c>
      <c r="AJ64" s="173">
        <v>371.33</v>
      </c>
      <c r="AK64" s="174">
        <v>260</v>
      </c>
      <c r="AL64" s="173">
        <v>319.02</v>
      </c>
      <c r="AM64" s="174">
        <v>239</v>
      </c>
      <c r="AN64" s="173">
        <v>426.05</v>
      </c>
      <c r="AO64" s="189">
        <v>442.4</v>
      </c>
      <c r="AP64" s="173">
        <v>441.16440677966102</v>
      </c>
      <c r="AQ64" s="174">
        <v>520.57399999999996</v>
      </c>
      <c r="AR64" s="173">
        <v>514</v>
      </c>
      <c r="AS64" s="174">
        <v>553</v>
      </c>
      <c r="AT64" s="173">
        <v>454.99</v>
      </c>
      <c r="AU64" s="174">
        <v>489.64</v>
      </c>
      <c r="AV64" s="173">
        <v>512</v>
      </c>
      <c r="AW64" s="174">
        <v>344</v>
      </c>
      <c r="AX64" s="173">
        <v>288.52196000000004</v>
      </c>
      <c r="AY64" s="174">
        <v>264.55400000000003</v>
      </c>
      <c r="AZ64" s="192">
        <v>466.10169491525426</v>
      </c>
      <c r="BA64" s="174">
        <v>250</v>
      </c>
      <c r="BB64" s="166">
        <v>667</v>
      </c>
      <c r="BC64" s="167">
        <v>348.36773770491811</v>
      </c>
      <c r="BD64" s="173">
        <v>897</v>
      </c>
      <c r="BE64" s="174">
        <v>271</v>
      </c>
      <c r="BF64" s="173">
        <v>387</v>
      </c>
      <c r="BG64" s="174">
        <v>280</v>
      </c>
      <c r="BH64" s="173">
        <v>546.95150000000001</v>
      </c>
      <c r="BI64" s="174">
        <v>327.93146000000002</v>
      </c>
      <c r="BJ64" s="173">
        <v>356.78</v>
      </c>
      <c r="BK64" s="174">
        <v>259</v>
      </c>
      <c r="BL64" s="173">
        <v>238</v>
      </c>
      <c r="BM64" s="189">
        <v>269</v>
      </c>
      <c r="BN64" s="193">
        <v>509</v>
      </c>
      <c r="BO64" s="194">
        <v>363</v>
      </c>
      <c r="BP64" s="166">
        <v>762.30000000000007</v>
      </c>
      <c r="BQ64" s="167">
        <v>231.41276180000006</v>
      </c>
    </row>
    <row r="65" spans="1:69" s="195" customFormat="1" ht="47.25" customHeight="1" thickBot="1" x14ac:dyDescent="0.3">
      <c r="A65" s="306">
        <v>27</v>
      </c>
      <c r="B65" s="307" t="e">
        <f>#REF!</f>
        <v>#REF!</v>
      </c>
      <c r="C65" s="1390" t="s">
        <v>3</v>
      </c>
      <c r="D65" s="1390"/>
      <c r="E65" s="138" t="s">
        <v>8</v>
      </c>
      <c r="F65" s="224" t="e">
        <f>#REF!</f>
        <v>#REF!</v>
      </c>
      <c r="G65" s="138">
        <v>0.74</v>
      </c>
      <c r="H65" s="206" t="e">
        <f t="shared" si="3"/>
        <v>#REF!</v>
      </c>
      <c r="I65" s="206" t="e">
        <f>(H65*($I$7+#REF!))+H65</f>
        <v>#REF!</v>
      </c>
      <c r="J65" s="274" t="e">
        <f>#REF!</f>
        <v>#REF!</v>
      </c>
      <c r="K65" s="275" t="e">
        <f>#REF!</f>
        <v>#REF!</v>
      </c>
      <c r="L65" s="166">
        <v>428</v>
      </c>
      <c r="M65" s="167">
        <v>277</v>
      </c>
      <c r="N65" s="184">
        <v>321.52869356509814</v>
      </c>
      <c r="O65" s="185">
        <v>253.7</v>
      </c>
      <c r="P65" s="186">
        <v>473</v>
      </c>
      <c r="Q65" s="167">
        <v>351.75</v>
      </c>
      <c r="R65" s="166">
        <v>426.60692960543219</v>
      </c>
      <c r="S65" s="167">
        <v>264.3</v>
      </c>
      <c r="T65" s="187">
        <v>750</v>
      </c>
      <c r="U65" s="188">
        <v>129</v>
      </c>
      <c r="V65" s="166">
        <v>348.30673029543391</v>
      </c>
      <c r="W65" s="167">
        <v>374.83377087473411</v>
      </c>
      <c r="X65" s="173">
        <v>0</v>
      </c>
      <c r="Y65" s="189">
        <v>254</v>
      </c>
      <c r="Z65" s="166">
        <v>570.30999999999995</v>
      </c>
      <c r="AA65" s="167">
        <v>239.46</v>
      </c>
      <c r="AB65" s="166">
        <v>787</v>
      </c>
      <c r="AC65" s="321">
        <v>251</v>
      </c>
      <c r="AD65" s="173">
        <v>485</v>
      </c>
      <c r="AE65" s="191">
        <v>292</v>
      </c>
      <c r="AF65" s="173">
        <v>350</v>
      </c>
      <c r="AG65" s="174">
        <v>363</v>
      </c>
      <c r="AH65" s="173">
        <v>271.95999999999998</v>
      </c>
      <c r="AI65" s="174">
        <v>229</v>
      </c>
      <c r="AJ65" s="173">
        <v>280.33</v>
      </c>
      <c r="AK65" s="174">
        <v>301</v>
      </c>
      <c r="AL65" s="173">
        <v>240.91</v>
      </c>
      <c r="AM65" s="174">
        <v>181</v>
      </c>
      <c r="AN65" s="173">
        <v>321.70999999999998</v>
      </c>
      <c r="AO65" s="189">
        <v>334.1</v>
      </c>
      <c r="AP65" s="173">
        <v>454.20599999999996</v>
      </c>
      <c r="AQ65" s="174">
        <v>488.42699999999996</v>
      </c>
      <c r="AR65" s="173">
        <v>388</v>
      </c>
      <c r="AS65" s="174">
        <v>417</v>
      </c>
      <c r="AT65" s="173">
        <v>343.56</v>
      </c>
      <c r="AU65" s="174">
        <v>369.73</v>
      </c>
      <c r="AV65" s="173">
        <v>385.6</v>
      </c>
      <c r="AW65" s="174">
        <v>260</v>
      </c>
      <c r="AX65" s="173">
        <v>280.36400000000003</v>
      </c>
      <c r="AY65" s="174">
        <v>298.28200000000004</v>
      </c>
      <c r="AZ65" s="192">
        <v>351.69491525423729</v>
      </c>
      <c r="BA65" s="174">
        <v>188</v>
      </c>
      <c r="BB65" s="166">
        <v>504</v>
      </c>
      <c r="BC65" s="167">
        <v>263.38017391304351</v>
      </c>
      <c r="BD65" s="173">
        <v>678</v>
      </c>
      <c r="BE65" s="174">
        <v>539</v>
      </c>
      <c r="BF65" s="173">
        <v>376</v>
      </c>
      <c r="BG65" s="174">
        <v>405</v>
      </c>
      <c r="BH65" s="173">
        <v>423</v>
      </c>
      <c r="BI65" s="174">
        <v>304.26048000000003</v>
      </c>
      <c r="BJ65" s="173">
        <v>269.49</v>
      </c>
      <c r="BK65" s="174">
        <v>196</v>
      </c>
      <c r="BL65" s="173">
        <v>198</v>
      </c>
      <c r="BM65" s="189">
        <v>224</v>
      </c>
      <c r="BN65" s="193">
        <v>384</v>
      </c>
      <c r="BO65" s="194">
        <v>384</v>
      </c>
      <c r="BP65" s="166">
        <v>575.30000000000007</v>
      </c>
      <c r="BQ65" s="167">
        <v>619.30000000000007</v>
      </c>
    </row>
    <row r="66" spans="1:69" s="195" customFormat="1" ht="47.25" customHeight="1" thickBot="1" x14ac:dyDescent="0.3">
      <c r="A66" s="304">
        <v>28</v>
      </c>
      <c r="B66" s="305" t="e">
        <f>#REF!</f>
        <v>#REF!</v>
      </c>
      <c r="C66" s="1383" t="s">
        <v>3</v>
      </c>
      <c r="D66" s="1383"/>
      <c r="E66" s="139" t="s">
        <v>8</v>
      </c>
      <c r="F66" s="228" t="e">
        <f>#REF!</f>
        <v>#REF!</v>
      </c>
      <c r="G66" s="139">
        <v>0.45</v>
      </c>
      <c r="H66" s="222" t="e">
        <f t="shared" si="3"/>
        <v>#REF!</v>
      </c>
      <c r="I66" s="222" t="e">
        <f>(H66*($I$7+#REF!))+H66</f>
        <v>#REF!</v>
      </c>
      <c r="J66" s="278" t="e">
        <f>#REF!</f>
        <v>#REF!</v>
      </c>
      <c r="K66" s="279" t="e">
        <f>#REF!</f>
        <v>#REF!</v>
      </c>
      <c r="L66" s="166">
        <v>261</v>
      </c>
      <c r="M66" s="167">
        <v>168</v>
      </c>
      <c r="N66" s="184">
        <v>195.52420554634347</v>
      </c>
      <c r="O66" s="185">
        <v>154.30000000000001</v>
      </c>
      <c r="P66" s="186">
        <v>288</v>
      </c>
      <c r="Q66" s="167">
        <v>213.75</v>
      </c>
      <c r="R66" s="166">
        <v>259.42313286816818</v>
      </c>
      <c r="S66" s="167">
        <v>160.69999999999999</v>
      </c>
      <c r="T66" s="187">
        <v>456</v>
      </c>
      <c r="U66" s="188">
        <v>79</v>
      </c>
      <c r="V66" s="166">
        <v>211.80814680127736</v>
      </c>
      <c r="W66" s="167">
        <v>227.93945526166263</v>
      </c>
      <c r="X66" s="173">
        <v>0</v>
      </c>
      <c r="Y66" s="189">
        <v>154</v>
      </c>
      <c r="Z66" s="166">
        <v>346.81</v>
      </c>
      <c r="AA66" s="167">
        <v>145.47</v>
      </c>
      <c r="AB66" s="166">
        <v>479</v>
      </c>
      <c r="AC66" s="321">
        <v>153</v>
      </c>
      <c r="AD66" s="173">
        <v>295</v>
      </c>
      <c r="AE66" s="191">
        <v>178</v>
      </c>
      <c r="AF66" s="173">
        <v>213</v>
      </c>
      <c r="AG66" s="174">
        <v>221</v>
      </c>
      <c r="AH66" s="173">
        <v>165.27</v>
      </c>
      <c r="AI66" s="174">
        <v>120</v>
      </c>
      <c r="AJ66" s="173">
        <v>170.5</v>
      </c>
      <c r="AK66" s="174">
        <v>183</v>
      </c>
      <c r="AL66" s="173">
        <v>240.91</v>
      </c>
      <c r="AM66" s="174">
        <v>181</v>
      </c>
      <c r="AN66" s="173">
        <v>195.64</v>
      </c>
      <c r="AO66" s="189">
        <v>203.1</v>
      </c>
      <c r="AP66" s="173">
        <v>275.84199999999998</v>
      </c>
      <c r="AQ66" s="174">
        <v>297.61899999999997</v>
      </c>
      <c r="AR66" s="173">
        <v>236</v>
      </c>
      <c r="AS66" s="174">
        <v>254</v>
      </c>
      <c r="AT66" s="173">
        <v>208.92</v>
      </c>
      <c r="AU66" s="174">
        <v>224.83</v>
      </c>
      <c r="AV66" s="173">
        <v>235.20000000000002</v>
      </c>
      <c r="AW66" s="174">
        <v>158</v>
      </c>
      <c r="AX66" s="173">
        <v>170.74800000000002</v>
      </c>
      <c r="AY66" s="174">
        <v>181.28800000000001</v>
      </c>
      <c r="AZ66" s="192">
        <v>466.10169491525426</v>
      </c>
      <c r="BA66" s="174">
        <v>250</v>
      </c>
      <c r="BB66" s="166">
        <v>306</v>
      </c>
      <c r="BC66" s="167">
        <v>159.93600000000001</v>
      </c>
      <c r="BD66" s="173">
        <v>412</v>
      </c>
      <c r="BE66" s="174">
        <v>328</v>
      </c>
      <c r="BF66" s="173">
        <v>229</v>
      </c>
      <c r="BG66" s="174">
        <v>246</v>
      </c>
      <c r="BH66" s="173">
        <v>257</v>
      </c>
      <c r="BI66" s="174">
        <v>185.26752000000002</v>
      </c>
      <c r="BJ66" s="173">
        <v>163.56</v>
      </c>
      <c r="BK66" s="174">
        <v>119</v>
      </c>
      <c r="BL66" s="173">
        <v>121</v>
      </c>
      <c r="BM66" s="189">
        <v>137</v>
      </c>
      <c r="BN66" s="193">
        <v>234</v>
      </c>
      <c r="BO66" s="194">
        <v>234</v>
      </c>
      <c r="BP66" s="166">
        <v>349.8</v>
      </c>
      <c r="BQ66" s="167">
        <v>376.20000000000005</v>
      </c>
    </row>
    <row r="67" spans="1:69" s="195" customFormat="1" ht="47.25" customHeight="1" thickBot="1" x14ac:dyDescent="0.3">
      <c r="A67" s="12">
        <v>29</v>
      </c>
      <c r="B67" s="13" t="e">
        <f>#REF!</f>
        <v>#REF!</v>
      </c>
      <c r="C67" s="1390" t="s">
        <v>3</v>
      </c>
      <c r="D67" s="1390"/>
      <c r="E67" s="138" t="s">
        <v>8</v>
      </c>
      <c r="F67" s="224" t="e">
        <f>#REF!</f>
        <v>#REF!</v>
      </c>
      <c r="G67" s="138">
        <v>0.5</v>
      </c>
      <c r="H67" s="206" t="e">
        <f t="shared" si="3"/>
        <v>#REF!</v>
      </c>
      <c r="I67" s="206" t="e">
        <f>(H67*($I$7+#REF!))+H67</f>
        <v>#REF!</v>
      </c>
      <c r="J67" s="274" t="e">
        <f>#REF!</f>
        <v>#REF!</v>
      </c>
      <c r="K67" s="275" t="e">
        <f>#REF!</f>
        <v>#REF!</v>
      </c>
      <c r="L67" s="166">
        <v>290</v>
      </c>
      <c r="M67" s="167">
        <v>187</v>
      </c>
      <c r="N67" s="184">
        <v>217.24911727371494</v>
      </c>
      <c r="O67" s="185">
        <v>171.4</v>
      </c>
      <c r="P67" s="186">
        <v>320</v>
      </c>
      <c r="Q67" s="167">
        <v>237.75</v>
      </c>
      <c r="R67" s="166">
        <v>288.24792540907578</v>
      </c>
      <c r="S67" s="167">
        <v>178.6</v>
      </c>
      <c r="T67" s="187">
        <v>507</v>
      </c>
      <c r="U67" s="188">
        <v>136</v>
      </c>
      <c r="V67" s="166">
        <v>235.34238533475263</v>
      </c>
      <c r="W67" s="167">
        <v>253.2660614018474</v>
      </c>
      <c r="X67" s="173">
        <v>0</v>
      </c>
      <c r="Y67" s="189">
        <v>0</v>
      </c>
      <c r="Z67" s="166">
        <v>385.34</v>
      </c>
      <c r="AA67" s="167">
        <v>161.85</v>
      </c>
      <c r="AB67" s="166">
        <v>532</v>
      </c>
      <c r="AC67" s="321">
        <v>170</v>
      </c>
      <c r="AD67" s="173">
        <v>328</v>
      </c>
      <c r="AE67" s="191">
        <v>197</v>
      </c>
      <c r="AF67" s="173">
        <v>236</v>
      </c>
      <c r="AG67" s="174">
        <v>246</v>
      </c>
      <c r="AH67" s="173">
        <v>184.1</v>
      </c>
      <c r="AI67" s="174">
        <v>206</v>
      </c>
      <c r="AJ67" s="173">
        <v>189.33</v>
      </c>
      <c r="AK67" s="174">
        <v>204</v>
      </c>
      <c r="AL67" s="411">
        <v>237.65</v>
      </c>
      <c r="AM67" s="411">
        <v>192</v>
      </c>
      <c r="AN67" s="173">
        <v>217.37</v>
      </c>
      <c r="AO67" s="189">
        <v>225.7</v>
      </c>
      <c r="AP67" s="173">
        <v>306.952</v>
      </c>
      <c r="AQ67" s="174">
        <v>329.76599999999996</v>
      </c>
      <c r="AR67" s="173">
        <v>262</v>
      </c>
      <c r="AS67" s="174">
        <v>282</v>
      </c>
      <c r="AT67" s="173">
        <v>232.14</v>
      </c>
      <c r="AU67" s="174">
        <v>249.81</v>
      </c>
      <c r="AV67" s="173">
        <v>260.8</v>
      </c>
      <c r="AW67" s="174">
        <v>176</v>
      </c>
      <c r="AX67" s="173">
        <v>188.666</v>
      </c>
      <c r="AY67" s="174">
        <v>201.31400000000002</v>
      </c>
      <c r="AZ67" s="192">
        <v>359.32203389830511</v>
      </c>
      <c r="BA67" s="174">
        <v>376</v>
      </c>
      <c r="BB67" s="166">
        <v>340</v>
      </c>
      <c r="BC67" s="167">
        <v>177.8207073954984</v>
      </c>
      <c r="BD67" s="173">
        <v>458</v>
      </c>
      <c r="BE67" s="174">
        <v>364</v>
      </c>
      <c r="BF67" s="173">
        <v>254</v>
      </c>
      <c r="BG67" s="174">
        <v>273</v>
      </c>
      <c r="BH67" s="173">
        <v>286</v>
      </c>
      <c r="BI67" s="174">
        <v>205.60176000000001</v>
      </c>
      <c r="BJ67" s="173">
        <v>182.2</v>
      </c>
      <c r="BK67" s="174">
        <v>132</v>
      </c>
      <c r="BL67" s="173">
        <v>148</v>
      </c>
      <c r="BM67" s="189">
        <v>167</v>
      </c>
      <c r="BN67" s="193">
        <v>260</v>
      </c>
      <c r="BO67" s="194">
        <v>259</v>
      </c>
      <c r="BP67" s="166">
        <v>388.3</v>
      </c>
      <c r="BQ67" s="167">
        <v>418.00000000000006</v>
      </c>
    </row>
    <row r="68" spans="1:69" s="195" customFormat="1" ht="47.25" customHeight="1" thickBot="1" x14ac:dyDescent="0.3">
      <c r="A68" s="304">
        <v>30</v>
      </c>
      <c r="B68" s="305" t="e">
        <f>#REF!</f>
        <v>#REF!</v>
      </c>
      <c r="C68" s="1383" t="s">
        <v>3</v>
      </c>
      <c r="D68" s="1383"/>
      <c r="E68" s="139" t="s">
        <v>8</v>
      </c>
      <c r="F68" s="228" t="e">
        <f>#REF!</f>
        <v>#REF!</v>
      </c>
      <c r="G68" s="139">
        <v>2.15</v>
      </c>
      <c r="H68" s="222" t="e">
        <f t="shared" si="3"/>
        <v>#REF!</v>
      </c>
      <c r="I68" s="222" t="e">
        <f>(H68*($I$7+#REF!))+H68</f>
        <v>#REF!</v>
      </c>
      <c r="J68" s="278" t="e">
        <f>#REF!</f>
        <v>#REF!</v>
      </c>
      <c r="K68" s="279" t="e">
        <f>#REF!</f>
        <v>#REF!</v>
      </c>
      <c r="L68" s="166">
        <v>1245</v>
      </c>
      <c r="M68" s="167">
        <v>804</v>
      </c>
      <c r="N68" s="184">
        <v>934.17120427697432</v>
      </c>
      <c r="O68" s="185">
        <v>737.2</v>
      </c>
      <c r="P68" s="186">
        <v>1375</v>
      </c>
      <c r="Q68" s="167">
        <v>1022.25</v>
      </c>
      <c r="R68" s="166">
        <v>1239.4660792590259</v>
      </c>
      <c r="S68" s="167">
        <v>767.8</v>
      </c>
      <c r="T68" s="187">
        <v>2178</v>
      </c>
      <c r="U68" s="188">
        <v>584</v>
      </c>
      <c r="V68" s="166">
        <v>1011.9722569394362</v>
      </c>
      <c r="W68" s="167">
        <v>1089.0440640279435</v>
      </c>
      <c r="X68" s="173">
        <v>0</v>
      </c>
      <c r="Y68" s="189">
        <v>0</v>
      </c>
      <c r="Z68" s="166">
        <v>1656.97</v>
      </c>
      <c r="AA68" s="167">
        <v>695.37</v>
      </c>
      <c r="AB68" s="166">
        <v>2288</v>
      </c>
      <c r="AC68" s="321">
        <v>730</v>
      </c>
      <c r="AD68" s="173">
        <v>1409</v>
      </c>
      <c r="AE68" s="191">
        <v>849</v>
      </c>
      <c r="AF68" s="173">
        <v>1017</v>
      </c>
      <c r="AG68" s="174">
        <v>1056</v>
      </c>
      <c r="AH68" s="173">
        <v>791.82</v>
      </c>
      <c r="AI68" s="174">
        <v>887</v>
      </c>
      <c r="AJ68" s="173">
        <v>813.79</v>
      </c>
      <c r="AK68" s="174">
        <v>876</v>
      </c>
      <c r="AL68" s="411">
        <v>934</v>
      </c>
      <c r="AM68" s="411">
        <v>971</v>
      </c>
      <c r="AN68" s="173">
        <v>934.7</v>
      </c>
      <c r="AO68" s="189">
        <v>970.6</v>
      </c>
      <c r="AP68" s="173">
        <v>1320.1009999999999</v>
      </c>
      <c r="AQ68" s="174">
        <v>1420.6899999999998</v>
      </c>
      <c r="AR68" s="173">
        <v>1127</v>
      </c>
      <c r="AS68" s="174">
        <v>1213</v>
      </c>
      <c r="AT68" s="173">
        <v>998.18</v>
      </c>
      <c r="AU68" s="174">
        <v>1074.2</v>
      </c>
      <c r="AV68" s="173">
        <v>1123.2</v>
      </c>
      <c r="AW68" s="174">
        <v>755</v>
      </c>
      <c r="AX68" s="173">
        <v>813.68799999999999</v>
      </c>
      <c r="AY68" s="174">
        <v>867.44200000000001</v>
      </c>
      <c r="AZ68" s="192">
        <v>1547.457627118644</v>
      </c>
      <c r="BA68" s="174">
        <v>1617</v>
      </c>
      <c r="BB68" s="166">
        <v>1463</v>
      </c>
      <c r="BC68" s="167">
        <v>765.57068062827238</v>
      </c>
      <c r="BD68" s="173">
        <v>1968</v>
      </c>
      <c r="BE68" s="174">
        <v>1565</v>
      </c>
      <c r="BF68" s="173">
        <v>1092</v>
      </c>
      <c r="BG68" s="174">
        <v>1175</v>
      </c>
      <c r="BH68" s="173">
        <v>1229</v>
      </c>
      <c r="BI68" s="174">
        <v>883.40976000000001</v>
      </c>
      <c r="BJ68" s="173">
        <v>782.2</v>
      </c>
      <c r="BK68" s="174">
        <v>569</v>
      </c>
      <c r="BL68" s="173">
        <v>636</v>
      </c>
      <c r="BM68" s="189">
        <v>718</v>
      </c>
      <c r="BN68" s="193">
        <v>1117</v>
      </c>
      <c r="BO68" s="194">
        <v>1117</v>
      </c>
      <c r="BP68" s="166">
        <v>1670.9</v>
      </c>
      <c r="BQ68" s="167">
        <v>1798.5000000000002</v>
      </c>
    </row>
    <row r="69" spans="1:69" s="195" customFormat="1" ht="47.25" customHeight="1" thickBot="1" x14ac:dyDescent="0.3">
      <c r="A69" s="12">
        <v>31</v>
      </c>
      <c r="B69" s="13" t="e">
        <f>#REF!</f>
        <v>#REF!</v>
      </c>
      <c r="C69" s="1390" t="s">
        <v>3</v>
      </c>
      <c r="D69" s="1390"/>
      <c r="E69" s="138" t="s">
        <v>8</v>
      </c>
      <c r="F69" s="224" t="e">
        <f>#REF!</f>
        <v>#REF!</v>
      </c>
      <c r="G69" s="138">
        <v>1.44</v>
      </c>
      <c r="H69" s="206" t="e">
        <f t="shared" si="3"/>
        <v>#REF!</v>
      </c>
      <c r="I69" s="206" t="e">
        <f>(H69*($I$7+#REF!))+H69</f>
        <v>#REF!</v>
      </c>
      <c r="J69" s="274" t="e">
        <f>#REF!</f>
        <v>#REF!</v>
      </c>
      <c r="K69" s="275" t="e">
        <f>#REF!</f>
        <v>#REF!</v>
      </c>
      <c r="L69" s="166">
        <v>834</v>
      </c>
      <c r="M69" s="167">
        <v>539</v>
      </c>
      <c r="N69" s="184">
        <v>625.67745774829905</v>
      </c>
      <c r="O69" s="185">
        <v>493.8</v>
      </c>
      <c r="P69" s="186">
        <v>921</v>
      </c>
      <c r="Q69" s="167">
        <v>684.75</v>
      </c>
      <c r="R69" s="166">
        <v>830.15402517813834</v>
      </c>
      <c r="S69" s="167">
        <v>514.29999999999995</v>
      </c>
      <c r="T69" s="187">
        <v>1459</v>
      </c>
      <c r="U69" s="188">
        <v>341</v>
      </c>
      <c r="V69" s="166">
        <v>516.52</v>
      </c>
      <c r="W69" s="167">
        <v>478.91</v>
      </c>
      <c r="X69" s="173">
        <v>0</v>
      </c>
      <c r="Y69" s="189">
        <v>0</v>
      </c>
      <c r="Z69" s="166">
        <v>1109.78</v>
      </c>
      <c r="AA69" s="167">
        <v>465.66</v>
      </c>
      <c r="AB69" s="166">
        <v>1533</v>
      </c>
      <c r="AC69" s="321">
        <v>489</v>
      </c>
      <c r="AD69" s="173">
        <v>944</v>
      </c>
      <c r="AE69" s="191">
        <v>569</v>
      </c>
      <c r="AF69" s="173">
        <v>681</v>
      </c>
      <c r="AG69" s="174">
        <v>707</v>
      </c>
      <c r="AH69" s="173">
        <v>530.32000000000005</v>
      </c>
      <c r="AI69" s="174">
        <v>594</v>
      </c>
      <c r="AJ69" s="173">
        <v>544.97</v>
      </c>
      <c r="AK69" s="174">
        <v>587</v>
      </c>
      <c r="AL69" s="173">
        <v>468.79</v>
      </c>
      <c r="AM69" s="174">
        <v>381</v>
      </c>
      <c r="AN69" s="173">
        <v>626.03</v>
      </c>
      <c r="AO69" s="189">
        <v>650.1</v>
      </c>
      <c r="AP69" s="173">
        <v>684.42</v>
      </c>
      <c r="AQ69" s="174">
        <v>739.38099999999997</v>
      </c>
      <c r="AR69" s="173">
        <v>755</v>
      </c>
      <c r="AS69" s="174">
        <v>812</v>
      </c>
      <c r="AT69" s="173">
        <v>668.55</v>
      </c>
      <c r="AU69" s="174">
        <v>719.47</v>
      </c>
      <c r="AV69" s="173">
        <v>752</v>
      </c>
      <c r="AW69" s="174">
        <v>506</v>
      </c>
      <c r="AX69" s="173">
        <v>523.83799999999997</v>
      </c>
      <c r="AY69" s="174">
        <v>480.62400000000002</v>
      </c>
      <c r="AZ69" s="192">
        <v>516.94915254237299</v>
      </c>
      <c r="BA69" s="174">
        <v>523</v>
      </c>
      <c r="BB69" s="166">
        <v>980</v>
      </c>
      <c r="BC69" s="167">
        <v>512.8012500000001</v>
      </c>
      <c r="BD69" s="173">
        <v>1318</v>
      </c>
      <c r="BE69" s="174">
        <v>491</v>
      </c>
      <c r="BF69" s="173">
        <v>731</v>
      </c>
      <c r="BG69" s="174">
        <v>505</v>
      </c>
      <c r="BH69" s="173">
        <v>823</v>
      </c>
      <c r="BI69" s="174">
        <v>591.95231999999999</v>
      </c>
      <c r="BJ69" s="173">
        <v>524.58000000000004</v>
      </c>
      <c r="BK69" s="174">
        <v>435</v>
      </c>
      <c r="BL69" s="173">
        <v>426</v>
      </c>
      <c r="BM69" s="189">
        <v>481</v>
      </c>
      <c r="BN69" s="193">
        <v>748</v>
      </c>
      <c r="BO69" s="194">
        <v>748</v>
      </c>
      <c r="BP69" s="166">
        <v>1119.8000000000002</v>
      </c>
      <c r="BQ69" s="167">
        <v>417.37750735999998</v>
      </c>
    </row>
    <row r="70" spans="1:69" s="195" customFormat="1" ht="47.25" customHeight="1" thickBot="1" x14ac:dyDescent="0.3">
      <c r="A70" s="14">
        <v>32</v>
      </c>
      <c r="B70" s="15" t="e">
        <f>#REF!</f>
        <v>#REF!</v>
      </c>
      <c r="C70" s="1383" t="s">
        <v>3</v>
      </c>
      <c r="D70" s="1383"/>
      <c r="E70" s="31" t="s">
        <v>379</v>
      </c>
      <c r="F70" s="228" t="e">
        <f>#REF!</f>
        <v>#REF!</v>
      </c>
      <c r="G70" s="139">
        <v>0.64</v>
      </c>
      <c r="H70" s="222" t="e">
        <f t="shared" si="3"/>
        <v>#REF!</v>
      </c>
      <c r="I70" s="222" t="e">
        <f>(H70*($I$7+#REF!))+H70</f>
        <v>#REF!</v>
      </c>
      <c r="J70" s="278" t="e">
        <f>#REF!</f>
        <v>#REF!</v>
      </c>
      <c r="K70" s="279" t="e">
        <f>#REF!</f>
        <v>#REF!</v>
      </c>
      <c r="L70" s="166">
        <v>290</v>
      </c>
      <c r="M70" s="167">
        <v>187</v>
      </c>
      <c r="N70" s="184">
        <v>228.55797543316856</v>
      </c>
      <c r="O70" s="185">
        <v>180.4</v>
      </c>
      <c r="P70" s="186">
        <v>336</v>
      </c>
      <c r="Q70" s="167">
        <v>249.75</v>
      </c>
      <c r="R70" s="166">
        <v>286.04132764247561</v>
      </c>
      <c r="S70" s="167">
        <v>177.2</v>
      </c>
      <c r="T70" s="187">
        <v>648</v>
      </c>
      <c r="U70" s="188">
        <v>135</v>
      </c>
      <c r="V70" s="166">
        <v>233.21671217689035</v>
      </c>
      <c r="W70" s="167">
        <v>250.97849697628232</v>
      </c>
      <c r="X70" s="173">
        <v>0</v>
      </c>
      <c r="Y70" s="189">
        <v>0</v>
      </c>
      <c r="Z70" s="166">
        <v>394.63</v>
      </c>
      <c r="AA70" s="167">
        <v>165.75</v>
      </c>
      <c r="AB70" s="166">
        <v>516</v>
      </c>
      <c r="AC70" s="321">
        <v>165</v>
      </c>
      <c r="AD70" s="173">
        <v>325</v>
      </c>
      <c r="AE70" s="191">
        <v>196</v>
      </c>
      <c r="AF70" s="173">
        <v>276</v>
      </c>
      <c r="AG70" s="174">
        <v>286</v>
      </c>
      <c r="AH70" s="173">
        <v>191.42</v>
      </c>
      <c r="AI70" s="174">
        <v>161</v>
      </c>
      <c r="AJ70" s="173">
        <v>193.51</v>
      </c>
      <c r="AK70" s="174">
        <v>208</v>
      </c>
      <c r="AL70" s="173">
        <v>195.34</v>
      </c>
      <c r="AM70" s="174">
        <v>153</v>
      </c>
      <c r="AN70" s="173">
        <v>278.24</v>
      </c>
      <c r="AO70" s="189">
        <v>288.89999999999998</v>
      </c>
      <c r="AP70" s="173">
        <v>340.13599999999997</v>
      </c>
      <c r="AQ70" s="174">
        <v>365.024</v>
      </c>
      <c r="AR70" s="173">
        <v>261</v>
      </c>
      <c r="AS70" s="174">
        <v>280</v>
      </c>
      <c r="AT70" s="173">
        <v>259.17</v>
      </c>
      <c r="AU70" s="174">
        <v>278.91000000000003</v>
      </c>
      <c r="AV70" s="173">
        <v>259.2</v>
      </c>
      <c r="AW70" s="174">
        <v>174</v>
      </c>
      <c r="AX70" s="173">
        <v>193.93600000000001</v>
      </c>
      <c r="AY70" s="174">
        <v>178.12600000000003</v>
      </c>
      <c r="AZ70" s="192">
        <v>516.94915254237287</v>
      </c>
      <c r="BA70" s="174">
        <v>167</v>
      </c>
      <c r="BB70" s="166">
        <v>357</v>
      </c>
      <c r="BC70" s="167">
        <v>186.77717791411044</v>
      </c>
      <c r="BD70" s="173">
        <v>473</v>
      </c>
      <c r="BE70" s="174">
        <v>181</v>
      </c>
      <c r="BF70" s="173">
        <v>255</v>
      </c>
      <c r="BG70" s="174">
        <v>186</v>
      </c>
      <c r="BH70" s="173">
        <v>288</v>
      </c>
      <c r="BI70" s="174">
        <v>207.108</v>
      </c>
      <c r="BJ70" s="173">
        <v>182.2</v>
      </c>
      <c r="BK70" s="174">
        <v>151</v>
      </c>
      <c r="BL70" s="173">
        <v>189</v>
      </c>
      <c r="BM70" s="189">
        <v>214</v>
      </c>
      <c r="BN70" s="193">
        <v>290</v>
      </c>
      <c r="BO70" s="194">
        <v>223</v>
      </c>
      <c r="BP70" s="166">
        <v>425.70000000000005</v>
      </c>
      <c r="BQ70" s="167">
        <v>154.55335324000001</v>
      </c>
    </row>
    <row r="71" spans="1:69" s="195" customFormat="1" ht="47.25" customHeight="1" thickBot="1" x14ac:dyDescent="0.3">
      <c r="A71" s="306">
        <v>33</v>
      </c>
      <c r="B71" s="307" t="e">
        <f>#REF!</f>
        <v>#REF!</v>
      </c>
      <c r="C71" s="1390" t="s">
        <v>3</v>
      </c>
      <c r="D71" s="1390"/>
      <c r="E71" s="28" t="s">
        <v>382</v>
      </c>
      <c r="F71" s="224" t="e">
        <f>#REF!</f>
        <v>#REF!</v>
      </c>
      <c r="G71" s="138">
        <v>0.88</v>
      </c>
      <c r="H71" s="206" t="e">
        <f t="shared" si="3"/>
        <v>#REF!</v>
      </c>
      <c r="I71" s="206" t="e">
        <f>(H71*($I$7+#REF!))+H71</f>
        <v>#REF!</v>
      </c>
      <c r="J71" s="274" t="e">
        <f>#REF!</f>
        <v>#REF!</v>
      </c>
      <c r="K71" s="275" t="e">
        <f>#REF!</f>
        <v>#REF!</v>
      </c>
      <c r="L71" s="166">
        <v>446</v>
      </c>
      <c r="M71" s="167">
        <v>288</v>
      </c>
      <c r="N71" s="184">
        <v>335.27856841619905</v>
      </c>
      <c r="O71" s="185">
        <v>264.60000000000002</v>
      </c>
      <c r="P71" s="186">
        <v>499</v>
      </c>
      <c r="Q71" s="167">
        <v>371.25</v>
      </c>
      <c r="R71" s="166">
        <v>442.17734601747281</v>
      </c>
      <c r="S71" s="167">
        <v>273.89999999999998</v>
      </c>
      <c r="T71" s="187">
        <v>1535</v>
      </c>
      <c r="U71" s="188">
        <v>299</v>
      </c>
      <c r="V71" s="166">
        <v>232.75</v>
      </c>
      <c r="W71" s="167">
        <v>215.75</v>
      </c>
      <c r="X71" s="173">
        <v>0</v>
      </c>
      <c r="Y71" s="189">
        <v>162</v>
      </c>
      <c r="Z71" s="166">
        <v>610.70000000000005</v>
      </c>
      <c r="AA71" s="167">
        <v>256.23</v>
      </c>
      <c r="AB71" s="166">
        <v>802</v>
      </c>
      <c r="AC71" s="321">
        <v>256</v>
      </c>
      <c r="AD71" s="173">
        <v>502</v>
      </c>
      <c r="AE71" s="191">
        <v>303</v>
      </c>
      <c r="AF71" s="173">
        <v>394</v>
      </c>
      <c r="AG71" s="174">
        <v>409</v>
      </c>
      <c r="AH71" s="173">
        <v>290.79000000000002</v>
      </c>
      <c r="AI71" s="174">
        <v>244</v>
      </c>
      <c r="AJ71" s="173">
        <v>294.97000000000003</v>
      </c>
      <c r="AK71" s="174">
        <v>317</v>
      </c>
      <c r="AL71" s="173">
        <v>237.65</v>
      </c>
      <c r="AM71" s="174">
        <v>192</v>
      </c>
      <c r="AN71" s="173">
        <v>382.58</v>
      </c>
      <c r="AO71" s="189">
        <v>397.3</v>
      </c>
      <c r="AP71" s="173">
        <v>466.65</v>
      </c>
      <c r="AQ71" s="174">
        <v>502.94499999999994</v>
      </c>
      <c r="AR71" s="173">
        <v>402</v>
      </c>
      <c r="AS71" s="174">
        <v>433</v>
      </c>
      <c r="AT71" s="173">
        <v>382.46</v>
      </c>
      <c r="AU71" s="174">
        <v>411.59</v>
      </c>
      <c r="AV71" s="173">
        <v>400</v>
      </c>
      <c r="AW71" s="174">
        <v>269</v>
      </c>
      <c r="AX71" s="173">
        <v>236.42274</v>
      </c>
      <c r="AY71" s="174">
        <v>217.12400000000002</v>
      </c>
      <c r="AZ71" s="192">
        <v>516.94915254237287</v>
      </c>
      <c r="BA71" s="174">
        <v>209</v>
      </c>
      <c r="BB71" s="166">
        <v>540</v>
      </c>
      <c r="BC71" s="167">
        <v>281.84243407707913</v>
      </c>
      <c r="BD71" s="173">
        <v>702</v>
      </c>
      <c r="BE71" s="174">
        <v>224</v>
      </c>
      <c r="BF71" s="173">
        <v>313</v>
      </c>
      <c r="BG71" s="174">
        <v>227</v>
      </c>
      <c r="BH71" s="173">
        <v>441</v>
      </c>
      <c r="BI71" s="174">
        <v>258.05447600000002</v>
      </c>
      <c r="BJ71" s="173">
        <v>279.66000000000003</v>
      </c>
      <c r="BK71" s="174">
        <v>232</v>
      </c>
      <c r="BL71" s="173">
        <v>260</v>
      </c>
      <c r="BM71" s="189">
        <v>294</v>
      </c>
      <c r="BN71" s="193">
        <v>427</v>
      </c>
      <c r="BO71" s="194">
        <v>270</v>
      </c>
      <c r="BP71" s="166">
        <v>621.5</v>
      </c>
      <c r="BQ71" s="167">
        <v>188.05792632000004</v>
      </c>
    </row>
    <row r="72" spans="1:69" s="195" customFormat="1" ht="47.25" customHeight="1" thickBot="1" x14ac:dyDescent="0.3">
      <c r="A72" s="98">
        <v>34</v>
      </c>
      <c r="B72" s="99" t="e">
        <f>#REF!</f>
        <v>#REF!</v>
      </c>
      <c r="C72" s="1404" t="s">
        <v>3</v>
      </c>
      <c r="D72" s="1404"/>
      <c r="E72" s="230" t="s">
        <v>383</v>
      </c>
      <c r="F72" s="231" t="e">
        <f>#REF!</f>
        <v>#REF!</v>
      </c>
      <c r="G72" s="232">
        <v>0.56000000000000005</v>
      </c>
      <c r="H72" s="233" t="e">
        <f t="shared" si="3"/>
        <v>#REF!</v>
      </c>
      <c r="I72" s="222" t="e">
        <f>(H72*($I$7+#REF!))+H72</f>
        <v>#REF!</v>
      </c>
      <c r="J72" s="278" t="e">
        <f>#REF!</f>
        <v>#REF!</v>
      </c>
      <c r="K72" s="279" t="e">
        <f>#REF!</f>
        <v>#REF!</v>
      </c>
      <c r="L72" s="166">
        <v>324</v>
      </c>
      <c r="M72" s="167">
        <v>209</v>
      </c>
      <c r="N72" s="184">
        <v>243.31901134656079</v>
      </c>
      <c r="O72" s="185">
        <v>192</v>
      </c>
      <c r="P72" s="186">
        <v>358</v>
      </c>
      <c r="Q72" s="167">
        <v>266.25</v>
      </c>
      <c r="R72" s="166">
        <v>322.83767645816488</v>
      </c>
      <c r="S72" s="167">
        <v>200</v>
      </c>
      <c r="T72" s="187">
        <v>567</v>
      </c>
      <c r="U72" s="188">
        <v>133</v>
      </c>
      <c r="V72" s="166">
        <v>263.58347157492295</v>
      </c>
      <c r="W72" s="167">
        <v>283.6579887700691</v>
      </c>
      <c r="X72" s="173">
        <v>0</v>
      </c>
      <c r="Y72" s="189">
        <v>0</v>
      </c>
      <c r="Z72" s="166">
        <v>431.58</v>
      </c>
      <c r="AA72" s="167">
        <v>180.96</v>
      </c>
      <c r="AB72" s="166">
        <v>596</v>
      </c>
      <c r="AC72" s="321">
        <v>190</v>
      </c>
      <c r="AD72" s="173">
        <v>367</v>
      </c>
      <c r="AE72" s="191">
        <v>221</v>
      </c>
      <c r="AF72" s="173">
        <v>265</v>
      </c>
      <c r="AG72" s="174">
        <v>275</v>
      </c>
      <c r="AH72" s="173">
        <v>206.06</v>
      </c>
      <c r="AI72" s="174">
        <v>231</v>
      </c>
      <c r="AJ72" s="173">
        <v>212.34</v>
      </c>
      <c r="AK72" s="174">
        <v>228</v>
      </c>
      <c r="AL72" s="173">
        <v>182.3</v>
      </c>
      <c r="AM72" s="174">
        <v>147</v>
      </c>
      <c r="AN72" s="173">
        <v>243.46</v>
      </c>
      <c r="AO72" s="189">
        <v>252.8</v>
      </c>
      <c r="AP72" s="173">
        <v>298.65599999999995</v>
      </c>
      <c r="AQ72" s="174">
        <v>287.24899999999997</v>
      </c>
      <c r="AR72" s="173">
        <v>294</v>
      </c>
      <c r="AS72" s="174">
        <v>316</v>
      </c>
      <c r="AT72" s="173">
        <v>259.99</v>
      </c>
      <c r="AU72" s="174">
        <v>279.79000000000002</v>
      </c>
      <c r="AV72" s="173">
        <v>292.8</v>
      </c>
      <c r="AW72" s="174">
        <v>197</v>
      </c>
      <c r="AX72" s="173">
        <v>203.42200000000003</v>
      </c>
      <c r="AY72" s="174">
        <v>186.55800000000002</v>
      </c>
      <c r="AZ72" s="192">
        <v>370.3389830508475</v>
      </c>
      <c r="BA72" s="174">
        <v>421</v>
      </c>
      <c r="BB72" s="166">
        <v>381</v>
      </c>
      <c r="BC72" s="167">
        <v>199.65931034482762</v>
      </c>
      <c r="BD72" s="173">
        <v>513</v>
      </c>
      <c r="BE72" s="174">
        <v>190</v>
      </c>
      <c r="BF72" s="173">
        <v>271</v>
      </c>
      <c r="BG72" s="174">
        <v>263</v>
      </c>
      <c r="BH72" s="173">
        <v>320</v>
      </c>
      <c r="BI72" s="174">
        <v>230.45472000000001</v>
      </c>
      <c r="BJ72" s="173">
        <v>204.24</v>
      </c>
      <c r="BK72" s="174">
        <v>169</v>
      </c>
      <c r="BL72" s="173">
        <v>166</v>
      </c>
      <c r="BM72" s="189">
        <v>187</v>
      </c>
      <c r="BN72" s="193">
        <v>291</v>
      </c>
      <c r="BO72" s="194">
        <v>207</v>
      </c>
      <c r="BP72" s="166">
        <v>435.6</v>
      </c>
      <c r="BQ72" s="167">
        <v>162.31043488</v>
      </c>
    </row>
    <row r="73" spans="1:69" s="195" customFormat="1" ht="22.5" customHeight="1" thickBot="1" x14ac:dyDescent="0.3">
      <c r="A73" s="1394" t="s">
        <v>365</v>
      </c>
      <c r="B73" s="1395"/>
      <c r="C73" s="1395"/>
      <c r="D73" s="1395"/>
      <c r="E73" s="1395"/>
      <c r="F73" s="1395"/>
      <c r="G73" s="1395"/>
      <c r="H73" s="1395"/>
      <c r="I73" s="1395"/>
      <c r="J73" s="1395"/>
      <c r="K73" s="1395"/>
      <c r="L73" s="166"/>
      <c r="M73" s="167"/>
      <c r="N73" s="184"/>
      <c r="O73" s="185"/>
      <c r="P73" s="186"/>
      <c r="Q73" s="167"/>
      <c r="R73" s="166"/>
      <c r="S73" s="167"/>
      <c r="T73" s="187"/>
      <c r="U73" s="188"/>
      <c r="V73" s="166"/>
      <c r="W73" s="167"/>
      <c r="X73" s="173"/>
      <c r="Y73" s="189"/>
      <c r="Z73" s="166"/>
      <c r="AA73" s="167"/>
      <c r="AB73" s="166"/>
      <c r="AC73" s="321"/>
      <c r="AD73" s="173"/>
      <c r="AE73" s="191"/>
      <c r="AF73" s="173"/>
      <c r="AG73" s="174"/>
      <c r="AH73" s="173"/>
      <c r="AI73" s="174"/>
      <c r="AJ73" s="173"/>
      <c r="AK73" s="174"/>
      <c r="AL73" s="173"/>
      <c r="AM73" s="174"/>
      <c r="AN73" s="173"/>
      <c r="AO73" s="189"/>
      <c r="AP73" s="173"/>
      <c r="AQ73" s="174"/>
      <c r="AR73" s="173"/>
      <c r="AS73" s="174"/>
      <c r="AT73" s="173"/>
      <c r="AU73" s="174"/>
      <c r="AV73" s="173"/>
      <c r="AW73" s="174"/>
      <c r="AX73" s="173"/>
      <c r="AY73" s="174"/>
      <c r="AZ73" s="192"/>
      <c r="BA73" s="174"/>
      <c r="BB73" s="166"/>
      <c r="BC73" s="167"/>
      <c r="BD73" s="173"/>
      <c r="BE73" s="174"/>
      <c r="BF73" s="173"/>
      <c r="BG73" s="174"/>
      <c r="BH73" s="173"/>
      <c r="BI73" s="174"/>
      <c r="BJ73" s="173"/>
      <c r="BK73" s="174"/>
      <c r="BL73" s="173"/>
      <c r="BM73" s="189"/>
      <c r="BN73" s="193"/>
      <c r="BO73" s="194"/>
      <c r="BP73" s="166"/>
      <c r="BQ73" s="167"/>
    </row>
    <row r="74" spans="1:69" s="195" customFormat="1" ht="58.5" customHeight="1" thickBot="1" x14ac:dyDescent="0.3">
      <c r="A74" s="205">
        <v>1</v>
      </c>
      <c r="B74" s="207" t="s">
        <v>64</v>
      </c>
      <c r="C74" s="1156" t="s">
        <v>3</v>
      </c>
      <c r="D74" s="1156"/>
      <c r="E74" s="204" t="s">
        <v>383</v>
      </c>
      <c r="F74" s="224" t="e">
        <f>#REF!</f>
        <v>#REF!</v>
      </c>
      <c r="G74" s="28">
        <v>0.18</v>
      </c>
      <c r="H74" s="224" t="e">
        <f>F74*G74</f>
        <v>#REF!</v>
      </c>
      <c r="I74" s="234" t="e">
        <f>(H74*($I$9+#REF!))+H74</f>
        <v>#REF!</v>
      </c>
      <c r="J74" s="280" t="e">
        <f>#REF!</f>
        <v>#REF!</v>
      </c>
      <c r="K74" s="281" t="e">
        <f>#REF!</f>
        <v>#REF!</v>
      </c>
      <c r="L74" s="190">
        <v>104</v>
      </c>
      <c r="M74" s="167">
        <v>67</v>
      </c>
      <c r="N74" s="235">
        <v>78.209682218537381</v>
      </c>
      <c r="O74" s="185">
        <v>104</v>
      </c>
      <c r="P74" s="236">
        <v>115</v>
      </c>
      <c r="Q74" s="190">
        <v>85.5</v>
      </c>
      <c r="R74" s="190">
        <v>103.76925314726729</v>
      </c>
      <c r="S74" s="190">
        <v>91.8</v>
      </c>
      <c r="T74" s="237">
        <v>182</v>
      </c>
      <c r="U74" s="237">
        <v>53</v>
      </c>
      <c r="V74" s="190">
        <v>143.49</v>
      </c>
      <c r="W74" s="190">
        <v>133.09</v>
      </c>
      <c r="X74" s="192">
        <v>219.49152542372883</v>
      </c>
      <c r="Y74" s="238">
        <v>221</v>
      </c>
      <c r="Z74" s="190">
        <v>138.72</v>
      </c>
      <c r="AA74" s="167">
        <v>149</v>
      </c>
      <c r="AB74" s="190">
        <v>191</v>
      </c>
      <c r="AC74" s="321">
        <v>191</v>
      </c>
      <c r="AD74" s="173">
        <v>118</v>
      </c>
      <c r="AE74" s="191">
        <v>71</v>
      </c>
      <c r="AF74" s="173">
        <v>86</v>
      </c>
      <c r="AG74" s="174">
        <v>90</v>
      </c>
      <c r="AH74" s="173">
        <v>65.900000000000006</v>
      </c>
      <c r="AI74" s="174">
        <v>74</v>
      </c>
      <c r="AJ74" s="173">
        <v>67.989999999999995</v>
      </c>
      <c r="AK74" s="174">
        <v>73</v>
      </c>
      <c r="AL74" s="173">
        <v>120</v>
      </c>
      <c r="AM74" s="174">
        <v>110</v>
      </c>
      <c r="AN74" s="173">
        <v>100.99</v>
      </c>
      <c r="AO74" s="189">
        <v>104.9</v>
      </c>
      <c r="AP74" s="173">
        <v>165.92</v>
      </c>
      <c r="AQ74" s="174">
        <v>240.58399999999997</v>
      </c>
      <c r="AR74" s="173">
        <v>94</v>
      </c>
      <c r="AS74" s="174">
        <v>102</v>
      </c>
      <c r="AT74" s="173">
        <v>83.57</v>
      </c>
      <c r="AU74" s="174">
        <v>89.93</v>
      </c>
      <c r="AV74" s="173">
        <v>183</v>
      </c>
      <c r="AW74" s="174">
        <v>197</v>
      </c>
      <c r="AX74" s="173">
        <v>152.09</v>
      </c>
      <c r="AY74" s="174">
        <v>157.93</v>
      </c>
      <c r="AZ74" s="192">
        <v>190.67796610169492</v>
      </c>
      <c r="BA74" s="174">
        <v>198</v>
      </c>
      <c r="BB74" s="166">
        <v>122</v>
      </c>
      <c r="BC74" s="167">
        <v>64.31</v>
      </c>
      <c r="BD74" s="173">
        <v>165</v>
      </c>
      <c r="BE74" s="174">
        <v>102</v>
      </c>
      <c r="BF74" s="173">
        <v>91</v>
      </c>
      <c r="BG74" s="174">
        <v>98</v>
      </c>
      <c r="BH74" s="173">
        <v>178.87</v>
      </c>
      <c r="BI74" s="174">
        <v>186</v>
      </c>
      <c r="BJ74" s="173">
        <v>65.25</v>
      </c>
      <c r="BK74" s="174">
        <v>68</v>
      </c>
      <c r="BL74" s="173">
        <v>67</v>
      </c>
      <c r="BM74" s="189">
        <v>65</v>
      </c>
      <c r="BN74" s="193">
        <v>175</v>
      </c>
      <c r="BO74" s="194">
        <v>175</v>
      </c>
      <c r="BP74" s="166">
        <v>139.70000000000002</v>
      </c>
      <c r="BQ74" s="167">
        <v>150.70000000000002</v>
      </c>
    </row>
    <row r="75" spans="1:69" s="195" customFormat="1" ht="22.5" customHeight="1" thickBot="1" x14ac:dyDescent="0.3">
      <c r="A75" s="1388" t="s">
        <v>65</v>
      </c>
      <c r="B75" s="1389"/>
      <c r="C75" s="1389"/>
      <c r="D75" s="1389"/>
      <c r="E75" s="1389"/>
      <c r="F75" s="1389"/>
      <c r="G75" s="1389"/>
      <c r="H75" s="1389"/>
      <c r="I75" s="1389"/>
      <c r="J75" s="1389"/>
      <c r="K75" s="1389"/>
      <c r="L75" s="166"/>
      <c r="M75" s="167"/>
      <c r="N75" s="184"/>
      <c r="O75" s="185"/>
      <c r="P75" s="186"/>
      <c r="Q75" s="167"/>
      <c r="R75" s="166"/>
      <c r="S75" s="167"/>
      <c r="T75" s="187"/>
      <c r="U75" s="188"/>
      <c r="V75" s="166"/>
      <c r="W75" s="167"/>
      <c r="X75" s="173"/>
      <c r="Y75" s="189"/>
      <c r="Z75" s="166"/>
      <c r="AA75" s="167"/>
      <c r="AB75" s="166"/>
      <c r="AC75" s="321"/>
      <c r="AD75" s="173"/>
      <c r="AE75" s="191"/>
      <c r="AF75" s="173"/>
      <c r="AG75" s="174"/>
      <c r="AH75" s="173"/>
      <c r="AI75" s="174"/>
      <c r="AJ75" s="173"/>
      <c r="AK75" s="174"/>
      <c r="AL75" s="173"/>
      <c r="AM75" s="174"/>
      <c r="AN75" s="173"/>
      <c r="AO75" s="189"/>
      <c r="AP75" s="173"/>
      <c r="AQ75" s="174"/>
      <c r="AR75" s="173"/>
      <c r="AS75" s="174"/>
      <c r="AT75" s="173"/>
      <c r="AU75" s="174"/>
      <c r="AV75" s="173"/>
      <c r="AW75" s="174"/>
      <c r="AX75" s="173"/>
      <c r="AY75" s="174"/>
      <c r="AZ75" s="192"/>
      <c r="BA75" s="174"/>
      <c r="BB75" s="166"/>
      <c r="BC75" s="167"/>
      <c r="BD75" s="173"/>
      <c r="BE75" s="174"/>
      <c r="BF75" s="173"/>
      <c r="BG75" s="174"/>
      <c r="BH75" s="173"/>
      <c r="BI75" s="174"/>
      <c r="BJ75" s="173"/>
      <c r="BK75" s="174"/>
      <c r="BL75" s="173"/>
      <c r="BM75" s="189"/>
      <c r="BN75" s="193"/>
      <c r="BO75" s="194"/>
      <c r="BP75" s="166"/>
      <c r="BQ75" s="167"/>
    </row>
    <row r="76" spans="1:69" s="195" customFormat="1" ht="63" customHeight="1" thickBot="1" x14ac:dyDescent="0.3">
      <c r="A76" s="221">
        <v>2</v>
      </c>
      <c r="B76" s="105" t="s">
        <v>66</v>
      </c>
      <c r="C76" s="1383" t="s">
        <v>3</v>
      </c>
      <c r="D76" s="1383"/>
      <c r="E76" s="139" t="s">
        <v>8</v>
      </c>
      <c r="F76" s="239" t="e">
        <f>#REF!</f>
        <v>#REF!</v>
      </c>
      <c r="G76" s="139">
        <v>1</v>
      </c>
      <c r="H76" s="240" t="e">
        <f>F76*G76</f>
        <v>#REF!</v>
      </c>
      <c r="I76" s="241" t="e">
        <f>(H76*($I$9+#REF!))+H76</f>
        <v>#REF!</v>
      </c>
      <c r="J76" s="280" t="e">
        <f>#REF!</f>
        <v>#REF!</v>
      </c>
      <c r="K76" s="281" t="e">
        <f>#REF!</f>
        <v>#REF!</v>
      </c>
      <c r="L76" s="166">
        <v>579</v>
      </c>
      <c r="M76" s="167">
        <v>374</v>
      </c>
      <c r="N76" s="184">
        <v>434.49823454742989</v>
      </c>
      <c r="O76" s="185">
        <v>342.9</v>
      </c>
      <c r="P76" s="186">
        <v>640</v>
      </c>
      <c r="Q76" s="167">
        <v>475.5</v>
      </c>
      <c r="R76" s="166">
        <v>576.49585081815155</v>
      </c>
      <c r="S76" s="167">
        <v>510.2</v>
      </c>
      <c r="T76" s="187">
        <v>1013</v>
      </c>
      <c r="U76" s="188">
        <v>292</v>
      </c>
      <c r="V76" s="166">
        <v>797.08</v>
      </c>
      <c r="W76" s="167">
        <v>738.96</v>
      </c>
      <c r="X76" s="173">
        <v>1124.5762711864406</v>
      </c>
      <c r="Y76" s="189">
        <v>1123</v>
      </c>
      <c r="Z76" s="166">
        <v>770.68</v>
      </c>
      <c r="AA76" s="167">
        <v>829</v>
      </c>
      <c r="AB76" s="166">
        <v>1064</v>
      </c>
      <c r="AC76" s="321">
        <v>631</v>
      </c>
      <c r="AD76" s="173">
        <v>655</v>
      </c>
      <c r="AE76" s="191">
        <v>395</v>
      </c>
      <c r="AF76" s="173">
        <v>479</v>
      </c>
      <c r="AG76" s="174">
        <v>498</v>
      </c>
      <c r="AH76" s="173">
        <v>368.19</v>
      </c>
      <c r="AI76" s="174">
        <v>412</v>
      </c>
      <c r="AJ76" s="173">
        <v>378.65</v>
      </c>
      <c r="AK76" s="174">
        <v>407</v>
      </c>
      <c r="AL76" s="173">
        <v>721</v>
      </c>
      <c r="AM76" s="174">
        <v>693</v>
      </c>
      <c r="AN76" s="173">
        <v>1402.62</v>
      </c>
      <c r="AO76" s="189">
        <v>1456.5</v>
      </c>
      <c r="AP76" s="173">
        <v>298.65599999999995</v>
      </c>
      <c r="AQ76" s="174">
        <v>432.42899999999997</v>
      </c>
      <c r="AR76" s="173">
        <v>524</v>
      </c>
      <c r="AS76" s="174">
        <v>564</v>
      </c>
      <c r="AT76" s="173">
        <v>464.27</v>
      </c>
      <c r="AU76" s="174">
        <v>499.63</v>
      </c>
      <c r="AV76" s="173">
        <v>521.6</v>
      </c>
      <c r="AW76" s="174">
        <v>351</v>
      </c>
      <c r="AX76" s="173">
        <v>359</v>
      </c>
      <c r="AY76" s="174">
        <v>383</v>
      </c>
      <c r="AZ76" s="192">
        <v>721.18644067796617</v>
      </c>
      <c r="BA76" s="174">
        <v>756.99999999999989</v>
      </c>
      <c r="BB76" s="166">
        <v>681</v>
      </c>
      <c r="BC76" s="167">
        <v>356.23022508038588</v>
      </c>
      <c r="BD76" s="173">
        <v>916</v>
      </c>
      <c r="BE76" s="174">
        <v>564.73201999999992</v>
      </c>
      <c r="BF76" s="173">
        <v>508</v>
      </c>
      <c r="BG76" s="174">
        <v>547</v>
      </c>
      <c r="BH76" s="173">
        <v>572</v>
      </c>
      <c r="BI76" s="174">
        <v>571</v>
      </c>
      <c r="BJ76" s="173">
        <v>364.41</v>
      </c>
      <c r="BK76" s="174">
        <v>378</v>
      </c>
      <c r="BL76" s="173">
        <v>332</v>
      </c>
      <c r="BM76" s="189">
        <v>327</v>
      </c>
      <c r="BN76" s="193">
        <v>519</v>
      </c>
      <c r="BO76" s="194">
        <v>559</v>
      </c>
      <c r="BP76" s="166">
        <v>777.7</v>
      </c>
      <c r="BQ76" s="167">
        <v>836.00000000000011</v>
      </c>
    </row>
    <row r="77" spans="1:69" s="195" customFormat="1" ht="57.75" customHeight="1" thickBot="1" x14ac:dyDescent="0.3">
      <c r="A77" s="205">
        <v>3</v>
      </c>
      <c r="B77" s="24" t="s">
        <v>67</v>
      </c>
      <c r="C77" s="1390" t="s">
        <v>3</v>
      </c>
      <c r="D77" s="1390"/>
      <c r="E77" s="28" t="s">
        <v>387</v>
      </c>
      <c r="F77" s="208" t="e">
        <f>#REF!+#REF!</f>
        <v>#REF!</v>
      </c>
      <c r="G77" s="138">
        <v>2</v>
      </c>
      <c r="H77" s="224" t="e">
        <f>F77*G77/2</f>
        <v>#REF!</v>
      </c>
      <c r="I77" s="206" t="e">
        <f>(H77*($I$9+#REF!))+H77</f>
        <v>#REF!</v>
      </c>
      <c r="J77" s="274" t="e">
        <f>#REF!</f>
        <v>#REF!</v>
      </c>
      <c r="K77" s="275" t="e">
        <f>#REF!</f>
        <v>#REF!</v>
      </c>
      <c r="L77" s="166">
        <v>1151</v>
      </c>
      <c r="M77" s="167">
        <v>743</v>
      </c>
      <c r="N77" s="184">
        <v>861.33408486098915</v>
      </c>
      <c r="O77" s="185">
        <v>679.8</v>
      </c>
      <c r="P77" s="186">
        <v>1275</v>
      </c>
      <c r="Q77" s="167">
        <v>948</v>
      </c>
      <c r="R77" s="166">
        <v>1152.769858697302</v>
      </c>
      <c r="S77" s="167">
        <v>1020.2</v>
      </c>
      <c r="T77" s="187">
        <v>4501</v>
      </c>
      <c r="U77" s="188">
        <v>1298</v>
      </c>
      <c r="V77" s="166">
        <v>1306.31</v>
      </c>
      <c r="W77" s="167">
        <v>1267.75</v>
      </c>
      <c r="X77" s="173"/>
      <c r="Y77" s="189">
        <v>1327</v>
      </c>
      <c r="Z77" s="166">
        <v>1548.13</v>
      </c>
      <c r="AA77" s="167">
        <v>1666</v>
      </c>
      <c r="AB77" s="166">
        <v>1977</v>
      </c>
      <c r="AC77" s="321">
        <v>1171</v>
      </c>
      <c r="AD77" s="173">
        <v>1317</v>
      </c>
      <c r="AE77" s="191">
        <v>793</v>
      </c>
      <c r="AF77" s="173">
        <v>1081</v>
      </c>
      <c r="AG77" s="174">
        <v>1122</v>
      </c>
      <c r="AH77" s="173">
        <v>737.43</v>
      </c>
      <c r="AI77" s="174">
        <v>826</v>
      </c>
      <c r="AJ77" s="173">
        <v>788.68</v>
      </c>
      <c r="AK77" s="174">
        <v>849</v>
      </c>
      <c r="AL77" s="411">
        <v>721</v>
      </c>
      <c r="AM77" s="411">
        <v>693</v>
      </c>
      <c r="AN77" s="173">
        <v>1180.7</v>
      </c>
      <c r="AO77" s="189">
        <v>1226</v>
      </c>
      <c r="AP77" s="173">
        <v>441.91132799999997</v>
      </c>
      <c r="AQ77" s="174">
        <v>475.53501599999993</v>
      </c>
      <c r="AR77" s="173">
        <v>1037</v>
      </c>
      <c r="AS77" s="174">
        <v>1116</v>
      </c>
      <c r="AT77" s="173">
        <v>898.88</v>
      </c>
      <c r="AU77" s="174">
        <v>967.34</v>
      </c>
      <c r="AV77" s="173">
        <v>1040</v>
      </c>
      <c r="AW77" s="174">
        <v>699</v>
      </c>
      <c r="AX77" s="173">
        <v>764</v>
      </c>
      <c r="AY77" s="174">
        <v>815</v>
      </c>
      <c r="AZ77" s="192">
        <v>1472.0338983050847</v>
      </c>
      <c r="BA77" s="174">
        <v>1580.9999999999998</v>
      </c>
      <c r="BB77" s="166">
        <v>1310</v>
      </c>
      <c r="BC77" s="167">
        <v>685.03051752921533</v>
      </c>
      <c r="BD77" s="173">
        <v>1912</v>
      </c>
      <c r="BE77" s="174">
        <v>2058</v>
      </c>
      <c r="BF77" s="173">
        <v>1005</v>
      </c>
      <c r="BG77" s="174">
        <v>1082</v>
      </c>
      <c r="BH77" s="173">
        <v>1086</v>
      </c>
      <c r="BI77" s="174">
        <v>1084</v>
      </c>
      <c r="BJ77" s="173">
        <v>681.36</v>
      </c>
      <c r="BK77" s="174">
        <v>708</v>
      </c>
      <c r="BL77" s="173">
        <v>700</v>
      </c>
      <c r="BM77" s="189">
        <v>689</v>
      </c>
      <c r="BN77" s="193">
        <v>1062</v>
      </c>
      <c r="BO77" s="194">
        <v>1143</v>
      </c>
      <c r="BP77" s="166">
        <v>1652.2</v>
      </c>
      <c r="BQ77" s="167">
        <v>1778.7</v>
      </c>
    </row>
    <row r="78" spans="1:69" s="195" customFormat="1" ht="40.5" customHeight="1" thickBot="1" x14ac:dyDescent="0.3">
      <c r="A78" s="221">
        <v>4</v>
      </c>
      <c r="B78" s="105" t="s">
        <v>68</v>
      </c>
      <c r="C78" s="1383" t="s">
        <v>3</v>
      </c>
      <c r="D78" s="1383"/>
      <c r="E78" s="139" t="s">
        <v>383</v>
      </c>
      <c r="F78" s="228" t="e">
        <f>#REF!</f>
        <v>#REF!</v>
      </c>
      <c r="G78" s="139">
        <v>0.72</v>
      </c>
      <c r="H78" s="222" t="e">
        <f t="shared" ref="H78:H124" si="4">F78*G78</f>
        <v>#REF!</v>
      </c>
      <c r="I78" s="222" t="e">
        <f>(H78*($I$9+#REF!))+H78</f>
        <v>#REF!</v>
      </c>
      <c r="J78" s="278" t="e">
        <f>#REF!</f>
        <v>#REF!</v>
      </c>
      <c r="K78" s="279" t="e">
        <f>#REF!</f>
        <v>#REF!</v>
      </c>
      <c r="L78" s="166">
        <v>417</v>
      </c>
      <c r="M78" s="167">
        <v>269</v>
      </c>
      <c r="N78" s="184">
        <v>312.83872887414952</v>
      </c>
      <c r="O78" s="185">
        <v>246.9</v>
      </c>
      <c r="P78" s="186">
        <v>461</v>
      </c>
      <c r="Q78" s="167">
        <v>342</v>
      </c>
      <c r="R78" s="166">
        <v>415.07701258906917</v>
      </c>
      <c r="S78" s="167">
        <v>367.3</v>
      </c>
      <c r="T78" s="187">
        <v>729</v>
      </c>
      <c r="U78" s="188">
        <v>210</v>
      </c>
      <c r="V78" s="166">
        <v>338.89303488204376</v>
      </c>
      <c r="W78" s="167">
        <v>364.70312841866019</v>
      </c>
      <c r="X78" s="173">
        <v>0</v>
      </c>
      <c r="Y78" s="189">
        <v>0</v>
      </c>
      <c r="Z78" s="166">
        <v>554.89</v>
      </c>
      <c r="AA78" s="167">
        <v>597</v>
      </c>
      <c r="AB78" s="166">
        <v>766</v>
      </c>
      <c r="AC78" s="321">
        <v>454</v>
      </c>
      <c r="AD78" s="173">
        <v>472</v>
      </c>
      <c r="AE78" s="191">
        <v>284</v>
      </c>
      <c r="AF78" s="173">
        <v>345</v>
      </c>
      <c r="AG78" s="174">
        <v>358</v>
      </c>
      <c r="AH78" s="173">
        <v>264.64</v>
      </c>
      <c r="AI78" s="174">
        <v>297</v>
      </c>
      <c r="AJ78" s="173">
        <v>271.95999999999998</v>
      </c>
      <c r="AK78" s="174">
        <v>293</v>
      </c>
      <c r="AL78" s="173">
        <v>208</v>
      </c>
      <c r="AM78" s="174">
        <v>200</v>
      </c>
      <c r="AN78" s="173">
        <v>403.96</v>
      </c>
      <c r="AO78" s="189">
        <v>419.5</v>
      </c>
      <c r="AP78" s="173">
        <v>622.19999999999993</v>
      </c>
      <c r="AQ78" s="174">
        <v>903.22699999999998</v>
      </c>
      <c r="AR78" s="173">
        <v>377</v>
      </c>
      <c r="AS78" s="174">
        <v>406</v>
      </c>
      <c r="AT78" s="173">
        <v>334.27</v>
      </c>
      <c r="AU78" s="174">
        <v>359.73</v>
      </c>
      <c r="AV78" s="173">
        <v>376</v>
      </c>
      <c r="AW78" s="174">
        <v>253</v>
      </c>
      <c r="AX78" s="173">
        <v>288.55357999999995</v>
      </c>
      <c r="AY78" s="174">
        <v>299.61003999999997</v>
      </c>
      <c r="AZ78" s="192">
        <v>416.94915254237293</v>
      </c>
      <c r="BA78" s="174">
        <v>428</v>
      </c>
      <c r="BB78" s="166">
        <v>490</v>
      </c>
      <c r="BC78" s="167">
        <v>256.10625000000005</v>
      </c>
      <c r="BD78" s="173">
        <v>659</v>
      </c>
      <c r="BE78" s="174">
        <v>709</v>
      </c>
      <c r="BF78" s="173">
        <v>366</v>
      </c>
      <c r="BG78" s="174">
        <v>394</v>
      </c>
      <c r="BH78" s="173">
        <v>412</v>
      </c>
      <c r="BI78" s="174">
        <v>411</v>
      </c>
      <c r="BJ78" s="173">
        <v>261.86</v>
      </c>
      <c r="BK78" s="174">
        <v>272</v>
      </c>
      <c r="BL78" s="173">
        <v>239</v>
      </c>
      <c r="BM78" s="189">
        <v>235</v>
      </c>
      <c r="BN78" s="193">
        <v>374</v>
      </c>
      <c r="BO78" s="194">
        <v>403</v>
      </c>
      <c r="BP78" s="166">
        <v>559.90000000000009</v>
      </c>
      <c r="BQ78" s="167">
        <v>402.98517952000003</v>
      </c>
    </row>
    <row r="79" spans="1:69" s="195" customFormat="1" ht="40.5" customHeight="1" thickBot="1" x14ac:dyDescent="0.3">
      <c r="A79" s="205">
        <v>5</v>
      </c>
      <c r="B79" s="24" t="s">
        <v>69</v>
      </c>
      <c r="C79" s="1390" t="s">
        <v>3</v>
      </c>
      <c r="D79" s="1390"/>
      <c r="E79" s="138" t="s">
        <v>8</v>
      </c>
      <c r="F79" s="224" t="e">
        <f>#REF!</f>
        <v>#REF!</v>
      </c>
      <c r="G79" s="138">
        <v>0.28999999999999998</v>
      </c>
      <c r="H79" s="206" t="e">
        <f t="shared" si="4"/>
        <v>#REF!</v>
      </c>
      <c r="I79" s="206" t="e">
        <f>(H79*($I$9+#REF!))+H79</f>
        <v>#REF!</v>
      </c>
      <c r="J79" s="274" t="e">
        <f>#REF!</f>
        <v>#REF!</v>
      </c>
      <c r="K79" s="275" t="e">
        <f>#REF!</f>
        <v>#REF!</v>
      </c>
      <c r="L79" s="166">
        <v>168</v>
      </c>
      <c r="M79" s="167">
        <v>108</v>
      </c>
      <c r="N79" s="184">
        <v>126.00448801875467</v>
      </c>
      <c r="O79" s="185">
        <v>99.4</v>
      </c>
      <c r="P79" s="186">
        <v>185</v>
      </c>
      <c r="Q79" s="167">
        <v>138</v>
      </c>
      <c r="R79" s="166">
        <v>167.18379673726395</v>
      </c>
      <c r="S79" s="167">
        <v>148</v>
      </c>
      <c r="T79" s="187">
        <v>294</v>
      </c>
      <c r="U79" s="188">
        <v>85</v>
      </c>
      <c r="V79" s="166">
        <v>136.49858349415652</v>
      </c>
      <c r="W79" s="167">
        <v>146.89431561307146</v>
      </c>
      <c r="X79" s="173">
        <v>0</v>
      </c>
      <c r="Y79" s="189">
        <v>0</v>
      </c>
      <c r="Z79" s="166">
        <v>223.5</v>
      </c>
      <c r="AA79" s="167">
        <v>241</v>
      </c>
      <c r="AB79" s="166">
        <v>309</v>
      </c>
      <c r="AC79" s="321">
        <v>183</v>
      </c>
      <c r="AD79" s="173">
        <v>190</v>
      </c>
      <c r="AE79" s="191">
        <v>115</v>
      </c>
      <c r="AF79" s="173">
        <v>139</v>
      </c>
      <c r="AG79" s="174">
        <v>144</v>
      </c>
      <c r="AH79" s="173">
        <v>106.69</v>
      </c>
      <c r="AI79" s="174">
        <v>119</v>
      </c>
      <c r="AJ79" s="173">
        <v>109.83</v>
      </c>
      <c r="AK79" s="174">
        <v>118</v>
      </c>
      <c r="AL79" s="173">
        <v>84</v>
      </c>
      <c r="AM79" s="174">
        <v>81</v>
      </c>
      <c r="AN79" s="173">
        <v>162.69999999999999</v>
      </c>
      <c r="AO79" s="189">
        <v>169</v>
      </c>
      <c r="AP79" s="173">
        <v>120.29199999999999</v>
      </c>
      <c r="AQ79" s="174">
        <v>175.25299999999999</v>
      </c>
      <c r="AR79" s="173">
        <v>152</v>
      </c>
      <c r="AS79" s="174">
        <v>164</v>
      </c>
      <c r="AT79" s="173">
        <v>134.63999999999999</v>
      </c>
      <c r="AU79" s="174">
        <v>144.88999999999999</v>
      </c>
      <c r="AV79" s="173">
        <v>152</v>
      </c>
      <c r="AW79" s="174">
        <v>102</v>
      </c>
      <c r="AX79" s="173">
        <v>116.22458</v>
      </c>
      <c r="AY79" s="174">
        <v>120.68300000000001</v>
      </c>
      <c r="AZ79" s="192">
        <v>166.9491525423729</v>
      </c>
      <c r="BA79" s="174">
        <v>173</v>
      </c>
      <c r="BB79" s="166">
        <v>197</v>
      </c>
      <c r="BC79" s="167">
        <v>103.44444444444446</v>
      </c>
      <c r="BD79" s="173">
        <v>266</v>
      </c>
      <c r="BE79" s="174">
        <v>286</v>
      </c>
      <c r="BF79" s="173">
        <v>133</v>
      </c>
      <c r="BG79" s="174">
        <v>112</v>
      </c>
      <c r="BH79" s="173">
        <v>166</v>
      </c>
      <c r="BI79" s="174">
        <v>165</v>
      </c>
      <c r="BJ79" s="173">
        <v>105.93</v>
      </c>
      <c r="BK79" s="174">
        <v>110</v>
      </c>
      <c r="BL79" s="173">
        <v>97</v>
      </c>
      <c r="BM79" s="189">
        <v>95</v>
      </c>
      <c r="BN79" s="193">
        <v>151</v>
      </c>
      <c r="BO79" s="194">
        <v>162</v>
      </c>
      <c r="BP79" s="166">
        <v>225.50000000000003</v>
      </c>
      <c r="BQ79" s="167">
        <v>162.31043488</v>
      </c>
    </row>
    <row r="80" spans="1:69" s="195" customFormat="1" ht="40.5" customHeight="1" thickBot="1" x14ac:dyDescent="0.3">
      <c r="A80" s="205">
        <v>6</v>
      </c>
      <c r="B80" s="24" t="s">
        <v>70</v>
      </c>
      <c r="C80" s="1390" t="s">
        <v>3</v>
      </c>
      <c r="D80" s="1390"/>
      <c r="E80" s="138" t="s">
        <v>8</v>
      </c>
      <c r="F80" s="224" t="e">
        <f>#REF!</f>
        <v>#REF!</v>
      </c>
      <c r="G80" s="138">
        <v>1.5</v>
      </c>
      <c r="H80" s="206" t="e">
        <f t="shared" si="4"/>
        <v>#REF!</v>
      </c>
      <c r="I80" s="206" t="e">
        <f>(H80*($I$9+#REF!))+H80</f>
        <v>#REF!</v>
      </c>
      <c r="J80" s="274" t="e">
        <f>#REF!</f>
        <v>#REF!</v>
      </c>
      <c r="K80" s="275" t="e">
        <f>#REF!</f>
        <v>#REF!</v>
      </c>
      <c r="L80" s="166">
        <v>869</v>
      </c>
      <c r="M80" s="167">
        <v>561</v>
      </c>
      <c r="N80" s="184">
        <v>651.74735182114489</v>
      </c>
      <c r="O80" s="185">
        <v>514.29999999999995</v>
      </c>
      <c r="P80" s="186">
        <v>959</v>
      </c>
      <c r="Q80" s="167">
        <v>713.25</v>
      </c>
      <c r="R80" s="166">
        <v>864.74377622722716</v>
      </c>
      <c r="S80" s="167">
        <v>765.3</v>
      </c>
      <c r="T80" s="187">
        <v>1520</v>
      </c>
      <c r="U80" s="188">
        <v>438</v>
      </c>
      <c r="V80" s="166">
        <v>706.0271560042579</v>
      </c>
      <c r="W80" s="167">
        <v>759.79818420554204</v>
      </c>
      <c r="X80" s="173">
        <v>0</v>
      </c>
      <c r="Y80" s="189">
        <v>0</v>
      </c>
      <c r="Z80" s="166">
        <v>1156.02</v>
      </c>
      <c r="AA80" s="167">
        <v>1244</v>
      </c>
      <c r="AB80" s="166">
        <v>1597</v>
      </c>
      <c r="AC80" s="321">
        <v>946</v>
      </c>
      <c r="AD80" s="173">
        <v>983</v>
      </c>
      <c r="AE80" s="191">
        <v>592</v>
      </c>
      <c r="AF80" s="173">
        <v>719</v>
      </c>
      <c r="AG80" s="174">
        <v>747</v>
      </c>
      <c r="AH80" s="173">
        <v>552.29</v>
      </c>
      <c r="AI80" s="174">
        <v>619</v>
      </c>
      <c r="AJ80" s="173">
        <v>567.98</v>
      </c>
      <c r="AK80" s="174">
        <v>611</v>
      </c>
      <c r="AL80" s="173">
        <v>432</v>
      </c>
      <c r="AM80" s="174">
        <v>428</v>
      </c>
      <c r="AN80" s="173">
        <v>841.57</v>
      </c>
      <c r="AO80" s="189">
        <v>873.9</v>
      </c>
      <c r="AP80" s="173">
        <v>149.32799999999997</v>
      </c>
      <c r="AQ80" s="174">
        <v>216.73299999999998</v>
      </c>
      <c r="AR80" s="173">
        <v>786</v>
      </c>
      <c r="AS80" s="174">
        <v>846</v>
      </c>
      <c r="AT80" s="173">
        <v>696.41</v>
      </c>
      <c r="AU80" s="174">
        <v>749.44</v>
      </c>
      <c r="AV80" s="173">
        <v>782.40000000000009</v>
      </c>
      <c r="AW80" s="174">
        <v>527</v>
      </c>
      <c r="AX80" s="173">
        <v>601.14890000000003</v>
      </c>
      <c r="AY80" s="174">
        <v>624.2315000000001</v>
      </c>
      <c r="AZ80" s="192">
        <v>868.64406779661022</v>
      </c>
      <c r="BA80" s="174">
        <v>902</v>
      </c>
      <c r="BB80" s="166">
        <v>1021</v>
      </c>
      <c r="BC80" s="167">
        <v>534.05093247588434</v>
      </c>
      <c r="BD80" s="173">
        <v>1373</v>
      </c>
      <c r="BE80" s="174">
        <v>1478</v>
      </c>
      <c r="BF80" s="173">
        <v>762</v>
      </c>
      <c r="BG80" s="174">
        <v>820</v>
      </c>
      <c r="BH80" s="173">
        <v>857</v>
      </c>
      <c r="BI80" s="174">
        <v>856</v>
      </c>
      <c r="BJ80" s="173">
        <v>545.76</v>
      </c>
      <c r="BK80" s="174">
        <v>567</v>
      </c>
      <c r="BL80" s="173">
        <v>498</v>
      </c>
      <c r="BM80" s="189">
        <v>489</v>
      </c>
      <c r="BN80" s="193">
        <v>779</v>
      </c>
      <c r="BO80" s="194">
        <v>839</v>
      </c>
      <c r="BP80" s="166">
        <v>1166</v>
      </c>
      <c r="BQ80" s="167">
        <v>839.55701764000003</v>
      </c>
    </row>
    <row r="81" spans="1:69" s="195" customFormat="1" ht="40.5" customHeight="1" thickBot="1" x14ac:dyDescent="0.3">
      <c r="A81" s="205">
        <v>7</v>
      </c>
      <c r="B81" s="24" t="s">
        <v>71</v>
      </c>
      <c r="C81" s="1390" t="s">
        <v>3</v>
      </c>
      <c r="D81" s="1390"/>
      <c r="E81" s="138" t="s">
        <v>8</v>
      </c>
      <c r="F81" s="224" t="e">
        <f>#REF!</f>
        <v>#REF!</v>
      </c>
      <c r="G81" s="138">
        <v>0.28999999999999998</v>
      </c>
      <c r="H81" s="206" t="e">
        <f t="shared" si="4"/>
        <v>#REF!</v>
      </c>
      <c r="I81" s="206" t="e">
        <f>(H81*($I$9+#REF!))+H81</f>
        <v>#REF!</v>
      </c>
      <c r="J81" s="274" t="e">
        <f>#REF!</f>
        <v>#REF!</v>
      </c>
      <c r="K81" s="275" t="e">
        <f>#REF!</f>
        <v>#REF!</v>
      </c>
      <c r="L81" s="166">
        <v>168</v>
      </c>
      <c r="M81" s="167">
        <v>108</v>
      </c>
      <c r="N81" s="184">
        <v>126.00448801875467</v>
      </c>
      <c r="O81" s="185">
        <v>99.4</v>
      </c>
      <c r="P81" s="186">
        <v>185</v>
      </c>
      <c r="Q81" s="167">
        <v>138</v>
      </c>
      <c r="R81" s="166">
        <v>167.18379673726395</v>
      </c>
      <c r="S81" s="167">
        <v>148</v>
      </c>
      <c r="T81" s="187">
        <v>294</v>
      </c>
      <c r="U81" s="188">
        <v>85</v>
      </c>
      <c r="V81" s="166">
        <v>136.49858349415652</v>
      </c>
      <c r="W81" s="167">
        <v>146.89431561307146</v>
      </c>
      <c r="X81" s="173">
        <v>130.5084745762712</v>
      </c>
      <c r="Y81" s="189">
        <v>130</v>
      </c>
      <c r="Z81" s="166">
        <v>223.5</v>
      </c>
      <c r="AA81" s="167">
        <v>241</v>
      </c>
      <c r="AB81" s="166">
        <v>309</v>
      </c>
      <c r="AC81" s="321">
        <v>183</v>
      </c>
      <c r="AD81" s="173">
        <v>190</v>
      </c>
      <c r="AE81" s="191">
        <v>115</v>
      </c>
      <c r="AF81" s="173">
        <v>139</v>
      </c>
      <c r="AG81" s="174">
        <v>144</v>
      </c>
      <c r="AH81" s="173">
        <v>106.69</v>
      </c>
      <c r="AI81" s="174">
        <v>119</v>
      </c>
      <c r="AJ81" s="173">
        <v>109.83</v>
      </c>
      <c r="AK81" s="174">
        <v>118</v>
      </c>
      <c r="AL81" s="173">
        <v>84</v>
      </c>
      <c r="AM81" s="174">
        <v>81</v>
      </c>
      <c r="AN81" s="173">
        <v>162.69999999999999</v>
      </c>
      <c r="AO81" s="189">
        <v>169</v>
      </c>
      <c r="AP81" s="173">
        <v>62.22</v>
      </c>
      <c r="AQ81" s="174">
        <v>90.218999999999994</v>
      </c>
      <c r="AR81" s="173">
        <v>152</v>
      </c>
      <c r="AS81" s="174">
        <v>164</v>
      </c>
      <c r="AT81" s="173">
        <v>134.63999999999999</v>
      </c>
      <c r="AU81" s="174">
        <v>144.88999999999999</v>
      </c>
      <c r="AV81" s="173">
        <v>152</v>
      </c>
      <c r="AW81" s="174">
        <v>102</v>
      </c>
      <c r="AX81" s="173">
        <v>116.22458</v>
      </c>
      <c r="AY81" s="174">
        <v>120.68300000000001</v>
      </c>
      <c r="AZ81" s="192">
        <v>166.9491525423729</v>
      </c>
      <c r="BA81" s="174">
        <v>173</v>
      </c>
      <c r="BB81" s="166">
        <v>197</v>
      </c>
      <c r="BC81" s="167">
        <v>103.44444444444446</v>
      </c>
      <c r="BD81" s="173">
        <v>266</v>
      </c>
      <c r="BE81" s="174">
        <v>286</v>
      </c>
      <c r="BF81" s="173">
        <v>133</v>
      </c>
      <c r="BG81" s="174">
        <v>112</v>
      </c>
      <c r="BH81" s="173">
        <v>166</v>
      </c>
      <c r="BI81" s="174">
        <v>165</v>
      </c>
      <c r="BJ81" s="173">
        <v>105.93</v>
      </c>
      <c r="BK81" s="174">
        <v>110</v>
      </c>
      <c r="BL81" s="173">
        <v>97</v>
      </c>
      <c r="BM81" s="189">
        <v>95</v>
      </c>
      <c r="BN81" s="193">
        <v>151</v>
      </c>
      <c r="BO81" s="194">
        <v>162</v>
      </c>
      <c r="BP81" s="166">
        <v>225.50000000000003</v>
      </c>
      <c r="BQ81" s="167">
        <v>162.31043488</v>
      </c>
    </row>
    <row r="82" spans="1:69" s="195" customFormat="1" ht="40.5" customHeight="1" thickBot="1" x14ac:dyDescent="0.3">
      <c r="A82" s="205">
        <v>8</v>
      </c>
      <c r="B82" s="24" t="s">
        <v>72</v>
      </c>
      <c r="C82" s="1390" t="s">
        <v>3</v>
      </c>
      <c r="D82" s="1390"/>
      <c r="E82" s="138" t="s">
        <v>8</v>
      </c>
      <c r="F82" s="224" t="e">
        <f>#REF!</f>
        <v>#REF!</v>
      </c>
      <c r="G82" s="138">
        <v>0.36</v>
      </c>
      <c r="H82" s="206" t="e">
        <f t="shared" si="4"/>
        <v>#REF!</v>
      </c>
      <c r="I82" s="206" t="e">
        <f>(H82*($I$9+#REF!))+H82</f>
        <v>#REF!</v>
      </c>
      <c r="J82" s="274" t="e">
        <f>#REF!</f>
        <v>#REF!</v>
      </c>
      <c r="K82" s="275" t="e">
        <f>#REF!</f>
        <v>#REF!</v>
      </c>
      <c r="L82" s="166">
        <v>208</v>
      </c>
      <c r="M82" s="167">
        <v>135</v>
      </c>
      <c r="N82" s="184">
        <v>156.41936443707476</v>
      </c>
      <c r="O82" s="185">
        <v>123.4</v>
      </c>
      <c r="P82" s="186">
        <v>230</v>
      </c>
      <c r="Q82" s="167">
        <v>171</v>
      </c>
      <c r="R82" s="166">
        <v>207.53850629453459</v>
      </c>
      <c r="S82" s="167">
        <v>183.7</v>
      </c>
      <c r="T82" s="187">
        <v>365</v>
      </c>
      <c r="U82" s="188">
        <v>105</v>
      </c>
      <c r="V82" s="166">
        <v>169.44651744102188</v>
      </c>
      <c r="W82" s="167">
        <v>182.35156420933009</v>
      </c>
      <c r="X82" s="173">
        <v>161.86440677966104</v>
      </c>
      <c r="Y82" s="189">
        <v>162</v>
      </c>
      <c r="Z82" s="166">
        <v>277.45</v>
      </c>
      <c r="AA82" s="167">
        <v>299</v>
      </c>
      <c r="AB82" s="166">
        <v>384</v>
      </c>
      <c r="AC82" s="321">
        <v>227</v>
      </c>
      <c r="AD82" s="173">
        <v>236</v>
      </c>
      <c r="AE82" s="191">
        <v>142</v>
      </c>
      <c r="AF82" s="173">
        <v>173</v>
      </c>
      <c r="AG82" s="174">
        <v>179</v>
      </c>
      <c r="AH82" s="173">
        <v>132.84</v>
      </c>
      <c r="AI82" s="174">
        <v>149</v>
      </c>
      <c r="AJ82" s="173">
        <v>135.97999999999999</v>
      </c>
      <c r="AK82" s="174">
        <v>146</v>
      </c>
      <c r="AL82" s="173">
        <v>104</v>
      </c>
      <c r="AM82" s="174">
        <v>100</v>
      </c>
      <c r="AN82" s="173">
        <v>201.98</v>
      </c>
      <c r="AO82" s="189">
        <v>209.7</v>
      </c>
      <c r="AP82" s="173">
        <v>82.96</v>
      </c>
      <c r="AQ82" s="174">
        <v>120.29199999999999</v>
      </c>
      <c r="AR82" s="173">
        <v>189</v>
      </c>
      <c r="AS82" s="174">
        <v>203</v>
      </c>
      <c r="AT82" s="173">
        <v>167.14</v>
      </c>
      <c r="AU82" s="174">
        <v>179.87</v>
      </c>
      <c r="AV82" s="173">
        <v>187.20000000000002</v>
      </c>
      <c r="AW82" s="174">
        <v>126</v>
      </c>
      <c r="AX82" s="173">
        <v>144.27151999999998</v>
      </c>
      <c r="AY82" s="174">
        <v>149.81555999999998</v>
      </c>
      <c r="AZ82" s="192">
        <v>207.62711864406782</v>
      </c>
      <c r="BA82" s="174">
        <v>215</v>
      </c>
      <c r="BB82" s="166">
        <v>245</v>
      </c>
      <c r="BC82" s="167">
        <v>128.07500000000002</v>
      </c>
      <c r="BD82" s="173">
        <v>330</v>
      </c>
      <c r="BE82" s="174">
        <v>355</v>
      </c>
      <c r="BF82" s="173">
        <v>165</v>
      </c>
      <c r="BG82" s="174">
        <v>140</v>
      </c>
      <c r="BH82" s="173">
        <v>206</v>
      </c>
      <c r="BI82" s="174">
        <v>205</v>
      </c>
      <c r="BJ82" s="173">
        <v>131.36000000000001</v>
      </c>
      <c r="BK82" s="174">
        <v>136</v>
      </c>
      <c r="BL82" s="173">
        <v>120</v>
      </c>
      <c r="BM82" s="189">
        <v>118</v>
      </c>
      <c r="BN82" s="193">
        <v>187</v>
      </c>
      <c r="BO82" s="194">
        <v>201</v>
      </c>
      <c r="BP82" s="166">
        <v>279.40000000000003</v>
      </c>
      <c r="BQ82" s="167">
        <v>201.49258976000002</v>
      </c>
    </row>
    <row r="83" spans="1:69" s="195" customFormat="1" ht="40.5" customHeight="1" thickBot="1" x14ac:dyDescent="0.3">
      <c r="A83" s="205">
        <v>9</v>
      </c>
      <c r="B83" s="24" t="s">
        <v>73</v>
      </c>
      <c r="C83" s="1390" t="s">
        <v>3</v>
      </c>
      <c r="D83" s="1390"/>
      <c r="E83" s="138" t="s">
        <v>8</v>
      </c>
      <c r="F83" s="224" t="e">
        <f>#REF!</f>
        <v>#REF!</v>
      </c>
      <c r="G83" s="138">
        <v>0.15</v>
      </c>
      <c r="H83" s="206" t="e">
        <f t="shared" si="4"/>
        <v>#REF!</v>
      </c>
      <c r="I83" s="206" t="e">
        <f>(H83*($I$9+#REF!))+H83</f>
        <v>#REF!</v>
      </c>
      <c r="J83" s="274" t="e">
        <f>#REF!</f>
        <v>#REF!</v>
      </c>
      <c r="K83" s="275" t="e">
        <f>#REF!</f>
        <v>#REF!</v>
      </c>
      <c r="L83" s="166">
        <v>87</v>
      </c>
      <c r="M83" s="167">
        <v>56</v>
      </c>
      <c r="N83" s="184">
        <v>65.174735182114475</v>
      </c>
      <c r="O83" s="185">
        <v>51.4</v>
      </c>
      <c r="P83" s="186">
        <v>96</v>
      </c>
      <c r="Q83" s="167">
        <v>71.25</v>
      </c>
      <c r="R83" s="166">
        <v>86.474377622722727</v>
      </c>
      <c r="S83" s="167">
        <v>76.5</v>
      </c>
      <c r="T83" s="187">
        <v>152</v>
      </c>
      <c r="U83" s="188">
        <v>44</v>
      </c>
      <c r="V83" s="166">
        <v>70.602715600425782</v>
      </c>
      <c r="W83" s="167">
        <v>75.979818420554196</v>
      </c>
      <c r="X83" s="173">
        <v>67.79661016949153</v>
      </c>
      <c r="Y83" s="189">
        <v>67</v>
      </c>
      <c r="Z83" s="166">
        <v>115.6</v>
      </c>
      <c r="AA83" s="167">
        <v>124</v>
      </c>
      <c r="AB83" s="166">
        <v>159</v>
      </c>
      <c r="AC83" s="321">
        <v>95</v>
      </c>
      <c r="AD83" s="173">
        <v>98</v>
      </c>
      <c r="AE83" s="191">
        <v>59</v>
      </c>
      <c r="AF83" s="173">
        <v>72</v>
      </c>
      <c r="AG83" s="174">
        <v>75</v>
      </c>
      <c r="AH83" s="173">
        <v>55.44</v>
      </c>
      <c r="AI83" s="174">
        <v>62</v>
      </c>
      <c r="AJ83" s="173">
        <v>56.48</v>
      </c>
      <c r="AK83" s="174">
        <v>61</v>
      </c>
      <c r="AL83" s="173">
        <v>43</v>
      </c>
      <c r="AM83" s="174">
        <v>41</v>
      </c>
      <c r="AN83" s="173">
        <v>84.16</v>
      </c>
      <c r="AO83" s="189">
        <v>87.4</v>
      </c>
      <c r="AP83" s="173">
        <v>103.69999999999999</v>
      </c>
      <c r="AQ83" s="174">
        <v>150.36499999999998</v>
      </c>
      <c r="AR83" s="173">
        <v>79</v>
      </c>
      <c r="AS83" s="174">
        <v>85</v>
      </c>
      <c r="AT83" s="173">
        <v>69.64</v>
      </c>
      <c r="AU83" s="174">
        <v>74.94</v>
      </c>
      <c r="AV83" s="173">
        <v>78.400000000000006</v>
      </c>
      <c r="AW83" s="174">
        <v>53</v>
      </c>
      <c r="AX83" s="173">
        <v>60.10962</v>
      </c>
      <c r="AY83" s="174">
        <v>62.428420000000003</v>
      </c>
      <c r="AZ83" s="192">
        <v>105.93220338983052</v>
      </c>
      <c r="BA83" s="174">
        <v>110</v>
      </c>
      <c r="BB83" s="166">
        <v>102</v>
      </c>
      <c r="BC83" s="167">
        <v>53.699784946236569</v>
      </c>
      <c r="BD83" s="173">
        <v>137</v>
      </c>
      <c r="BE83" s="174">
        <v>148</v>
      </c>
      <c r="BF83" s="173">
        <v>69</v>
      </c>
      <c r="BG83" s="174">
        <v>58</v>
      </c>
      <c r="BH83" s="173">
        <v>86</v>
      </c>
      <c r="BI83" s="174">
        <v>86</v>
      </c>
      <c r="BJ83" s="173">
        <v>54.24</v>
      </c>
      <c r="BK83" s="174">
        <v>57</v>
      </c>
      <c r="BL83" s="173">
        <v>49</v>
      </c>
      <c r="BM83" s="189">
        <v>49</v>
      </c>
      <c r="BN83" s="193">
        <v>78</v>
      </c>
      <c r="BO83" s="194">
        <v>84</v>
      </c>
      <c r="BP83" s="166">
        <v>116.60000000000001</v>
      </c>
      <c r="BQ83" s="167">
        <v>83.959806039999989</v>
      </c>
    </row>
    <row r="84" spans="1:69" s="195" customFormat="1" ht="40.5" customHeight="1" thickBot="1" x14ac:dyDescent="0.3">
      <c r="A84" s="205">
        <v>10</v>
      </c>
      <c r="B84" s="24" t="s">
        <v>74</v>
      </c>
      <c r="C84" s="1390" t="s">
        <v>3</v>
      </c>
      <c r="D84" s="1390"/>
      <c r="E84" s="138" t="s">
        <v>8</v>
      </c>
      <c r="F84" s="224" t="e">
        <f>#REF!</f>
        <v>#REF!</v>
      </c>
      <c r="G84" s="138">
        <v>0.2</v>
      </c>
      <c r="H84" s="206" t="e">
        <f t="shared" si="4"/>
        <v>#REF!</v>
      </c>
      <c r="I84" s="206" t="e">
        <f>(H84*($I$9+#REF!))+H84</f>
        <v>#REF!</v>
      </c>
      <c r="J84" s="274" t="e">
        <f>#REF!</f>
        <v>#REF!</v>
      </c>
      <c r="K84" s="275" t="e">
        <f>#REF!</f>
        <v>#REF!</v>
      </c>
      <c r="L84" s="166">
        <v>116</v>
      </c>
      <c r="M84" s="167">
        <v>75</v>
      </c>
      <c r="N84" s="184">
        <v>86.899646909485995</v>
      </c>
      <c r="O84" s="185">
        <v>68.599999999999994</v>
      </c>
      <c r="P84" s="186">
        <v>128</v>
      </c>
      <c r="Q84" s="167">
        <v>95.25</v>
      </c>
      <c r="R84" s="166">
        <v>115.29917016363034</v>
      </c>
      <c r="S84" s="167">
        <v>102</v>
      </c>
      <c r="T84" s="187">
        <v>203</v>
      </c>
      <c r="U84" s="188">
        <v>58</v>
      </c>
      <c r="V84" s="166">
        <v>94.136954133901057</v>
      </c>
      <c r="W84" s="167">
        <v>101.30642456073895</v>
      </c>
      <c r="X84" s="173">
        <v>89.830508474576277</v>
      </c>
      <c r="Y84" s="189">
        <v>90</v>
      </c>
      <c r="Z84" s="166">
        <v>154.13999999999999</v>
      </c>
      <c r="AA84" s="167">
        <v>166</v>
      </c>
      <c r="AB84" s="166">
        <v>212</v>
      </c>
      <c r="AC84" s="321">
        <v>126</v>
      </c>
      <c r="AD84" s="173">
        <v>131</v>
      </c>
      <c r="AE84" s="191">
        <v>79</v>
      </c>
      <c r="AF84" s="173">
        <v>96</v>
      </c>
      <c r="AG84" s="174">
        <v>100</v>
      </c>
      <c r="AH84" s="173">
        <v>73.22</v>
      </c>
      <c r="AI84" s="174">
        <v>83</v>
      </c>
      <c r="AJ84" s="173">
        <v>75.31</v>
      </c>
      <c r="AK84" s="174">
        <v>82</v>
      </c>
      <c r="AL84" s="173">
        <v>58</v>
      </c>
      <c r="AM84" s="174">
        <v>55</v>
      </c>
      <c r="AN84" s="173">
        <v>112.21</v>
      </c>
      <c r="AO84" s="189">
        <v>116.5</v>
      </c>
      <c r="AP84" s="173">
        <v>62.22</v>
      </c>
      <c r="AQ84" s="174">
        <v>90.218999999999994</v>
      </c>
      <c r="AR84" s="173">
        <v>105</v>
      </c>
      <c r="AS84" s="174">
        <v>113</v>
      </c>
      <c r="AT84" s="173">
        <v>92.85</v>
      </c>
      <c r="AU84" s="174">
        <v>99.93</v>
      </c>
      <c r="AV84" s="173">
        <v>104</v>
      </c>
      <c r="AW84" s="174">
        <v>70</v>
      </c>
      <c r="AX84" s="173">
        <v>80.156700000000001</v>
      </c>
      <c r="AY84" s="174">
        <v>83.234380000000002</v>
      </c>
      <c r="AZ84" s="192">
        <v>115.2542372881356</v>
      </c>
      <c r="BA84" s="174">
        <v>120</v>
      </c>
      <c r="BB84" s="166">
        <v>136</v>
      </c>
      <c r="BC84" s="167">
        <v>71.585161290322588</v>
      </c>
      <c r="BD84" s="173">
        <v>183</v>
      </c>
      <c r="BE84" s="174">
        <v>197</v>
      </c>
      <c r="BF84" s="173">
        <v>92</v>
      </c>
      <c r="BG84" s="174">
        <v>78</v>
      </c>
      <c r="BH84" s="173">
        <v>114</v>
      </c>
      <c r="BI84" s="174">
        <v>114</v>
      </c>
      <c r="BJ84" s="173">
        <v>72.88</v>
      </c>
      <c r="BK84" s="174">
        <v>76</v>
      </c>
      <c r="BL84" s="173">
        <v>67</v>
      </c>
      <c r="BM84" s="189">
        <v>65</v>
      </c>
      <c r="BN84" s="193">
        <v>104</v>
      </c>
      <c r="BO84" s="194">
        <v>112</v>
      </c>
      <c r="BP84" s="166">
        <v>155.10000000000002</v>
      </c>
      <c r="BQ84" s="167">
        <v>111.93728743999999</v>
      </c>
    </row>
    <row r="85" spans="1:69" s="195" customFormat="1" ht="40.5" customHeight="1" thickBot="1" x14ac:dyDescent="0.3">
      <c r="A85" s="205">
        <v>11</v>
      </c>
      <c r="B85" s="24" t="s">
        <v>75</v>
      </c>
      <c r="C85" s="1390" t="s">
        <v>3</v>
      </c>
      <c r="D85" s="1390"/>
      <c r="E85" s="138" t="s">
        <v>8</v>
      </c>
      <c r="F85" s="224" t="e">
        <f>#REF!</f>
        <v>#REF!</v>
      </c>
      <c r="G85" s="138">
        <v>0.25</v>
      </c>
      <c r="H85" s="206" t="e">
        <f t="shared" si="4"/>
        <v>#REF!</v>
      </c>
      <c r="I85" s="206" t="e">
        <f>(H85*($I$9+#REF!))+H85</f>
        <v>#REF!</v>
      </c>
      <c r="J85" s="274" t="e">
        <f>#REF!</f>
        <v>#REF!</v>
      </c>
      <c r="K85" s="275" t="e">
        <f>#REF!</f>
        <v>#REF!</v>
      </c>
      <c r="L85" s="166">
        <v>145</v>
      </c>
      <c r="M85" s="167">
        <v>94</v>
      </c>
      <c r="N85" s="184">
        <v>108.62455863685747</v>
      </c>
      <c r="O85" s="185">
        <v>85.7</v>
      </c>
      <c r="P85" s="186">
        <v>160</v>
      </c>
      <c r="Q85" s="167">
        <v>118.5</v>
      </c>
      <c r="R85" s="166">
        <v>144.12396270453789</v>
      </c>
      <c r="S85" s="167">
        <v>127.5</v>
      </c>
      <c r="T85" s="187">
        <v>253</v>
      </c>
      <c r="U85" s="188">
        <v>73</v>
      </c>
      <c r="V85" s="166">
        <v>117.67119266737632</v>
      </c>
      <c r="W85" s="167">
        <v>126.6330307009237</v>
      </c>
      <c r="X85" s="173">
        <v>112.71186440677967</v>
      </c>
      <c r="Y85" s="189">
        <v>112</v>
      </c>
      <c r="Z85" s="166">
        <v>192.67</v>
      </c>
      <c r="AA85" s="167">
        <v>207</v>
      </c>
      <c r="AB85" s="166">
        <v>266</v>
      </c>
      <c r="AC85" s="321">
        <v>158</v>
      </c>
      <c r="AD85" s="173">
        <v>164</v>
      </c>
      <c r="AE85" s="191">
        <v>99</v>
      </c>
      <c r="AF85" s="173">
        <v>120</v>
      </c>
      <c r="AG85" s="174">
        <v>124</v>
      </c>
      <c r="AH85" s="173">
        <v>92.05</v>
      </c>
      <c r="AI85" s="174">
        <v>104</v>
      </c>
      <c r="AJ85" s="173">
        <v>94.14</v>
      </c>
      <c r="AK85" s="174">
        <v>101</v>
      </c>
      <c r="AL85" s="173">
        <v>72</v>
      </c>
      <c r="AM85" s="174">
        <v>69</v>
      </c>
      <c r="AN85" s="173">
        <v>140.26</v>
      </c>
      <c r="AO85" s="189">
        <v>145.6</v>
      </c>
      <c r="AP85" s="173">
        <v>82.96</v>
      </c>
      <c r="AQ85" s="174">
        <v>120.29199999999999</v>
      </c>
      <c r="AR85" s="173">
        <v>131</v>
      </c>
      <c r="AS85" s="174">
        <v>141</v>
      </c>
      <c r="AT85" s="173">
        <v>116.07</v>
      </c>
      <c r="AU85" s="174">
        <v>124.91</v>
      </c>
      <c r="AV85" s="173">
        <v>131.20000000000002</v>
      </c>
      <c r="AW85" s="174">
        <v>88</v>
      </c>
      <c r="AX85" s="173">
        <v>100.19324</v>
      </c>
      <c r="AY85" s="174">
        <v>104.04033999999999</v>
      </c>
      <c r="AZ85" s="192">
        <v>157.62711864406779</v>
      </c>
      <c r="BA85" s="174">
        <v>165</v>
      </c>
      <c r="BB85" s="166">
        <v>170</v>
      </c>
      <c r="BC85" s="167">
        <v>88.354358974358973</v>
      </c>
      <c r="BD85" s="173">
        <v>229</v>
      </c>
      <c r="BE85" s="174">
        <v>246</v>
      </c>
      <c r="BF85" s="173">
        <v>114</v>
      </c>
      <c r="BG85" s="174">
        <v>97</v>
      </c>
      <c r="BH85" s="173">
        <v>143</v>
      </c>
      <c r="BI85" s="174">
        <v>143</v>
      </c>
      <c r="BJ85" s="173">
        <v>90.68</v>
      </c>
      <c r="BK85" s="174">
        <v>94</v>
      </c>
      <c r="BL85" s="173">
        <v>83</v>
      </c>
      <c r="BM85" s="189">
        <v>82</v>
      </c>
      <c r="BN85" s="193">
        <v>130</v>
      </c>
      <c r="BO85" s="194">
        <v>140</v>
      </c>
      <c r="BP85" s="166">
        <v>194.70000000000002</v>
      </c>
      <c r="BQ85" s="167">
        <v>139.92844976000001</v>
      </c>
    </row>
    <row r="86" spans="1:69" s="195" customFormat="1" ht="40.5" customHeight="1" thickBot="1" x14ac:dyDescent="0.3">
      <c r="A86" s="205">
        <v>12</v>
      </c>
      <c r="B86" s="24" t="s">
        <v>76</v>
      </c>
      <c r="C86" s="1390" t="s">
        <v>3</v>
      </c>
      <c r="D86" s="1390"/>
      <c r="E86" s="138" t="s">
        <v>8</v>
      </c>
      <c r="F86" s="224" t="e">
        <f>#REF!</f>
        <v>#REF!</v>
      </c>
      <c r="G86" s="138">
        <v>0.15</v>
      </c>
      <c r="H86" s="206" t="e">
        <f t="shared" si="4"/>
        <v>#REF!</v>
      </c>
      <c r="I86" s="206" t="e">
        <f>(H86*($I$9+#REF!))+H86</f>
        <v>#REF!</v>
      </c>
      <c r="J86" s="274" t="e">
        <f>#REF!</f>
        <v>#REF!</v>
      </c>
      <c r="K86" s="275" t="e">
        <f>#REF!</f>
        <v>#REF!</v>
      </c>
      <c r="L86" s="166">
        <v>87</v>
      </c>
      <c r="M86" s="167">
        <v>56</v>
      </c>
      <c r="N86" s="184">
        <v>65.174735182114475</v>
      </c>
      <c r="O86" s="185">
        <v>51.4</v>
      </c>
      <c r="P86" s="186">
        <v>96</v>
      </c>
      <c r="Q86" s="167">
        <v>71.25</v>
      </c>
      <c r="R86" s="166">
        <v>86.474377622722727</v>
      </c>
      <c r="S86" s="167">
        <v>76.5</v>
      </c>
      <c r="T86" s="187">
        <v>152</v>
      </c>
      <c r="U86" s="188">
        <v>44</v>
      </c>
      <c r="V86" s="166">
        <v>70.602715600425782</v>
      </c>
      <c r="W86" s="167">
        <v>75.979818420554196</v>
      </c>
      <c r="X86" s="173">
        <v>67.79661016949153</v>
      </c>
      <c r="Y86" s="189">
        <v>67</v>
      </c>
      <c r="Z86" s="166">
        <v>115.6</v>
      </c>
      <c r="AA86" s="167">
        <v>124</v>
      </c>
      <c r="AB86" s="166">
        <v>159</v>
      </c>
      <c r="AC86" s="321">
        <v>95</v>
      </c>
      <c r="AD86" s="173">
        <v>98</v>
      </c>
      <c r="AE86" s="191">
        <v>59</v>
      </c>
      <c r="AF86" s="173">
        <v>72</v>
      </c>
      <c r="AG86" s="174">
        <v>75</v>
      </c>
      <c r="AH86" s="173">
        <v>55.44</v>
      </c>
      <c r="AI86" s="174">
        <v>62</v>
      </c>
      <c r="AJ86" s="173">
        <v>56.48</v>
      </c>
      <c r="AK86" s="174">
        <v>61</v>
      </c>
      <c r="AL86" s="173">
        <v>43</v>
      </c>
      <c r="AM86" s="174">
        <v>41</v>
      </c>
      <c r="AN86" s="173">
        <v>84.16</v>
      </c>
      <c r="AO86" s="189">
        <v>87.4</v>
      </c>
      <c r="AP86" s="173">
        <v>513.31499999999994</v>
      </c>
      <c r="AQ86" s="174">
        <v>527.83299999999997</v>
      </c>
      <c r="AR86" s="173">
        <v>79</v>
      </c>
      <c r="AS86" s="174">
        <v>85</v>
      </c>
      <c r="AT86" s="173">
        <v>69.64</v>
      </c>
      <c r="AU86" s="174">
        <v>74.94</v>
      </c>
      <c r="AV86" s="173">
        <v>78.400000000000006</v>
      </c>
      <c r="AW86" s="174">
        <v>53</v>
      </c>
      <c r="AX86" s="173">
        <v>60.10962</v>
      </c>
      <c r="AY86" s="174">
        <v>62.428420000000003</v>
      </c>
      <c r="AZ86" s="192">
        <v>87.288135593220346</v>
      </c>
      <c r="BA86" s="174">
        <v>91</v>
      </c>
      <c r="BB86" s="166">
        <v>102</v>
      </c>
      <c r="BC86" s="167">
        <v>53.699784946236569</v>
      </c>
      <c r="BD86" s="173">
        <v>137</v>
      </c>
      <c r="BE86" s="174">
        <v>148</v>
      </c>
      <c r="BF86" s="173">
        <v>69</v>
      </c>
      <c r="BG86" s="174">
        <v>58</v>
      </c>
      <c r="BH86" s="173">
        <v>86</v>
      </c>
      <c r="BI86" s="174">
        <v>86</v>
      </c>
      <c r="BJ86" s="173">
        <v>54.24</v>
      </c>
      <c r="BK86" s="174">
        <v>57</v>
      </c>
      <c r="BL86" s="173">
        <v>49</v>
      </c>
      <c r="BM86" s="189">
        <v>49</v>
      </c>
      <c r="BN86" s="193">
        <v>78</v>
      </c>
      <c r="BO86" s="194">
        <v>84</v>
      </c>
      <c r="BP86" s="166">
        <v>116.60000000000001</v>
      </c>
      <c r="BQ86" s="167">
        <v>83.959806039999989</v>
      </c>
    </row>
    <row r="87" spans="1:69" s="195" customFormat="1" ht="40.5" customHeight="1" thickBot="1" x14ac:dyDescent="0.3">
      <c r="A87" s="205">
        <v>13</v>
      </c>
      <c r="B87" s="24" t="s">
        <v>77</v>
      </c>
      <c r="C87" s="1390" t="s">
        <v>3</v>
      </c>
      <c r="D87" s="1390"/>
      <c r="E87" s="138" t="s">
        <v>8</v>
      </c>
      <c r="F87" s="224" t="e">
        <f>#REF!</f>
        <v>#REF!</v>
      </c>
      <c r="G87" s="138">
        <v>0.2</v>
      </c>
      <c r="H87" s="206" t="e">
        <f t="shared" si="4"/>
        <v>#REF!</v>
      </c>
      <c r="I87" s="206" t="e">
        <f>(H87*($I$9+#REF!))+H87</f>
        <v>#REF!</v>
      </c>
      <c r="J87" s="274" t="e">
        <f>#REF!</f>
        <v>#REF!</v>
      </c>
      <c r="K87" s="275" t="e">
        <f>#REF!</f>
        <v>#REF!</v>
      </c>
      <c r="L87" s="166">
        <v>116</v>
      </c>
      <c r="M87" s="167">
        <v>75</v>
      </c>
      <c r="N87" s="184">
        <v>86.899646909485995</v>
      </c>
      <c r="O87" s="185">
        <v>68.599999999999994</v>
      </c>
      <c r="P87" s="186">
        <v>128</v>
      </c>
      <c r="Q87" s="167">
        <v>95.25</v>
      </c>
      <c r="R87" s="166">
        <v>115.29917016363034</v>
      </c>
      <c r="S87" s="167">
        <v>102</v>
      </c>
      <c r="T87" s="187">
        <v>203</v>
      </c>
      <c r="U87" s="188">
        <v>58</v>
      </c>
      <c r="V87" s="166">
        <v>94.136954133901057</v>
      </c>
      <c r="W87" s="167">
        <v>101.30642456073895</v>
      </c>
      <c r="X87" s="173">
        <v>89.830508474576277</v>
      </c>
      <c r="Y87" s="189">
        <v>90</v>
      </c>
      <c r="Z87" s="166">
        <v>154.13999999999999</v>
      </c>
      <c r="AA87" s="167">
        <v>166</v>
      </c>
      <c r="AB87" s="166">
        <v>212</v>
      </c>
      <c r="AC87" s="321">
        <v>126</v>
      </c>
      <c r="AD87" s="173">
        <v>131</v>
      </c>
      <c r="AE87" s="191">
        <v>79</v>
      </c>
      <c r="AF87" s="173">
        <v>96</v>
      </c>
      <c r="AG87" s="174">
        <v>100</v>
      </c>
      <c r="AH87" s="173">
        <v>73.22</v>
      </c>
      <c r="AI87" s="174">
        <v>83</v>
      </c>
      <c r="AJ87" s="173">
        <v>75.31</v>
      </c>
      <c r="AK87" s="174">
        <v>82</v>
      </c>
      <c r="AL87" s="173">
        <v>58</v>
      </c>
      <c r="AM87" s="174">
        <v>55</v>
      </c>
      <c r="AN87" s="173">
        <v>112.21</v>
      </c>
      <c r="AO87" s="189">
        <v>116.5</v>
      </c>
      <c r="AP87" s="173">
        <v>335.988</v>
      </c>
      <c r="AQ87" s="174">
        <v>487.39</v>
      </c>
      <c r="AR87" s="173">
        <v>105</v>
      </c>
      <c r="AS87" s="174">
        <v>113</v>
      </c>
      <c r="AT87" s="173">
        <v>92.85</v>
      </c>
      <c r="AU87" s="174">
        <v>99.93</v>
      </c>
      <c r="AV87" s="173">
        <v>104</v>
      </c>
      <c r="AW87" s="174">
        <v>70</v>
      </c>
      <c r="AX87" s="173">
        <v>80.156700000000001</v>
      </c>
      <c r="AY87" s="174">
        <v>83.234380000000002</v>
      </c>
      <c r="AZ87" s="192">
        <v>114.40677966101696</v>
      </c>
      <c r="BA87" s="174">
        <v>120</v>
      </c>
      <c r="BB87" s="166">
        <v>136</v>
      </c>
      <c r="BC87" s="167">
        <v>71.585161290322588</v>
      </c>
      <c r="BD87" s="173">
        <v>183</v>
      </c>
      <c r="BE87" s="174">
        <v>197</v>
      </c>
      <c r="BF87" s="173">
        <v>92</v>
      </c>
      <c r="BG87" s="174">
        <v>78</v>
      </c>
      <c r="BH87" s="173">
        <v>114</v>
      </c>
      <c r="BI87" s="174">
        <v>114</v>
      </c>
      <c r="BJ87" s="173">
        <v>72.88</v>
      </c>
      <c r="BK87" s="174">
        <v>76</v>
      </c>
      <c r="BL87" s="173">
        <v>67</v>
      </c>
      <c r="BM87" s="189">
        <v>65</v>
      </c>
      <c r="BN87" s="193">
        <v>104</v>
      </c>
      <c r="BO87" s="194">
        <v>112</v>
      </c>
      <c r="BP87" s="166">
        <v>155.10000000000002</v>
      </c>
      <c r="BQ87" s="167">
        <v>111.93728743999999</v>
      </c>
    </row>
    <row r="88" spans="1:69" s="195" customFormat="1" ht="40.5" customHeight="1" thickBot="1" x14ac:dyDescent="0.3">
      <c r="A88" s="205">
        <v>14</v>
      </c>
      <c r="B88" s="24" t="s">
        <v>78</v>
      </c>
      <c r="C88" s="1390" t="s">
        <v>3</v>
      </c>
      <c r="D88" s="1390"/>
      <c r="E88" s="138" t="s">
        <v>8</v>
      </c>
      <c r="F88" s="224" t="e">
        <f>#REF!</f>
        <v>#REF!</v>
      </c>
      <c r="G88" s="138">
        <v>1.24</v>
      </c>
      <c r="H88" s="206" t="e">
        <f t="shared" si="4"/>
        <v>#REF!</v>
      </c>
      <c r="I88" s="206" t="e">
        <f>(H88*($I$9+#REF!))+H88</f>
        <v>#REF!</v>
      </c>
      <c r="J88" s="274" t="e">
        <f>#REF!</f>
        <v>#REF!</v>
      </c>
      <c r="K88" s="275" t="e">
        <f>#REF!</f>
        <v>#REF!</v>
      </c>
      <c r="L88" s="166">
        <v>718</v>
      </c>
      <c r="M88" s="167">
        <v>464</v>
      </c>
      <c r="N88" s="184">
        <v>538.77781083881302</v>
      </c>
      <c r="O88" s="185">
        <v>425.2</v>
      </c>
      <c r="P88" s="186">
        <v>793</v>
      </c>
      <c r="Q88" s="167">
        <v>589.5</v>
      </c>
      <c r="R88" s="166">
        <v>714.85485501450796</v>
      </c>
      <c r="S88" s="167">
        <v>632.6</v>
      </c>
      <c r="T88" s="187">
        <v>1256</v>
      </c>
      <c r="U88" s="188">
        <v>362</v>
      </c>
      <c r="V88" s="166">
        <v>583.64911563018643</v>
      </c>
      <c r="W88" s="167">
        <v>628.09983227658131</v>
      </c>
      <c r="X88" s="173">
        <v>557.62711864406788</v>
      </c>
      <c r="Y88" s="189">
        <v>557</v>
      </c>
      <c r="Z88" s="166">
        <v>955.65</v>
      </c>
      <c r="AA88" s="167">
        <v>1028</v>
      </c>
      <c r="AB88" s="166">
        <v>1319</v>
      </c>
      <c r="AC88" s="321">
        <v>782</v>
      </c>
      <c r="AD88" s="173">
        <v>813</v>
      </c>
      <c r="AE88" s="191">
        <v>490</v>
      </c>
      <c r="AF88" s="173">
        <v>594</v>
      </c>
      <c r="AG88" s="174">
        <v>617</v>
      </c>
      <c r="AH88" s="173">
        <v>456.06</v>
      </c>
      <c r="AI88" s="174">
        <v>511</v>
      </c>
      <c r="AJ88" s="173">
        <v>469.65</v>
      </c>
      <c r="AK88" s="174">
        <v>505</v>
      </c>
      <c r="AL88" s="173">
        <v>357</v>
      </c>
      <c r="AM88" s="174">
        <v>344</v>
      </c>
      <c r="AN88" s="173">
        <v>695.7</v>
      </c>
      <c r="AO88" s="189">
        <v>722.4</v>
      </c>
      <c r="AP88" s="173">
        <v>286.21199999999999</v>
      </c>
      <c r="AQ88" s="174">
        <v>415.83699999999999</v>
      </c>
      <c r="AR88" s="173">
        <v>650</v>
      </c>
      <c r="AS88" s="174">
        <v>699</v>
      </c>
      <c r="AT88" s="173">
        <v>575.70000000000005</v>
      </c>
      <c r="AU88" s="174">
        <v>619.54</v>
      </c>
      <c r="AV88" s="173">
        <v>648</v>
      </c>
      <c r="AW88" s="174">
        <v>435</v>
      </c>
      <c r="AX88" s="173">
        <v>496.95046000000002</v>
      </c>
      <c r="AY88" s="174">
        <v>516.02785999999992</v>
      </c>
      <c r="AZ88" s="192">
        <v>717.7966101694916</v>
      </c>
      <c r="BA88" s="174">
        <v>745</v>
      </c>
      <c r="BB88" s="166">
        <v>844</v>
      </c>
      <c r="BC88" s="167">
        <v>441.78988326848253</v>
      </c>
      <c r="BD88" s="173">
        <v>1135</v>
      </c>
      <c r="BE88" s="174">
        <v>1222</v>
      </c>
      <c r="BF88" s="173">
        <v>566</v>
      </c>
      <c r="BG88" s="174">
        <v>481</v>
      </c>
      <c r="BH88" s="173">
        <v>709</v>
      </c>
      <c r="BI88" s="174">
        <v>708</v>
      </c>
      <c r="BJ88" s="173">
        <v>451.69</v>
      </c>
      <c r="BK88" s="174">
        <v>469</v>
      </c>
      <c r="BL88" s="173">
        <v>412</v>
      </c>
      <c r="BM88" s="189">
        <v>404</v>
      </c>
      <c r="BN88" s="193">
        <v>644</v>
      </c>
      <c r="BO88" s="194">
        <v>693</v>
      </c>
      <c r="BP88" s="166">
        <v>963.6</v>
      </c>
      <c r="BQ88" s="167">
        <v>694.03307160000008</v>
      </c>
    </row>
    <row r="89" spans="1:69" s="195" customFormat="1" ht="40.5" customHeight="1" thickBot="1" x14ac:dyDescent="0.3">
      <c r="A89" s="205">
        <v>15</v>
      </c>
      <c r="B89" s="24" t="s">
        <v>79</v>
      </c>
      <c r="C89" s="1390" t="s">
        <v>3</v>
      </c>
      <c r="D89" s="1390"/>
      <c r="E89" s="138" t="s">
        <v>8</v>
      </c>
      <c r="F89" s="224" t="e">
        <f>#REF!</f>
        <v>#REF!</v>
      </c>
      <c r="G89" s="138">
        <v>0.81</v>
      </c>
      <c r="H89" s="206" t="e">
        <f t="shared" si="4"/>
        <v>#REF!</v>
      </c>
      <c r="I89" s="206" t="e">
        <f>(H89*($I$9+#REF!))+H89</f>
        <v>#REF!</v>
      </c>
      <c r="J89" s="274" t="e">
        <f>#REF!</f>
        <v>#REF!</v>
      </c>
      <c r="K89" s="275" t="e">
        <f>#REF!</f>
        <v>#REF!</v>
      </c>
      <c r="L89" s="166">
        <v>469</v>
      </c>
      <c r="M89" s="167">
        <v>303</v>
      </c>
      <c r="N89" s="184">
        <v>351.94356998341829</v>
      </c>
      <c r="O89" s="185">
        <v>277.7</v>
      </c>
      <c r="P89" s="186">
        <v>518</v>
      </c>
      <c r="Q89" s="167">
        <v>385.5</v>
      </c>
      <c r="R89" s="166">
        <v>466.96163916270285</v>
      </c>
      <c r="S89" s="167">
        <v>413.3</v>
      </c>
      <c r="T89" s="187">
        <v>821</v>
      </c>
      <c r="U89" s="188">
        <v>237</v>
      </c>
      <c r="V89" s="166">
        <v>381.25466424229927</v>
      </c>
      <c r="W89" s="167">
        <v>410.29101947099275</v>
      </c>
      <c r="X89" s="173">
        <v>364.40677966101697</v>
      </c>
      <c r="Y89" s="189">
        <v>364</v>
      </c>
      <c r="Z89" s="166">
        <v>624.25</v>
      </c>
      <c r="AA89" s="167">
        <v>672</v>
      </c>
      <c r="AB89" s="166">
        <v>861</v>
      </c>
      <c r="AC89" s="321">
        <v>511</v>
      </c>
      <c r="AD89" s="173">
        <v>531</v>
      </c>
      <c r="AE89" s="191">
        <v>320</v>
      </c>
      <c r="AF89" s="173">
        <v>388</v>
      </c>
      <c r="AG89" s="174">
        <v>403</v>
      </c>
      <c r="AH89" s="173">
        <v>298.11</v>
      </c>
      <c r="AI89" s="174">
        <v>335</v>
      </c>
      <c r="AJ89" s="173">
        <v>306.48</v>
      </c>
      <c r="AK89" s="174">
        <v>329</v>
      </c>
      <c r="AL89" s="173">
        <v>233</v>
      </c>
      <c r="AM89" s="174">
        <v>224</v>
      </c>
      <c r="AN89" s="173">
        <v>454.45</v>
      </c>
      <c r="AO89" s="189">
        <v>471.9</v>
      </c>
      <c r="AP89" s="173">
        <v>178.36399999999998</v>
      </c>
      <c r="AQ89" s="174">
        <v>259.25</v>
      </c>
      <c r="AR89" s="173">
        <v>425</v>
      </c>
      <c r="AS89" s="174">
        <v>457</v>
      </c>
      <c r="AT89" s="173">
        <v>376.06</v>
      </c>
      <c r="AU89" s="174">
        <v>404.7</v>
      </c>
      <c r="AV89" s="173">
        <v>422.40000000000003</v>
      </c>
      <c r="AW89" s="174">
        <v>284</v>
      </c>
      <c r="AX89" s="173">
        <v>324.62146000000007</v>
      </c>
      <c r="AY89" s="174">
        <v>337.09028000000001</v>
      </c>
      <c r="AZ89" s="192">
        <v>468.64406779661022</v>
      </c>
      <c r="BA89" s="174">
        <v>486</v>
      </c>
      <c r="BB89" s="166">
        <v>551</v>
      </c>
      <c r="BC89" s="167">
        <v>288.5555555555556</v>
      </c>
      <c r="BD89" s="173">
        <v>742</v>
      </c>
      <c r="BE89" s="174">
        <v>798</v>
      </c>
      <c r="BF89" s="173">
        <v>369</v>
      </c>
      <c r="BG89" s="174">
        <v>314</v>
      </c>
      <c r="BH89" s="173">
        <v>463</v>
      </c>
      <c r="BI89" s="174">
        <v>462</v>
      </c>
      <c r="BJ89" s="173">
        <v>294.92</v>
      </c>
      <c r="BK89" s="174">
        <v>306</v>
      </c>
      <c r="BL89" s="173">
        <v>269</v>
      </c>
      <c r="BM89" s="189">
        <v>265</v>
      </c>
      <c r="BN89" s="193">
        <v>421</v>
      </c>
      <c r="BO89" s="194">
        <v>453</v>
      </c>
      <c r="BP89" s="166">
        <v>629.20000000000005</v>
      </c>
      <c r="BQ89" s="167">
        <v>453.35832696</v>
      </c>
    </row>
    <row r="90" spans="1:69" s="195" customFormat="1" ht="40.5" customHeight="1" thickBot="1" x14ac:dyDescent="0.3">
      <c r="A90" s="205">
        <v>16</v>
      </c>
      <c r="B90" s="24" t="s">
        <v>80</v>
      </c>
      <c r="C90" s="1390" t="s">
        <v>3</v>
      </c>
      <c r="D90" s="1390"/>
      <c r="E90" s="138" t="s">
        <v>8</v>
      </c>
      <c r="F90" s="224" t="e">
        <f>#REF!</f>
        <v>#REF!</v>
      </c>
      <c r="G90" s="138">
        <v>0.69</v>
      </c>
      <c r="H90" s="206" t="e">
        <f t="shared" si="4"/>
        <v>#REF!</v>
      </c>
      <c r="I90" s="206" t="e">
        <f>(H90*($I$9+#REF!))+H90</f>
        <v>#REF!</v>
      </c>
      <c r="J90" s="274" t="e">
        <f>#REF!</f>
        <v>#REF!</v>
      </c>
      <c r="K90" s="275" t="e">
        <f>#REF!</f>
        <v>#REF!</v>
      </c>
      <c r="L90" s="166">
        <v>400</v>
      </c>
      <c r="M90" s="167">
        <v>258</v>
      </c>
      <c r="N90" s="184">
        <v>299.8037818377266</v>
      </c>
      <c r="O90" s="185">
        <v>236.6</v>
      </c>
      <c r="P90" s="186">
        <v>441</v>
      </c>
      <c r="Q90" s="167">
        <v>327.75</v>
      </c>
      <c r="R90" s="166">
        <v>397.78213706452453</v>
      </c>
      <c r="S90" s="167">
        <v>352</v>
      </c>
      <c r="T90" s="187">
        <v>699</v>
      </c>
      <c r="U90" s="188">
        <v>202</v>
      </c>
      <c r="V90" s="166">
        <v>324.77249176195863</v>
      </c>
      <c r="W90" s="167">
        <v>349.50716473454929</v>
      </c>
      <c r="X90" s="173">
        <v>310.16949152542372</v>
      </c>
      <c r="Y90" s="189">
        <v>310</v>
      </c>
      <c r="Z90" s="166">
        <v>531.77</v>
      </c>
      <c r="AA90" s="167">
        <v>572</v>
      </c>
      <c r="AB90" s="166">
        <v>734</v>
      </c>
      <c r="AC90" s="321">
        <v>436</v>
      </c>
      <c r="AD90" s="173">
        <v>452</v>
      </c>
      <c r="AE90" s="191">
        <v>272</v>
      </c>
      <c r="AF90" s="173">
        <v>331</v>
      </c>
      <c r="AG90" s="174">
        <v>343</v>
      </c>
      <c r="AH90" s="173">
        <v>254.18</v>
      </c>
      <c r="AI90" s="174">
        <v>285</v>
      </c>
      <c r="AJ90" s="173">
        <v>261.5</v>
      </c>
      <c r="AK90" s="174">
        <v>281</v>
      </c>
      <c r="AL90" s="173">
        <v>199</v>
      </c>
      <c r="AM90" s="174">
        <v>192</v>
      </c>
      <c r="AN90" s="173">
        <v>387.12</v>
      </c>
      <c r="AO90" s="189">
        <v>402</v>
      </c>
      <c r="AP90" s="173">
        <v>207.39999999999998</v>
      </c>
      <c r="AQ90" s="174">
        <v>300.72999999999996</v>
      </c>
      <c r="AR90" s="173">
        <v>362</v>
      </c>
      <c r="AS90" s="174">
        <v>389</v>
      </c>
      <c r="AT90" s="173">
        <v>320.35000000000002</v>
      </c>
      <c r="AU90" s="174">
        <v>344.74</v>
      </c>
      <c r="AV90" s="173">
        <v>360</v>
      </c>
      <c r="AW90" s="174">
        <v>242</v>
      </c>
      <c r="AX90" s="173">
        <v>276.52744000000001</v>
      </c>
      <c r="AY90" s="174">
        <v>287.15176000000002</v>
      </c>
      <c r="AZ90" s="192">
        <v>398.30508474576271</v>
      </c>
      <c r="BA90" s="174">
        <v>413</v>
      </c>
      <c r="BB90" s="166">
        <v>470</v>
      </c>
      <c r="BC90" s="167">
        <v>245.49538461538464</v>
      </c>
      <c r="BD90" s="173">
        <v>632</v>
      </c>
      <c r="BE90" s="174">
        <v>680</v>
      </c>
      <c r="BF90" s="173">
        <v>315</v>
      </c>
      <c r="BG90" s="174">
        <v>267</v>
      </c>
      <c r="BH90" s="173">
        <v>394</v>
      </c>
      <c r="BI90" s="174">
        <v>394</v>
      </c>
      <c r="BJ90" s="173">
        <v>250.85</v>
      </c>
      <c r="BK90" s="174">
        <v>261</v>
      </c>
      <c r="BL90" s="173">
        <v>229</v>
      </c>
      <c r="BM90" s="189">
        <v>225</v>
      </c>
      <c r="BN90" s="193">
        <v>358</v>
      </c>
      <c r="BO90" s="194">
        <v>386</v>
      </c>
      <c r="BP90" s="166">
        <v>536.80000000000007</v>
      </c>
      <c r="BQ90" s="167">
        <v>386.19869067999997</v>
      </c>
    </row>
    <row r="91" spans="1:69" s="195" customFormat="1" ht="40.5" customHeight="1" thickBot="1" x14ac:dyDescent="0.3">
      <c r="A91" s="205">
        <v>17</v>
      </c>
      <c r="B91" s="24" t="s">
        <v>81</v>
      </c>
      <c r="C91" s="1390" t="s">
        <v>3</v>
      </c>
      <c r="D91" s="1390"/>
      <c r="E91" s="138" t="s">
        <v>8</v>
      </c>
      <c r="F91" s="224" t="e">
        <f>#REF!</f>
        <v>#REF!</v>
      </c>
      <c r="G91" s="138">
        <v>0.43</v>
      </c>
      <c r="H91" s="206" t="e">
        <f t="shared" si="4"/>
        <v>#REF!</v>
      </c>
      <c r="I91" s="206" t="e">
        <f>(H91*($I$9+#REF!))+H91</f>
        <v>#REF!</v>
      </c>
      <c r="J91" s="274" t="e">
        <f>#REF!</f>
        <v>#REF!</v>
      </c>
      <c r="K91" s="275" t="e">
        <f>#REF!</f>
        <v>#REF!</v>
      </c>
      <c r="L91" s="166">
        <v>249</v>
      </c>
      <c r="M91" s="167">
        <v>161</v>
      </c>
      <c r="N91" s="184">
        <v>186.83424085539482</v>
      </c>
      <c r="O91" s="185">
        <v>147.4</v>
      </c>
      <c r="P91" s="186">
        <v>275</v>
      </c>
      <c r="Q91" s="167">
        <v>204.75</v>
      </c>
      <c r="R91" s="166">
        <v>247.89321585180519</v>
      </c>
      <c r="S91" s="167">
        <v>219.4</v>
      </c>
      <c r="T91" s="187">
        <v>436</v>
      </c>
      <c r="U91" s="188">
        <v>126</v>
      </c>
      <c r="V91" s="166">
        <v>202.39445138788727</v>
      </c>
      <c r="W91" s="167">
        <v>217.80881280558876</v>
      </c>
      <c r="X91" s="173">
        <v>193.22033898305085</v>
      </c>
      <c r="Y91" s="189">
        <v>193</v>
      </c>
      <c r="Z91" s="166">
        <v>331.39</v>
      </c>
      <c r="AA91" s="167">
        <v>357</v>
      </c>
      <c r="AB91" s="166">
        <v>458</v>
      </c>
      <c r="AC91" s="321">
        <v>271</v>
      </c>
      <c r="AD91" s="173">
        <v>282</v>
      </c>
      <c r="AE91" s="191">
        <v>170</v>
      </c>
      <c r="AF91" s="173">
        <v>206</v>
      </c>
      <c r="AG91" s="174">
        <v>214</v>
      </c>
      <c r="AH91" s="173">
        <v>157.94999999999999</v>
      </c>
      <c r="AI91" s="174">
        <v>178</v>
      </c>
      <c r="AJ91" s="173">
        <v>163.18</v>
      </c>
      <c r="AK91" s="174">
        <v>175</v>
      </c>
      <c r="AL91" s="173">
        <v>124</v>
      </c>
      <c r="AM91" s="174">
        <v>120</v>
      </c>
      <c r="AN91" s="173">
        <v>241.25</v>
      </c>
      <c r="AO91" s="189">
        <v>250.5</v>
      </c>
      <c r="AP91" s="173">
        <v>124.44</v>
      </c>
      <c r="AQ91" s="174">
        <v>180.43799999999999</v>
      </c>
      <c r="AR91" s="173">
        <v>225</v>
      </c>
      <c r="AS91" s="174">
        <v>243</v>
      </c>
      <c r="AT91" s="173">
        <v>199.64</v>
      </c>
      <c r="AU91" s="174">
        <v>214.84</v>
      </c>
      <c r="AV91" s="173">
        <v>224</v>
      </c>
      <c r="AW91" s="174">
        <v>151</v>
      </c>
      <c r="AX91" s="173">
        <v>172.32900000000001</v>
      </c>
      <c r="AY91" s="174">
        <v>178.94812000000002</v>
      </c>
      <c r="AZ91" s="192">
        <v>229.66101694915255</v>
      </c>
      <c r="BA91" s="174">
        <v>237</v>
      </c>
      <c r="BB91" s="166">
        <v>293</v>
      </c>
      <c r="BC91" s="167">
        <v>153.23445692883897</v>
      </c>
      <c r="BD91" s="173">
        <v>394</v>
      </c>
      <c r="BE91" s="174">
        <v>424</v>
      </c>
      <c r="BF91" s="173">
        <v>196</v>
      </c>
      <c r="BG91" s="174">
        <v>166</v>
      </c>
      <c r="BH91" s="173">
        <v>246</v>
      </c>
      <c r="BI91" s="174">
        <v>245</v>
      </c>
      <c r="BJ91" s="173">
        <v>156.78</v>
      </c>
      <c r="BK91" s="174">
        <v>163</v>
      </c>
      <c r="BL91" s="173">
        <v>143</v>
      </c>
      <c r="BM91" s="189">
        <v>141</v>
      </c>
      <c r="BN91" s="193">
        <v>223</v>
      </c>
      <c r="BO91" s="194">
        <v>240</v>
      </c>
      <c r="BP91" s="166">
        <v>334.40000000000003</v>
      </c>
      <c r="BQ91" s="167">
        <v>240.67474464</v>
      </c>
    </row>
    <row r="92" spans="1:69" s="195" customFormat="1" ht="40.5" customHeight="1" thickBot="1" x14ac:dyDescent="0.3">
      <c r="A92" s="205">
        <v>18</v>
      </c>
      <c r="B92" s="24" t="s">
        <v>82</v>
      </c>
      <c r="C92" s="1390" t="s">
        <v>3</v>
      </c>
      <c r="D92" s="1390"/>
      <c r="E92" s="138" t="s">
        <v>8</v>
      </c>
      <c r="F92" s="224" t="e">
        <f>#REF!</f>
        <v>#REF!</v>
      </c>
      <c r="G92" s="138">
        <v>0.5</v>
      </c>
      <c r="H92" s="206" t="e">
        <f t="shared" si="4"/>
        <v>#REF!</v>
      </c>
      <c r="I92" s="206" t="e">
        <f>(H92*($I$9+#REF!))+H92</f>
        <v>#REF!</v>
      </c>
      <c r="J92" s="274" t="e">
        <f>#REF!</f>
        <v>#REF!</v>
      </c>
      <c r="K92" s="275" t="e">
        <f>#REF!</f>
        <v>#REF!</v>
      </c>
      <c r="L92" s="166">
        <v>290</v>
      </c>
      <c r="M92" s="167">
        <v>187</v>
      </c>
      <c r="N92" s="184">
        <v>217.24911727371494</v>
      </c>
      <c r="O92" s="185">
        <v>171.4</v>
      </c>
      <c r="P92" s="186">
        <v>320</v>
      </c>
      <c r="Q92" s="167">
        <v>237.75</v>
      </c>
      <c r="R92" s="166">
        <v>288.24792540907578</v>
      </c>
      <c r="S92" s="167">
        <v>255.1</v>
      </c>
      <c r="T92" s="187">
        <v>507</v>
      </c>
      <c r="U92" s="188">
        <v>146</v>
      </c>
      <c r="V92" s="166">
        <v>235.34238533475263</v>
      </c>
      <c r="W92" s="167">
        <v>253.2660614018474</v>
      </c>
      <c r="X92" s="173">
        <v>224.57627118644069</v>
      </c>
      <c r="Y92" s="189">
        <v>225</v>
      </c>
      <c r="Z92" s="166">
        <v>385.34</v>
      </c>
      <c r="AA92" s="167">
        <v>415</v>
      </c>
      <c r="AB92" s="166">
        <v>532</v>
      </c>
      <c r="AC92" s="321">
        <v>315</v>
      </c>
      <c r="AD92" s="173">
        <v>328</v>
      </c>
      <c r="AE92" s="191">
        <v>197</v>
      </c>
      <c r="AF92" s="173">
        <v>240</v>
      </c>
      <c r="AG92" s="174">
        <v>249</v>
      </c>
      <c r="AH92" s="173">
        <v>184.1</v>
      </c>
      <c r="AI92" s="174">
        <v>206</v>
      </c>
      <c r="AJ92" s="173">
        <v>189.33</v>
      </c>
      <c r="AK92" s="174">
        <v>204</v>
      </c>
      <c r="AL92" s="173">
        <v>144</v>
      </c>
      <c r="AM92" s="174">
        <v>139</v>
      </c>
      <c r="AN92" s="173">
        <v>280.52</v>
      </c>
      <c r="AO92" s="189">
        <v>291.3</v>
      </c>
      <c r="AP92" s="173">
        <v>165.92</v>
      </c>
      <c r="AQ92" s="174">
        <v>240.58399999999997</v>
      </c>
      <c r="AR92" s="173">
        <v>262</v>
      </c>
      <c r="AS92" s="174">
        <v>282</v>
      </c>
      <c r="AT92" s="173">
        <v>232.14</v>
      </c>
      <c r="AU92" s="174">
        <v>249.81</v>
      </c>
      <c r="AV92" s="173">
        <v>260.8</v>
      </c>
      <c r="AW92" s="174">
        <v>176</v>
      </c>
      <c r="AX92" s="173">
        <v>200.38648000000001</v>
      </c>
      <c r="AY92" s="174">
        <v>208.08068</v>
      </c>
      <c r="AZ92" s="192">
        <v>269.49152542372883</v>
      </c>
      <c r="BA92" s="174">
        <v>280</v>
      </c>
      <c r="BB92" s="166">
        <v>340</v>
      </c>
      <c r="BC92" s="167">
        <v>177.8207073954984</v>
      </c>
      <c r="BD92" s="173">
        <v>458</v>
      </c>
      <c r="BE92" s="174">
        <v>493</v>
      </c>
      <c r="BF92" s="173">
        <v>228</v>
      </c>
      <c r="BG92" s="174">
        <v>194</v>
      </c>
      <c r="BH92" s="173">
        <v>286</v>
      </c>
      <c r="BI92" s="174">
        <v>285</v>
      </c>
      <c r="BJ92" s="173">
        <v>182.2</v>
      </c>
      <c r="BK92" s="174">
        <v>189</v>
      </c>
      <c r="BL92" s="173">
        <v>166</v>
      </c>
      <c r="BM92" s="189">
        <v>163</v>
      </c>
      <c r="BN92" s="193">
        <v>260</v>
      </c>
      <c r="BO92" s="194">
        <v>280</v>
      </c>
      <c r="BP92" s="166">
        <v>388.3</v>
      </c>
      <c r="BQ92" s="167">
        <v>279.85689952000001</v>
      </c>
    </row>
    <row r="93" spans="1:69" s="195" customFormat="1" ht="40.5" customHeight="1" thickBot="1" x14ac:dyDescent="0.3">
      <c r="A93" s="205">
        <v>19</v>
      </c>
      <c r="B93" s="24" t="s">
        <v>83</v>
      </c>
      <c r="C93" s="1390" t="s">
        <v>3</v>
      </c>
      <c r="D93" s="1390"/>
      <c r="E93" s="138" t="s">
        <v>8</v>
      </c>
      <c r="F93" s="224" t="e">
        <f>#REF!</f>
        <v>#REF!</v>
      </c>
      <c r="G93" s="138">
        <v>0.3</v>
      </c>
      <c r="H93" s="206" t="e">
        <f t="shared" si="4"/>
        <v>#REF!</v>
      </c>
      <c r="I93" s="206" t="e">
        <f>(H93*($I$9+#REF!))+H93</f>
        <v>#REF!</v>
      </c>
      <c r="J93" s="274" t="e">
        <f>#REF!</f>
        <v>#REF!</v>
      </c>
      <c r="K93" s="275" t="e">
        <f>#REF!</f>
        <v>#REF!</v>
      </c>
      <c r="L93" s="166">
        <v>174</v>
      </c>
      <c r="M93" s="167">
        <v>112</v>
      </c>
      <c r="N93" s="184">
        <v>130.34947036422895</v>
      </c>
      <c r="O93" s="185">
        <v>102.9</v>
      </c>
      <c r="P93" s="186">
        <v>192</v>
      </c>
      <c r="Q93" s="167">
        <v>142.5</v>
      </c>
      <c r="R93" s="166">
        <v>172.94875524544545</v>
      </c>
      <c r="S93" s="167">
        <v>153.1</v>
      </c>
      <c r="T93" s="187">
        <v>304</v>
      </c>
      <c r="U93" s="188">
        <v>88</v>
      </c>
      <c r="V93" s="166">
        <v>141.20543120085156</v>
      </c>
      <c r="W93" s="167">
        <v>151.95963684110839</v>
      </c>
      <c r="X93" s="173">
        <v>134.74576271186442</v>
      </c>
      <c r="Y93" s="189">
        <v>135</v>
      </c>
      <c r="Z93" s="166">
        <v>231.2</v>
      </c>
      <c r="AA93" s="167">
        <v>249</v>
      </c>
      <c r="AB93" s="166">
        <v>320</v>
      </c>
      <c r="AC93" s="321">
        <v>189</v>
      </c>
      <c r="AD93" s="173">
        <v>197</v>
      </c>
      <c r="AE93" s="191">
        <v>118</v>
      </c>
      <c r="AF93" s="173">
        <v>144</v>
      </c>
      <c r="AG93" s="174">
        <v>149</v>
      </c>
      <c r="AH93" s="173">
        <v>110.88</v>
      </c>
      <c r="AI93" s="174">
        <v>123</v>
      </c>
      <c r="AJ93" s="173">
        <v>114.01</v>
      </c>
      <c r="AK93" s="174">
        <v>122</v>
      </c>
      <c r="AL93" s="173">
        <v>86</v>
      </c>
      <c r="AM93" s="174">
        <v>83</v>
      </c>
      <c r="AN93" s="173">
        <v>168.31</v>
      </c>
      <c r="AO93" s="189">
        <v>174.8</v>
      </c>
      <c r="AP93" s="173">
        <v>248.88</v>
      </c>
      <c r="AQ93" s="174">
        <v>360.87599999999998</v>
      </c>
      <c r="AR93" s="173">
        <v>157</v>
      </c>
      <c r="AS93" s="174">
        <v>169</v>
      </c>
      <c r="AT93" s="173">
        <v>139.28</v>
      </c>
      <c r="AU93" s="174">
        <v>149.88999999999999</v>
      </c>
      <c r="AV93" s="173">
        <v>156.80000000000001</v>
      </c>
      <c r="AW93" s="174">
        <v>105</v>
      </c>
      <c r="AX93" s="173">
        <v>120.22978000000001</v>
      </c>
      <c r="AY93" s="174">
        <v>124.8463</v>
      </c>
      <c r="AZ93" s="192">
        <v>173.72881355932205</v>
      </c>
      <c r="BA93" s="174">
        <v>181</v>
      </c>
      <c r="BB93" s="166">
        <v>204</v>
      </c>
      <c r="BC93" s="167">
        <v>106.23828877005349</v>
      </c>
      <c r="BD93" s="173">
        <v>275</v>
      </c>
      <c r="BE93" s="174">
        <v>296</v>
      </c>
      <c r="BF93" s="173">
        <v>152</v>
      </c>
      <c r="BG93" s="174">
        <v>164</v>
      </c>
      <c r="BH93" s="173">
        <v>171</v>
      </c>
      <c r="BI93" s="174">
        <v>171</v>
      </c>
      <c r="BJ93" s="173">
        <v>109.32</v>
      </c>
      <c r="BK93" s="174">
        <v>113</v>
      </c>
      <c r="BL93" s="173">
        <v>100</v>
      </c>
      <c r="BM93" s="189">
        <v>98</v>
      </c>
      <c r="BN93" s="193">
        <v>156</v>
      </c>
      <c r="BO93" s="194">
        <v>168</v>
      </c>
      <c r="BP93" s="166">
        <v>233.20000000000002</v>
      </c>
      <c r="BQ93" s="167">
        <v>167.90593116000002</v>
      </c>
    </row>
    <row r="94" spans="1:69" s="195" customFormat="1" ht="40.5" customHeight="1" thickBot="1" x14ac:dyDescent="0.3">
      <c r="A94" s="205">
        <v>20</v>
      </c>
      <c r="B94" s="24" t="s">
        <v>84</v>
      </c>
      <c r="C94" s="1390" t="s">
        <v>3</v>
      </c>
      <c r="D94" s="1390"/>
      <c r="E94" s="138" t="s">
        <v>8</v>
      </c>
      <c r="F94" s="224" t="e">
        <f>#REF!</f>
        <v>#REF!</v>
      </c>
      <c r="G94" s="138">
        <v>0.4</v>
      </c>
      <c r="H94" s="206" t="e">
        <f t="shared" si="4"/>
        <v>#REF!</v>
      </c>
      <c r="I94" s="206" t="e">
        <f>(H94*($I$9+#REF!))+H94</f>
        <v>#REF!</v>
      </c>
      <c r="J94" s="274" t="e">
        <f>#REF!</f>
        <v>#REF!</v>
      </c>
      <c r="K94" s="275" t="e">
        <f>#REF!</f>
        <v>#REF!</v>
      </c>
      <c r="L94" s="166">
        <v>232</v>
      </c>
      <c r="M94" s="167">
        <v>150</v>
      </c>
      <c r="N94" s="184">
        <v>173.79929381897199</v>
      </c>
      <c r="O94" s="185">
        <v>137.19999999999999</v>
      </c>
      <c r="P94" s="186">
        <v>256</v>
      </c>
      <c r="Q94" s="167">
        <v>190.5</v>
      </c>
      <c r="R94" s="166">
        <v>230.59834032726067</v>
      </c>
      <c r="S94" s="167">
        <v>204.1</v>
      </c>
      <c r="T94" s="187">
        <v>405</v>
      </c>
      <c r="U94" s="188">
        <v>117</v>
      </c>
      <c r="V94" s="166">
        <v>188.27390826780211</v>
      </c>
      <c r="W94" s="167">
        <v>202.61284912147789</v>
      </c>
      <c r="X94" s="173">
        <v>179.66101694915255</v>
      </c>
      <c r="Y94" s="189">
        <v>180</v>
      </c>
      <c r="Z94" s="166">
        <v>308.27</v>
      </c>
      <c r="AA94" s="167">
        <v>332</v>
      </c>
      <c r="AB94" s="166">
        <v>426</v>
      </c>
      <c r="AC94" s="321">
        <v>252</v>
      </c>
      <c r="AD94" s="173">
        <v>262</v>
      </c>
      <c r="AE94" s="191">
        <v>158</v>
      </c>
      <c r="AF94" s="173">
        <v>192</v>
      </c>
      <c r="AG94" s="174">
        <v>199</v>
      </c>
      <c r="AH94" s="173">
        <v>147.49</v>
      </c>
      <c r="AI94" s="174">
        <v>165</v>
      </c>
      <c r="AJ94" s="173">
        <v>151.66999999999999</v>
      </c>
      <c r="AK94" s="174">
        <v>163</v>
      </c>
      <c r="AL94" s="173">
        <v>115</v>
      </c>
      <c r="AM94" s="174">
        <v>112</v>
      </c>
      <c r="AN94" s="173">
        <v>224.42</v>
      </c>
      <c r="AO94" s="189">
        <v>233</v>
      </c>
      <c r="AP94" s="173">
        <v>372.28299999999996</v>
      </c>
      <c r="AQ94" s="174">
        <v>542.351</v>
      </c>
      <c r="AR94" s="173">
        <v>210</v>
      </c>
      <c r="AS94" s="174">
        <v>226</v>
      </c>
      <c r="AT94" s="173">
        <v>185.71</v>
      </c>
      <c r="AU94" s="174">
        <v>199.85</v>
      </c>
      <c r="AV94" s="173">
        <v>209.60000000000002</v>
      </c>
      <c r="AW94" s="174">
        <v>140</v>
      </c>
      <c r="AX94" s="173">
        <v>160.30286000000001</v>
      </c>
      <c r="AY94" s="174">
        <v>166.45822000000001</v>
      </c>
      <c r="AZ94" s="192">
        <v>231.35593220338984</v>
      </c>
      <c r="BA94" s="174">
        <v>240</v>
      </c>
      <c r="BB94" s="166">
        <v>272</v>
      </c>
      <c r="BC94" s="167">
        <v>142.59534136546185</v>
      </c>
      <c r="BD94" s="173">
        <v>366</v>
      </c>
      <c r="BE94" s="174">
        <v>394</v>
      </c>
      <c r="BF94" s="173">
        <v>203</v>
      </c>
      <c r="BG94" s="174">
        <v>219</v>
      </c>
      <c r="BH94" s="173">
        <v>229</v>
      </c>
      <c r="BI94" s="174">
        <v>228</v>
      </c>
      <c r="BJ94" s="173">
        <v>145.76</v>
      </c>
      <c r="BK94" s="174">
        <v>151</v>
      </c>
      <c r="BL94" s="173">
        <v>132</v>
      </c>
      <c r="BM94" s="189">
        <v>130</v>
      </c>
      <c r="BN94" s="193">
        <v>208</v>
      </c>
      <c r="BO94" s="194">
        <v>224</v>
      </c>
      <c r="BP94" s="166">
        <v>311.3</v>
      </c>
      <c r="BQ94" s="167">
        <v>223.8882558</v>
      </c>
    </row>
    <row r="95" spans="1:69" s="195" customFormat="1" ht="40.5" customHeight="1" thickBot="1" x14ac:dyDescent="0.3">
      <c r="A95" s="205">
        <v>21</v>
      </c>
      <c r="B95" s="24" t="s">
        <v>85</v>
      </c>
      <c r="C95" s="1390" t="s">
        <v>3</v>
      </c>
      <c r="D95" s="1390"/>
      <c r="E95" s="138" t="s">
        <v>8</v>
      </c>
      <c r="F95" s="224" t="e">
        <f>#REF!</f>
        <v>#REF!</v>
      </c>
      <c r="G95" s="138">
        <v>0.6</v>
      </c>
      <c r="H95" s="206" t="e">
        <f t="shared" si="4"/>
        <v>#REF!</v>
      </c>
      <c r="I95" s="206" t="e">
        <f>(H95*($I$9+#REF!))+H95</f>
        <v>#REF!</v>
      </c>
      <c r="J95" s="274" t="e">
        <f>#REF!</f>
        <v>#REF!</v>
      </c>
      <c r="K95" s="275" t="e">
        <f>#REF!</f>
        <v>#REF!</v>
      </c>
      <c r="L95" s="166">
        <v>347</v>
      </c>
      <c r="M95" s="167">
        <v>224</v>
      </c>
      <c r="N95" s="184">
        <v>260.6989407284579</v>
      </c>
      <c r="O95" s="185">
        <v>205.7</v>
      </c>
      <c r="P95" s="186">
        <v>384</v>
      </c>
      <c r="Q95" s="167">
        <v>285</v>
      </c>
      <c r="R95" s="166">
        <v>345.89751049089091</v>
      </c>
      <c r="S95" s="167">
        <v>306.10000000000002</v>
      </c>
      <c r="T95" s="187">
        <v>608</v>
      </c>
      <c r="U95" s="188">
        <v>175</v>
      </c>
      <c r="V95" s="166">
        <v>282.41086240170313</v>
      </c>
      <c r="W95" s="167">
        <v>303.91927368221678</v>
      </c>
      <c r="X95" s="173">
        <v>270.33898305084745</v>
      </c>
      <c r="Y95" s="189">
        <v>270</v>
      </c>
      <c r="Z95" s="166">
        <v>462.41</v>
      </c>
      <c r="AA95" s="167">
        <v>498</v>
      </c>
      <c r="AB95" s="166">
        <v>638</v>
      </c>
      <c r="AC95" s="321">
        <v>378</v>
      </c>
      <c r="AD95" s="173">
        <v>393</v>
      </c>
      <c r="AE95" s="191">
        <v>237</v>
      </c>
      <c r="AF95" s="173">
        <v>288</v>
      </c>
      <c r="AG95" s="174">
        <v>299</v>
      </c>
      <c r="AH95" s="173">
        <v>220.71</v>
      </c>
      <c r="AI95" s="174">
        <v>248</v>
      </c>
      <c r="AJ95" s="173">
        <v>226.98</v>
      </c>
      <c r="AK95" s="174">
        <v>245</v>
      </c>
      <c r="AL95" s="173">
        <v>173</v>
      </c>
      <c r="AM95" s="174">
        <v>167</v>
      </c>
      <c r="AN95" s="173">
        <v>336.63</v>
      </c>
      <c r="AO95" s="189">
        <v>349.6</v>
      </c>
      <c r="AP95" s="173">
        <v>340.13599999999997</v>
      </c>
      <c r="AQ95" s="174">
        <v>493.61199999999997</v>
      </c>
      <c r="AR95" s="173">
        <v>315</v>
      </c>
      <c r="AS95" s="174">
        <v>338</v>
      </c>
      <c r="AT95" s="173">
        <v>278.56</v>
      </c>
      <c r="AU95" s="174">
        <v>299.77999999999997</v>
      </c>
      <c r="AV95" s="173">
        <v>313.60000000000002</v>
      </c>
      <c r="AW95" s="174">
        <v>211</v>
      </c>
      <c r="AX95" s="173">
        <v>240.45956000000001</v>
      </c>
      <c r="AY95" s="174">
        <v>249.6926</v>
      </c>
      <c r="AZ95" s="192">
        <v>349.15254237288138</v>
      </c>
      <c r="BA95" s="174">
        <v>360</v>
      </c>
      <c r="BB95" s="166">
        <v>408</v>
      </c>
      <c r="BC95" s="167">
        <v>213.63474530831104</v>
      </c>
      <c r="BD95" s="173">
        <v>549</v>
      </c>
      <c r="BE95" s="174">
        <v>591</v>
      </c>
      <c r="BF95" s="173">
        <v>305</v>
      </c>
      <c r="BG95" s="174">
        <v>328</v>
      </c>
      <c r="BH95" s="173">
        <v>343</v>
      </c>
      <c r="BI95" s="174">
        <v>342</v>
      </c>
      <c r="BJ95" s="173">
        <v>218.64</v>
      </c>
      <c r="BK95" s="174">
        <v>227</v>
      </c>
      <c r="BL95" s="173">
        <v>199</v>
      </c>
      <c r="BM95" s="189">
        <v>195</v>
      </c>
      <c r="BN95" s="193">
        <v>312</v>
      </c>
      <c r="BO95" s="194">
        <v>335</v>
      </c>
      <c r="BP95" s="166">
        <v>466.40000000000003</v>
      </c>
      <c r="BQ95" s="167">
        <v>335.82554324</v>
      </c>
    </row>
    <row r="96" spans="1:69" s="195" customFormat="1" ht="40.5" customHeight="1" thickBot="1" x14ac:dyDescent="0.3">
      <c r="A96" s="205">
        <v>22</v>
      </c>
      <c r="B96" s="24" t="s">
        <v>86</v>
      </c>
      <c r="C96" s="1390" t="s">
        <v>3</v>
      </c>
      <c r="D96" s="1390"/>
      <c r="E96" s="138" t="s">
        <v>8</v>
      </c>
      <c r="F96" s="224" t="e">
        <f>#REF!</f>
        <v>#REF!</v>
      </c>
      <c r="G96" s="138">
        <v>0.9</v>
      </c>
      <c r="H96" s="206" t="e">
        <f t="shared" si="4"/>
        <v>#REF!</v>
      </c>
      <c r="I96" s="206" t="e">
        <f>(H96*($I$9+#REF!))+H96</f>
        <v>#REF!</v>
      </c>
      <c r="J96" s="274" t="e">
        <f>#REF!</f>
        <v>#REF!</v>
      </c>
      <c r="K96" s="275" t="e">
        <f>#REF!</f>
        <v>#REF!</v>
      </c>
      <c r="L96" s="166">
        <v>521</v>
      </c>
      <c r="M96" s="167">
        <v>337</v>
      </c>
      <c r="N96" s="184">
        <v>391.04841109268693</v>
      </c>
      <c r="O96" s="185">
        <v>308.60000000000002</v>
      </c>
      <c r="P96" s="186">
        <v>576</v>
      </c>
      <c r="Q96" s="167">
        <v>428.25</v>
      </c>
      <c r="R96" s="166">
        <v>518.84626573633636</v>
      </c>
      <c r="S96" s="167">
        <v>459.2</v>
      </c>
      <c r="T96" s="187">
        <v>912</v>
      </c>
      <c r="U96" s="188">
        <v>263</v>
      </c>
      <c r="V96" s="166">
        <v>423.61629360255472</v>
      </c>
      <c r="W96" s="167">
        <v>455.87891052332526</v>
      </c>
      <c r="X96" s="173">
        <v>405.08474576271186</v>
      </c>
      <c r="Y96" s="189">
        <v>404</v>
      </c>
      <c r="Z96" s="166">
        <v>693.61</v>
      </c>
      <c r="AA96" s="167">
        <v>746</v>
      </c>
      <c r="AB96" s="166">
        <v>958</v>
      </c>
      <c r="AC96" s="321">
        <v>567</v>
      </c>
      <c r="AD96" s="173">
        <v>590</v>
      </c>
      <c r="AE96" s="191">
        <v>355</v>
      </c>
      <c r="AF96" s="173">
        <v>431</v>
      </c>
      <c r="AG96" s="174">
        <v>448</v>
      </c>
      <c r="AH96" s="173">
        <v>331.58</v>
      </c>
      <c r="AI96" s="174">
        <v>371</v>
      </c>
      <c r="AJ96" s="173">
        <v>341</v>
      </c>
      <c r="AK96" s="174">
        <v>366</v>
      </c>
      <c r="AL96" s="173">
        <v>259</v>
      </c>
      <c r="AM96" s="174">
        <v>250</v>
      </c>
      <c r="AN96" s="173">
        <v>504.94</v>
      </c>
      <c r="AO96" s="189">
        <v>524.29999999999995</v>
      </c>
      <c r="AP96" s="173">
        <v>552.721</v>
      </c>
      <c r="AQ96" s="174">
        <v>594.20099999999991</v>
      </c>
      <c r="AR96" s="173">
        <v>472</v>
      </c>
      <c r="AS96" s="174">
        <v>508</v>
      </c>
      <c r="AT96" s="173">
        <v>417.84</v>
      </c>
      <c r="AU96" s="174">
        <v>449.67</v>
      </c>
      <c r="AV96" s="173">
        <v>470.40000000000003</v>
      </c>
      <c r="AW96" s="174">
        <v>316</v>
      </c>
      <c r="AX96" s="173">
        <v>360.68934000000002</v>
      </c>
      <c r="AY96" s="174">
        <v>374.53890000000007</v>
      </c>
      <c r="AZ96" s="192">
        <v>522.03389830508479</v>
      </c>
      <c r="BA96" s="174">
        <v>542</v>
      </c>
      <c r="BB96" s="166">
        <v>612</v>
      </c>
      <c r="BC96" s="167">
        <v>319.87200000000001</v>
      </c>
      <c r="BD96" s="173">
        <v>824</v>
      </c>
      <c r="BE96" s="174">
        <v>887</v>
      </c>
      <c r="BF96" s="173">
        <v>457</v>
      </c>
      <c r="BG96" s="174">
        <v>492</v>
      </c>
      <c r="BH96" s="173">
        <v>514</v>
      </c>
      <c r="BI96" s="174">
        <v>514</v>
      </c>
      <c r="BJ96" s="173">
        <v>327.97</v>
      </c>
      <c r="BK96" s="174">
        <v>340</v>
      </c>
      <c r="BL96" s="173">
        <v>299</v>
      </c>
      <c r="BM96" s="189">
        <v>294</v>
      </c>
      <c r="BN96" s="193">
        <v>468</v>
      </c>
      <c r="BO96" s="194">
        <v>503</v>
      </c>
      <c r="BP96" s="166">
        <v>699.6</v>
      </c>
      <c r="BQ96" s="167">
        <v>503.73147439999997</v>
      </c>
    </row>
    <row r="97" spans="1:69" s="195" customFormat="1" ht="40.5" customHeight="1" thickBot="1" x14ac:dyDescent="0.3">
      <c r="A97" s="205">
        <v>23</v>
      </c>
      <c r="B97" s="24" t="s">
        <v>87</v>
      </c>
      <c r="C97" s="1390" t="s">
        <v>3</v>
      </c>
      <c r="D97" s="1390"/>
      <c r="E97" s="138" t="s">
        <v>8</v>
      </c>
      <c r="F97" s="224" t="e">
        <f>#REF!</f>
        <v>#REF!</v>
      </c>
      <c r="G97" s="138">
        <v>0.82</v>
      </c>
      <c r="H97" s="206" t="e">
        <f t="shared" si="4"/>
        <v>#REF!</v>
      </c>
      <c r="I97" s="206" t="e">
        <f>(H97*($I$9+#REF!))+H97</f>
        <v>#REF!</v>
      </c>
      <c r="J97" s="274" t="e">
        <f>#REF!</f>
        <v>#REF!</v>
      </c>
      <c r="K97" s="275" t="e">
        <f>#REF!</f>
        <v>#REF!</v>
      </c>
      <c r="L97" s="166">
        <v>475</v>
      </c>
      <c r="M97" s="167">
        <v>307</v>
      </c>
      <c r="N97" s="184">
        <v>356.28855232889248</v>
      </c>
      <c r="O97" s="185">
        <v>281.2</v>
      </c>
      <c r="P97" s="186">
        <v>524</v>
      </c>
      <c r="Q97" s="167">
        <v>390</v>
      </c>
      <c r="R97" s="166">
        <v>472.72659767088436</v>
      </c>
      <c r="S97" s="167">
        <v>418.4</v>
      </c>
      <c r="T97" s="187">
        <v>831</v>
      </c>
      <c r="U97" s="188">
        <v>240</v>
      </c>
      <c r="V97" s="166">
        <v>385.96151194899431</v>
      </c>
      <c r="W97" s="167">
        <v>415.35634069902972</v>
      </c>
      <c r="X97" s="173">
        <v>368.64406779661022</v>
      </c>
      <c r="Y97" s="189">
        <v>368</v>
      </c>
      <c r="Z97" s="166">
        <v>631.96</v>
      </c>
      <c r="AA97" s="167">
        <v>680</v>
      </c>
      <c r="AB97" s="166">
        <v>872</v>
      </c>
      <c r="AC97" s="321">
        <v>517</v>
      </c>
      <c r="AD97" s="173">
        <v>537</v>
      </c>
      <c r="AE97" s="191">
        <v>324</v>
      </c>
      <c r="AF97" s="173">
        <v>393</v>
      </c>
      <c r="AG97" s="174">
        <v>408</v>
      </c>
      <c r="AH97" s="173">
        <v>302.29000000000002</v>
      </c>
      <c r="AI97" s="174">
        <v>338</v>
      </c>
      <c r="AJ97" s="173">
        <v>310.66000000000003</v>
      </c>
      <c r="AK97" s="174">
        <v>334</v>
      </c>
      <c r="AL97" s="173">
        <v>236</v>
      </c>
      <c r="AM97" s="174">
        <v>228</v>
      </c>
      <c r="AN97" s="173">
        <v>460.06</v>
      </c>
      <c r="AO97" s="189">
        <v>477.7</v>
      </c>
      <c r="AP97" s="173">
        <v>502.94499999999994</v>
      </c>
      <c r="AQ97" s="174">
        <v>541.31399999999996</v>
      </c>
      <c r="AR97" s="173">
        <v>430</v>
      </c>
      <c r="AS97" s="174">
        <v>463</v>
      </c>
      <c r="AT97" s="173">
        <v>380.7</v>
      </c>
      <c r="AU97" s="174">
        <v>409.7</v>
      </c>
      <c r="AV97" s="173">
        <v>428.8</v>
      </c>
      <c r="AW97" s="174">
        <v>288</v>
      </c>
      <c r="AX97" s="173">
        <v>328.62666000000002</v>
      </c>
      <c r="AY97" s="174">
        <v>341.24304000000006</v>
      </c>
      <c r="AZ97" s="192">
        <v>440.67796610169495</v>
      </c>
      <c r="BA97" s="174">
        <v>456.99999999999994</v>
      </c>
      <c r="BB97" s="166">
        <v>558</v>
      </c>
      <c r="BC97" s="167">
        <v>291.92031372549025</v>
      </c>
      <c r="BD97" s="173">
        <v>751</v>
      </c>
      <c r="BE97" s="174">
        <v>808</v>
      </c>
      <c r="BF97" s="173">
        <v>374</v>
      </c>
      <c r="BG97" s="174">
        <v>318</v>
      </c>
      <c r="BH97" s="173">
        <v>469</v>
      </c>
      <c r="BI97" s="174">
        <v>468</v>
      </c>
      <c r="BJ97" s="173">
        <v>298.31</v>
      </c>
      <c r="BK97" s="174">
        <v>310</v>
      </c>
      <c r="BL97" s="173">
        <v>273</v>
      </c>
      <c r="BM97" s="189">
        <v>268</v>
      </c>
      <c r="BN97" s="193">
        <v>426</v>
      </c>
      <c r="BO97" s="194">
        <v>458</v>
      </c>
      <c r="BP97" s="166">
        <v>636.90000000000009</v>
      </c>
      <c r="BQ97" s="167">
        <v>458.96750416000003</v>
      </c>
    </row>
    <row r="98" spans="1:69" s="195" customFormat="1" ht="40.5" customHeight="1" thickBot="1" x14ac:dyDescent="0.3">
      <c r="A98" s="205">
        <v>24</v>
      </c>
      <c r="B98" s="24" t="s">
        <v>88</v>
      </c>
      <c r="C98" s="1390" t="s">
        <v>3</v>
      </c>
      <c r="D98" s="1390"/>
      <c r="E98" s="138" t="s">
        <v>8</v>
      </c>
      <c r="F98" s="224" t="e">
        <f>#REF!</f>
        <v>#REF!</v>
      </c>
      <c r="G98" s="138">
        <v>0.25</v>
      </c>
      <c r="H98" s="206" t="e">
        <f t="shared" si="4"/>
        <v>#REF!</v>
      </c>
      <c r="I98" s="206" t="e">
        <f>(H98*($I$9+#REF!))+H98</f>
        <v>#REF!</v>
      </c>
      <c r="J98" s="274" t="e">
        <f>#REF!</f>
        <v>#REF!</v>
      </c>
      <c r="K98" s="275" t="e">
        <f>#REF!</f>
        <v>#REF!</v>
      </c>
      <c r="L98" s="166">
        <v>145</v>
      </c>
      <c r="M98" s="167">
        <v>94</v>
      </c>
      <c r="N98" s="184">
        <v>108.62455863685747</v>
      </c>
      <c r="O98" s="185">
        <v>85.7</v>
      </c>
      <c r="P98" s="186">
        <v>160</v>
      </c>
      <c r="Q98" s="167">
        <v>118.5</v>
      </c>
      <c r="R98" s="166">
        <v>144.12396270453789</v>
      </c>
      <c r="S98" s="167">
        <v>127.5</v>
      </c>
      <c r="T98" s="187">
        <v>253</v>
      </c>
      <c r="U98" s="188">
        <v>73</v>
      </c>
      <c r="V98" s="166">
        <v>117.67119266737632</v>
      </c>
      <c r="W98" s="167">
        <v>126.6330307009237</v>
      </c>
      <c r="X98" s="173">
        <v>112.71186440677967</v>
      </c>
      <c r="Y98" s="189">
        <v>112</v>
      </c>
      <c r="Z98" s="166">
        <v>192.67</v>
      </c>
      <c r="AA98" s="167">
        <v>207</v>
      </c>
      <c r="AB98" s="166">
        <v>266</v>
      </c>
      <c r="AC98" s="321">
        <v>158</v>
      </c>
      <c r="AD98" s="173">
        <v>164</v>
      </c>
      <c r="AE98" s="191">
        <v>99</v>
      </c>
      <c r="AF98" s="173">
        <v>120</v>
      </c>
      <c r="AG98" s="174">
        <v>124</v>
      </c>
      <c r="AH98" s="173">
        <v>92.05</v>
      </c>
      <c r="AI98" s="174">
        <v>104</v>
      </c>
      <c r="AJ98" s="173">
        <v>94.14</v>
      </c>
      <c r="AK98" s="174">
        <v>101</v>
      </c>
      <c r="AL98" s="173">
        <v>72</v>
      </c>
      <c r="AM98" s="174">
        <v>69</v>
      </c>
      <c r="AN98" s="173">
        <v>140.26</v>
      </c>
      <c r="AO98" s="189">
        <v>145.6</v>
      </c>
      <c r="AP98" s="173">
        <v>207.39999999999998</v>
      </c>
      <c r="AQ98" s="174">
        <v>300.72999999999996</v>
      </c>
      <c r="AR98" s="173">
        <v>131</v>
      </c>
      <c r="AS98" s="174">
        <v>141</v>
      </c>
      <c r="AT98" s="173">
        <v>116.07</v>
      </c>
      <c r="AU98" s="174">
        <v>124.91</v>
      </c>
      <c r="AV98" s="173">
        <v>131.20000000000002</v>
      </c>
      <c r="AW98" s="174">
        <v>88</v>
      </c>
      <c r="AX98" s="173">
        <v>100.19324</v>
      </c>
      <c r="AY98" s="174">
        <v>104.04033999999999</v>
      </c>
      <c r="AZ98" s="192">
        <v>134.74576271186442</v>
      </c>
      <c r="BA98" s="174">
        <v>140</v>
      </c>
      <c r="BB98" s="166">
        <v>170</v>
      </c>
      <c r="BC98" s="167">
        <v>88.354358974358973</v>
      </c>
      <c r="BD98" s="173">
        <v>229</v>
      </c>
      <c r="BE98" s="174">
        <v>246</v>
      </c>
      <c r="BF98" s="173">
        <v>114</v>
      </c>
      <c r="BG98" s="174">
        <v>97</v>
      </c>
      <c r="BH98" s="173">
        <v>143</v>
      </c>
      <c r="BI98" s="174">
        <v>143</v>
      </c>
      <c r="BJ98" s="173">
        <v>90.68</v>
      </c>
      <c r="BK98" s="174">
        <v>94</v>
      </c>
      <c r="BL98" s="173">
        <v>83</v>
      </c>
      <c r="BM98" s="189">
        <v>82</v>
      </c>
      <c r="BN98" s="193">
        <v>130</v>
      </c>
      <c r="BO98" s="194">
        <v>140</v>
      </c>
      <c r="BP98" s="166">
        <v>194.70000000000002</v>
      </c>
      <c r="BQ98" s="167">
        <v>139.92844976000001</v>
      </c>
    </row>
    <row r="99" spans="1:69" s="195" customFormat="1" ht="40.5" customHeight="1" thickBot="1" x14ac:dyDescent="0.3">
      <c r="A99" s="205">
        <v>25</v>
      </c>
      <c r="B99" s="24" t="s">
        <v>89</v>
      </c>
      <c r="C99" s="1390" t="s">
        <v>3</v>
      </c>
      <c r="D99" s="1390"/>
      <c r="E99" s="138" t="s">
        <v>8</v>
      </c>
      <c r="F99" s="224" t="e">
        <f>#REF!</f>
        <v>#REF!</v>
      </c>
      <c r="G99" s="138">
        <v>0.17</v>
      </c>
      <c r="H99" s="206" t="e">
        <f t="shared" si="4"/>
        <v>#REF!</v>
      </c>
      <c r="I99" s="206" t="e">
        <f>(H99*($I$9+#REF!))+H99</f>
        <v>#REF!</v>
      </c>
      <c r="J99" s="274" t="e">
        <f>#REF!</f>
        <v>#REF!</v>
      </c>
      <c r="K99" s="275" t="e">
        <f>#REF!</f>
        <v>#REF!</v>
      </c>
      <c r="L99" s="166">
        <v>98</v>
      </c>
      <c r="M99" s="167">
        <v>64</v>
      </c>
      <c r="N99" s="184">
        <v>73.864699873063088</v>
      </c>
      <c r="O99" s="185">
        <v>58.3</v>
      </c>
      <c r="P99" s="186">
        <v>109</v>
      </c>
      <c r="Q99" s="167">
        <v>81</v>
      </c>
      <c r="R99" s="166">
        <v>98.004294639085785</v>
      </c>
      <c r="S99" s="167">
        <v>86.7</v>
      </c>
      <c r="T99" s="187">
        <v>172</v>
      </c>
      <c r="U99" s="188">
        <v>50</v>
      </c>
      <c r="V99" s="166">
        <v>80.016411013815897</v>
      </c>
      <c r="W99" s="167">
        <v>86.110460876628096</v>
      </c>
      <c r="X99" s="173">
        <v>76.271186440677965</v>
      </c>
      <c r="Y99" s="189">
        <v>76</v>
      </c>
      <c r="Z99" s="166">
        <v>131.02000000000001</v>
      </c>
      <c r="AA99" s="167">
        <v>141</v>
      </c>
      <c r="AB99" s="166">
        <v>181</v>
      </c>
      <c r="AC99" s="321">
        <v>107</v>
      </c>
      <c r="AD99" s="173">
        <v>111</v>
      </c>
      <c r="AE99" s="191">
        <v>67</v>
      </c>
      <c r="AF99" s="173">
        <v>81</v>
      </c>
      <c r="AG99" s="174">
        <v>85</v>
      </c>
      <c r="AH99" s="173">
        <v>62.76</v>
      </c>
      <c r="AI99" s="174">
        <v>70</v>
      </c>
      <c r="AJ99" s="173">
        <v>63.81</v>
      </c>
      <c r="AK99" s="174">
        <v>69</v>
      </c>
      <c r="AL99" s="173">
        <v>49</v>
      </c>
      <c r="AM99" s="174">
        <v>47</v>
      </c>
      <c r="AN99" s="173">
        <v>95.38</v>
      </c>
      <c r="AO99" s="189">
        <v>99</v>
      </c>
      <c r="AP99" s="173">
        <v>103.69999999999999</v>
      </c>
      <c r="AQ99" s="174">
        <v>150.36499999999998</v>
      </c>
      <c r="AR99" s="173">
        <v>89</v>
      </c>
      <c r="AS99" s="174">
        <v>96</v>
      </c>
      <c r="AT99" s="173">
        <v>78.930000000000007</v>
      </c>
      <c r="AU99" s="174">
        <v>84.94</v>
      </c>
      <c r="AV99" s="173">
        <v>88</v>
      </c>
      <c r="AW99" s="174">
        <v>60</v>
      </c>
      <c r="AX99" s="173">
        <v>68.130560000000003</v>
      </c>
      <c r="AY99" s="174">
        <v>70.74448000000001</v>
      </c>
      <c r="AZ99" s="192">
        <v>99.152542372881356</v>
      </c>
      <c r="BA99" s="174">
        <v>102</v>
      </c>
      <c r="BB99" s="166">
        <v>116</v>
      </c>
      <c r="BC99" s="167">
        <v>60.40075471698114</v>
      </c>
      <c r="BD99" s="173">
        <v>156</v>
      </c>
      <c r="BE99" s="174">
        <v>167</v>
      </c>
      <c r="BF99" s="173">
        <v>78</v>
      </c>
      <c r="BG99" s="174">
        <v>65</v>
      </c>
      <c r="BH99" s="173">
        <v>97</v>
      </c>
      <c r="BI99" s="174">
        <v>97</v>
      </c>
      <c r="BJ99" s="173">
        <v>61.86</v>
      </c>
      <c r="BK99" s="174">
        <v>64</v>
      </c>
      <c r="BL99" s="173">
        <v>56</v>
      </c>
      <c r="BM99" s="189">
        <v>56</v>
      </c>
      <c r="BN99" s="193">
        <v>88</v>
      </c>
      <c r="BO99" s="194">
        <v>95</v>
      </c>
      <c r="BP99" s="166">
        <v>132</v>
      </c>
      <c r="BQ99" s="167">
        <v>95.150798599999987</v>
      </c>
    </row>
    <row r="100" spans="1:69" s="195" customFormat="1" ht="40.5" customHeight="1" thickBot="1" x14ac:dyDescent="0.3">
      <c r="A100" s="205">
        <v>26</v>
      </c>
      <c r="B100" s="24" t="s">
        <v>90</v>
      </c>
      <c r="C100" s="1390" t="s">
        <v>3</v>
      </c>
      <c r="D100" s="1390"/>
      <c r="E100" s="138" t="s">
        <v>8</v>
      </c>
      <c r="F100" s="224" t="e">
        <f>#REF!</f>
        <v>#REF!</v>
      </c>
      <c r="G100" s="138">
        <v>0.5</v>
      </c>
      <c r="H100" s="206" t="e">
        <f t="shared" si="4"/>
        <v>#REF!</v>
      </c>
      <c r="I100" s="206" t="e">
        <f>(H100*($I$9+#REF!))+H100</f>
        <v>#REF!</v>
      </c>
      <c r="J100" s="274" t="e">
        <f>#REF!</f>
        <v>#REF!</v>
      </c>
      <c r="K100" s="275" t="e">
        <f>#REF!</f>
        <v>#REF!</v>
      </c>
      <c r="L100" s="166">
        <v>290</v>
      </c>
      <c r="M100" s="167">
        <v>187</v>
      </c>
      <c r="N100" s="184">
        <v>217.24911727371494</v>
      </c>
      <c r="O100" s="185">
        <v>171.4</v>
      </c>
      <c r="P100" s="186">
        <v>320</v>
      </c>
      <c r="Q100" s="167">
        <v>237.75</v>
      </c>
      <c r="R100" s="166">
        <v>288.24792540907578</v>
      </c>
      <c r="S100" s="167">
        <v>255.1</v>
      </c>
      <c r="T100" s="187">
        <v>507</v>
      </c>
      <c r="U100" s="188">
        <v>146</v>
      </c>
      <c r="V100" s="166">
        <v>235.34238533475263</v>
      </c>
      <c r="W100" s="167">
        <v>253.2660614018474</v>
      </c>
      <c r="X100" s="173">
        <v>224.57627118644069</v>
      </c>
      <c r="Y100" s="189">
        <v>225</v>
      </c>
      <c r="Z100" s="166">
        <v>385.34</v>
      </c>
      <c r="AA100" s="167">
        <v>415</v>
      </c>
      <c r="AB100" s="166">
        <v>532</v>
      </c>
      <c r="AC100" s="321">
        <v>315</v>
      </c>
      <c r="AD100" s="173">
        <v>328</v>
      </c>
      <c r="AE100" s="191">
        <v>197</v>
      </c>
      <c r="AF100" s="173">
        <v>240</v>
      </c>
      <c r="AG100" s="174">
        <v>249</v>
      </c>
      <c r="AH100" s="173">
        <v>184.1</v>
      </c>
      <c r="AI100" s="174">
        <v>206</v>
      </c>
      <c r="AJ100" s="173">
        <v>189.33</v>
      </c>
      <c r="AK100" s="174">
        <v>204</v>
      </c>
      <c r="AL100" s="173">
        <v>144</v>
      </c>
      <c r="AM100" s="174">
        <v>139</v>
      </c>
      <c r="AN100" s="173">
        <v>280.52</v>
      </c>
      <c r="AO100" s="189">
        <v>291.3</v>
      </c>
      <c r="AP100" s="173">
        <v>414.79999999999995</v>
      </c>
      <c r="AQ100" s="174">
        <v>602.49699999999996</v>
      </c>
      <c r="AR100" s="173">
        <v>262</v>
      </c>
      <c r="AS100" s="174">
        <v>282</v>
      </c>
      <c r="AT100" s="173">
        <v>232.14</v>
      </c>
      <c r="AU100" s="174">
        <v>249.81</v>
      </c>
      <c r="AV100" s="173">
        <v>260.8</v>
      </c>
      <c r="AW100" s="174">
        <v>176</v>
      </c>
      <c r="AX100" s="173">
        <v>200.38648000000001</v>
      </c>
      <c r="AY100" s="174">
        <v>208.08068</v>
      </c>
      <c r="AZ100" s="192">
        <v>269.49152542372883</v>
      </c>
      <c r="BA100" s="174">
        <v>280</v>
      </c>
      <c r="BB100" s="166">
        <v>340</v>
      </c>
      <c r="BC100" s="167">
        <v>177.8207073954984</v>
      </c>
      <c r="BD100" s="173">
        <v>458</v>
      </c>
      <c r="BE100" s="174">
        <v>493</v>
      </c>
      <c r="BF100" s="173">
        <v>228</v>
      </c>
      <c r="BG100" s="174">
        <v>194</v>
      </c>
      <c r="BH100" s="173">
        <v>286</v>
      </c>
      <c r="BI100" s="174">
        <v>285</v>
      </c>
      <c r="BJ100" s="173">
        <v>182.2</v>
      </c>
      <c r="BK100" s="174">
        <v>189</v>
      </c>
      <c r="BL100" s="173">
        <v>166</v>
      </c>
      <c r="BM100" s="189">
        <v>163</v>
      </c>
      <c r="BN100" s="193">
        <v>260</v>
      </c>
      <c r="BO100" s="194">
        <v>280</v>
      </c>
      <c r="BP100" s="166">
        <v>388.3</v>
      </c>
      <c r="BQ100" s="167">
        <v>279.85689952000001</v>
      </c>
    </row>
    <row r="101" spans="1:69" s="195" customFormat="1" ht="40.5" customHeight="1" thickBot="1" x14ac:dyDescent="0.3">
      <c r="A101" s="205">
        <v>27</v>
      </c>
      <c r="B101" s="24" t="s">
        <v>91</v>
      </c>
      <c r="C101" s="1390" t="s">
        <v>3</v>
      </c>
      <c r="D101" s="1390"/>
      <c r="E101" s="138" t="s">
        <v>8</v>
      </c>
      <c r="F101" s="224" t="e">
        <f>#REF!</f>
        <v>#REF!</v>
      </c>
      <c r="G101" s="138">
        <v>0.25</v>
      </c>
      <c r="H101" s="206" t="e">
        <f t="shared" si="4"/>
        <v>#REF!</v>
      </c>
      <c r="I101" s="206" t="e">
        <f>(H101*($I$9+#REF!))+H101</f>
        <v>#REF!</v>
      </c>
      <c r="J101" s="274" t="e">
        <f>#REF!</f>
        <v>#REF!</v>
      </c>
      <c r="K101" s="275" t="e">
        <f>#REF!</f>
        <v>#REF!</v>
      </c>
      <c r="L101" s="166">
        <v>145</v>
      </c>
      <c r="M101" s="167">
        <v>94</v>
      </c>
      <c r="N101" s="184">
        <v>108.62455863685747</v>
      </c>
      <c r="O101" s="185">
        <v>85.7</v>
      </c>
      <c r="P101" s="186">
        <v>160</v>
      </c>
      <c r="Q101" s="167">
        <v>118.5</v>
      </c>
      <c r="R101" s="166">
        <v>144.12396270453789</v>
      </c>
      <c r="S101" s="167">
        <v>127.5</v>
      </c>
      <c r="T101" s="187">
        <v>253</v>
      </c>
      <c r="U101" s="188">
        <v>73</v>
      </c>
      <c r="V101" s="166">
        <v>117.67119266737632</v>
      </c>
      <c r="W101" s="167">
        <v>126.6330307009237</v>
      </c>
      <c r="X101" s="173">
        <v>143.22033898305085</v>
      </c>
      <c r="Y101" s="189">
        <v>143</v>
      </c>
      <c r="Z101" s="166">
        <v>192.67</v>
      </c>
      <c r="AA101" s="167">
        <v>207</v>
      </c>
      <c r="AB101" s="166">
        <v>266</v>
      </c>
      <c r="AC101" s="321">
        <v>158</v>
      </c>
      <c r="AD101" s="173">
        <v>164</v>
      </c>
      <c r="AE101" s="191">
        <v>99</v>
      </c>
      <c r="AF101" s="173">
        <v>120</v>
      </c>
      <c r="AG101" s="174">
        <v>124</v>
      </c>
      <c r="AH101" s="173">
        <v>92.05</v>
      </c>
      <c r="AI101" s="174">
        <v>104</v>
      </c>
      <c r="AJ101" s="173">
        <v>94.14</v>
      </c>
      <c r="AK101" s="174">
        <v>101</v>
      </c>
      <c r="AL101" s="173">
        <v>72</v>
      </c>
      <c r="AM101" s="174">
        <v>69</v>
      </c>
      <c r="AN101" s="173">
        <v>140.26</v>
      </c>
      <c r="AO101" s="189">
        <v>145.6</v>
      </c>
      <c r="AP101" s="173">
        <v>207.39999999999998</v>
      </c>
      <c r="AQ101" s="174">
        <v>300.72999999999996</v>
      </c>
      <c r="AR101" s="173">
        <v>131</v>
      </c>
      <c r="AS101" s="174">
        <v>141</v>
      </c>
      <c r="AT101" s="173">
        <v>116.07</v>
      </c>
      <c r="AU101" s="174">
        <v>124.91</v>
      </c>
      <c r="AV101" s="173">
        <v>131.20000000000002</v>
      </c>
      <c r="AW101" s="174">
        <v>88</v>
      </c>
      <c r="AX101" s="173">
        <v>100.19324</v>
      </c>
      <c r="AY101" s="174">
        <v>104.04033999999999</v>
      </c>
      <c r="AZ101" s="192">
        <v>144.06779661016949</v>
      </c>
      <c r="BA101" s="174">
        <v>150</v>
      </c>
      <c r="BB101" s="166">
        <v>170</v>
      </c>
      <c r="BC101" s="167">
        <v>88.354358974358973</v>
      </c>
      <c r="BD101" s="173">
        <v>229</v>
      </c>
      <c r="BE101" s="174">
        <v>246</v>
      </c>
      <c r="BF101" s="173">
        <v>127</v>
      </c>
      <c r="BG101" s="174">
        <v>137</v>
      </c>
      <c r="BH101" s="173">
        <v>143</v>
      </c>
      <c r="BI101" s="174">
        <v>143</v>
      </c>
      <c r="BJ101" s="173">
        <v>90.68</v>
      </c>
      <c r="BK101" s="174">
        <v>94</v>
      </c>
      <c r="BL101" s="173">
        <v>83</v>
      </c>
      <c r="BM101" s="189">
        <v>82</v>
      </c>
      <c r="BN101" s="193">
        <v>130</v>
      </c>
      <c r="BO101" s="194">
        <v>140</v>
      </c>
      <c r="BP101" s="166">
        <v>194.70000000000002</v>
      </c>
      <c r="BQ101" s="167">
        <v>139.92844976000001</v>
      </c>
    </row>
    <row r="102" spans="1:69" s="195" customFormat="1" ht="40.5" customHeight="1" thickBot="1" x14ac:dyDescent="0.3">
      <c r="A102" s="205">
        <v>28</v>
      </c>
      <c r="B102" s="24" t="s">
        <v>92</v>
      </c>
      <c r="C102" s="1390" t="s">
        <v>3</v>
      </c>
      <c r="D102" s="1390"/>
      <c r="E102" s="138" t="s">
        <v>8</v>
      </c>
      <c r="F102" s="224" t="e">
        <f>#REF!</f>
        <v>#REF!</v>
      </c>
      <c r="G102" s="138">
        <v>0.25</v>
      </c>
      <c r="H102" s="206" t="e">
        <f t="shared" si="4"/>
        <v>#REF!</v>
      </c>
      <c r="I102" s="206" t="e">
        <f>(H102*($I$9+#REF!))+H102</f>
        <v>#REF!</v>
      </c>
      <c r="J102" s="274" t="e">
        <f>#REF!</f>
        <v>#REF!</v>
      </c>
      <c r="K102" s="275" t="e">
        <f>#REF!</f>
        <v>#REF!</v>
      </c>
      <c r="L102" s="166">
        <v>145</v>
      </c>
      <c r="M102" s="167">
        <v>94</v>
      </c>
      <c r="N102" s="184">
        <v>108.62455863685747</v>
      </c>
      <c r="O102" s="185">
        <v>85.7</v>
      </c>
      <c r="P102" s="186">
        <v>160</v>
      </c>
      <c r="Q102" s="167">
        <v>118.5</v>
      </c>
      <c r="R102" s="166">
        <v>144.12396270453789</v>
      </c>
      <c r="S102" s="167">
        <v>127.5</v>
      </c>
      <c r="T102" s="187">
        <v>253</v>
      </c>
      <c r="U102" s="188">
        <v>73</v>
      </c>
      <c r="V102" s="166">
        <v>117.67119266737632</v>
      </c>
      <c r="W102" s="167">
        <v>126.6330307009237</v>
      </c>
      <c r="X102" s="173">
        <v>143.22033898305085</v>
      </c>
      <c r="Y102" s="189">
        <v>143</v>
      </c>
      <c r="Z102" s="166">
        <v>192.67</v>
      </c>
      <c r="AA102" s="167">
        <v>207</v>
      </c>
      <c r="AB102" s="166">
        <v>266</v>
      </c>
      <c r="AC102" s="321">
        <v>158</v>
      </c>
      <c r="AD102" s="173">
        <v>164</v>
      </c>
      <c r="AE102" s="191">
        <v>99</v>
      </c>
      <c r="AF102" s="173">
        <v>120</v>
      </c>
      <c r="AG102" s="174">
        <v>124</v>
      </c>
      <c r="AH102" s="173">
        <v>92.05</v>
      </c>
      <c r="AI102" s="174">
        <v>104</v>
      </c>
      <c r="AJ102" s="173">
        <v>94.14</v>
      </c>
      <c r="AK102" s="174">
        <v>101</v>
      </c>
      <c r="AL102" s="173">
        <v>72</v>
      </c>
      <c r="AM102" s="174">
        <v>69</v>
      </c>
      <c r="AN102" s="173">
        <v>140.26</v>
      </c>
      <c r="AO102" s="189">
        <v>145.6</v>
      </c>
      <c r="AP102" s="173">
        <v>207.39999999999998</v>
      </c>
      <c r="AQ102" s="174">
        <v>300.72999999999996</v>
      </c>
      <c r="AR102" s="173">
        <v>131</v>
      </c>
      <c r="AS102" s="174">
        <v>141</v>
      </c>
      <c r="AT102" s="173">
        <v>116.07</v>
      </c>
      <c r="AU102" s="174">
        <v>124.91</v>
      </c>
      <c r="AV102" s="173">
        <v>131.20000000000002</v>
      </c>
      <c r="AW102" s="174">
        <v>88</v>
      </c>
      <c r="AX102" s="173">
        <v>100.19324</v>
      </c>
      <c r="AY102" s="174">
        <v>104.04033999999999</v>
      </c>
      <c r="AZ102" s="192">
        <v>144.06779661016949</v>
      </c>
      <c r="BA102" s="174">
        <v>150</v>
      </c>
      <c r="BB102" s="166">
        <v>170</v>
      </c>
      <c r="BC102" s="167">
        <v>88.354358974358973</v>
      </c>
      <c r="BD102" s="173">
        <v>229</v>
      </c>
      <c r="BE102" s="174">
        <v>246</v>
      </c>
      <c r="BF102" s="173">
        <v>127</v>
      </c>
      <c r="BG102" s="174">
        <v>137</v>
      </c>
      <c r="BH102" s="173">
        <v>143</v>
      </c>
      <c r="BI102" s="174">
        <v>143</v>
      </c>
      <c r="BJ102" s="173">
        <v>90.68</v>
      </c>
      <c r="BK102" s="174">
        <v>94</v>
      </c>
      <c r="BL102" s="173">
        <v>83</v>
      </c>
      <c r="BM102" s="189">
        <v>82</v>
      </c>
      <c r="BN102" s="193">
        <v>130</v>
      </c>
      <c r="BO102" s="194">
        <v>140</v>
      </c>
      <c r="BP102" s="166">
        <v>194.70000000000002</v>
      </c>
      <c r="BQ102" s="167">
        <v>139.92844976000001</v>
      </c>
    </row>
    <row r="103" spans="1:69" s="195" customFormat="1" ht="40.5" customHeight="1" thickBot="1" x14ac:dyDescent="0.3">
      <c r="A103" s="205">
        <v>29</v>
      </c>
      <c r="B103" s="24" t="s">
        <v>93</v>
      </c>
      <c r="C103" s="1390" t="s">
        <v>3</v>
      </c>
      <c r="D103" s="1390"/>
      <c r="E103" s="138" t="s">
        <v>8</v>
      </c>
      <c r="F103" s="224" t="e">
        <f>#REF!</f>
        <v>#REF!</v>
      </c>
      <c r="G103" s="138">
        <v>1</v>
      </c>
      <c r="H103" s="206" t="e">
        <f t="shared" si="4"/>
        <v>#REF!</v>
      </c>
      <c r="I103" s="206" t="e">
        <f>(H103*($I$9+#REF!))+H103</f>
        <v>#REF!</v>
      </c>
      <c r="J103" s="274" t="e">
        <f>#REF!</f>
        <v>#REF!</v>
      </c>
      <c r="K103" s="275" t="e">
        <f>#REF!</f>
        <v>#REF!</v>
      </c>
      <c r="L103" s="166">
        <v>579</v>
      </c>
      <c r="M103" s="167">
        <v>374</v>
      </c>
      <c r="N103" s="184">
        <v>434.49823454742989</v>
      </c>
      <c r="O103" s="185">
        <v>342.9</v>
      </c>
      <c r="P103" s="186">
        <v>640</v>
      </c>
      <c r="Q103" s="167">
        <v>475.5</v>
      </c>
      <c r="R103" s="166">
        <v>576.49585081815155</v>
      </c>
      <c r="S103" s="167">
        <v>510.2</v>
      </c>
      <c r="T103" s="187">
        <v>1013</v>
      </c>
      <c r="U103" s="188">
        <v>292</v>
      </c>
      <c r="V103" s="166">
        <v>470.68477066950527</v>
      </c>
      <c r="W103" s="167">
        <v>506.53212280369479</v>
      </c>
      <c r="X103" s="173">
        <v>572.88135593220341</v>
      </c>
      <c r="Y103" s="189">
        <v>572</v>
      </c>
      <c r="Z103" s="166">
        <v>770.68</v>
      </c>
      <c r="AA103" s="167">
        <v>829</v>
      </c>
      <c r="AB103" s="166">
        <v>1064</v>
      </c>
      <c r="AC103" s="321">
        <v>631</v>
      </c>
      <c r="AD103" s="173">
        <v>655</v>
      </c>
      <c r="AE103" s="191">
        <v>395</v>
      </c>
      <c r="AF103" s="173">
        <v>479</v>
      </c>
      <c r="AG103" s="174">
        <v>498</v>
      </c>
      <c r="AH103" s="173">
        <v>368.19</v>
      </c>
      <c r="AI103" s="174">
        <v>412</v>
      </c>
      <c r="AJ103" s="173">
        <v>378.65</v>
      </c>
      <c r="AK103" s="174">
        <v>407</v>
      </c>
      <c r="AL103" s="173">
        <v>288</v>
      </c>
      <c r="AM103" s="174">
        <v>277</v>
      </c>
      <c r="AN103" s="173">
        <v>561.04999999999995</v>
      </c>
      <c r="AO103" s="189">
        <v>582.6</v>
      </c>
      <c r="AP103" s="173">
        <v>613.904</v>
      </c>
      <c r="AQ103" s="174">
        <v>660.56899999999996</v>
      </c>
      <c r="AR103" s="173">
        <v>524</v>
      </c>
      <c r="AS103" s="174">
        <v>564</v>
      </c>
      <c r="AT103" s="173">
        <v>464.27</v>
      </c>
      <c r="AU103" s="174">
        <v>499.63</v>
      </c>
      <c r="AV103" s="173">
        <v>521.6</v>
      </c>
      <c r="AW103" s="174">
        <v>351</v>
      </c>
      <c r="AX103" s="173">
        <v>400.76242000000002</v>
      </c>
      <c r="AY103" s="174">
        <v>416.15082000000001</v>
      </c>
      <c r="AZ103" s="192">
        <v>622.03389830508479</v>
      </c>
      <c r="BA103" s="174">
        <v>646</v>
      </c>
      <c r="BB103" s="166">
        <v>681</v>
      </c>
      <c r="BC103" s="167">
        <v>356.23022508038588</v>
      </c>
      <c r="BD103" s="173">
        <v>916</v>
      </c>
      <c r="BE103" s="174">
        <v>985</v>
      </c>
      <c r="BF103" s="173">
        <v>458</v>
      </c>
      <c r="BG103" s="174">
        <v>387</v>
      </c>
      <c r="BH103" s="173">
        <v>572</v>
      </c>
      <c r="BI103" s="174">
        <v>571</v>
      </c>
      <c r="BJ103" s="173">
        <v>364.41</v>
      </c>
      <c r="BK103" s="174">
        <v>378</v>
      </c>
      <c r="BL103" s="173">
        <v>332</v>
      </c>
      <c r="BM103" s="189">
        <v>327</v>
      </c>
      <c r="BN103" s="193">
        <v>519</v>
      </c>
      <c r="BO103" s="194">
        <v>559</v>
      </c>
      <c r="BP103" s="166">
        <v>777.7</v>
      </c>
      <c r="BQ103" s="167">
        <v>559.71379904000003</v>
      </c>
    </row>
    <row r="104" spans="1:69" s="195" customFormat="1" ht="40.5" customHeight="1" thickBot="1" x14ac:dyDescent="0.3">
      <c r="A104" s="205">
        <v>30</v>
      </c>
      <c r="B104" s="24" t="s">
        <v>94</v>
      </c>
      <c r="C104" s="1390" t="s">
        <v>3</v>
      </c>
      <c r="D104" s="1390"/>
      <c r="E104" s="138" t="s">
        <v>8</v>
      </c>
      <c r="F104" s="224" t="e">
        <f>#REF!</f>
        <v>#REF!</v>
      </c>
      <c r="G104" s="138">
        <v>0.5</v>
      </c>
      <c r="H104" s="206" t="e">
        <f t="shared" si="4"/>
        <v>#REF!</v>
      </c>
      <c r="I104" s="206" t="e">
        <f>(H104*($I$9+#REF!))+H104</f>
        <v>#REF!</v>
      </c>
      <c r="J104" s="274" t="e">
        <f>#REF!</f>
        <v>#REF!</v>
      </c>
      <c r="K104" s="275" t="e">
        <f>#REF!</f>
        <v>#REF!</v>
      </c>
      <c r="L104" s="166">
        <v>290</v>
      </c>
      <c r="M104" s="167">
        <v>187</v>
      </c>
      <c r="N104" s="184">
        <v>217.24911727371494</v>
      </c>
      <c r="O104" s="185">
        <v>171.4</v>
      </c>
      <c r="P104" s="186">
        <v>320</v>
      </c>
      <c r="Q104" s="167">
        <v>237.75</v>
      </c>
      <c r="R104" s="166">
        <v>288.24792540907578</v>
      </c>
      <c r="S104" s="167">
        <v>255.1</v>
      </c>
      <c r="T104" s="187">
        <v>507</v>
      </c>
      <c r="U104" s="188">
        <v>146</v>
      </c>
      <c r="V104" s="166">
        <v>235.34238533475263</v>
      </c>
      <c r="W104" s="167">
        <v>253.2660614018474</v>
      </c>
      <c r="X104" s="173">
        <v>286.4406779661017</v>
      </c>
      <c r="Y104" s="189">
        <v>286</v>
      </c>
      <c r="Z104" s="166">
        <v>385.34</v>
      </c>
      <c r="AA104" s="167">
        <v>415</v>
      </c>
      <c r="AB104" s="166">
        <v>532</v>
      </c>
      <c r="AC104" s="321">
        <v>315</v>
      </c>
      <c r="AD104" s="173">
        <v>328</v>
      </c>
      <c r="AE104" s="191">
        <v>197</v>
      </c>
      <c r="AF104" s="173">
        <v>240</v>
      </c>
      <c r="AG104" s="174">
        <v>249</v>
      </c>
      <c r="AH104" s="173">
        <v>184.1</v>
      </c>
      <c r="AI104" s="174">
        <v>206</v>
      </c>
      <c r="AJ104" s="173">
        <v>189.33</v>
      </c>
      <c r="AK104" s="174">
        <v>204</v>
      </c>
      <c r="AL104" s="173">
        <v>144</v>
      </c>
      <c r="AM104" s="174">
        <v>139</v>
      </c>
      <c r="AN104" s="173">
        <v>280.52</v>
      </c>
      <c r="AO104" s="189">
        <v>291.3</v>
      </c>
      <c r="AP104" s="173">
        <v>306.952</v>
      </c>
      <c r="AQ104" s="174">
        <v>329.76599999999996</v>
      </c>
      <c r="AR104" s="173">
        <v>262</v>
      </c>
      <c r="AS104" s="174">
        <v>282</v>
      </c>
      <c r="AT104" s="173">
        <v>232.14</v>
      </c>
      <c r="AU104" s="174">
        <v>249.81</v>
      </c>
      <c r="AV104" s="173">
        <v>260.8</v>
      </c>
      <c r="AW104" s="174">
        <v>176</v>
      </c>
      <c r="AX104" s="173">
        <v>200.38648000000001</v>
      </c>
      <c r="AY104" s="174">
        <v>208.08068</v>
      </c>
      <c r="AZ104" s="192">
        <v>311.0169491525424</v>
      </c>
      <c r="BA104" s="174">
        <v>323</v>
      </c>
      <c r="BB104" s="166">
        <v>340</v>
      </c>
      <c r="BC104" s="167">
        <v>177.8207073954984</v>
      </c>
      <c r="BD104" s="173">
        <v>458</v>
      </c>
      <c r="BE104" s="174">
        <v>493</v>
      </c>
      <c r="BF104" s="173">
        <v>254</v>
      </c>
      <c r="BG104" s="174">
        <v>273</v>
      </c>
      <c r="BH104" s="173">
        <v>286</v>
      </c>
      <c r="BI104" s="174">
        <v>285</v>
      </c>
      <c r="BJ104" s="173">
        <v>182.2</v>
      </c>
      <c r="BK104" s="174">
        <v>189</v>
      </c>
      <c r="BL104" s="173">
        <v>166</v>
      </c>
      <c r="BM104" s="189">
        <v>163</v>
      </c>
      <c r="BN104" s="193">
        <v>260</v>
      </c>
      <c r="BO104" s="194">
        <v>280</v>
      </c>
      <c r="BP104" s="166">
        <v>388.3</v>
      </c>
      <c r="BQ104" s="167">
        <v>279.85689952000001</v>
      </c>
    </row>
    <row r="105" spans="1:69" s="195" customFormat="1" ht="40.5" customHeight="1" thickBot="1" x14ac:dyDescent="0.3">
      <c r="A105" s="205">
        <v>31</v>
      </c>
      <c r="B105" s="24" t="s">
        <v>95</v>
      </c>
      <c r="C105" s="1390" t="s">
        <v>3</v>
      </c>
      <c r="D105" s="1390"/>
      <c r="E105" s="138" t="s">
        <v>8</v>
      </c>
      <c r="F105" s="224" t="e">
        <f>#REF!</f>
        <v>#REF!</v>
      </c>
      <c r="G105" s="138">
        <v>0.5</v>
      </c>
      <c r="H105" s="206" t="e">
        <f t="shared" si="4"/>
        <v>#REF!</v>
      </c>
      <c r="I105" s="206" t="e">
        <f>(H105*($I$9+#REF!))+H105</f>
        <v>#REF!</v>
      </c>
      <c r="J105" s="274" t="e">
        <f>#REF!</f>
        <v>#REF!</v>
      </c>
      <c r="K105" s="275" t="e">
        <f>#REF!</f>
        <v>#REF!</v>
      </c>
      <c r="L105" s="166">
        <v>290</v>
      </c>
      <c r="M105" s="167">
        <v>187</v>
      </c>
      <c r="N105" s="184">
        <v>217.24911727371494</v>
      </c>
      <c r="O105" s="185">
        <v>171.4</v>
      </c>
      <c r="P105" s="186">
        <v>320</v>
      </c>
      <c r="Q105" s="167">
        <v>237.75</v>
      </c>
      <c r="R105" s="166">
        <v>288.24792540907578</v>
      </c>
      <c r="S105" s="167">
        <v>255.1</v>
      </c>
      <c r="T105" s="187">
        <v>507</v>
      </c>
      <c r="U105" s="188">
        <v>146</v>
      </c>
      <c r="V105" s="166">
        <v>235.34238533475263</v>
      </c>
      <c r="W105" s="167">
        <v>253.2660614018474</v>
      </c>
      <c r="X105" s="173">
        <v>286.4406779661017</v>
      </c>
      <c r="Y105" s="189">
        <v>286</v>
      </c>
      <c r="Z105" s="166">
        <v>385.34</v>
      </c>
      <c r="AA105" s="167">
        <v>415</v>
      </c>
      <c r="AB105" s="166">
        <v>532</v>
      </c>
      <c r="AC105" s="321">
        <v>315</v>
      </c>
      <c r="AD105" s="173">
        <v>328</v>
      </c>
      <c r="AE105" s="191">
        <v>197</v>
      </c>
      <c r="AF105" s="173">
        <v>240</v>
      </c>
      <c r="AG105" s="174">
        <v>249</v>
      </c>
      <c r="AH105" s="173">
        <v>184.1</v>
      </c>
      <c r="AI105" s="174">
        <v>206</v>
      </c>
      <c r="AJ105" s="173">
        <v>189.33</v>
      </c>
      <c r="AK105" s="174">
        <v>204</v>
      </c>
      <c r="AL105" s="173">
        <v>144</v>
      </c>
      <c r="AM105" s="174">
        <v>139</v>
      </c>
      <c r="AN105" s="173">
        <v>280.52</v>
      </c>
      <c r="AO105" s="189">
        <v>291.3</v>
      </c>
      <c r="AP105" s="173">
        <v>306.952</v>
      </c>
      <c r="AQ105" s="174">
        <v>329.76599999999996</v>
      </c>
      <c r="AR105" s="173">
        <v>262</v>
      </c>
      <c r="AS105" s="174">
        <v>282</v>
      </c>
      <c r="AT105" s="173">
        <v>232.14</v>
      </c>
      <c r="AU105" s="174">
        <v>249.81</v>
      </c>
      <c r="AV105" s="173">
        <v>260.8</v>
      </c>
      <c r="AW105" s="174">
        <v>176</v>
      </c>
      <c r="AX105" s="173">
        <v>200.38648000000001</v>
      </c>
      <c r="AY105" s="174">
        <v>208.08068</v>
      </c>
      <c r="AZ105" s="192">
        <v>269.49152542372883</v>
      </c>
      <c r="BA105" s="174">
        <v>280</v>
      </c>
      <c r="BB105" s="166">
        <v>340</v>
      </c>
      <c r="BC105" s="167">
        <v>177.8207073954984</v>
      </c>
      <c r="BD105" s="173">
        <v>458</v>
      </c>
      <c r="BE105" s="174">
        <v>493</v>
      </c>
      <c r="BF105" s="173">
        <v>254</v>
      </c>
      <c r="BG105" s="174">
        <v>273</v>
      </c>
      <c r="BH105" s="173">
        <v>286</v>
      </c>
      <c r="BI105" s="174">
        <v>285</v>
      </c>
      <c r="BJ105" s="173">
        <v>182.2</v>
      </c>
      <c r="BK105" s="174">
        <v>189</v>
      </c>
      <c r="BL105" s="173">
        <v>166</v>
      </c>
      <c r="BM105" s="189">
        <v>163</v>
      </c>
      <c r="BN105" s="193">
        <v>260</v>
      </c>
      <c r="BO105" s="194">
        <v>280</v>
      </c>
      <c r="BP105" s="166">
        <v>388.3</v>
      </c>
      <c r="BQ105" s="167">
        <v>279.85689952000001</v>
      </c>
    </row>
    <row r="106" spans="1:69" s="195" customFormat="1" ht="40.5" customHeight="1" thickBot="1" x14ac:dyDescent="0.3">
      <c r="A106" s="205">
        <v>32</v>
      </c>
      <c r="B106" s="24" t="s">
        <v>96</v>
      </c>
      <c r="C106" s="1390" t="s">
        <v>3</v>
      </c>
      <c r="D106" s="1390"/>
      <c r="E106" s="138" t="s">
        <v>8</v>
      </c>
      <c r="F106" s="224" t="e">
        <f>#REF!</f>
        <v>#REF!</v>
      </c>
      <c r="G106" s="138">
        <v>0.1</v>
      </c>
      <c r="H106" s="206" t="e">
        <f t="shared" si="4"/>
        <v>#REF!</v>
      </c>
      <c r="I106" s="206" t="e">
        <f>(H106*($I$9+#REF!))+H106</f>
        <v>#REF!</v>
      </c>
      <c r="J106" s="274" t="e">
        <f>#REF!</f>
        <v>#REF!</v>
      </c>
      <c r="K106" s="275" t="e">
        <f>#REF!</f>
        <v>#REF!</v>
      </c>
      <c r="L106" s="166">
        <v>58</v>
      </c>
      <c r="M106" s="167">
        <v>37</v>
      </c>
      <c r="N106" s="184">
        <v>43.449823454742997</v>
      </c>
      <c r="O106" s="185">
        <v>34.299999999999997</v>
      </c>
      <c r="P106" s="186">
        <v>64</v>
      </c>
      <c r="Q106" s="167">
        <v>47.25</v>
      </c>
      <c r="R106" s="166">
        <v>57.649585081815168</v>
      </c>
      <c r="S106" s="167">
        <v>51</v>
      </c>
      <c r="T106" s="187">
        <v>101</v>
      </c>
      <c r="U106" s="188">
        <v>29</v>
      </c>
      <c r="V106" s="166">
        <v>47.068477066950528</v>
      </c>
      <c r="W106" s="167">
        <v>50.653212280369473</v>
      </c>
      <c r="X106" s="173">
        <v>57.627118644067799</v>
      </c>
      <c r="Y106" s="189">
        <v>57</v>
      </c>
      <c r="Z106" s="166">
        <v>77.069999999999993</v>
      </c>
      <c r="AA106" s="167">
        <v>83</v>
      </c>
      <c r="AB106" s="166">
        <v>106</v>
      </c>
      <c r="AC106" s="321">
        <v>63</v>
      </c>
      <c r="AD106" s="173">
        <v>66</v>
      </c>
      <c r="AE106" s="191">
        <v>39</v>
      </c>
      <c r="AF106" s="173">
        <v>48</v>
      </c>
      <c r="AG106" s="174">
        <v>50</v>
      </c>
      <c r="AH106" s="173">
        <v>36.61</v>
      </c>
      <c r="AI106" s="174">
        <v>41</v>
      </c>
      <c r="AJ106" s="173">
        <v>37.659999999999997</v>
      </c>
      <c r="AK106" s="174">
        <v>41</v>
      </c>
      <c r="AL106" s="173">
        <v>29</v>
      </c>
      <c r="AM106" s="174">
        <v>28</v>
      </c>
      <c r="AN106" s="173">
        <v>56.1</v>
      </c>
      <c r="AO106" s="189">
        <v>58.3</v>
      </c>
      <c r="AP106" s="173">
        <v>207.39999999999998</v>
      </c>
      <c r="AQ106" s="174">
        <v>300.72999999999996</v>
      </c>
      <c r="AR106" s="173">
        <v>52</v>
      </c>
      <c r="AS106" s="174">
        <v>56</v>
      </c>
      <c r="AT106" s="173">
        <v>46.43</v>
      </c>
      <c r="AU106" s="174">
        <v>49.96</v>
      </c>
      <c r="AV106" s="173">
        <v>52.800000000000004</v>
      </c>
      <c r="AW106" s="174">
        <v>35</v>
      </c>
      <c r="AX106" s="173">
        <v>40.073080000000012</v>
      </c>
      <c r="AY106" s="174">
        <v>41.611919999999998</v>
      </c>
      <c r="AZ106" s="192">
        <v>56.779661016949156</v>
      </c>
      <c r="BA106" s="174">
        <v>60</v>
      </c>
      <c r="BB106" s="166">
        <v>68</v>
      </c>
      <c r="BC106" s="167">
        <v>35.225806451612904</v>
      </c>
      <c r="BD106" s="173">
        <v>92</v>
      </c>
      <c r="BE106" s="174">
        <v>99</v>
      </c>
      <c r="BF106" s="173">
        <v>45</v>
      </c>
      <c r="BG106" s="174">
        <v>39</v>
      </c>
      <c r="BH106" s="173">
        <v>57</v>
      </c>
      <c r="BI106" s="174">
        <v>57</v>
      </c>
      <c r="BJ106" s="173">
        <v>36.44</v>
      </c>
      <c r="BK106" s="174">
        <v>38</v>
      </c>
      <c r="BL106" s="173">
        <v>33</v>
      </c>
      <c r="BM106" s="189">
        <v>33</v>
      </c>
      <c r="BN106" s="193">
        <v>52</v>
      </c>
      <c r="BO106" s="194">
        <v>56</v>
      </c>
      <c r="BP106" s="166">
        <v>78.100000000000009</v>
      </c>
      <c r="BQ106" s="167">
        <v>55.968643719999996</v>
      </c>
    </row>
    <row r="107" spans="1:69" s="195" customFormat="1" ht="40.5" customHeight="1" thickBot="1" x14ac:dyDescent="0.3">
      <c r="A107" s="205">
        <v>33</v>
      </c>
      <c r="B107" s="24" t="s">
        <v>97</v>
      </c>
      <c r="C107" s="1390" t="s">
        <v>3</v>
      </c>
      <c r="D107" s="1390"/>
      <c r="E107" s="138" t="s">
        <v>8</v>
      </c>
      <c r="F107" s="224" t="e">
        <f>#REF!</f>
        <v>#REF!</v>
      </c>
      <c r="G107" s="138">
        <v>0.7</v>
      </c>
      <c r="H107" s="206" t="e">
        <f t="shared" si="4"/>
        <v>#REF!</v>
      </c>
      <c r="I107" s="206" t="e">
        <f>(H107*($I$9+#REF!))+H107</f>
        <v>#REF!</v>
      </c>
      <c r="J107" s="274" t="e">
        <f>#REF!</f>
        <v>#REF!</v>
      </c>
      <c r="K107" s="275" t="e">
        <f>#REF!</f>
        <v>#REF!</v>
      </c>
      <c r="L107" s="166">
        <v>405</v>
      </c>
      <c r="M107" s="167">
        <v>262</v>
      </c>
      <c r="N107" s="184">
        <v>304.14876418320097</v>
      </c>
      <c r="O107" s="185">
        <v>240</v>
      </c>
      <c r="P107" s="186">
        <v>448</v>
      </c>
      <c r="Q107" s="167">
        <v>333</v>
      </c>
      <c r="R107" s="166">
        <v>403.54709557270604</v>
      </c>
      <c r="S107" s="167">
        <v>357.1</v>
      </c>
      <c r="T107" s="187">
        <v>709</v>
      </c>
      <c r="U107" s="188">
        <v>205</v>
      </c>
      <c r="V107" s="166">
        <v>329.47933946865368</v>
      </c>
      <c r="W107" s="167">
        <v>354.57248596258626</v>
      </c>
      <c r="X107" s="173">
        <v>400.84745762711867</v>
      </c>
      <c r="Y107" s="189">
        <v>400</v>
      </c>
      <c r="Z107" s="166">
        <v>539.48</v>
      </c>
      <c r="AA107" s="167">
        <v>581</v>
      </c>
      <c r="AB107" s="166">
        <v>745</v>
      </c>
      <c r="AC107" s="321">
        <v>441</v>
      </c>
      <c r="AD107" s="173">
        <v>459</v>
      </c>
      <c r="AE107" s="191">
        <v>276</v>
      </c>
      <c r="AF107" s="173">
        <v>336</v>
      </c>
      <c r="AG107" s="174">
        <v>348</v>
      </c>
      <c r="AH107" s="173">
        <v>257.32</v>
      </c>
      <c r="AI107" s="174">
        <v>289</v>
      </c>
      <c r="AJ107" s="173">
        <v>264.64</v>
      </c>
      <c r="AK107" s="174">
        <v>286</v>
      </c>
      <c r="AL107" s="173">
        <v>202</v>
      </c>
      <c r="AM107" s="174">
        <v>194</v>
      </c>
      <c r="AN107" s="173">
        <v>392.73</v>
      </c>
      <c r="AO107" s="189">
        <v>407.8</v>
      </c>
      <c r="AP107" s="173">
        <v>429.31799999999998</v>
      </c>
      <c r="AQ107" s="174">
        <v>462.50199999999995</v>
      </c>
      <c r="AR107" s="173">
        <v>367</v>
      </c>
      <c r="AS107" s="174">
        <v>395</v>
      </c>
      <c r="AT107" s="173">
        <v>324.99</v>
      </c>
      <c r="AU107" s="174">
        <v>349.74</v>
      </c>
      <c r="AV107" s="173">
        <v>364.8</v>
      </c>
      <c r="AW107" s="174">
        <v>246</v>
      </c>
      <c r="AX107" s="173">
        <v>280.53264000000001</v>
      </c>
      <c r="AY107" s="174">
        <v>291.30452000000002</v>
      </c>
      <c r="AZ107" s="192">
        <v>405.08474576271186</v>
      </c>
      <c r="BA107" s="174">
        <v>420</v>
      </c>
      <c r="BB107" s="166">
        <v>476</v>
      </c>
      <c r="BC107" s="167">
        <v>249.40468965517243</v>
      </c>
      <c r="BD107" s="173">
        <v>641</v>
      </c>
      <c r="BE107" s="174">
        <v>690</v>
      </c>
      <c r="BF107" s="173">
        <v>319</v>
      </c>
      <c r="BG107" s="174">
        <v>272</v>
      </c>
      <c r="BH107" s="173">
        <v>400</v>
      </c>
      <c r="BI107" s="174">
        <v>399</v>
      </c>
      <c r="BJ107" s="173">
        <v>255.08</v>
      </c>
      <c r="BK107" s="174">
        <v>265</v>
      </c>
      <c r="BL107" s="173">
        <v>232</v>
      </c>
      <c r="BM107" s="189">
        <v>229</v>
      </c>
      <c r="BN107" s="193">
        <v>364</v>
      </c>
      <c r="BO107" s="194">
        <v>391</v>
      </c>
      <c r="BP107" s="166">
        <v>544.5</v>
      </c>
      <c r="BQ107" s="167">
        <v>391.79418695999999</v>
      </c>
    </row>
    <row r="108" spans="1:69" s="195" customFormat="1" ht="40.5" customHeight="1" thickBot="1" x14ac:dyDescent="0.3">
      <c r="A108" s="205">
        <v>34</v>
      </c>
      <c r="B108" s="24" t="s">
        <v>98</v>
      </c>
      <c r="C108" s="1390" t="s">
        <v>3</v>
      </c>
      <c r="D108" s="1390"/>
      <c r="E108" s="138" t="s">
        <v>8</v>
      </c>
      <c r="F108" s="224" t="e">
        <f>#REF!</f>
        <v>#REF!</v>
      </c>
      <c r="G108" s="138">
        <v>0.5</v>
      </c>
      <c r="H108" s="206" t="e">
        <f t="shared" si="4"/>
        <v>#REF!</v>
      </c>
      <c r="I108" s="206" t="e">
        <f>(H108*($I$9+#REF!))+H108</f>
        <v>#REF!</v>
      </c>
      <c r="J108" s="274" t="e">
        <f>#REF!</f>
        <v>#REF!</v>
      </c>
      <c r="K108" s="275" t="e">
        <f>#REF!</f>
        <v>#REF!</v>
      </c>
      <c r="L108" s="166">
        <v>290</v>
      </c>
      <c r="M108" s="167">
        <v>187</v>
      </c>
      <c r="N108" s="184">
        <v>217.24911727371494</v>
      </c>
      <c r="O108" s="185">
        <v>171.4</v>
      </c>
      <c r="P108" s="186">
        <v>320</v>
      </c>
      <c r="Q108" s="167">
        <v>237.75</v>
      </c>
      <c r="R108" s="166">
        <v>288.24792540907578</v>
      </c>
      <c r="S108" s="167">
        <v>255.1</v>
      </c>
      <c r="T108" s="187">
        <v>507</v>
      </c>
      <c r="U108" s="188">
        <v>146</v>
      </c>
      <c r="V108" s="166">
        <v>235.34238533475263</v>
      </c>
      <c r="W108" s="167">
        <v>253.2660614018474</v>
      </c>
      <c r="X108" s="173">
        <v>224.57627118644069</v>
      </c>
      <c r="Y108" s="189">
        <v>225</v>
      </c>
      <c r="Z108" s="166">
        <v>385.34</v>
      </c>
      <c r="AA108" s="167">
        <v>415</v>
      </c>
      <c r="AB108" s="166">
        <v>532</v>
      </c>
      <c r="AC108" s="321">
        <v>315</v>
      </c>
      <c r="AD108" s="173">
        <v>328</v>
      </c>
      <c r="AE108" s="191">
        <v>197</v>
      </c>
      <c r="AF108" s="173">
        <v>240</v>
      </c>
      <c r="AG108" s="174">
        <v>249</v>
      </c>
      <c r="AH108" s="173">
        <v>184.1</v>
      </c>
      <c r="AI108" s="174">
        <v>206</v>
      </c>
      <c r="AJ108" s="173">
        <v>189.33</v>
      </c>
      <c r="AK108" s="174">
        <v>204</v>
      </c>
      <c r="AL108" s="173">
        <v>144</v>
      </c>
      <c r="AM108" s="174">
        <v>139</v>
      </c>
      <c r="AN108" s="173">
        <v>280.52</v>
      </c>
      <c r="AO108" s="189">
        <v>291.3</v>
      </c>
      <c r="AP108" s="173">
        <v>207.39999999999998</v>
      </c>
      <c r="AQ108" s="174">
        <v>300.72999999999996</v>
      </c>
      <c r="AR108" s="173">
        <v>262</v>
      </c>
      <c r="AS108" s="174">
        <v>282</v>
      </c>
      <c r="AT108" s="173">
        <v>232.14</v>
      </c>
      <c r="AU108" s="174">
        <v>249.81</v>
      </c>
      <c r="AV108" s="173">
        <v>260.8</v>
      </c>
      <c r="AW108" s="174">
        <v>176</v>
      </c>
      <c r="AX108" s="173">
        <v>200.38648000000001</v>
      </c>
      <c r="AY108" s="174">
        <v>208.08068</v>
      </c>
      <c r="AZ108" s="192">
        <v>288.13559322033899</v>
      </c>
      <c r="BA108" s="174">
        <v>299</v>
      </c>
      <c r="BB108" s="166">
        <v>340</v>
      </c>
      <c r="BC108" s="167">
        <v>177.8207073954984</v>
      </c>
      <c r="BD108" s="173">
        <v>458</v>
      </c>
      <c r="BE108" s="174">
        <v>493</v>
      </c>
      <c r="BF108" s="173">
        <v>254</v>
      </c>
      <c r="BG108" s="174">
        <v>273</v>
      </c>
      <c r="BH108" s="173">
        <v>286</v>
      </c>
      <c r="BI108" s="174">
        <v>285</v>
      </c>
      <c r="BJ108" s="173">
        <v>182.2</v>
      </c>
      <c r="BK108" s="174">
        <v>189</v>
      </c>
      <c r="BL108" s="173">
        <v>166</v>
      </c>
      <c r="BM108" s="189">
        <v>163</v>
      </c>
      <c r="BN108" s="193">
        <v>260</v>
      </c>
      <c r="BO108" s="194">
        <v>280</v>
      </c>
      <c r="BP108" s="166">
        <v>388.3</v>
      </c>
      <c r="BQ108" s="167">
        <v>279.85689952000001</v>
      </c>
    </row>
    <row r="109" spans="1:69" s="195" customFormat="1" ht="40.5" customHeight="1" thickBot="1" x14ac:dyDescent="0.3">
      <c r="A109" s="205">
        <v>35</v>
      </c>
      <c r="B109" s="24" t="s">
        <v>99</v>
      </c>
      <c r="C109" s="1390" t="s">
        <v>3</v>
      </c>
      <c r="D109" s="1390"/>
      <c r="E109" s="138" t="s">
        <v>8</v>
      </c>
      <c r="F109" s="224" t="e">
        <f>#REF!</f>
        <v>#REF!</v>
      </c>
      <c r="G109" s="138">
        <v>0.25</v>
      </c>
      <c r="H109" s="206" t="e">
        <f t="shared" si="4"/>
        <v>#REF!</v>
      </c>
      <c r="I109" s="206" t="e">
        <f>(H109*($I$9+#REF!))+H109</f>
        <v>#REF!</v>
      </c>
      <c r="J109" s="274" t="e">
        <f>#REF!</f>
        <v>#REF!</v>
      </c>
      <c r="K109" s="275" t="e">
        <f>#REF!</f>
        <v>#REF!</v>
      </c>
      <c r="L109" s="166">
        <v>145</v>
      </c>
      <c r="M109" s="167">
        <v>94</v>
      </c>
      <c r="N109" s="184">
        <v>108.62455863685747</v>
      </c>
      <c r="O109" s="185">
        <v>85.7</v>
      </c>
      <c r="P109" s="186">
        <v>160</v>
      </c>
      <c r="Q109" s="167">
        <v>118.5</v>
      </c>
      <c r="R109" s="166">
        <v>144.12396270453789</v>
      </c>
      <c r="S109" s="167">
        <v>127.5</v>
      </c>
      <c r="T109" s="187">
        <v>253</v>
      </c>
      <c r="U109" s="188">
        <v>73</v>
      </c>
      <c r="V109" s="166">
        <v>117.67119266737632</v>
      </c>
      <c r="W109" s="167">
        <v>126.6330307009237</v>
      </c>
      <c r="X109" s="173">
        <v>112.71186440677967</v>
      </c>
      <c r="Y109" s="189">
        <v>112</v>
      </c>
      <c r="Z109" s="166">
        <v>192.67</v>
      </c>
      <c r="AA109" s="167">
        <v>207</v>
      </c>
      <c r="AB109" s="166">
        <v>266</v>
      </c>
      <c r="AC109" s="321">
        <v>158</v>
      </c>
      <c r="AD109" s="173">
        <v>164</v>
      </c>
      <c r="AE109" s="191">
        <v>99</v>
      </c>
      <c r="AF109" s="173">
        <v>120</v>
      </c>
      <c r="AG109" s="174">
        <v>124</v>
      </c>
      <c r="AH109" s="173">
        <v>92.05</v>
      </c>
      <c r="AI109" s="174">
        <v>104</v>
      </c>
      <c r="AJ109" s="173">
        <v>94.14</v>
      </c>
      <c r="AK109" s="174">
        <v>101</v>
      </c>
      <c r="AL109" s="173">
        <v>72</v>
      </c>
      <c r="AM109" s="174">
        <v>69</v>
      </c>
      <c r="AN109" s="173">
        <v>140.26</v>
      </c>
      <c r="AO109" s="189">
        <v>145.6</v>
      </c>
      <c r="AP109" s="173">
        <v>124.44</v>
      </c>
      <c r="AQ109" s="174">
        <v>180.43799999999999</v>
      </c>
      <c r="AR109" s="173">
        <v>131</v>
      </c>
      <c r="AS109" s="174">
        <v>141</v>
      </c>
      <c r="AT109" s="173">
        <v>116.07</v>
      </c>
      <c r="AU109" s="174">
        <v>124.91</v>
      </c>
      <c r="AV109" s="173">
        <v>131.20000000000002</v>
      </c>
      <c r="AW109" s="174">
        <v>88</v>
      </c>
      <c r="AX109" s="173">
        <v>100.19324</v>
      </c>
      <c r="AY109" s="174">
        <v>104.04033999999999</v>
      </c>
      <c r="AZ109" s="192">
        <v>147.45762711864407</v>
      </c>
      <c r="BA109" s="174">
        <v>153</v>
      </c>
      <c r="BB109" s="166">
        <v>170</v>
      </c>
      <c r="BC109" s="167">
        <v>88.354358974358973</v>
      </c>
      <c r="BD109" s="173">
        <v>229</v>
      </c>
      <c r="BE109" s="174">
        <v>246</v>
      </c>
      <c r="BF109" s="173">
        <v>114</v>
      </c>
      <c r="BG109" s="174">
        <v>97</v>
      </c>
      <c r="BH109" s="173">
        <v>143</v>
      </c>
      <c r="BI109" s="174">
        <v>143</v>
      </c>
      <c r="BJ109" s="173">
        <v>90.68</v>
      </c>
      <c r="BK109" s="174">
        <v>94</v>
      </c>
      <c r="BL109" s="173">
        <v>83</v>
      </c>
      <c r="BM109" s="189">
        <v>82</v>
      </c>
      <c r="BN109" s="193">
        <v>130</v>
      </c>
      <c r="BO109" s="194">
        <v>140</v>
      </c>
      <c r="BP109" s="166">
        <v>194.70000000000002</v>
      </c>
      <c r="BQ109" s="167">
        <v>139.92844976000001</v>
      </c>
    </row>
    <row r="110" spans="1:69" s="195" customFormat="1" ht="40.5" customHeight="1" thickBot="1" x14ac:dyDescent="0.3">
      <c r="A110" s="205">
        <v>36</v>
      </c>
      <c r="B110" s="24" t="s">
        <v>100</v>
      </c>
      <c r="C110" s="1390" t="s">
        <v>3</v>
      </c>
      <c r="D110" s="1390"/>
      <c r="E110" s="138" t="s">
        <v>8</v>
      </c>
      <c r="F110" s="224" t="e">
        <f>#REF!</f>
        <v>#REF!</v>
      </c>
      <c r="G110" s="138">
        <v>0.5</v>
      </c>
      <c r="H110" s="206" t="e">
        <f t="shared" si="4"/>
        <v>#REF!</v>
      </c>
      <c r="I110" s="206" t="e">
        <f>(H110*($I$9+#REF!))+H110</f>
        <v>#REF!</v>
      </c>
      <c r="J110" s="274" t="e">
        <f>#REF!</f>
        <v>#REF!</v>
      </c>
      <c r="K110" s="275" t="e">
        <f>#REF!</f>
        <v>#REF!</v>
      </c>
      <c r="L110" s="166">
        <v>290</v>
      </c>
      <c r="M110" s="167">
        <v>187</v>
      </c>
      <c r="N110" s="184">
        <v>217.24911727371494</v>
      </c>
      <c r="O110" s="185">
        <v>171.4</v>
      </c>
      <c r="P110" s="186">
        <v>320</v>
      </c>
      <c r="Q110" s="167">
        <v>237.75</v>
      </c>
      <c r="R110" s="166">
        <v>288.24792540907578</v>
      </c>
      <c r="S110" s="167">
        <v>255.1</v>
      </c>
      <c r="T110" s="187">
        <v>507</v>
      </c>
      <c r="U110" s="188">
        <v>146</v>
      </c>
      <c r="V110" s="166">
        <v>235.34238533475263</v>
      </c>
      <c r="W110" s="167">
        <v>253.2660614018474</v>
      </c>
      <c r="X110" s="173">
        <v>224.57627118644069</v>
      </c>
      <c r="Y110" s="189">
        <v>225</v>
      </c>
      <c r="Z110" s="166">
        <v>385.34</v>
      </c>
      <c r="AA110" s="167">
        <v>415</v>
      </c>
      <c r="AB110" s="166">
        <v>532</v>
      </c>
      <c r="AC110" s="321">
        <v>315</v>
      </c>
      <c r="AD110" s="173">
        <v>328</v>
      </c>
      <c r="AE110" s="191">
        <v>197</v>
      </c>
      <c r="AF110" s="173">
        <v>240</v>
      </c>
      <c r="AG110" s="174">
        <v>249</v>
      </c>
      <c r="AH110" s="173">
        <v>184.1</v>
      </c>
      <c r="AI110" s="174">
        <v>206</v>
      </c>
      <c r="AJ110" s="173">
        <v>189.33</v>
      </c>
      <c r="AK110" s="174">
        <v>204</v>
      </c>
      <c r="AL110" s="173">
        <v>144</v>
      </c>
      <c r="AM110" s="174">
        <v>139</v>
      </c>
      <c r="AN110" s="173">
        <v>280.52</v>
      </c>
      <c r="AO110" s="189">
        <v>291.3</v>
      </c>
      <c r="AP110" s="173">
        <v>136.88399999999999</v>
      </c>
      <c r="AQ110" s="174">
        <v>199.10399999999998</v>
      </c>
      <c r="AR110" s="173">
        <v>262</v>
      </c>
      <c r="AS110" s="174">
        <v>282</v>
      </c>
      <c r="AT110" s="173">
        <v>232.14</v>
      </c>
      <c r="AU110" s="174">
        <v>249.81</v>
      </c>
      <c r="AV110" s="173">
        <v>260.8</v>
      </c>
      <c r="AW110" s="174">
        <v>176</v>
      </c>
      <c r="AX110" s="173">
        <v>200.38648000000001</v>
      </c>
      <c r="AY110" s="174">
        <v>208.08068</v>
      </c>
      <c r="AZ110" s="192">
        <v>274.57627118644069</v>
      </c>
      <c r="BA110" s="174">
        <v>287</v>
      </c>
      <c r="BB110" s="166">
        <v>340</v>
      </c>
      <c r="BC110" s="167">
        <v>177.8207073954984</v>
      </c>
      <c r="BD110" s="173">
        <v>458</v>
      </c>
      <c r="BE110" s="174">
        <v>493</v>
      </c>
      <c r="BF110" s="173">
        <v>228</v>
      </c>
      <c r="BG110" s="174">
        <v>194</v>
      </c>
      <c r="BH110" s="173">
        <v>286</v>
      </c>
      <c r="BI110" s="174">
        <v>285</v>
      </c>
      <c r="BJ110" s="173">
        <v>182.2</v>
      </c>
      <c r="BK110" s="174">
        <v>189</v>
      </c>
      <c r="BL110" s="173">
        <v>166</v>
      </c>
      <c r="BM110" s="189">
        <v>163</v>
      </c>
      <c r="BN110" s="193">
        <v>260</v>
      </c>
      <c r="BO110" s="194">
        <v>280</v>
      </c>
      <c r="BP110" s="166">
        <v>388.3</v>
      </c>
      <c r="BQ110" s="167">
        <v>279.85689952000001</v>
      </c>
    </row>
    <row r="111" spans="1:69" s="195" customFormat="1" ht="40.5" customHeight="1" thickBot="1" x14ac:dyDescent="0.3">
      <c r="A111" s="205">
        <v>37</v>
      </c>
      <c r="B111" s="24" t="s">
        <v>101</v>
      </c>
      <c r="C111" s="1390" t="s">
        <v>3</v>
      </c>
      <c r="D111" s="1390"/>
      <c r="E111" s="138" t="s">
        <v>8</v>
      </c>
      <c r="F111" s="224" t="e">
        <f>#REF!</f>
        <v>#REF!</v>
      </c>
      <c r="G111" s="138">
        <v>0.3</v>
      </c>
      <c r="H111" s="206" t="e">
        <f t="shared" si="4"/>
        <v>#REF!</v>
      </c>
      <c r="I111" s="206" t="e">
        <f>(H111*($I$9+#REF!))+H111</f>
        <v>#REF!</v>
      </c>
      <c r="J111" s="274" t="e">
        <f>#REF!</f>
        <v>#REF!</v>
      </c>
      <c r="K111" s="275" t="e">
        <f>#REF!</f>
        <v>#REF!</v>
      </c>
      <c r="L111" s="166">
        <v>174</v>
      </c>
      <c r="M111" s="167">
        <v>112</v>
      </c>
      <c r="N111" s="184">
        <v>130.34947036422895</v>
      </c>
      <c r="O111" s="185">
        <v>102.9</v>
      </c>
      <c r="P111" s="186">
        <v>192</v>
      </c>
      <c r="Q111" s="167">
        <v>142.5</v>
      </c>
      <c r="R111" s="166">
        <v>172.94875524544545</v>
      </c>
      <c r="S111" s="167">
        <v>153.1</v>
      </c>
      <c r="T111" s="187">
        <v>304</v>
      </c>
      <c r="U111" s="188">
        <v>88</v>
      </c>
      <c r="V111" s="166">
        <v>141.20543120085156</v>
      </c>
      <c r="W111" s="167">
        <v>151.95963684110839</v>
      </c>
      <c r="X111" s="173">
        <v>134.74576271186442</v>
      </c>
      <c r="Y111" s="189">
        <v>135</v>
      </c>
      <c r="Z111" s="166">
        <v>231.2</v>
      </c>
      <c r="AA111" s="167">
        <v>249</v>
      </c>
      <c r="AB111" s="166">
        <v>320</v>
      </c>
      <c r="AC111" s="321">
        <v>189</v>
      </c>
      <c r="AD111" s="173">
        <v>197</v>
      </c>
      <c r="AE111" s="191">
        <v>118</v>
      </c>
      <c r="AF111" s="173">
        <v>144</v>
      </c>
      <c r="AG111" s="174">
        <v>149</v>
      </c>
      <c r="AH111" s="173">
        <v>110.88</v>
      </c>
      <c r="AI111" s="174">
        <v>123</v>
      </c>
      <c r="AJ111" s="173">
        <v>114.01</v>
      </c>
      <c r="AK111" s="174">
        <v>122</v>
      </c>
      <c r="AL111" s="173">
        <v>86</v>
      </c>
      <c r="AM111" s="174">
        <v>83</v>
      </c>
      <c r="AN111" s="173">
        <v>168.31</v>
      </c>
      <c r="AO111" s="189">
        <v>174.8</v>
      </c>
      <c r="AP111" s="173">
        <v>277.916</v>
      </c>
      <c r="AQ111" s="174">
        <v>403.39299999999997</v>
      </c>
      <c r="AR111" s="173">
        <v>157</v>
      </c>
      <c r="AS111" s="174">
        <v>169</v>
      </c>
      <c r="AT111" s="173">
        <v>139.28</v>
      </c>
      <c r="AU111" s="174">
        <v>149.88999999999999</v>
      </c>
      <c r="AV111" s="173">
        <v>156.80000000000001</v>
      </c>
      <c r="AW111" s="174">
        <v>105</v>
      </c>
      <c r="AX111" s="173">
        <v>120.22978000000001</v>
      </c>
      <c r="AY111" s="174">
        <v>124.8463</v>
      </c>
      <c r="AZ111" s="192">
        <v>163.55932203389833</v>
      </c>
      <c r="BA111" s="174">
        <v>170</v>
      </c>
      <c r="BB111" s="166">
        <v>204</v>
      </c>
      <c r="BC111" s="167">
        <v>106.23828877005349</v>
      </c>
      <c r="BD111" s="173">
        <v>275</v>
      </c>
      <c r="BE111" s="174">
        <v>296</v>
      </c>
      <c r="BF111" s="173">
        <v>137</v>
      </c>
      <c r="BG111" s="174">
        <v>117</v>
      </c>
      <c r="BH111" s="173">
        <v>171</v>
      </c>
      <c r="BI111" s="174">
        <v>171</v>
      </c>
      <c r="BJ111" s="173">
        <v>109.32</v>
      </c>
      <c r="BK111" s="174">
        <v>113</v>
      </c>
      <c r="BL111" s="173">
        <v>100</v>
      </c>
      <c r="BM111" s="189">
        <v>98</v>
      </c>
      <c r="BN111" s="193">
        <v>156</v>
      </c>
      <c r="BO111" s="194">
        <v>168</v>
      </c>
      <c r="BP111" s="166">
        <v>233.20000000000002</v>
      </c>
      <c r="BQ111" s="167">
        <v>167.90593116000002</v>
      </c>
    </row>
    <row r="112" spans="1:69" s="195" customFormat="1" ht="40.5" customHeight="1" thickBot="1" x14ac:dyDescent="0.3">
      <c r="A112" s="205">
        <v>38</v>
      </c>
      <c r="B112" s="24" t="s">
        <v>102</v>
      </c>
      <c r="C112" s="1390" t="s">
        <v>3</v>
      </c>
      <c r="D112" s="1390"/>
      <c r="E112" s="138" t="s">
        <v>8</v>
      </c>
      <c r="F112" s="224" t="e">
        <f>#REF!</f>
        <v>#REF!</v>
      </c>
      <c r="G112" s="138">
        <v>0.33</v>
      </c>
      <c r="H112" s="206" t="e">
        <f t="shared" si="4"/>
        <v>#REF!</v>
      </c>
      <c r="I112" s="206" t="e">
        <f>(H112*($I$9+#REF!))+H112</f>
        <v>#REF!</v>
      </c>
      <c r="J112" s="274" t="e">
        <f>#REF!</f>
        <v>#REF!</v>
      </c>
      <c r="K112" s="275" t="e">
        <f>#REF!</f>
        <v>#REF!</v>
      </c>
      <c r="L112" s="166">
        <v>191</v>
      </c>
      <c r="M112" s="167">
        <v>123</v>
      </c>
      <c r="N112" s="184">
        <v>143.38441740065187</v>
      </c>
      <c r="O112" s="185">
        <v>113.2</v>
      </c>
      <c r="P112" s="186">
        <v>211</v>
      </c>
      <c r="Q112" s="167">
        <v>156.75</v>
      </c>
      <c r="R112" s="166">
        <v>190.24363076999001</v>
      </c>
      <c r="S112" s="167">
        <v>168.4</v>
      </c>
      <c r="T112" s="187">
        <v>334</v>
      </c>
      <c r="U112" s="188">
        <v>96</v>
      </c>
      <c r="V112" s="166">
        <v>155.32597432093678</v>
      </c>
      <c r="W112" s="167">
        <v>167.15560052521928</v>
      </c>
      <c r="X112" s="173">
        <v>0</v>
      </c>
      <c r="Y112" s="189">
        <v>0</v>
      </c>
      <c r="Z112" s="166">
        <v>254.33</v>
      </c>
      <c r="AA112" s="167">
        <v>274</v>
      </c>
      <c r="AB112" s="166">
        <v>352</v>
      </c>
      <c r="AC112" s="321">
        <v>208</v>
      </c>
      <c r="AD112" s="173">
        <v>216</v>
      </c>
      <c r="AE112" s="191">
        <v>130</v>
      </c>
      <c r="AF112" s="173">
        <v>158</v>
      </c>
      <c r="AG112" s="174">
        <v>164</v>
      </c>
      <c r="AH112" s="173">
        <v>121.34</v>
      </c>
      <c r="AI112" s="174">
        <v>136</v>
      </c>
      <c r="AJ112" s="173">
        <v>124.47</v>
      </c>
      <c r="AK112" s="174">
        <v>134</v>
      </c>
      <c r="AL112" s="173">
        <v>95</v>
      </c>
      <c r="AM112" s="174">
        <v>92</v>
      </c>
      <c r="AN112" s="173">
        <v>185.15</v>
      </c>
      <c r="AO112" s="189">
        <v>192.3</v>
      </c>
      <c r="AP112" s="173">
        <v>69.478999999999999</v>
      </c>
      <c r="AQ112" s="174">
        <v>102.663</v>
      </c>
      <c r="AR112" s="173">
        <v>173</v>
      </c>
      <c r="AS112" s="174">
        <v>186</v>
      </c>
      <c r="AT112" s="173">
        <v>153.21</v>
      </c>
      <c r="AU112" s="174">
        <v>164.88</v>
      </c>
      <c r="AV112" s="173">
        <v>172.8</v>
      </c>
      <c r="AW112" s="174">
        <v>116</v>
      </c>
      <c r="AX112" s="173">
        <v>132.25592</v>
      </c>
      <c r="AY112" s="174">
        <v>137.33620000000002</v>
      </c>
      <c r="AZ112" s="192">
        <v>181.35593220338984</v>
      </c>
      <c r="BA112" s="174">
        <v>188</v>
      </c>
      <c r="BB112" s="166">
        <v>225</v>
      </c>
      <c r="BC112" s="167">
        <v>117.41970731707318</v>
      </c>
      <c r="BD112" s="173">
        <v>302</v>
      </c>
      <c r="BE112" s="174">
        <v>325</v>
      </c>
      <c r="BF112" s="173">
        <v>150</v>
      </c>
      <c r="BG112" s="174">
        <v>128</v>
      </c>
      <c r="BH112" s="173">
        <v>189</v>
      </c>
      <c r="BI112" s="174">
        <v>188</v>
      </c>
      <c r="BJ112" s="173">
        <v>120.34</v>
      </c>
      <c r="BK112" s="174">
        <v>125</v>
      </c>
      <c r="BL112" s="173">
        <v>109</v>
      </c>
      <c r="BM112" s="189">
        <v>108</v>
      </c>
      <c r="BN112" s="193">
        <v>171</v>
      </c>
      <c r="BO112" s="194">
        <v>184</v>
      </c>
      <c r="BP112" s="166">
        <v>256.3</v>
      </c>
      <c r="BQ112" s="167">
        <v>184.70610092000001</v>
      </c>
    </row>
    <row r="113" spans="1:69" s="195" customFormat="1" ht="40.5" customHeight="1" thickBot="1" x14ac:dyDescent="0.3">
      <c r="A113" s="205">
        <v>39</v>
      </c>
      <c r="B113" s="24" t="s">
        <v>103</v>
      </c>
      <c r="C113" s="1390" t="s">
        <v>3</v>
      </c>
      <c r="D113" s="1390"/>
      <c r="E113" s="138" t="s">
        <v>8</v>
      </c>
      <c r="F113" s="224" t="e">
        <f>#REF!</f>
        <v>#REF!</v>
      </c>
      <c r="G113" s="138">
        <v>0.67</v>
      </c>
      <c r="H113" s="206" t="e">
        <f t="shared" si="4"/>
        <v>#REF!</v>
      </c>
      <c r="I113" s="206" t="e">
        <f>(H113*($I$9+#REF!))+H113</f>
        <v>#REF!</v>
      </c>
      <c r="J113" s="274" t="e">
        <f>#REF!</f>
        <v>#REF!</v>
      </c>
      <c r="K113" s="275" t="e">
        <f>#REF!</f>
        <v>#REF!</v>
      </c>
      <c r="L113" s="166">
        <v>388</v>
      </c>
      <c r="M113" s="167">
        <v>251</v>
      </c>
      <c r="N113" s="184">
        <v>291.11381714677799</v>
      </c>
      <c r="O113" s="185">
        <v>229.7</v>
      </c>
      <c r="P113" s="186">
        <v>429</v>
      </c>
      <c r="Q113" s="167">
        <v>318.75</v>
      </c>
      <c r="R113" s="166">
        <v>386.25222004816152</v>
      </c>
      <c r="S113" s="167">
        <v>341.8</v>
      </c>
      <c r="T113" s="187">
        <v>679</v>
      </c>
      <c r="U113" s="188">
        <v>196</v>
      </c>
      <c r="V113" s="166">
        <v>315.35879634856855</v>
      </c>
      <c r="W113" s="167">
        <v>339.37652227847548</v>
      </c>
      <c r="X113" s="173">
        <v>301.69491525423729</v>
      </c>
      <c r="Y113" s="189">
        <v>301</v>
      </c>
      <c r="Z113" s="166">
        <v>516.36</v>
      </c>
      <c r="AA113" s="167">
        <v>556</v>
      </c>
      <c r="AB113" s="166">
        <v>713</v>
      </c>
      <c r="AC113" s="321">
        <v>423</v>
      </c>
      <c r="AD113" s="173">
        <v>439</v>
      </c>
      <c r="AE113" s="191">
        <v>265</v>
      </c>
      <c r="AF113" s="173">
        <v>321</v>
      </c>
      <c r="AG113" s="174">
        <v>333</v>
      </c>
      <c r="AH113" s="173">
        <v>246.86</v>
      </c>
      <c r="AI113" s="174">
        <v>276</v>
      </c>
      <c r="AJ113" s="173">
        <v>253.13</v>
      </c>
      <c r="AK113" s="174">
        <v>273</v>
      </c>
      <c r="AL113" s="173">
        <v>193</v>
      </c>
      <c r="AM113" s="174">
        <v>186</v>
      </c>
      <c r="AN113" s="173">
        <v>375.9</v>
      </c>
      <c r="AO113" s="189">
        <v>390.3</v>
      </c>
      <c r="AP113" s="173">
        <v>207.39999999999998</v>
      </c>
      <c r="AQ113" s="174">
        <v>300.72999999999996</v>
      </c>
      <c r="AR113" s="173">
        <v>351</v>
      </c>
      <c r="AS113" s="174">
        <v>378</v>
      </c>
      <c r="AT113" s="173">
        <v>311.06</v>
      </c>
      <c r="AU113" s="174">
        <v>334.75</v>
      </c>
      <c r="AV113" s="173">
        <v>350.40000000000003</v>
      </c>
      <c r="AW113" s="174">
        <v>235</v>
      </c>
      <c r="AX113" s="173">
        <v>268.51704000000001</v>
      </c>
      <c r="AY113" s="174">
        <v>278.82516000000004</v>
      </c>
      <c r="AZ113" s="192">
        <v>368.64406779661022</v>
      </c>
      <c r="BA113" s="174">
        <v>384</v>
      </c>
      <c r="BB113" s="166">
        <v>456</v>
      </c>
      <c r="BC113" s="167">
        <v>238.22158273381297</v>
      </c>
      <c r="BD113" s="173">
        <v>613</v>
      </c>
      <c r="BE113" s="174">
        <v>660</v>
      </c>
      <c r="BF113" s="173">
        <v>305</v>
      </c>
      <c r="BG113" s="174">
        <v>260</v>
      </c>
      <c r="BH113" s="173">
        <v>383</v>
      </c>
      <c r="BI113" s="174">
        <v>382</v>
      </c>
      <c r="BJ113" s="173">
        <v>244.07</v>
      </c>
      <c r="BK113" s="174">
        <v>253</v>
      </c>
      <c r="BL113" s="173">
        <v>222</v>
      </c>
      <c r="BM113" s="189">
        <v>218</v>
      </c>
      <c r="BN113" s="193">
        <v>348</v>
      </c>
      <c r="BO113" s="194">
        <v>375</v>
      </c>
      <c r="BP113" s="166">
        <v>520.30000000000007</v>
      </c>
      <c r="BQ113" s="167">
        <v>375.00769812000004</v>
      </c>
    </row>
    <row r="114" spans="1:69" s="195" customFormat="1" ht="40.5" customHeight="1" thickBot="1" x14ac:dyDescent="0.3">
      <c r="A114" s="205">
        <v>40</v>
      </c>
      <c r="B114" s="24" t="s">
        <v>104</v>
      </c>
      <c r="C114" s="1390" t="s">
        <v>3</v>
      </c>
      <c r="D114" s="1390"/>
      <c r="E114" s="138" t="s">
        <v>8</v>
      </c>
      <c r="F114" s="224" t="e">
        <f>#REF!</f>
        <v>#REF!</v>
      </c>
      <c r="G114" s="138">
        <v>0.17</v>
      </c>
      <c r="H114" s="206" t="e">
        <f t="shared" si="4"/>
        <v>#REF!</v>
      </c>
      <c r="I114" s="206" t="e">
        <f>(H114*($I$9+#REF!))+H114</f>
        <v>#REF!</v>
      </c>
      <c r="J114" s="274" t="e">
        <f>#REF!</f>
        <v>#REF!</v>
      </c>
      <c r="K114" s="275" t="e">
        <f>#REF!</f>
        <v>#REF!</v>
      </c>
      <c r="L114" s="166">
        <v>98</v>
      </c>
      <c r="M114" s="167">
        <v>64</v>
      </c>
      <c r="N114" s="184">
        <v>73.864699873063088</v>
      </c>
      <c r="O114" s="185">
        <v>58.3</v>
      </c>
      <c r="P114" s="186">
        <v>109</v>
      </c>
      <c r="Q114" s="167">
        <v>81</v>
      </c>
      <c r="R114" s="166">
        <v>98.004294639085785</v>
      </c>
      <c r="S114" s="167">
        <v>86.7</v>
      </c>
      <c r="T114" s="187">
        <v>172</v>
      </c>
      <c r="U114" s="188">
        <v>50</v>
      </c>
      <c r="V114" s="166">
        <v>80.016411013815897</v>
      </c>
      <c r="W114" s="167">
        <v>86.110460876628096</v>
      </c>
      <c r="X114" s="173">
        <v>76.271186440677965</v>
      </c>
      <c r="Y114" s="189">
        <v>76</v>
      </c>
      <c r="Z114" s="166">
        <v>131.02000000000001</v>
      </c>
      <c r="AA114" s="167">
        <v>141</v>
      </c>
      <c r="AB114" s="166">
        <v>181</v>
      </c>
      <c r="AC114" s="321">
        <v>107</v>
      </c>
      <c r="AD114" s="173">
        <v>111</v>
      </c>
      <c r="AE114" s="191">
        <v>67</v>
      </c>
      <c r="AF114" s="173">
        <v>81</v>
      </c>
      <c r="AG114" s="174">
        <v>85</v>
      </c>
      <c r="AH114" s="173">
        <v>62.76</v>
      </c>
      <c r="AI114" s="174">
        <v>70</v>
      </c>
      <c r="AJ114" s="173">
        <v>63.81</v>
      </c>
      <c r="AK114" s="174">
        <v>69</v>
      </c>
      <c r="AL114" s="173">
        <v>49</v>
      </c>
      <c r="AM114" s="174">
        <v>47</v>
      </c>
      <c r="AN114" s="173">
        <v>95.38</v>
      </c>
      <c r="AO114" s="189">
        <v>99</v>
      </c>
      <c r="AP114" s="173">
        <v>104.73699999999999</v>
      </c>
      <c r="AQ114" s="174">
        <v>111.996</v>
      </c>
      <c r="AR114" s="173">
        <v>89</v>
      </c>
      <c r="AS114" s="174">
        <v>96</v>
      </c>
      <c r="AT114" s="173">
        <v>78.930000000000007</v>
      </c>
      <c r="AU114" s="174">
        <v>84.94</v>
      </c>
      <c r="AV114" s="173">
        <v>88</v>
      </c>
      <c r="AW114" s="174">
        <v>60</v>
      </c>
      <c r="AX114" s="173">
        <v>68.130560000000003</v>
      </c>
      <c r="AY114" s="174">
        <v>70.74448000000001</v>
      </c>
      <c r="AZ114" s="192">
        <v>116.94915254237289</v>
      </c>
      <c r="BA114" s="174">
        <v>121</v>
      </c>
      <c r="BB114" s="166">
        <v>116</v>
      </c>
      <c r="BC114" s="167">
        <v>60.40075471698114</v>
      </c>
      <c r="BD114" s="173">
        <v>156</v>
      </c>
      <c r="BE114" s="174">
        <v>167</v>
      </c>
      <c r="BF114" s="173">
        <v>78</v>
      </c>
      <c r="BG114" s="174">
        <v>65</v>
      </c>
      <c r="BH114" s="173">
        <v>97</v>
      </c>
      <c r="BI114" s="174">
        <v>97</v>
      </c>
      <c r="BJ114" s="173">
        <v>61.86</v>
      </c>
      <c r="BK114" s="174">
        <v>64</v>
      </c>
      <c r="BL114" s="173">
        <v>56</v>
      </c>
      <c r="BM114" s="189">
        <v>56</v>
      </c>
      <c r="BN114" s="193">
        <v>88</v>
      </c>
      <c r="BO114" s="194">
        <v>95</v>
      </c>
      <c r="BP114" s="166">
        <v>132</v>
      </c>
      <c r="BQ114" s="167">
        <v>95.150798599999987</v>
      </c>
    </row>
    <row r="115" spans="1:69" s="195" customFormat="1" ht="40.5" customHeight="1" thickBot="1" x14ac:dyDescent="0.3">
      <c r="A115" s="205">
        <v>41</v>
      </c>
      <c r="B115" s="24" t="s">
        <v>105</v>
      </c>
      <c r="C115" s="1390" t="s">
        <v>3</v>
      </c>
      <c r="D115" s="1390"/>
      <c r="E115" s="138" t="s">
        <v>8</v>
      </c>
      <c r="F115" s="224" t="e">
        <f>#REF!</f>
        <v>#REF!</v>
      </c>
      <c r="G115" s="138">
        <v>0.5</v>
      </c>
      <c r="H115" s="206" t="e">
        <f t="shared" si="4"/>
        <v>#REF!</v>
      </c>
      <c r="I115" s="206" t="e">
        <f>(H115*($I$9+#REF!))+H115</f>
        <v>#REF!</v>
      </c>
      <c r="J115" s="274" t="e">
        <f>#REF!</f>
        <v>#REF!</v>
      </c>
      <c r="K115" s="275" t="e">
        <f>#REF!</f>
        <v>#REF!</v>
      </c>
      <c r="L115" s="166">
        <v>290</v>
      </c>
      <c r="M115" s="167">
        <v>187</v>
      </c>
      <c r="N115" s="184">
        <v>217.24911727371494</v>
      </c>
      <c r="O115" s="185">
        <v>171.4</v>
      </c>
      <c r="P115" s="186">
        <v>320</v>
      </c>
      <c r="Q115" s="167">
        <v>237.75</v>
      </c>
      <c r="R115" s="166">
        <v>288.24792540907578</v>
      </c>
      <c r="S115" s="167">
        <v>255.1</v>
      </c>
      <c r="T115" s="187">
        <v>507</v>
      </c>
      <c r="U115" s="188">
        <v>146</v>
      </c>
      <c r="V115" s="166">
        <v>235.34238533475263</v>
      </c>
      <c r="W115" s="167">
        <v>253.2660614018474</v>
      </c>
      <c r="X115" s="173">
        <v>224.57627118644069</v>
      </c>
      <c r="Y115" s="189">
        <v>225</v>
      </c>
      <c r="Z115" s="166">
        <v>385.34</v>
      </c>
      <c r="AA115" s="167">
        <v>415</v>
      </c>
      <c r="AB115" s="166">
        <v>532</v>
      </c>
      <c r="AC115" s="321">
        <v>315</v>
      </c>
      <c r="AD115" s="173">
        <v>328</v>
      </c>
      <c r="AE115" s="191">
        <v>197</v>
      </c>
      <c r="AF115" s="173">
        <v>240</v>
      </c>
      <c r="AG115" s="174">
        <v>249</v>
      </c>
      <c r="AH115" s="173">
        <v>184.1</v>
      </c>
      <c r="AI115" s="174">
        <v>206</v>
      </c>
      <c r="AJ115" s="173">
        <v>189.33</v>
      </c>
      <c r="AK115" s="174">
        <v>204</v>
      </c>
      <c r="AL115" s="173">
        <v>144</v>
      </c>
      <c r="AM115" s="174">
        <v>139</v>
      </c>
      <c r="AN115" s="173">
        <v>280.52</v>
      </c>
      <c r="AO115" s="189">
        <v>291.3</v>
      </c>
      <c r="AP115" s="173">
        <v>306.952</v>
      </c>
      <c r="AQ115" s="174">
        <v>329.76599999999996</v>
      </c>
      <c r="AR115" s="173">
        <v>262</v>
      </c>
      <c r="AS115" s="174">
        <v>282</v>
      </c>
      <c r="AT115" s="173">
        <v>232.14</v>
      </c>
      <c r="AU115" s="174">
        <v>249.81</v>
      </c>
      <c r="AV115" s="173">
        <v>260.8</v>
      </c>
      <c r="AW115" s="174">
        <v>176</v>
      </c>
      <c r="AX115" s="173">
        <v>200.38648000000001</v>
      </c>
      <c r="AY115" s="174">
        <v>208.08068</v>
      </c>
      <c r="AZ115" s="192">
        <v>288.13559322033899</v>
      </c>
      <c r="BA115" s="174">
        <v>299</v>
      </c>
      <c r="BB115" s="166">
        <v>340</v>
      </c>
      <c r="BC115" s="167">
        <v>177.8207073954984</v>
      </c>
      <c r="BD115" s="173">
        <v>458</v>
      </c>
      <c r="BE115" s="174">
        <v>493</v>
      </c>
      <c r="BF115" s="173">
        <v>228</v>
      </c>
      <c r="BG115" s="174">
        <v>194</v>
      </c>
      <c r="BH115" s="173">
        <v>286</v>
      </c>
      <c r="BI115" s="174">
        <v>285</v>
      </c>
      <c r="BJ115" s="173">
        <v>182.2</v>
      </c>
      <c r="BK115" s="174">
        <v>189</v>
      </c>
      <c r="BL115" s="173">
        <v>166</v>
      </c>
      <c r="BM115" s="189">
        <v>163</v>
      </c>
      <c r="BN115" s="193">
        <v>260</v>
      </c>
      <c r="BO115" s="194">
        <v>280</v>
      </c>
      <c r="BP115" s="166">
        <v>388.3</v>
      </c>
      <c r="BQ115" s="167">
        <v>279.85689952000001</v>
      </c>
    </row>
    <row r="116" spans="1:69" s="195" customFormat="1" ht="40.5" customHeight="1" thickBot="1" x14ac:dyDescent="0.3">
      <c r="A116" s="205">
        <v>42</v>
      </c>
      <c r="B116" s="24" t="s">
        <v>106</v>
      </c>
      <c r="C116" s="1390" t="s">
        <v>3</v>
      </c>
      <c r="D116" s="1390"/>
      <c r="E116" s="138" t="s">
        <v>8</v>
      </c>
      <c r="F116" s="224" t="e">
        <f>#REF!</f>
        <v>#REF!</v>
      </c>
      <c r="G116" s="138">
        <v>0.67</v>
      </c>
      <c r="H116" s="206" t="e">
        <f t="shared" si="4"/>
        <v>#REF!</v>
      </c>
      <c r="I116" s="206" t="e">
        <f>(H116*($I$9+#REF!))+H116</f>
        <v>#REF!</v>
      </c>
      <c r="J116" s="274" t="e">
        <f>#REF!</f>
        <v>#REF!</v>
      </c>
      <c r="K116" s="275" t="e">
        <f>#REF!</f>
        <v>#REF!</v>
      </c>
      <c r="L116" s="166">
        <v>388</v>
      </c>
      <c r="M116" s="167">
        <v>251</v>
      </c>
      <c r="N116" s="184">
        <v>291.11381714677799</v>
      </c>
      <c r="O116" s="185">
        <v>229.7</v>
      </c>
      <c r="P116" s="186">
        <v>429</v>
      </c>
      <c r="Q116" s="167">
        <v>318.75</v>
      </c>
      <c r="R116" s="166">
        <v>386.25222004816152</v>
      </c>
      <c r="S116" s="167">
        <v>341.8</v>
      </c>
      <c r="T116" s="187">
        <v>679</v>
      </c>
      <c r="U116" s="188">
        <v>196</v>
      </c>
      <c r="V116" s="166">
        <v>315.35879634856855</v>
      </c>
      <c r="W116" s="167">
        <v>339.37652227847548</v>
      </c>
      <c r="X116" s="173">
        <v>301.69491525423729</v>
      </c>
      <c r="Y116" s="189">
        <v>301</v>
      </c>
      <c r="Z116" s="166">
        <v>516.36</v>
      </c>
      <c r="AA116" s="167">
        <v>556</v>
      </c>
      <c r="AB116" s="166">
        <v>713</v>
      </c>
      <c r="AC116" s="321">
        <v>423</v>
      </c>
      <c r="AD116" s="173">
        <v>439</v>
      </c>
      <c r="AE116" s="191">
        <v>265</v>
      </c>
      <c r="AF116" s="173">
        <v>321</v>
      </c>
      <c r="AG116" s="174">
        <v>333</v>
      </c>
      <c r="AH116" s="173">
        <v>246.86</v>
      </c>
      <c r="AI116" s="174">
        <v>276</v>
      </c>
      <c r="AJ116" s="173">
        <v>253.13</v>
      </c>
      <c r="AK116" s="174">
        <v>273</v>
      </c>
      <c r="AL116" s="173">
        <v>193</v>
      </c>
      <c r="AM116" s="174">
        <v>186</v>
      </c>
      <c r="AN116" s="173">
        <v>375.9</v>
      </c>
      <c r="AO116" s="189">
        <v>390.3</v>
      </c>
      <c r="AP116" s="173">
        <v>207.39999999999998</v>
      </c>
      <c r="AQ116" s="174">
        <v>300.72999999999996</v>
      </c>
      <c r="AR116" s="173">
        <v>351</v>
      </c>
      <c r="AS116" s="174">
        <v>378</v>
      </c>
      <c r="AT116" s="173">
        <v>311.06</v>
      </c>
      <c r="AU116" s="174">
        <v>334.75</v>
      </c>
      <c r="AV116" s="173">
        <v>350.40000000000003</v>
      </c>
      <c r="AW116" s="174">
        <v>235</v>
      </c>
      <c r="AX116" s="173">
        <v>268.51704000000001</v>
      </c>
      <c r="AY116" s="174">
        <v>278.82516000000004</v>
      </c>
      <c r="AZ116" s="192">
        <v>368.64406779661022</v>
      </c>
      <c r="BA116" s="174">
        <v>384</v>
      </c>
      <c r="BB116" s="166">
        <v>456</v>
      </c>
      <c r="BC116" s="167">
        <v>238.22158273381297</v>
      </c>
      <c r="BD116" s="173">
        <v>613</v>
      </c>
      <c r="BE116" s="174">
        <v>660</v>
      </c>
      <c r="BF116" s="173">
        <v>305</v>
      </c>
      <c r="BG116" s="174">
        <v>260</v>
      </c>
      <c r="BH116" s="173">
        <v>383</v>
      </c>
      <c r="BI116" s="174">
        <v>382</v>
      </c>
      <c r="BJ116" s="173">
        <v>244.07</v>
      </c>
      <c r="BK116" s="174">
        <v>253</v>
      </c>
      <c r="BL116" s="173">
        <v>222</v>
      </c>
      <c r="BM116" s="189">
        <v>218</v>
      </c>
      <c r="BN116" s="193">
        <v>348</v>
      </c>
      <c r="BO116" s="194">
        <v>375</v>
      </c>
      <c r="BP116" s="166">
        <v>520.30000000000007</v>
      </c>
      <c r="BQ116" s="167">
        <v>375.00769812000004</v>
      </c>
    </row>
    <row r="117" spans="1:69" s="195" customFormat="1" ht="40.5" customHeight="1" thickBot="1" x14ac:dyDescent="0.3">
      <c r="A117" s="205">
        <v>43</v>
      </c>
      <c r="B117" s="24" t="s">
        <v>107</v>
      </c>
      <c r="C117" s="1390" t="s">
        <v>3</v>
      </c>
      <c r="D117" s="1390"/>
      <c r="E117" s="138" t="s">
        <v>8</v>
      </c>
      <c r="F117" s="224" t="e">
        <f>#REF!</f>
        <v>#REF!</v>
      </c>
      <c r="G117" s="138">
        <v>0.3</v>
      </c>
      <c r="H117" s="206" t="e">
        <f t="shared" si="4"/>
        <v>#REF!</v>
      </c>
      <c r="I117" s="206" t="e">
        <f>(H117*($I$9+#REF!))+H117</f>
        <v>#REF!</v>
      </c>
      <c r="J117" s="274" t="e">
        <f>#REF!</f>
        <v>#REF!</v>
      </c>
      <c r="K117" s="275" t="e">
        <f>#REF!</f>
        <v>#REF!</v>
      </c>
      <c r="L117" s="166">
        <v>174</v>
      </c>
      <c r="M117" s="167">
        <v>112</v>
      </c>
      <c r="N117" s="184">
        <v>130.34947036422895</v>
      </c>
      <c r="O117" s="185">
        <v>102.9</v>
      </c>
      <c r="P117" s="186">
        <v>192</v>
      </c>
      <c r="Q117" s="167">
        <v>142.5</v>
      </c>
      <c r="R117" s="166">
        <v>172.94875524544545</v>
      </c>
      <c r="S117" s="167">
        <v>153.1</v>
      </c>
      <c r="T117" s="187">
        <v>304</v>
      </c>
      <c r="U117" s="188">
        <v>88</v>
      </c>
      <c r="V117" s="166">
        <v>141.20543120085156</v>
      </c>
      <c r="W117" s="167">
        <v>151.95963684110839</v>
      </c>
      <c r="X117" s="173">
        <v>134.74576271186442</v>
      </c>
      <c r="Y117" s="189">
        <v>135</v>
      </c>
      <c r="Z117" s="166">
        <v>231.2</v>
      </c>
      <c r="AA117" s="167">
        <v>249</v>
      </c>
      <c r="AB117" s="166">
        <v>320</v>
      </c>
      <c r="AC117" s="321">
        <v>189</v>
      </c>
      <c r="AD117" s="173">
        <v>197</v>
      </c>
      <c r="AE117" s="191">
        <v>118</v>
      </c>
      <c r="AF117" s="173">
        <v>144</v>
      </c>
      <c r="AG117" s="174">
        <v>149</v>
      </c>
      <c r="AH117" s="173">
        <v>110.88</v>
      </c>
      <c r="AI117" s="174">
        <v>123</v>
      </c>
      <c r="AJ117" s="173">
        <v>114.01</v>
      </c>
      <c r="AK117" s="174">
        <v>122</v>
      </c>
      <c r="AL117" s="173">
        <v>86</v>
      </c>
      <c r="AM117" s="174">
        <v>83</v>
      </c>
      <c r="AN117" s="173">
        <v>168.31</v>
      </c>
      <c r="AO117" s="189">
        <v>174.8</v>
      </c>
      <c r="AP117" s="173">
        <v>136.88399999999999</v>
      </c>
      <c r="AQ117" s="174">
        <v>199.10399999999998</v>
      </c>
      <c r="AR117" s="173">
        <v>157</v>
      </c>
      <c r="AS117" s="174">
        <v>169</v>
      </c>
      <c r="AT117" s="173">
        <v>139.28</v>
      </c>
      <c r="AU117" s="174">
        <v>149.88999999999999</v>
      </c>
      <c r="AV117" s="173">
        <v>156.80000000000001</v>
      </c>
      <c r="AW117" s="174">
        <v>105</v>
      </c>
      <c r="AX117" s="173">
        <v>120.22978000000001</v>
      </c>
      <c r="AY117" s="174">
        <v>124.8463</v>
      </c>
      <c r="AZ117" s="192">
        <v>163.55932203389833</v>
      </c>
      <c r="BA117" s="174">
        <v>170</v>
      </c>
      <c r="BB117" s="166">
        <v>204</v>
      </c>
      <c r="BC117" s="167">
        <v>106.23828877005349</v>
      </c>
      <c r="BD117" s="173">
        <v>275</v>
      </c>
      <c r="BE117" s="174">
        <v>296</v>
      </c>
      <c r="BF117" s="173">
        <v>137</v>
      </c>
      <c r="BG117" s="174">
        <v>117</v>
      </c>
      <c r="BH117" s="173">
        <v>171</v>
      </c>
      <c r="BI117" s="174">
        <v>171</v>
      </c>
      <c r="BJ117" s="173">
        <v>109.32</v>
      </c>
      <c r="BK117" s="174">
        <v>113</v>
      </c>
      <c r="BL117" s="173">
        <v>100</v>
      </c>
      <c r="BM117" s="189">
        <v>98</v>
      </c>
      <c r="BN117" s="193">
        <v>156</v>
      </c>
      <c r="BO117" s="194">
        <v>168</v>
      </c>
      <c r="BP117" s="166">
        <v>233.20000000000002</v>
      </c>
      <c r="BQ117" s="167">
        <v>167.90593116000002</v>
      </c>
    </row>
    <row r="118" spans="1:69" s="195" customFormat="1" ht="40.5" customHeight="1" thickBot="1" x14ac:dyDescent="0.3">
      <c r="A118" s="205">
        <v>44</v>
      </c>
      <c r="B118" s="24" t="s">
        <v>108</v>
      </c>
      <c r="C118" s="1390" t="s">
        <v>3</v>
      </c>
      <c r="D118" s="1390"/>
      <c r="E118" s="138" t="s">
        <v>8</v>
      </c>
      <c r="F118" s="224" t="e">
        <f>#REF!</f>
        <v>#REF!</v>
      </c>
      <c r="G118" s="138">
        <v>0.5</v>
      </c>
      <c r="H118" s="206" t="e">
        <f t="shared" si="4"/>
        <v>#REF!</v>
      </c>
      <c r="I118" s="206" t="e">
        <f>(H118*($I$9+#REF!))+H118</f>
        <v>#REF!</v>
      </c>
      <c r="J118" s="274" t="e">
        <f>#REF!</f>
        <v>#REF!</v>
      </c>
      <c r="K118" s="275" t="e">
        <f>#REF!</f>
        <v>#REF!</v>
      </c>
      <c r="L118" s="166">
        <v>290</v>
      </c>
      <c r="M118" s="167">
        <v>187</v>
      </c>
      <c r="N118" s="184">
        <v>217.24911727371494</v>
      </c>
      <c r="O118" s="185">
        <v>171.4</v>
      </c>
      <c r="P118" s="186">
        <v>320</v>
      </c>
      <c r="Q118" s="167">
        <v>237.75</v>
      </c>
      <c r="R118" s="166">
        <v>288.24792540907578</v>
      </c>
      <c r="S118" s="167">
        <v>255.1</v>
      </c>
      <c r="T118" s="187">
        <v>507</v>
      </c>
      <c r="U118" s="188">
        <v>146</v>
      </c>
      <c r="V118" s="166">
        <v>235.34238533475263</v>
      </c>
      <c r="W118" s="167">
        <v>253.2660614018474</v>
      </c>
      <c r="X118" s="173">
        <v>224.57627118644069</v>
      </c>
      <c r="Y118" s="189">
        <v>225</v>
      </c>
      <c r="Z118" s="166">
        <v>385.34</v>
      </c>
      <c r="AA118" s="167">
        <v>415</v>
      </c>
      <c r="AB118" s="166">
        <v>532</v>
      </c>
      <c r="AC118" s="321">
        <v>315</v>
      </c>
      <c r="AD118" s="173">
        <v>328</v>
      </c>
      <c r="AE118" s="191">
        <v>197</v>
      </c>
      <c r="AF118" s="173">
        <v>240</v>
      </c>
      <c r="AG118" s="174">
        <v>249</v>
      </c>
      <c r="AH118" s="173">
        <v>184.1</v>
      </c>
      <c r="AI118" s="174">
        <v>206</v>
      </c>
      <c r="AJ118" s="173">
        <v>189.33</v>
      </c>
      <c r="AK118" s="174">
        <v>204</v>
      </c>
      <c r="AL118" s="173">
        <v>144</v>
      </c>
      <c r="AM118" s="174">
        <v>139</v>
      </c>
      <c r="AN118" s="173">
        <v>280.52</v>
      </c>
      <c r="AO118" s="189">
        <v>291.3</v>
      </c>
      <c r="AP118" s="173">
        <v>277.916</v>
      </c>
      <c r="AQ118" s="174">
        <v>403.39299999999997</v>
      </c>
      <c r="AR118" s="173">
        <v>262</v>
      </c>
      <c r="AS118" s="174">
        <v>282</v>
      </c>
      <c r="AT118" s="173">
        <v>232.14</v>
      </c>
      <c r="AU118" s="174">
        <v>249.81</v>
      </c>
      <c r="AV118" s="173">
        <v>260.8</v>
      </c>
      <c r="AW118" s="174">
        <v>176</v>
      </c>
      <c r="AX118" s="173">
        <v>200.38648000000001</v>
      </c>
      <c r="AY118" s="174">
        <v>208.08068</v>
      </c>
      <c r="AZ118" s="192">
        <v>288.13559322033899</v>
      </c>
      <c r="BA118" s="174">
        <v>299</v>
      </c>
      <c r="BB118" s="166">
        <v>340</v>
      </c>
      <c r="BC118" s="167">
        <v>177.8207073954984</v>
      </c>
      <c r="BD118" s="173">
        <v>458</v>
      </c>
      <c r="BE118" s="174">
        <v>493</v>
      </c>
      <c r="BF118" s="173">
        <v>228</v>
      </c>
      <c r="BG118" s="174">
        <v>194</v>
      </c>
      <c r="BH118" s="173">
        <v>286</v>
      </c>
      <c r="BI118" s="174">
        <v>285</v>
      </c>
      <c r="BJ118" s="173">
        <v>182.2</v>
      </c>
      <c r="BK118" s="174">
        <v>189</v>
      </c>
      <c r="BL118" s="173">
        <v>166</v>
      </c>
      <c r="BM118" s="189">
        <v>163</v>
      </c>
      <c r="BN118" s="193">
        <v>260</v>
      </c>
      <c r="BO118" s="194">
        <v>280</v>
      </c>
      <c r="BP118" s="166">
        <v>388.3</v>
      </c>
      <c r="BQ118" s="167">
        <v>279.85689952000001</v>
      </c>
    </row>
    <row r="119" spans="1:69" s="195" customFormat="1" ht="40.5" customHeight="1" thickBot="1" x14ac:dyDescent="0.3">
      <c r="A119" s="205">
        <v>45</v>
      </c>
      <c r="B119" s="24" t="s">
        <v>109</v>
      </c>
      <c r="C119" s="1390" t="s">
        <v>3</v>
      </c>
      <c r="D119" s="1390"/>
      <c r="E119" s="138" t="s">
        <v>8</v>
      </c>
      <c r="F119" s="224" t="e">
        <f>#REF!</f>
        <v>#REF!</v>
      </c>
      <c r="G119" s="138">
        <v>0.33</v>
      </c>
      <c r="H119" s="206" t="e">
        <f t="shared" si="4"/>
        <v>#REF!</v>
      </c>
      <c r="I119" s="206" t="e">
        <f>(H119*($I$9+#REF!))+H119</f>
        <v>#REF!</v>
      </c>
      <c r="J119" s="274" t="e">
        <f>#REF!</f>
        <v>#REF!</v>
      </c>
      <c r="K119" s="275" t="e">
        <f>#REF!</f>
        <v>#REF!</v>
      </c>
      <c r="L119" s="166">
        <v>191</v>
      </c>
      <c r="M119" s="167">
        <v>123</v>
      </c>
      <c r="N119" s="184">
        <v>143.38441740065187</v>
      </c>
      <c r="O119" s="185">
        <v>113.2</v>
      </c>
      <c r="P119" s="186">
        <v>211</v>
      </c>
      <c r="Q119" s="167">
        <v>156.75</v>
      </c>
      <c r="R119" s="166">
        <v>190.24363076999001</v>
      </c>
      <c r="S119" s="167">
        <v>168.4</v>
      </c>
      <c r="T119" s="187">
        <v>334</v>
      </c>
      <c r="U119" s="188">
        <v>96</v>
      </c>
      <c r="V119" s="166">
        <v>155.32597432093678</v>
      </c>
      <c r="W119" s="167">
        <v>167.15560052521928</v>
      </c>
      <c r="X119" s="173">
        <v>0</v>
      </c>
      <c r="Y119" s="189">
        <v>0</v>
      </c>
      <c r="Z119" s="166">
        <v>254.33</v>
      </c>
      <c r="AA119" s="167">
        <v>274</v>
      </c>
      <c r="AB119" s="166">
        <v>352</v>
      </c>
      <c r="AC119" s="321">
        <v>208</v>
      </c>
      <c r="AD119" s="173">
        <v>216</v>
      </c>
      <c r="AE119" s="191">
        <v>130</v>
      </c>
      <c r="AF119" s="173">
        <v>158</v>
      </c>
      <c r="AG119" s="174">
        <v>164</v>
      </c>
      <c r="AH119" s="173">
        <v>121.34</v>
      </c>
      <c r="AI119" s="174">
        <v>136</v>
      </c>
      <c r="AJ119" s="173">
        <v>124.47</v>
      </c>
      <c r="AK119" s="174">
        <v>134</v>
      </c>
      <c r="AL119" s="173">
        <v>95</v>
      </c>
      <c r="AM119" s="174">
        <v>92</v>
      </c>
      <c r="AN119" s="173">
        <v>185.15</v>
      </c>
      <c r="AO119" s="189">
        <v>192.3</v>
      </c>
      <c r="AP119" s="173">
        <v>207.39999999999998</v>
      </c>
      <c r="AQ119" s="174">
        <v>259.25</v>
      </c>
      <c r="AR119" s="173">
        <v>173</v>
      </c>
      <c r="AS119" s="174">
        <v>186</v>
      </c>
      <c r="AT119" s="173">
        <v>153.21</v>
      </c>
      <c r="AU119" s="174">
        <v>164.88</v>
      </c>
      <c r="AV119" s="173">
        <v>172.8</v>
      </c>
      <c r="AW119" s="174">
        <v>116</v>
      </c>
      <c r="AX119" s="173">
        <v>132.25592</v>
      </c>
      <c r="AY119" s="174">
        <v>137.33620000000002</v>
      </c>
      <c r="AZ119" s="192">
        <v>191.52542372881356</v>
      </c>
      <c r="BA119" s="174">
        <v>198</v>
      </c>
      <c r="BB119" s="166">
        <v>225</v>
      </c>
      <c r="BC119" s="167">
        <v>117.41970731707318</v>
      </c>
      <c r="BD119" s="173">
        <v>302</v>
      </c>
      <c r="BE119" s="174">
        <v>325</v>
      </c>
      <c r="BF119" s="173">
        <v>150</v>
      </c>
      <c r="BG119" s="174">
        <v>128</v>
      </c>
      <c r="BH119" s="173">
        <v>189</v>
      </c>
      <c r="BI119" s="174">
        <v>188</v>
      </c>
      <c r="BJ119" s="173">
        <v>120.34</v>
      </c>
      <c r="BK119" s="174">
        <v>125</v>
      </c>
      <c r="BL119" s="173">
        <v>109</v>
      </c>
      <c r="BM119" s="189">
        <v>108</v>
      </c>
      <c r="BN119" s="193">
        <v>171</v>
      </c>
      <c r="BO119" s="194">
        <v>184</v>
      </c>
      <c r="BP119" s="166">
        <v>256.3</v>
      </c>
      <c r="BQ119" s="167">
        <v>184.70610092000001</v>
      </c>
    </row>
    <row r="120" spans="1:69" s="195" customFormat="1" ht="40.5" customHeight="1" thickBot="1" x14ac:dyDescent="0.3">
      <c r="A120" s="205">
        <v>46</v>
      </c>
      <c r="B120" s="24" t="s">
        <v>110</v>
      </c>
      <c r="C120" s="1390" t="s">
        <v>3</v>
      </c>
      <c r="D120" s="1390"/>
      <c r="E120" s="138" t="s">
        <v>8</v>
      </c>
      <c r="F120" s="224" t="e">
        <f>#REF!</f>
        <v>#REF!</v>
      </c>
      <c r="G120" s="138">
        <v>0.67</v>
      </c>
      <c r="H120" s="206" t="e">
        <f t="shared" si="4"/>
        <v>#REF!</v>
      </c>
      <c r="I120" s="206" t="e">
        <f>(H120*($I$9+#REF!))+H120</f>
        <v>#REF!</v>
      </c>
      <c r="J120" s="274" t="e">
        <f>#REF!</f>
        <v>#REF!</v>
      </c>
      <c r="K120" s="275" t="e">
        <f>#REF!</f>
        <v>#REF!</v>
      </c>
      <c r="L120" s="166">
        <v>388</v>
      </c>
      <c r="M120" s="167">
        <v>251</v>
      </c>
      <c r="N120" s="184">
        <v>291.11381714677799</v>
      </c>
      <c r="O120" s="185">
        <v>229.7</v>
      </c>
      <c r="P120" s="186">
        <v>429</v>
      </c>
      <c r="Q120" s="167">
        <v>318.75</v>
      </c>
      <c r="R120" s="166">
        <v>386.25222004816152</v>
      </c>
      <c r="S120" s="167">
        <v>341.8</v>
      </c>
      <c r="T120" s="187">
        <v>679</v>
      </c>
      <c r="U120" s="188">
        <v>196</v>
      </c>
      <c r="V120" s="166">
        <v>315.35879634856855</v>
      </c>
      <c r="W120" s="167">
        <v>339.37652227847548</v>
      </c>
      <c r="X120" s="173">
        <v>301.69491525423729</v>
      </c>
      <c r="Y120" s="189">
        <v>301</v>
      </c>
      <c r="Z120" s="166">
        <v>516.36</v>
      </c>
      <c r="AA120" s="167">
        <v>556</v>
      </c>
      <c r="AB120" s="166">
        <v>713</v>
      </c>
      <c r="AC120" s="321">
        <v>423</v>
      </c>
      <c r="AD120" s="173">
        <v>439</v>
      </c>
      <c r="AE120" s="191">
        <v>265</v>
      </c>
      <c r="AF120" s="173">
        <v>321</v>
      </c>
      <c r="AG120" s="174">
        <v>333</v>
      </c>
      <c r="AH120" s="173">
        <v>246.86</v>
      </c>
      <c r="AI120" s="174">
        <v>276</v>
      </c>
      <c r="AJ120" s="173">
        <v>253.13</v>
      </c>
      <c r="AK120" s="174">
        <v>273</v>
      </c>
      <c r="AL120" s="173">
        <v>193</v>
      </c>
      <c r="AM120" s="174">
        <v>186</v>
      </c>
      <c r="AN120" s="173">
        <v>375.9</v>
      </c>
      <c r="AO120" s="189">
        <v>390.3</v>
      </c>
      <c r="AP120" s="173">
        <v>207.39999999999998</v>
      </c>
      <c r="AQ120" s="174">
        <v>300.72999999999996</v>
      </c>
      <c r="AR120" s="173">
        <v>351</v>
      </c>
      <c r="AS120" s="174">
        <v>378</v>
      </c>
      <c r="AT120" s="173">
        <v>311.06</v>
      </c>
      <c r="AU120" s="174">
        <v>334.75</v>
      </c>
      <c r="AV120" s="173">
        <v>350.40000000000003</v>
      </c>
      <c r="AW120" s="174">
        <v>235</v>
      </c>
      <c r="AX120" s="173">
        <v>268.51704000000001</v>
      </c>
      <c r="AY120" s="174">
        <v>278.82516000000004</v>
      </c>
      <c r="AZ120" s="192">
        <v>387.28813559322037</v>
      </c>
      <c r="BA120" s="174">
        <v>402</v>
      </c>
      <c r="BB120" s="166">
        <v>456</v>
      </c>
      <c r="BC120" s="167">
        <v>238.22158273381297</v>
      </c>
      <c r="BD120" s="173">
        <v>613</v>
      </c>
      <c r="BE120" s="174">
        <v>660</v>
      </c>
      <c r="BF120" s="173">
        <v>305</v>
      </c>
      <c r="BG120" s="174">
        <v>260</v>
      </c>
      <c r="BH120" s="173">
        <v>383</v>
      </c>
      <c r="BI120" s="174">
        <v>382</v>
      </c>
      <c r="BJ120" s="173">
        <v>244.07</v>
      </c>
      <c r="BK120" s="174">
        <v>253</v>
      </c>
      <c r="BL120" s="173">
        <v>222</v>
      </c>
      <c r="BM120" s="189">
        <v>218</v>
      </c>
      <c r="BN120" s="193">
        <v>348</v>
      </c>
      <c r="BO120" s="194">
        <v>375</v>
      </c>
      <c r="BP120" s="166">
        <v>520.30000000000007</v>
      </c>
      <c r="BQ120" s="167">
        <v>375.00769812000004</v>
      </c>
    </row>
    <row r="121" spans="1:69" s="195" customFormat="1" ht="40.5" customHeight="1" thickBot="1" x14ac:dyDescent="0.3">
      <c r="A121" s="205">
        <v>47</v>
      </c>
      <c r="B121" s="24" t="s">
        <v>111</v>
      </c>
      <c r="C121" s="1390" t="s">
        <v>3</v>
      </c>
      <c r="D121" s="1390"/>
      <c r="E121" s="138" t="s">
        <v>8</v>
      </c>
      <c r="F121" s="224" t="e">
        <f>#REF!</f>
        <v>#REF!</v>
      </c>
      <c r="G121" s="138">
        <v>0.25</v>
      </c>
      <c r="H121" s="206" t="e">
        <f t="shared" si="4"/>
        <v>#REF!</v>
      </c>
      <c r="I121" s="206" t="e">
        <f>(H121*($I$9+#REF!))+H121</f>
        <v>#REF!</v>
      </c>
      <c r="J121" s="274" t="e">
        <f>#REF!</f>
        <v>#REF!</v>
      </c>
      <c r="K121" s="275" t="e">
        <f>#REF!</f>
        <v>#REF!</v>
      </c>
      <c r="L121" s="166">
        <v>145</v>
      </c>
      <c r="M121" s="167">
        <v>94</v>
      </c>
      <c r="N121" s="184">
        <v>108.62455863685747</v>
      </c>
      <c r="O121" s="185">
        <v>85.7</v>
      </c>
      <c r="P121" s="186">
        <v>160</v>
      </c>
      <c r="Q121" s="167">
        <v>118.5</v>
      </c>
      <c r="R121" s="166">
        <v>144.12396270453789</v>
      </c>
      <c r="S121" s="167">
        <v>127.5</v>
      </c>
      <c r="T121" s="187">
        <v>253</v>
      </c>
      <c r="U121" s="188">
        <v>73</v>
      </c>
      <c r="V121" s="166">
        <v>117.67119266737632</v>
      </c>
      <c r="W121" s="167">
        <v>126.6330307009237</v>
      </c>
      <c r="X121" s="173">
        <v>112.71186440677967</v>
      </c>
      <c r="Y121" s="189">
        <v>112</v>
      </c>
      <c r="Z121" s="166">
        <v>192.67</v>
      </c>
      <c r="AA121" s="167">
        <v>207</v>
      </c>
      <c r="AB121" s="166">
        <v>266</v>
      </c>
      <c r="AC121" s="321">
        <v>158</v>
      </c>
      <c r="AD121" s="173">
        <v>164</v>
      </c>
      <c r="AE121" s="191">
        <v>99</v>
      </c>
      <c r="AF121" s="173">
        <v>120</v>
      </c>
      <c r="AG121" s="174">
        <v>124</v>
      </c>
      <c r="AH121" s="173">
        <v>92.05</v>
      </c>
      <c r="AI121" s="174">
        <v>104</v>
      </c>
      <c r="AJ121" s="173">
        <v>94.14</v>
      </c>
      <c r="AK121" s="174">
        <v>101</v>
      </c>
      <c r="AL121" s="173">
        <v>72</v>
      </c>
      <c r="AM121" s="174">
        <v>69</v>
      </c>
      <c r="AN121" s="173">
        <v>140.26</v>
      </c>
      <c r="AO121" s="189">
        <v>145.6</v>
      </c>
      <c r="AP121" s="173">
        <v>248.88</v>
      </c>
      <c r="AQ121" s="174">
        <v>360.87599999999998</v>
      </c>
      <c r="AR121" s="173">
        <v>131</v>
      </c>
      <c r="AS121" s="174">
        <v>141</v>
      </c>
      <c r="AT121" s="173">
        <v>116.07</v>
      </c>
      <c r="AU121" s="174">
        <v>124.91</v>
      </c>
      <c r="AV121" s="173">
        <v>131.20000000000002</v>
      </c>
      <c r="AW121" s="174">
        <v>88</v>
      </c>
      <c r="AX121" s="173">
        <v>100.19324</v>
      </c>
      <c r="AY121" s="174">
        <v>104.04033999999999</v>
      </c>
      <c r="AZ121" s="192">
        <v>143.22033898305085</v>
      </c>
      <c r="BA121" s="174">
        <v>149</v>
      </c>
      <c r="BB121" s="166">
        <v>170</v>
      </c>
      <c r="BC121" s="167">
        <v>88.354358974358973</v>
      </c>
      <c r="BD121" s="173">
        <v>229</v>
      </c>
      <c r="BE121" s="174">
        <v>246</v>
      </c>
      <c r="BF121" s="173">
        <v>114</v>
      </c>
      <c r="BG121" s="174">
        <v>97</v>
      </c>
      <c r="BH121" s="173">
        <v>143</v>
      </c>
      <c r="BI121" s="174">
        <v>143</v>
      </c>
      <c r="BJ121" s="173">
        <v>90.68</v>
      </c>
      <c r="BK121" s="174">
        <v>94</v>
      </c>
      <c r="BL121" s="173">
        <v>83</v>
      </c>
      <c r="BM121" s="189">
        <v>82</v>
      </c>
      <c r="BN121" s="193">
        <v>130</v>
      </c>
      <c r="BO121" s="194">
        <v>140</v>
      </c>
      <c r="BP121" s="166">
        <v>194.70000000000002</v>
      </c>
      <c r="BQ121" s="167">
        <v>139.92844976000001</v>
      </c>
    </row>
    <row r="122" spans="1:69" s="195" customFormat="1" ht="40.5" customHeight="1" thickBot="1" x14ac:dyDescent="0.3">
      <c r="A122" s="205">
        <v>48</v>
      </c>
      <c r="B122" s="24" t="s">
        <v>112</v>
      </c>
      <c r="C122" s="1390" t="s">
        <v>3</v>
      </c>
      <c r="D122" s="1390"/>
      <c r="E122" s="138" t="s">
        <v>8</v>
      </c>
      <c r="F122" s="224" t="e">
        <f>#REF!</f>
        <v>#REF!</v>
      </c>
      <c r="G122" s="138">
        <v>0.5</v>
      </c>
      <c r="H122" s="206" t="e">
        <f t="shared" si="4"/>
        <v>#REF!</v>
      </c>
      <c r="I122" s="206" t="e">
        <f>(H122*($I$9+#REF!))+H122</f>
        <v>#REF!</v>
      </c>
      <c r="J122" s="274" t="e">
        <f>#REF!</f>
        <v>#REF!</v>
      </c>
      <c r="K122" s="275" t="e">
        <f>#REF!</f>
        <v>#REF!</v>
      </c>
      <c r="L122" s="166">
        <v>290</v>
      </c>
      <c r="M122" s="167">
        <v>187</v>
      </c>
      <c r="N122" s="184">
        <v>217.24911727371494</v>
      </c>
      <c r="O122" s="185">
        <v>171.4</v>
      </c>
      <c r="P122" s="186">
        <v>320</v>
      </c>
      <c r="Q122" s="167">
        <v>237.75</v>
      </c>
      <c r="R122" s="166">
        <v>288.24792540907578</v>
      </c>
      <c r="S122" s="167">
        <v>255.1</v>
      </c>
      <c r="T122" s="187">
        <v>507</v>
      </c>
      <c r="U122" s="188">
        <v>146</v>
      </c>
      <c r="V122" s="166">
        <v>235.34238533475263</v>
      </c>
      <c r="W122" s="167">
        <v>253.2660614018474</v>
      </c>
      <c r="X122" s="173">
        <v>0</v>
      </c>
      <c r="Y122" s="189">
        <v>0</v>
      </c>
      <c r="Z122" s="166">
        <v>385.34</v>
      </c>
      <c r="AA122" s="167">
        <v>415</v>
      </c>
      <c r="AB122" s="166">
        <v>532</v>
      </c>
      <c r="AC122" s="321">
        <v>315</v>
      </c>
      <c r="AD122" s="173">
        <v>328</v>
      </c>
      <c r="AE122" s="191">
        <v>197</v>
      </c>
      <c r="AF122" s="173">
        <v>240</v>
      </c>
      <c r="AG122" s="174">
        <v>249</v>
      </c>
      <c r="AH122" s="173">
        <v>184.1</v>
      </c>
      <c r="AI122" s="174">
        <v>206</v>
      </c>
      <c r="AJ122" s="173">
        <v>189.33</v>
      </c>
      <c r="AK122" s="174">
        <v>204</v>
      </c>
      <c r="AL122" s="173">
        <v>144</v>
      </c>
      <c r="AM122" s="174">
        <v>139</v>
      </c>
      <c r="AN122" s="173">
        <v>280.52</v>
      </c>
      <c r="AO122" s="189">
        <v>291.3</v>
      </c>
      <c r="AP122" s="173">
        <v>124.44</v>
      </c>
      <c r="AQ122" s="174">
        <v>180.43799999999999</v>
      </c>
      <c r="AR122" s="173">
        <v>262</v>
      </c>
      <c r="AS122" s="174">
        <v>282</v>
      </c>
      <c r="AT122" s="173">
        <v>232.14</v>
      </c>
      <c r="AU122" s="174">
        <v>249.81</v>
      </c>
      <c r="AV122" s="173">
        <v>260.8</v>
      </c>
      <c r="AW122" s="174">
        <v>176</v>
      </c>
      <c r="AX122" s="173">
        <v>200.38648000000001</v>
      </c>
      <c r="AY122" s="174">
        <v>208.08068</v>
      </c>
      <c r="AZ122" s="192">
        <v>298.30508474576271</v>
      </c>
      <c r="BA122" s="174">
        <v>310</v>
      </c>
      <c r="BB122" s="166">
        <v>340</v>
      </c>
      <c r="BC122" s="167">
        <v>177.8207073954984</v>
      </c>
      <c r="BD122" s="173">
        <v>458</v>
      </c>
      <c r="BE122" s="174">
        <v>493</v>
      </c>
      <c r="BF122" s="173">
        <v>228</v>
      </c>
      <c r="BG122" s="174">
        <v>194</v>
      </c>
      <c r="BH122" s="173">
        <v>286</v>
      </c>
      <c r="BI122" s="174">
        <v>285</v>
      </c>
      <c r="BJ122" s="173">
        <v>182.2</v>
      </c>
      <c r="BK122" s="174">
        <v>189</v>
      </c>
      <c r="BL122" s="173">
        <v>166</v>
      </c>
      <c r="BM122" s="189">
        <v>163</v>
      </c>
      <c r="BN122" s="193">
        <v>260</v>
      </c>
      <c r="BO122" s="194">
        <v>280</v>
      </c>
      <c r="BP122" s="166">
        <v>388.3</v>
      </c>
      <c r="BQ122" s="167">
        <v>279.85689952000001</v>
      </c>
    </row>
    <row r="123" spans="1:69" s="195" customFormat="1" ht="40.5" customHeight="1" thickBot="1" x14ac:dyDescent="0.3">
      <c r="A123" s="205">
        <v>49</v>
      </c>
      <c r="B123" s="24" t="s">
        <v>113</v>
      </c>
      <c r="C123" s="1390" t="s">
        <v>3</v>
      </c>
      <c r="D123" s="1390"/>
      <c r="E123" s="138" t="s">
        <v>8</v>
      </c>
      <c r="F123" s="224" t="e">
        <f>#REF!</f>
        <v>#REF!</v>
      </c>
      <c r="G123" s="138">
        <v>0.6</v>
      </c>
      <c r="H123" s="206" t="e">
        <f t="shared" si="4"/>
        <v>#REF!</v>
      </c>
      <c r="I123" s="206" t="e">
        <f>(H123*($I$9+#REF!))+H123</f>
        <v>#REF!</v>
      </c>
      <c r="J123" s="274" t="e">
        <f>#REF!</f>
        <v>#REF!</v>
      </c>
      <c r="K123" s="275" t="e">
        <f>#REF!</f>
        <v>#REF!</v>
      </c>
      <c r="L123" s="166">
        <v>347</v>
      </c>
      <c r="M123" s="167">
        <v>224</v>
      </c>
      <c r="N123" s="184">
        <v>260.6989407284579</v>
      </c>
      <c r="O123" s="185">
        <v>205.7</v>
      </c>
      <c r="P123" s="186">
        <v>384</v>
      </c>
      <c r="Q123" s="167">
        <v>285</v>
      </c>
      <c r="R123" s="166">
        <v>345.89751049089091</v>
      </c>
      <c r="S123" s="167">
        <v>306.10000000000002</v>
      </c>
      <c r="T123" s="187">
        <v>608</v>
      </c>
      <c r="U123" s="188">
        <v>175</v>
      </c>
      <c r="V123" s="166">
        <v>282.41086240170313</v>
      </c>
      <c r="W123" s="167">
        <v>303.91927368221678</v>
      </c>
      <c r="X123" s="173">
        <v>270.33898305084745</v>
      </c>
      <c r="Y123" s="189">
        <v>270</v>
      </c>
      <c r="Z123" s="166">
        <v>462.41</v>
      </c>
      <c r="AA123" s="167">
        <v>498</v>
      </c>
      <c r="AB123" s="166">
        <v>638</v>
      </c>
      <c r="AC123" s="321">
        <v>378</v>
      </c>
      <c r="AD123" s="173">
        <v>393</v>
      </c>
      <c r="AE123" s="191">
        <v>237</v>
      </c>
      <c r="AF123" s="173">
        <v>288</v>
      </c>
      <c r="AG123" s="174">
        <v>299</v>
      </c>
      <c r="AH123" s="173">
        <v>220.71</v>
      </c>
      <c r="AI123" s="174">
        <v>248</v>
      </c>
      <c r="AJ123" s="173">
        <v>226.98</v>
      </c>
      <c r="AK123" s="174">
        <v>245</v>
      </c>
      <c r="AL123" s="173">
        <v>173</v>
      </c>
      <c r="AM123" s="174">
        <v>167</v>
      </c>
      <c r="AN123" s="173">
        <v>336.63</v>
      </c>
      <c r="AO123" s="189">
        <v>349.6</v>
      </c>
      <c r="AP123" s="173">
        <v>368.13499999999999</v>
      </c>
      <c r="AQ123" s="174">
        <v>396.13399999999996</v>
      </c>
      <c r="AR123" s="173">
        <v>315</v>
      </c>
      <c r="AS123" s="174">
        <v>338</v>
      </c>
      <c r="AT123" s="173">
        <v>278.56</v>
      </c>
      <c r="AU123" s="174">
        <v>299.77999999999997</v>
      </c>
      <c r="AV123" s="173">
        <v>313.60000000000002</v>
      </c>
      <c r="AW123" s="174">
        <v>211</v>
      </c>
      <c r="AX123" s="173">
        <v>240.45956000000001</v>
      </c>
      <c r="AY123" s="174">
        <v>249.6926</v>
      </c>
      <c r="AZ123" s="192">
        <v>348.30508474576271</v>
      </c>
      <c r="BA123" s="174">
        <v>360</v>
      </c>
      <c r="BB123" s="166">
        <v>408</v>
      </c>
      <c r="BC123" s="167">
        <v>213.63474530831104</v>
      </c>
      <c r="BD123" s="173">
        <v>549</v>
      </c>
      <c r="BE123" s="174">
        <v>591</v>
      </c>
      <c r="BF123" s="173">
        <v>273</v>
      </c>
      <c r="BG123" s="174">
        <v>233</v>
      </c>
      <c r="BH123" s="173">
        <v>343</v>
      </c>
      <c r="BI123" s="174">
        <v>342</v>
      </c>
      <c r="BJ123" s="173">
        <v>218.64</v>
      </c>
      <c r="BK123" s="174">
        <v>227</v>
      </c>
      <c r="BL123" s="173">
        <v>199</v>
      </c>
      <c r="BM123" s="189">
        <v>195</v>
      </c>
      <c r="BN123" s="193">
        <v>312</v>
      </c>
      <c r="BO123" s="194">
        <v>335</v>
      </c>
      <c r="BP123" s="166">
        <v>466.40000000000003</v>
      </c>
      <c r="BQ123" s="167">
        <v>335.82554324</v>
      </c>
    </row>
    <row r="124" spans="1:69" s="195" customFormat="1" ht="40.5" customHeight="1" thickBot="1" x14ac:dyDescent="0.3">
      <c r="A124" s="221">
        <v>50</v>
      </c>
      <c r="B124" s="105" t="s">
        <v>114</v>
      </c>
      <c r="C124" s="1383" t="s">
        <v>3</v>
      </c>
      <c r="D124" s="1383"/>
      <c r="E124" s="139" t="s">
        <v>8</v>
      </c>
      <c r="F124" s="224" t="e">
        <f>#REF!</f>
        <v>#REF!</v>
      </c>
      <c r="G124" s="139">
        <v>0.3</v>
      </c>
      <c r="H124" s="206" t="e">
        <f t="shared" si="4"/>
        <v>#REF!</v>
      </c>
      <c r="I124" s="241" t="e">
        <f>(H124*($I$9+#REF!))+H124</f>
        <v>#REF!</v>
      </c>
      <c r="J124" s="280" t="e">
        <f>#REF!</f>
        <v>#REF!</v>
      </c>
      <c r="K124" s="281" t="e">
        <f>#REF!</f>
        <v>#REF!</v>
      </c>
      <c r="L124" s="166">
        <v>174</v>
      </c>
      <c r="M124" s="167">
        <v>112</v>
      </c>
      <c r="N124" s="184">
        <v>130.34947036422895</v>
      </c>
      <c r="O124" s="185">
        <v>102.9</v>
      </c>
      <c r="P124" s="186">
        <v>192</v>
      </c>
      <c r="Q124" s="167">
        <v>142.5</v>
      </c>
      <c r="R124" s="166">
        <v>172.94875524544545</v>
      </c>
      <c r="S124" s="167">
        <v>153.1</v>
      </c>
      <c r="T124" s="187">
        <v>304</v>
      </c>
      <c r="U124" s="188">
        <v>88</v>
      </c>
      <c r="V124" s="166">
        <v>141.20543120085156</v>
      </c>
      <c r="W124" s="167">
        <v>151.95963684110839</v>
      </c>
      <c r="X124" s="173">
        <v>0</v>
      </c>
      <c r="Y124" s="189">
        <v>0</v>
      </c>
      <c r="Z124" s="166">
        <v>231.2</v>
      </c>
      <c r="AA124" s="167">
        <v>249</v>
      </c>
      <c r="AB124" s="166">
        <v>320</v>
      </c>
      <c r="AC124" s="321">
        <v>189</v>
      </c>
      <c r="AD124" s="173">
        <v>197</v>
      </c>
      <c r="AE124" s="191">
        <v>118</v>
      </c>
      <c r="AF124" s="173">
        <v>144</v>
      </c>
      <c r="AG124" s="174">
        <v>149</v>
      </c>
      <c r="AH124" s="173">
        <v>110.88</v>
      </c>
      <c r="AI124" s="174">
        <v>123</v>
      </c>
      <c r="AJ124" s="173">
        <v>114.01</v>
      </c>
      <c r="AK124" s="174">
        <v>122</v>
      </c>
      <c r="AL124" s="173">
        <v>86</v>
      </c>
      <c r="AM124" s="174">
        <v>83</v>
      </c>
      <c r="AN124" s="173">
        <v>168.31</v>
      </c>
      <c r="AO124" s="189">
        <v>174.8</v>
      </c>
      <c r="AP124" s="173">
        <v>184.58599999999998</v>
      </c>
      <c r="AQ124" s="174">
        <v>198.06699999999998</v>
      </c>
      <c r="AR124" s="173">
        <v>157</v>
      </c>
      <c r="AS124" s="174">
        <v>169</v>
      </c>
      <c r="AT124" s="173">
        <v>139.28</v>
      </c>
      <c r="AU124" s="174">
        <v>149.88999999999999</v>
      </c>
      <c r="AV124" s="173">
        <v>156.80000000000001</v>
      </c>
      <c r="AW124" s="174">
        <v>105</v>
      </c>
      <c r="AX124" s="173">
        <v>120.22978000000001</v>
      </c>
      <c r="AY124" s="174">
        <v>124.8463</v>
      </c>
      <c r="AZ124" s="192">
        <v>173.72881355932205</v>
      </c>
      <c r="BA124" s="174">
        <v>181</v>
      </c>
      <c r="BB124" s="166">
        <v>204</v>
      </c>
      <c r="BC124" s="167">
        <v>106.23828877005349</v>
      </c>
      <c r="BD124" s="173">
        <v>275</v>
      </c>
      <c r="BE124" s="174">
        <v>296</v>
      </c>
      <c r="BF124" s="173">
        <v>137</v>
      </c>
      <c r="BG124" s="174">
        <v>117</v>
      </c>
      <c r="BH124" s="173">
        <v>171</v>
      </c>
      <c r="BI124" s="174">
        <v>171</v>
      </c>
      <c r="BJ124" s="173">
        <v>109.32</v>
      </c>
      <c r="BK124" s="174">
        <v>113</v>
      </c>
      <c r="BL124" s="173">
        <v>100</v>
      </c>
      <c r="BM124" s="189">
        <v>98</v>
      </c>
      <c r="BN124" s="193">
        <v>156</v>
      </c>
      <c r="BO124" s="194">
        <v>168</v>
      </c>
      <c r="BP124" s="166">
        <v>233.20000000000002</v>
      </c>
      <c r="BQ124" s="167">
        <v>167.90593116000002</v>
      </c>
    </row>
    <row r="125" spans="1:69" s="195" customFormat="1" ht="22.5" customHeight="1" thickBot="1" x14ac:dyDescent="0.3">
      <c r="A125" s="1388" t="s">
        <v>115</v>
      </c>
      <c r="B125" s="1389"/>
      <c r="C125" s="1389"/>
      <c r="D125" s="1389"/>
      <c r="E125" s="1389"/>
      <c r="F125" s="1389"/>
      <c r="G125" s="1389"/>
      <c r="H125" s="1389"/>
      <c r="I125" s="1389"/>
      <c r="J125" s="1389"/>
      <c r="K125" s="1389"/>
      <c r="L125" s="166"/>
      <c r="M125" s="167"/>
      <c r="N125" s="184"/>
      <c r="O125" s="185"/>
      <c r="P125" s="186"/>
      <c r="Q125" s="167"/>
      <c r="R125" s="166"/>
      <c r="S125" s="167"/>
      <c r="T125" s="187"/>
      <c r="U125" s="188"/>
      <c r="V125" s="166"/>
      <c r="W125" s="167"/>
      <c r="X125" s="173"/>
      <c r="Y125" s="189"/>
      <c r="Z125" s="166"/>
      <c r="AA125" s="167"/>
      <c r="AB125" s="166">
        <v>0</v>
      </c>
      <c r="AC125" s="321">
        <v>0</v>
      </c>
      <c r="AD125" s="173"/>
      <c r="AE125" s="191"/>
      <c r="AF125" s="173"/>
      <c r="AG125" s="174"/>
      <c r="AH125" s="173"/>
      <c r="AI125" s="174"/>
      <c r="AJ125" s="173"/>
      <c r="AK125" s="174"/>
      <c r="AL125" s="173"/>
      <c r="AM125" s="174"/>
      <c r="AN125" s="173"/>
      <c r="AO125" s="189"/>
      <c r="AP125" s="173"/>
      <c r="AQ125" s="174"/>
      <c r="AR125" s="173"/>
      <c r="AS125" s="174"/>
      <c r="AT125" s="173"/>
      <c r="AU125" s="174"/>
      <c r="AV125" s="173"/>
      <c r="AW125" s="174"/>
      <c r="AX125" s="173"/>
      <c r="AY125" s="174"/>
      <c r="AZ125" s="192"/>
      <c r="BA125" s="174"/>
      <c r="BB125" s="166"/>
      <c r="BC125" s="167"/>
      <c r="BD125" s="173"/>
      <c r="BE125" s="174"/>
      <c r="BF125" s="173"/>
      <c r="BG125" s="174"/>
      <c r="BH125" s="173">
        <v>0</v>
      </c>
      <c r="BI125" s="174">
        <v>0</v>
      </c>
      <c r="BJ125" s="173"/>
      <c r="BK125" s="174"/>
      <c r="BL125" s="173"/>
      <c r="BM125" s="189"/>
      <c r="BN125" s="193"/>
      <c r="BO125" s="194"/>
      <c r="BP125" s="166"/>
      <c r="BQ125" s="167"/>
    </row>
    <row r="126" spans="1:69" s="195" customFormat="1" ht="41.25" customHeight="1" thickBot="1" x14ac:dyDescent="0.3">
      <c r="A126" s="205">
        <v>51</v>
      </c>
      <c r="B126" s="24" t="s">
        <v>116</v>
      </c>
      <c r="C126" s="1390" t="s">
        <v>3</v>
      </c>
      <c r="D126" s="1390"/>
      <c r="E126" s="138" t="s">
        <v>8</v>
      </c>
      <c r="F126" s="224" t="e">
        <f>#REF!</f>
        <v>#REF!</v>
      </c>
      <c r="G126" s="138">
        <v>3</v>
      </c>
      <c r="H126" s="206" t="e">
        <f t="shared" ref="H126:H189" si="5">F126*G126</f>
        <v>#REF!</v>
      </c>
      <c r="I126" s="206" t="e">
        <f>(H126*($I$9+#REF!))+H126</f>
        <v>#REF!</v>
      </c>
      <c r="J126" s="274" t="e">
        <f>#REF!</f>
        <v>#REF!</v>
      </c>
      <c r="K126" s="275" t="e">
        <f>#REF!</f>
        <v>#REF!</v>
      </c>
      <c r="L126" s="166">
        <v>1737</v>
      </c>
      <c r="M126" s="167">
        <v>1122</v>
      </c>
      <c r="N126" s="184">
        <v>1303.4947036422898</v>
      </c>
      <c r="O126" s="185">
        <v>1028.7</v>
      </c>
      <c r="P126" s="186">
        <v>1919</v>
      </c>
      <c r="Q126" s="167">
        <v>1426.5</v>
      </c>
      <c r="R126" s="166">
        <v>1729.4875524544543</v>
      </c>
      <c r="S126" s="167">
        <v>1530.6</v>
      </c>
      <c r="T126" s="187">
        <v>3039</v>
      </c>
      <c r="U126" s="188">
        <v>877</v>
      </c>
      <c r="V126" s="166">
        <v>1412.0543120085158</v>
      </c>
      <c r="W126" s="167">
        <v>1519.5963684110841</v>
      </c>
      <c r="X126" s="173">
        <v>1511.0169491525426</v>
      </c>
      <c r="Y126" s="189">
        <v>1508</v>
      </c>
      <c r="Z126" s="166">
        <v>2312.0500000000002</v>
      </c>
      <c r="AA126" s="167">
        <v>2488</v>
      </c>
      <c r="AB126" s="166">
        <v>3192</v>
      </c>
      <c r="AC126" s="321">
        <v>1892</v>
      </c>
      <c r="AD126" s="173">
        <v>1966</v>
      </c>
      <c r="AE126" s="191">
        <v>1185</v>
      </c>
      <c r="AF126" s="173">
        <v>1438</v>
      </c>
      <c r="AG126" s="174">
        <v>1493</v>
      </c>
      <c r="AH126" s="173">
        <v>1104.58</v>
      </c>
      <c r="AI126" s="174">
        <v>1237</v>
      </c>
      <c r="AJ126" s="173">
        <v>1134.9100000000001</v>
      </c>
      <c r="AK126" s="174">
        <v>1222</v>
      </c>
      <c r="AL126" s="173">
        <v>1210</v>
      </c>
      <c r="AM126" s="174">
        <v>1165</v>
      </c>
      <c r="AN126" s="173">
        <v>1683.15</v>
      </c>
      <c r="AO126" s="189">
        <v>1747.8</v>
      </c>
      <c r="AP126" s="173">
        <v>1841.7119999999998</v>
      </c>
      <c r="AQ126" s="174">
        <v>1981.7069999999999</v>
      </c>
      <c r="AR126" s="173">
        <v>1573</v>
      </c>
      <c r="AS126" s="174">
        <v>1692</v>
      </c>
      <c r="AT126" s="173">
        <v>1392.81</v>
      </c>
      <c r="AU126" s="174">
        <v>1498.89</v>
      </c>
      <c r="AV126" s="173">
        <v>1566.4</v>
      </c>
      <c r="AW126" s="174">
        <v>1053</v>
      </c>
      <c r="AX126" s="173">
        <v>1343.4705600000002</v>
      </c>
      <c r="AY126" s="174">
        <v>1395.05332</v>
      </c>
      <c r="AZ126" s="192">
        <v>1921.1864406779662</v>
      </c>
      <c r="BA126" s="174">
        <v>1993</v>
      </c>
      <c r="BB126" s="166">
        <v>2042</v>
      </c>
      <c r="BC126" s="167">
        <v>1068.1018649517687</v>
      </c>
      <c r="BD126" s="173">
        <v>2747</v>
      </c>
      <c r="BE126" s="174">
        <v>1692.079432</v>
      </c>
      <c r="BF126" s="173">
        <v>1524</v>
      </c>
      <c r="BG126" s="174">
        <v>1308</v>
      </c>
      <c r="BH126" s="173">
        <v>1715</v>
      </c>
      <c r="BI126" s="174">
        <v>1712</v>
      </c>
      <c r="BJ126" s="173">
        <v>1092.3699999999999</v>
      </c>
      <c r="BK126" s="174">
        <v>1134</v>
      </c>
      <c r="BL126" s="173">
        <v>996</v>
      </c>
      <c r="BM126" s="189">
        <v>979</v>
      </c>
      <c r="BN126" s="193">
        <v>1558</v>
      </c>
      <c r="BO126" s="194">
        <v>1677</v>
      </c>
      <c r="BP126" s="166">
        <v>2332</v>
      </c>
      <c r="BQ126" s="167">
        <v>1784.6349712400001</v>
      </c>
    </row>
    <row r="127" spans="1:69" s="195" customFormat="1" ht="41.25" customHeight="1" thickBot="1" x14ac:dyDescent="0.3">
      <c r="A127" s="205">
        <v>52</v>
      </c>
      <c r="B127" s="24" t="s">
        <v>117</v>
      </c>
      <c r="C127" s="1390" t="s">
        <v>3</v>
      </c>
      <c r="D127" s="1390"/>
      <c r="E127" s="138" t="s">
        <v>8</v>
      </c>
      <c r="F127" s="224" t="e">
        <f>#REF!</f>
        <v>#REF!</v>
      </c>
      <c r="G127" s="138">
        <v>6</v>
      </c>
      <c r="H127" s="206" t="e">
        <f t="shared" si="5"/>
        <v>#REF!</v>
      </c>
      <c r="I127" s="206" t="e">
        <f>(H127*($I$9+#REF!))+H127</f>
        <v>#REF!</v>
      </c>
      <c r="J127" s="274" t="e">
        <f>#REF!</f>
        <v>#REF!</v>
      </c>
      <c r="K127" s="275" t="e">
        <f>#REF!</f>
        <v>#REF!</v>
      </c>
      <c r="L127" s="166">
        <v>3474</v>
      </c>
      <c r="M127" s="167">
        <v>2244</v>
      </c>
      <c r="N127" s="184">
        <v>2606.9894072845796</v>
      </c>
      <c r="O127" s="185">
        <v>2057.4</v>
      </c>
      <c r="P127" s="186">
        <v>3838</v>
      </c>
      <c r="Q127" s="167">
        <v>2853</v>
      </c>
      <c r="R127" s="166">
        <v>3458.9751049089086</v>
      </c>
      <c r="S127" s="167">
        <v>3061.2</v>
      </c>
      <c r="T127" s="187">
        <v>6079</v>
      </c>
      <c r="U127" s="188">
        <v>1753</v>
      </c>
      <c r="V127" s="166">
        <v>3388.87</v>
      </c>
      <c r="W127" s="167">
        <v>3519</v>
      </c>
      <c r="X127" s="173">
        <v>0</v>
      </c>
      <c r="Y127" s="189">
        <v>0</v>
      </c>
      <c r="Z127" s="166">
        <v>4624.1000000000004</v>
      </c>
      <c r="AA127" s="167">
        <v>4976</v>
      </c>
      <c r="AB127" s="166">
        <v>6385</v>
      </c>
      <c r="AC127" s="321">
        <v>3785</v>
      </c>
      <c r="AD127" s="173">
        <v>3932</v>
      </c>
      <c r="AE127" s="191">
        <v>2369</v>
      </c>
      <c r="AF127" s="173">
        <v>2876</v>
      </c>
      <c r="AG127" s="174">
        <v>2987</v>
      </c>
      <c r="AH127" s="173">
        <v>2208.11</v>
      </c>
      <c r="AI127" s="174">
        <v>2476</v>
      </c>
      <c r="AJ127" s="173">
        <v>2270.87</v>
      </c>
      <c r="AK127" s="174">
        <v>2443</v>
      </c>
      <c r="AL127" s="173">
        <v>1210</v>
      </c>
      <c r="AM127" s="174">
        <v>1165</v>
      </c>
      <c r="AN127" s="173">
        <v>3366.29</v>
      </c>
      <c r="AO127" s="189">
        <v>3495.6</v>
      </c>
      <c r="AP127" s="173">
        <v>2074</v>
      </c>
      <c r="AQ127" s="174">
        <v>2281.3999999999996</v>
      </c>
      <c r="AR127" s="173">
        <v>3145</v>
      </c>
      <c r="AS127" s="174">
        <v>3385</v>
      </c>
      <c r="AT127" s="173">
        <v>2785.62</v>
      </c>
      <c r="AU127" s="174">
        <v>2997.78</v>
      </c>
      <c r="AV127" s="173">
        <v>3132.8</v>
      </c>
      <c r="AW127" s="174">
        <v>2107</v>
      </c>
      <c r="AX127" s="173">
        <v>2890.9217399999998</v>
      </c>
      <c r="AY127" s="174">
        <v>3001.9290200000005</v>
      </c>
      <c r="AZ127" s="192">
        <v>3841.5254237288136</v>
      </c>
      <c r="BA127" s="174">
        <v>3990</v>
      </c>
      <c r="BB127" s="166">
        <v>4083</v>
      </c>
      <c r="BC127" s="167">
        <v>2135.0706752411579</v>
      </c>
      <c r="BD127" s="173">
        <v>5493</v>
      </c>
      <c r="BE127" s="174">
        <v>5912</v>
      </c>
      <c r="BF127" s="173">
        <v>3048</v>
      </c>
      <c r="BG127" s="174">
        <v>3280</v>
      </c>
      <c r="BH127" s="173">
        <v>3429</v>
      </c>
      <c r="BI127" s="174">
        <v>3424</v>
      </c>
      <c r="BJ127" s="173">
        <v>2183.9</v>
      </c>
      <c r="BK127" s="174">
        <v>2268</v>
      </c>
      <c r="BL127" s="173">
        <v>1992</v>
      </c>
      <c r="BM127" s="189">
        <v>1957</v>
      </c>
      <c r="BN127" s="193">
        <v>3117</v>
      </c>
      <c r="BO127" s="194">
        <v>3354</v>
      </c>
      <c r="BP127" s="166">
        <v>4664</v>
      </c>
      <c r="BQ127" s="167">
        <v>5019.3</v>
      </c>
    </row>
    <row r="128" spans="1:69" s="195" customFormat="1" ht="41.25" customHeight="1" thickBot="1" x14ac:dyDescent="0.3">
      <c r="A128" s="205">
        <v>53</v>
      </c>
      <c r="B128" s="24" t="s">
        <v>118</v>
      </c>
      <c r="C128" s="1390" t="s">
        <v>3</v>
      </c>
      <c r="D128" s="1390"/>
      <c r="E128" s="138" t="s">
        <v>8</v>
      </c>
      <c r="F128" s="224" t="e">
        <f>#REF!</f>
        <v>#REF!</v>
      </c>
      <c r="G128" s="138">
        <v>1</v>
      </c>
      <c r="H128" s="206" t="e">
        <f t="shared" si="5"/>
        <v>#REF!</v>
      </c>
      <c r="I128" s="206" t="e">
        <f>(H128*($I$9+#REF!))+H128</f>
        <v>#REF!</v>
      </c>
      <c r="J128" s="274" t="e">
        <f>#REF!</f>
        <v>#REF!</v>
      </c>
      <c r="K128" s="275" t="e">
        <f>#REF!</f>
        <v>#REF!</v>
      </c>
      <c r="L128" s="166">
        <v>579</v>
      </c>
      <c r="M128" s="167">
        <v>374</v>
      </c>
      <c r="N128" s="184">
        <v>434.49823454742989</v>
      </c>
      <c r="O128" s="185">
        <v>342.9</v>
      </c>
      <c r="P128" s="186">
        <v>640</v>
      </c>
      <c r="Q128" s="167">
        <v>475.5</v>
      </c>
      <c r="R128" s="166">
        <v>576.49585081815155</v>
      </c>
      <c r="S128" s="167">
        <v>510.2</v>
      </c>
      <c r="T128" s="187">
        <v>1013</v>
      </c>
      <c r="U128" s="188">
        <v>292</v>
      </c>
      <c r="V128" s="166">
        <v>470.68477066950527</v>
      </c>
      <c r="W128" s="167">
        <v>506.53212280369479</v>
      </c>
      <c r="X128" s="173">
        <v>0</v>
      </c>
      <c r="Y128" s="189">
        <v>0</v>
      </c>
      <c r="Z128" s="166">
        <v>770.68</v>
      </c>
      <c r="AA128" s="167">
        <v>829</v>
      </c>
      <c r="AB128" s="166">
        <v>1064</v>
      </c>
      <c r="AC128" s="321">
        <v>631</v>
      </c>
      <c r="AD128" s="173">
        <v>655</v>
      </c>
      <c r="AE128" s="191">
        <v>395</v>
      </c>
      <c r="AF128" s="173">
        <v>479</v>
      </c>
      <c r="AG128" s="174">
        <v>498</v>
      </c>
      <c r="AH128" s="173">
        <v>368.19</v>
      </c>
      <c r="AI128" s="174">
        <v>412</v>
      </c>
      <c r="AJ128" s="173">
        <v>378.65</v>
      </c>
      <c r="AK128" s="174">
        <v>407</v>
      </c>
      <c r="AL128" s="173">
        <v>1210</v>
      </c>
      <c r="AM128" s="174">
        <v>1165</v>
      </c>
      <c r="AN128" s="173">
        <v>561.04999999999995</v>
      </c>
      <c r="AO128" s="189">
        <v>582.6</v>
      </c>
      <c r="AP128" s="173">
        <v>613.904</v>
      </c>
      <c r="AQ128" s="174">
        <v>660.56899999999996</v>
      </c>
      <c r="AR128" s="173">
        <v>524</v>
      </c>
      <c r="AS128" s="174">
        <v>564</v>
      </c>
      <c r="AT128" s="173">
        <v>464.27</v>
      </c>
      <c r="AU128" s="174">
        <v>499.63</v>
      </c>
      <c r="AV128" s="173">
        <v>521.6</v>
      </c>
      <c r="AW128" s="174">
        <v>351</v>
      </c>
      <c r="AX128" s="173">
        <v>359</v>
      </c>
      <c r="AY128" s="174">
        <v>383</v>
      </c>
      <c r="AZ128" s="192">
        <v>622.03389830508479</v>
      </c>
      <c r="BA128" s="174">
        <v>646</v>
      </c>
      <c r="BB128" s="166">
        <v>681</v>
      </c>
      <c r="BC128" s="167">
        <v>356.23022508038588</v>
      </c>
      <c r="BD128" s="173">
        <v>916</v>
      </c>
      <c r="BE128" s="174">
        <v>985</v>
      </c>
      <c r="BF128" s="173">
        <v>508</v>
      </c>
      <c r="BG128" s="174">
        <v>547</v>
      </c>
      <c r="BH128" s="173">
        <v>572</v>
      </c>
      <c r="BI128" s="174">
        <v>571</v>
      </c>
      <c r="BJ128" s="173">
        <v>364.41</v>
      </c>
      <c r="BK128" s="174">
        <v>378</v>
      </c>
      <c r="BL128" s="173">
        <v>332</v>
      </c>
      <c r="BM128" s="189">
        <v>327</v>
      </c>
      <c r="BN128" s="193">
        <v>519</v>
      </c>
      <c r="BO128" s="194">
        <v>559</v>
      </c>
      <c r="BP128" s="166">
        <v>777.7</v>
      </c>
      <c r="BQ128" s="167">
        <v>836.00000000000011</v>
      </c>
    </row>
    <row r="129" spans="1:69" s="195" customFormat="1" ht="41.25" customHeight="1" thickBot="1" x14ac:dyDescent="0.3">
      <c r="A129" s="205">
        <v>54</v>
      </c>
      <c r="B129" s="24" t="s">
        <v>119</v>
      </c>
      <c r="C129" s="1390" t="s">
        <v>3</v>
      </c>
      <c r="D129" s="1390"/>
      <c r="E129" s="138" t="s">
        <v>8</v>
      </c>
      <c r="F129" s="224" t="e">
        <f>#REF!</f>
        <v>#REF!</v>
      </c>
      <c r="G129" s="138">
        <v>0.5</v>
      </c>
      <c r="H129" s="206" t="e">
        <f t="shared" si="5"/>
        <v>#REF!</v>
      </c>
      <c r="I129" s="206" t="e">
        <f>(H129*($I$9+#REF!))+H129</f>
        <v>#REF!</v>
      </c>
      <c r="J129" s="274" t="e">
        <f>#REF!</f>
        <v>#REF!</v>
      </c>
      <c r="K129" s="275" t="e">
        <f>#REF!</f>
        <v>#REF!</v>
      </c>
      <c r="L129" s="166">
        <v>290</v>
      </c>
      <c r="M129" s="167">
        <v>187</v>
      </c>
      <c r="N129" s="184">
        <v>217.24911727371494</v>
      </c>
      <c r="O129" s="185">
        <v>171.4</v>
      </c>
      <c r="P129" s="186">
        <v>320</v>
      </c>
      <c r="Q129" s="167">
        <v>237.75</v>
      </c>
      <c r="R129" s="166">
        <v>288.24792540907578</v>
      </c>
      <c r="S129" s="167">
        <v>255.1</v>
      </c>
      <c r="T129" s="187">
        <v>507</v>
      </c>
      <c r="U129" s="188">
        <v>146</v>
      </c>
      <c r="V129" s="166">
        <v>235.34238533475263</v>
      </c>
      <c r="W129" s="167">
        <v>253.2660614018474</v>
      </c>
      <c r="X129" s="173">
        <v>0</v>
      </c>
      <c r="Y129" s="189">
        <v>0</v>
      </c>
      <c r="Z129" s="166">
        <v>385.34</v>
      </c>
      <c r="AA129" s="167">
        <v>415</v>
      </c>
      <c r="AB129" s="166">
        <v>532</v>
      </c>
      <c r="AC129" s="321">
        <v>315</v>
      </c>
      <c r="AD129" s="173">
        <v>328</v>
      </c>
      <c r="AE129" s="191">
        <v>197</v>
      </c>
      <c r="AF129" s="173">
        <v>240</v>
      </c>
      <c r="AG129" s="174">
        <v>249</v>
      </c>
      <c r="AH129" s="173">
        <v>184.1</v>
      </c>
      <c r="AI129" s="174">
        <v>206</v>
      </c>
      <c r="AJ129" s="173">
        <v>189.33</v>
      </c>
      <c r="AK129" s="174">
        <v>204</v>
      </c>
      <c r="AL129" s="173">
        <v>1210</v>
      </c>
      <c r="AM129" s="174">
        <v>1165</v>
      </c>
      <c r="AN129" s="173">
        <v>280.52</v>
      </c>
      <c r="AO129" s="189">
        <v>291.3</v>
      </c>
      <c r="AP129" s="173">
        <v>306.952</v>
      </c>
      <c r="AQ129" s="174">
        <v>329.76599999999996</v>
      </c>
      <c r="AR129" s="173">
        <v>262</v>
      </c>
      <c r="AS129" s="174">
        <v>282</v>
      </c>
      <c r="AT129" s="173">
        <v>232.14</v>
      </c>
      <c r="AU129" s="174">
        <v>249.81</v>
      </c>
      <c r="AV129" s="173">
        <v>260.8</v>
      </c>
      <c r="AW129" s="174">
        <v>176</v>
      </c>
      <c r="AX129" s="173">
        <v>179</v>
      </c>
      <c r="AY129" s="174">
        <v>191</v>
      </c>
      <c r="AZ129" s="192">
        <v>313.5593220338983</v>
      </c>
      <c r="BA129" s="174">
        <v>326</v>
      </c>
      <c r="BB129" s="166">
        <v>340</v>
      </c>
      <c r="BC129" s="167">
        <v>177.8207073954984</v>
      </c>
      <c r="BD129" s="173">
        <v>458</v>
      </c>
      <c r="BE129" s="174">
        <v>493</v>
      </c>
      <c r="BF129" s="173">
        <v>254</v>
      </c>
      <c r="BG129" s="174">
        <v>273</v>
      </c>
      <c r="BH129" s="173">
        <v>286</v>
      </c>
      <c r="BI129" s="174">
        <v>285</v>
      </c>
      <c r="BJ129" s="173">
        <v>182.2</v>
      </c>
      <c r="BK129" s="174">
        <v>189</v>
      </c>
      <c r="BL129" s="173">
        <v>166</v>
      </c>
      <c r="BM129" s="189">
        <v>163</v>
      </c>
      <c r="BN129" s="193">
        <v>260</v>
      </c>
      <c r="BO129" s="194">
        <v>280</v>
      </c>
      <c r="BP129" s="166">
        <v>388.3</v>
      </c>
      <c r="BQ129" s="167">
        <v>418.00000000000006</v>
      </c>
    </row>
    <row r="130" spans="1:69" s="195" customFormat="1" ht="41.25" customHeight="1" thickBot="1" x14ac:dyDescent="0.3">
      <c r="A130" s="205">
        <v>55</v>
      </c>
      <c r="B130" s="24" t="s">
        <v>120</v>
      </c>
      <c r="C130" s="1390" t="s">
        <v>3</v>
      </c>
      <c r="D130" s="1390"/>
      <c r="E130" s="138" t="s">
        <v>8</v>
      </c>
      <c r="F130" s="224" t="e">
        <f>#REF!</f>
        <v>#REF!</v>
      </c>
      <c r="G130" s="138">
        <v>1.2</v>
      </c>
      <c r="H130" s="206" t="e">
        <f t="shared" si="5"/>
        <v>#REF!</v>
      </c>
      <c r="I130" s="206" t="e">
        <f>(H130*($I$9+#REF!))+H130</f>
        <v>#REF!</v>
      </c>
      <c r="J130" s="274" t="e">
        <f>#REF!</f>
        <v>#REF!</v>
      </c>
      <c r="K130" s="275" t="e">
        <f>#REF!</f>
        <v>#REF!</v>
      </c>
      <c r="L130" s="166">
        <v>695</v>
      </c>
      <c r="M130" s="167">
        <v>449</v>
      </c>
      <c r="N130" s="184">
        <v>521.3978814569158</v>
      </c>
      <c r="O130" s="185">
        <v>411.5</v>
      </c>
      <c r="P130" s="186">
        <v>768</v>
      </c>
      <c r="Q130" s="167">
        <v>570.75</v>
      </c>
      <c r="R130" s="166">
        <v>691.79502098178182</v>
      </c>
      <c r="S130" s="167">
        <v>612.20000000000005</v>
      </c>
      <c r="T130" s="187">
        <v>1216</v>
      </c>
      <c r="U130" s="188">
        <v>351</v>
      </c>
      <c r="V130" s="166">
        <v>564.82172480340625</v>
      </c>
      <c r="W130" s="167">
        <v>607.83854736443357</v>
      </c>
      <c r="X130" s="173">
        <v>604.2372881355933</v>
      </c>
      <c r="Y130" s="189">
        <v>603</v>
      </c>
      <c r="Z130" s="166">
        <v>924.82</v>
      </c>
      <c r="AA130" s="167">
        <v>995</v>
      </c>
      <c r="AB130" s="166">
        <v>1277</v>
      </c>
      <c r="AC130" s="321">
        <v>757</v>
      </c>
      <c r="AD130" s="173">
        <v>786</v>
      </c>
      <c r="AE130" s="191">
        <v>474</v>
      </c>
      <c r="AF130" s="173">
        <v>575</v>
      </c>
      <c r="AG130" s="174">
        <v>597</v>
      </c>
      <c r="AH130" s="173">
        <v>441.41</v>
      </c>
      <c r="AI130" s="174">
        <v>495</v>
      </c>
      <c r="AJ130" s="173">
        <v>453.96</v>
      </c>
      <c r="AK130" s="174">
        <v>488</v>
      </c>
      <c r="AL130" s="173">
        <v>369</v>
      </c>
      <c r="AM130" s="174">
        <v>334</v>
      </c>
      <c r="AN130" s="173">
        <v>673.26</v>
      </c>
      <c r="AO130" s="189">
        <v>699.1</v>
      </c>
      <c r="AP130" s="173">
        <v>736.27</v>
      </c>
      <c r="AQ130" s="174">
        <v>792.26799999999992</v>
      </c>
      <c r="AR130" s="173">
        <v>629</v>
      </c>
      <c r="AS130" s="174">
        <v>677</v>
      </c>
      <c r="AT130" s="173">
        <v>557.12</v>
      </c>
      <c r="AU130" s="174">
        <v>599.55999999999995</v>
      </c>
      <c r="AV130" s="173">
        <v>627.20000000000005</v>
      </c>
      <c r="AW130" s="174">
        <v>421</v>
      </c>
      <c r="AX130" s="173">
        <v>609.04336000000012</v>
      </c>
      <c r="AY130" s="174">
        <v>632.43161999999995</v>
      </c>
      <c r="AZ130" s="192">
        <v>768.64406779661022</v>
      </c>
      <c r="BA130" s="174">
        <v>799</v>
      </c>
      <c r="BB130" s="166">
        <v>817</v>
      </c>
      <c r="BC130" s="167">
        <v>427.22520107238608</v>
      </c>
      <c r="BD130" s="173">
        <v>1099</v>
      </c>
      <c r="BE130" s="174">
        <v>1182</v>
      </c>
      <c r="BF130" s="173">
        <v>610</v>
      </c>
      <c r="BG130" s="174">
        <v>656</v>
      </c>
      <c r="BH130" s="173">
        <v>686</v>
      </c>
      <c r="BI130" s="174">
        <v>685</v>
      </c>
      <c r="BJ130" s="173">
        <v>436.44</v>
      </c>
      <c r="BK130" s="174">
        <v>454</v>
      </c>
      <c r="BL130" s="173">
        <v>398</v>
      </c>
      <c r="BM130" s="189">
        <v>392</v>
      </c>
      <c r="BN130" s="193">
        <v>623</v>
      </c>
      <c r="BO130" s="194">
        <v>671</v>
      </c>
      <c r="BP130" s="166">
        <v>932.80000000000007</v>
      </c>
      <c r="BQ130" s="167">
        <v>713.85672467999996</v>
      </c>
    </row>
    <row r="131" spans="1:69" s="195" customFormat="1" ht="41.25" customHeight="1" thickBot="1" x14ac:dyDescent="0.3">
      <c r="A131" s="205">
        <v>56</v>
      </c>
      <c r="B131" s="24" t="s">
        <v>121</v>
      </c>
      <c r="C131" s="1390" t="s">
        <v>3</v>
      </c>
      <c r="D131" s="1390"/>
      <c r="E131" s="138" t="s">
        <v>8</v>
      </c>
      <c r="F131" s="224" t="e">
        <f>#REF!</f>
        <v>#REF!</v>
      </c>
      <c r="G131" s="138">
        <v>0.5</v>
      </c>
      <c r="H131" s="206" t="e">
        <f t="shared" si="5"/>
        <v>#REF!</v>
      </c>
      <c r="I131" s="206" t="e">
        <f>(H131*($I$9+#REF!))+H131</f>
        <v>#REF!</v>
      </c>
      <c r="J131" s="274" t="e">
        <f>#REF!</f>
        <v>#REF!</v>
      </c>
      <c r="K131" s="275" t="e">
        <f>#REF!</f>
        <v>#REF!</v>
      </c>
      <c r="L131" s="166">
        <v>290</v>
      </c>
      <c r="M131" s="167">
        <v>187</v>
      </c>
      <c r="N131" s="184">
        <v>217.24911727371494</v>
      </c>
      <c r="O131" s="185">
        <v>171.4</v>
      </c>
      <c r="P131" s="186">
        <v>320</v>
      </c>
      <c r="Q131" s="167">
        <v>237.75</v>
      </c>
      <c r="R131" s="166">
        <v>288.24792540907578</v>
      </c>
      <c r="S131" s="167">
        <v>255.1</v>
      </c>
      <c r="T131" s="187">
        <v>507</v>
      </c>
      <c r="U131" s="188">
        <v>146</v>
      </c>
      <c r="V131" s="166">
        <v>235.34238533475263</v>
      </c>
      <c r="W131" s="167">
        <v>253.2660614018474</v>
      </c>
      <c r="X131" s="173">
        <v>251.69491525423732</v>
      </c>
      <c r="Y131" s="189">
        <v>251</v>
      </c>
      <c r="Z131" s="166">
        <v>385.34</v>
      </c>
      <c r="AA131" s="167">
        <v>415</v>
      </c>
      <c r="AB131" s="166">
        <v>532</v>
      </c>
      <c r="AC131" s="321">
        <v>315</v>
      </c>
      <c r="AD131" s="173">
        <v>328</v>
      </c>
      <c r="AE131" s="191">
        <v>197</v>
      </c>
      <c r="AF131" s="173">
        <v>240</v>
      </c>
      <c r="AG131" s="174">
        <v>249</v>
      </c>
      <c r="AH131" s="173">
        <v>184.1</v>
      </c>
      <c r="AI131" s="174">
        <v>206</v>
      </c>
      <c r="AJ131" s="173">
        <v>189.33</v>
      </c>
      <c r="AK131" s="174">
        <v>204</v>
      </c>
      <c r="AL131" s="173">
        <v>144</v>
      </c>
      <c r="AM131" s="174">
        <v>139</v>
      </c>
      <c r="AN131" s="173">
        <v>280.52</v>
      </c>
      <c r="AO131" s="189">
        <v>291.3</v>
      </c>
      <c r="AP131" s="173">
        <v>237.47299999999998</v>
      </c>
      <c r="AQ131" s="174">
        <v>724.86299999999994</v>
      </c>
      <c r="AR131" s="173">
        <v>262</v>
      </c>
      <c r="AS131" s="174">
        <v>282</v>
      </c>
      <c r="AT131" s="173">
        <v>232.14</v>
      </c>
      <c r="AU131" s="174">
        <v>249.81</v>
      </c>
      <c r="AV131" s="173">
        <v>260.8</v>
      </c>
      <c r="AW131" s="174">
        <v>176</v>
      </c>
      <c r="AX131" s="173">
        <v>609.04336000000001</v>
      </c>
      <c r="AY131" s="174">
        <v>632.43161999999995</v>
      </c>
      <c r="AZ131" s="192">
        <v>311.0169491525424</v>
      </c>
      <c r="BA131" s="174">
        <v>323</v>
      </c>
      <c r="BB131" s="166">
        <v>340</v>
      </c>
      <c r="BC131" s="167">
        <v>177.8207073954984</v>
      </c>
      <c r="BD131" s="173">
        <v>458</v>
      </c>
      <c r="BE131" s="174">
        <v>493</v>
      </c>
      <c r="BF131" s="173">
        <v>254</v>
      </c>
      <c r="BG131" s="174">
        <v>218</v>
      </c>
      <c r="BH131" s="173">
        <v>286</v>
      </c>
      <c r="BI131" s="174">
        <v>285</v>
      </c>
      <c r="BJ131" s="173">
        <v>182.2</v>
      </c>
      <c r="BK131" s="174">
        <v>189</v>
      </c>
      <c r="BL131" s="173">
        <v>166</v>
      </c>
      <c r="BM131" s="189">
        <v>163</v>
      </c>
      <c r="BN131" s="193">
        <v>260</v>
      </c>
      <c r="BO131" s="194">
        <v>280</v>
      </c>
      <c r="BP131" s="166">
        <v>388.3</v>
      </c>
      <c r="BQ131" s="167">
        <v>297.43688171999997</v>
      </c>
    </row>
    <row r="132" spans="1:69" s="195" customFormat="1" ht="41.25" customHeight="1" thickBot="1" x14ac:dyDescent="0.3">
      <c r="A132" s="205">
        <v>57</v>
      </c>
      <c r="B132" s="24" t="s">
        <v>122</v>
      </c>
      <c r="C132" s="1390" t="s">
        <v>3</v>
      </c>
      <c r="D132" s="1390"/>
      <c r="E132" s="138" t="s">
        <v>8</v>
      </c>
      <c r="F132" s="224" t="e">
        <f>#REF!</f>
        <v>#REF!</v>
      </c>
      <c r="G132" s="138">
        <v>1.1100000000000001</v>
      </c>
      <c r="H132" s="206" t="e">
        <f t="shared" si="5"/>
        <v>#REF!</v>
      </c>
      <c r="I132" s="206" t="e">
        <f>(H132*($I$9+#REF!))+H132</f>
        <v>#REF!</v>
      </c>
      <c r="J132" s="274" t="e">
        <f>#REF!</f>
        <v>#REF!</v>
      </c>
      <c r="K132" s="275" t="e">
        <f>#REF!</f>
        <v>#REF!</v>
      </c>
      <c r="L132" s="166">
        <v>643</v>
      </c>
      <c r="M132" s="167">
        <v>415</v>
      </c>
      <c r="N132" s="184">
        <v>482.29304034764721</v>
      </c>
      <c r="O132" s="185">
        <v>411.8</v>
      </c>
      <c r="P132" s="186">
        <v>710</v>
      </c>
      <c r="Q132" s="167">
        <v>528</v>
      </c>
      <c r="R132" s="166">
        <v>639.91039440814836</v>
      </c>
      <c r="S132" s="167">
        <v>566.29999999999995</v>
      </c>
      <c r="T132" s="187">
        <v>1125</v>
      </c>
      <c r="U132" s="188">
        <v>324</v>
      </c>
      <c r="V132" s="166">
        <v>522.46009544315086</v>
      </c>
      <c r="W132" s="167">
        <v>562.25065631210111</v>
      </c>
      <c r="X132" s="173">
        <v>559.32203389830511</v>
      </c>
      <c r="Y132" s="189">
        <v>558</v>
      </c>
      <c r="Z132" s="166">
        <v>855.46</v>
      </c>
      <c r="AA132" s="167">
        <v>921</v>
      </c>
      <c r="AB132" s="166">
        <v>1181</v>
      </c>
      <c r="AC132" s="321">
        <v>700</v>
      </c>
      <c r="AD132" s="173">
        <v>727</v>
      </c>
      <c r="AE132" s="191">
        <v>438</v>
      </c>
      <c r="AF132" s="173">
        <v>532</v>
      </c>
      <c r="AG132" s="174">
        <v>553</v>
      </c>
      <c r="AH132" s="173">
        <v>408.99</v>
      </c>
      <c r="AI132" s="174">
        <v>458</v>
      </c>
      <c r="AJ132" s="173">
        <v>420.49</v>
      </c>
      <c r="AK132" s="174">
        <v>452</v>
      </c>
      <c r="AL132" s="173">
        <v>320</v>
      </c>
      <c r="AM132" s="174">
        <v>308</v>
      </c>
      <c r="AN132" s="173">
        <v>622.76</v>
      </c>
      <c r="AO132" s="189">
        <v>646.70000000000005</v>
      </c>
      <c r="AP132" s="173">
        <v>526.79599999999994</v>
      </c>
      <c r="AQ132" s="174">
        <v>937.44799999999998</v>
      </c>
      <c r="AR132" s="173">
        <v>582</v>
      </c>
      <c r="AS132" s="174">
        <v>626</v>
      </c>
      <c r="AT132" s="173">
        <v>515.34</v>
      </c>
      <c r="AU132" s="174">
        <v>554.59</v>
      </c>
      <c r="AV132" s="173">
        <v>579.20000000000005</v>
      </c>
      <c r="AW132" s="174">
        <v>390</v>
      </c>
      <c r="AX132" s="173">
        <v>497.08747999999997</v>
      </c>
      <c r="AY132" s="174">
        <v>506.68941999999998</v>
      </c>
      <c r="AZ132" s="192">
        <v>686.4406779661017</v>
      </c>
      <c r="BA132" s="174">
        <v>713</v>
      </c>
      <c r="BB132" s="166">
        <v>755</v>
      </c>
      <c r="BC132" s="167">
        <v>395.36486956521742</v>
      </c>
      <c r="BD132" s="173">
        <v>1016</v>
      </c>
      <c r="BE132" s="174">
        <v>1094</v>
      </c>
      <c r="BF132" s="173">
        <v>564</v>
      </c>
      <c r="BG132" s="174">
        <v>484</v>
      </c>
      <c r="BH132" s="173">
        <v>634</v>
      </c>
      <c r="BI132" s="174">
        <v>633</v>
      </c>
      <c r="BJ132" s="173">
        <v>404.24</v>
      </c>
      <c r="BK132" s="174">
        <v>420</v>
      </c>
      <c r="BL132" s="173">
        <v>369</v>
      </c>
      <c r="BM132" s="189">
        <v>362</v>
      </c>
      <c r="BN132" s="193">
        <v>577</v>
      </c>
      <c r="BO132" s="194">
        <v>621</v>
      </c>
      <c r="BP132" s="166">
        <v>862.40000000000009</v>
      </c>
      <c r="BQ132" s="167">
        <v>660.32328472000017</v>
      </c>
    </row>
    <row r="133" spans="1:69" s="195" customFormat="1" ht="41.25" customHeight="1" thickBot="1" x14ac:dyDescent="0.3">
      <c r="A133" s="205">
        <v>58</v>
      </c>
      <c r="B133" s="24" t="s">
        <v>123</v>
      </c>
      <c r="C133" s="1390" t="s">
        <v>3</v>
      </c>
      <c r="D133" s="1390"/>
      <c r="E133" s="138" t="s">
        <v>8</v>
      </c>
      <c r="F133" s="224" t="e">
        <f>#REF!</f>
        <v>#REF!</v>
      </c>
      <c r="G133" s="138">
        <v>0.4</v>
      </c>
      <c r="H133" s="206" t="e">
        <f t="shared" si="5"/>
        <v>#REF!</v>
      </c>
      <c r="I133" s="206" t="e">
        <f>(H133*($I$9+#REF!))+H133</f>
        <v>#REF!</v>
      </c>
      <c r="J133" s="274" t="e">
        <f>#REF!</f>
        <v>#REF!</v>
      </c>
      <c r="K133" s="275" t="e">
        <f>#REF!</f>
        <v>#REF!</v>
      </c>
      <c r="L133" s="166">
        <v>232</v>
      </c>
      <c r="M133" s="167">
        <v>150</v>
      </c>
      <c r="N133" s="184">
        <v>173.79929381897199</v>
      </c>
      <c r="O133" s="185">
        <v>137.19999999999999</v>
      </c>
      <c r="P133" s="186">
        <v>256</v>
      </c>
      <c r="Q133" s="167">
        <v>190.5</v>
      </c>
      <c r="R133" s="166">
        <v>230.59834032726067</v>
      </c>
      <c r="S133" s="167">
        <v>204.1</v>
      </c>
      <c r="T133" s="187">
        <v>405</v>
      </c>
      <c r="U133" s="188">
        <v>117</v>
      </c>
      <c r="V133" s="166">
        <v>188.27390826780211</v>
      </c>
      <c r="W133" s="167">
        <v>202.61284912147789</v>
      </c>
      <c r="X133" s="173">
        <v>201.69491525423729</v>
      </c>
      <c r="Y133" s="189">
        <v>201</v>
      </c>
      <c r="Z133" s="166">
        <v>308.27</v>
      </c>
      <c r="AA133" s="167">
        <v>332</v>
      </c>
      <c r="AB133" s="166">
        <v>426</v>
      </c>
      <c r="AC133" s="321">
        <v>252</v>
      </c>
      <c r="AD133" s="173">
        <v>262</v>
      </c>
      <c r="AE133" s="191">
        <v>158</v>
      </c>
      <c r="AF133" s="173">
        <v>192</v>
      </c>
      <c r="AG133" s="174">
        <v>199</v>
      </c>
      <c r="AH133" s="173">
        <v>147.49</v>
      </c>
      <c r="AI133" s="174">
        <v>165</v>
      </c>
      <c r="AJ133" s="173">
        <v>151.66999999999999</v>
      </c>
      <c r="AK133" s="174">
        <v>163</v>
      </c>
      <c r="AL133" s="173">
        <v>115</v>
      </c>
      <c r="AM133" s="174">
        <v>112</v>
      </c>
      <c r="AN133" s="173">
        <v>224.42</v>
      </c>
      <c r="AO133" s="189">
        <v>233</v>
      </c>
      <c r="AP133" s="173">
        <v>189.77099999999999</v>
      </c>
      <c r="AQ133" s="174">
        <v>468.72399999999999</v>
      </c>
      <c r="AR133" s="173">
        <v>210</v>
      </c>
      <c r="AS133" s="174">
        <v>226</v>
      </c>
      <c r="AT133" s="173">
        <v>185.71</v>
      </c>
      <c r="AU133" s="174">
        <v>199.85</v>
      </c>
      <c r="AV133" s="173">
        <v>209.60000000000002</v>
      </c>
      <c r="AW133" s="174">
        <v>140</v>
      </c>
      <c r="AX133" s="173">
        <v>179.12729999999999</v>
      </c>
      <c r="AY133" s="174">
        <v>186.00991999999999</v>
      </c>
      <c r="AZ133" s="192">
        <v>252.54237288135596</v>
      </c>
      <c r="BA133" s="174">
        <v>262</v>
      </c>
      <c r="BB133" s="166">
        <v>272</v>
      </c>
      <c r="BC133" s="167">
        <v>142.59534136546185</v>
      </c>
      <c r="BD133" s="173">
        <v>366</v>
      </c>
      <c r="BE133" s="174">
        <v>394</v>
      </c>
      <c r="BF133" s="173">
        <v>203</v>
      </c>
      <c r="BG133" s="174">
        <v>219</v>
      </c>
      <c r="BH133" s="173">
        <v>229</v>
      </c>
      <c r="BI133" s="174">
        <v>228</v>
      </c>
      <c r="BJ133" s="173">
        <v>145.76</v>
      </c>
      <c r="BK133" s="174">
        <v>151</v>
      </c>
      <c r="BL133" s="173">
        <v>132</v>
      </c>
      <c r="BM133" s="189">
        <v>130</v>
      </c>
      <c r="BN133" s="193">
        <v>208</v>
      </c>
      <c r="BO133" s="194">
        <v>224</v>
      </c>
      <c r="BP133" s="166">
        <v>311.3</v>
      </c>
      <c r="BQ133" s="167">
        <v>237.95224156000003</v>
      </c>
    </row>
    <row r="134" spans="1:69" s="195" customFormat="1" ht="41.25" customHeight="1" thickBot="1" x14ac:dyDescent="0.3">
      <c r="A134" s="205">
        <v>59</v>
      </c>
      <c r="B134" s="24" t="s">
        <v>124</v>
      </c>
      <c r="C134" s="1390" t="s">
        <v>3</v>
      </c>
      <c r="D134" s="1390"/>
      <c r="E134" s="138" t="s">
        <v>8</v>
      </c>
      <c r="F134" s="224" t="e">
        <f>#REF!</f>
        <v>#REF!</v>
      </c>
      <c r="G134" s="138">
        <v>0.71</v>
      </c>
      <c r="H134" s="206" t="e">
        <f t="shared" si="5"/>
        <v>#REF!</v>
      </c>
      <c r="I134" s="206" t="e">
        <f>(H134*($I$9+#REF!))+H134</f>
        <v>#REF!</v>
      </c>
      <c r="J134" s="274" t="e">
        <f>#REF!</f>
        <v>#REF!</v>
      </c>
      <c r="K134" s="275" t="e">
        <f>#REF!</f>
        <v>#REF!</v>
      </c>
      <c r="L134" s="166">
        <v>411</v>
      </c>
      <c r="M134" s="167">
        <v>266</v>
      </c>
      <c r="N134" s="184">
        <v>308.49374652867516</v>
      </c>
      <c r="O134" s="185">
        <v>243.5</v>
      </c>
      <c r="P134" s="186">
        <v>454</v>
      </c>
      <c r="Q134" s="167">
        <v>337.5</v>
      </c>
      <c r="R134" s="166">
        <v>409.31205408088755</v>
      </c>
      <c r="S134" s="167">
        <v>362.2</v>
      </c>
      <c r="T134" s="187">
        <v>719</v>
      </c>
      <c r="U134" s="188">
        <v>207</v>
      </c>
      <c r="V134" s="166">
        <v>334.18618717534878</v>
      </c>
      <c r="W134" s="167">
        <v>359.63780719062328</v>
      </c>
      <c r="X134" s="173">
        <v>357.62711864406782</v>
      </c>
      <c r="Y134" s="189">
        <v>357</v>
      </c>
      <c r="Z134" s="166">
        <v>547.17999999999995</v>
      </c>
      <c r="AA134" s="167">
        <v>589</v>
      </c>
      <c r="AB134" s="166">
        <v>755</v>
      </c>
      <c r="AC134" s="321">
        <v>448</v>
      </c>
      <c r="AD134" s="173">
        <v>465</v>
      </c>
      <c r="AE134" s="191">
        <v>280</v>
      </c>
      <c r="AF134" s="173">
        <v>340</v>
      </c>
      <c r="AG134" s="174">
        <v>353</v>
      </c>
      <c r="AH134" s="173">
        <v>261.5</v>
      </c>
      <c r="AI134" s="174">
        <v>293</v>
      </c>
      <c r="AJ134" s="173">
        <v>268.82</v>
      </c>
      <c r="AK134" s="174">
        <v>289</v>
      </c>
      <c r="AL134" s="173">
        <v>205</v>
      </c>
      <c r="AM134" s="174">
        <v>197</v>
      </c>
      <c r="AN134" s="173">
        <v>398.34</v>
      </c>
      <c r="AO134" s="189">
        <v>413.6</v>
      </c>
      <c r="AP134" s="173">
        <v>338.06199999999995</v>
      </c>
      <c r="AQ134" s="174">
        <v>468.72399999999999</v>
      </c>
      <c r="AR134" s="173">
        <v>372</v>
      </c>
      <c r="AS134" s="174">
        <v>401</v>
      </c>
      <c r="AT134" s="173">
        <v>329.63</v>
      </c>
      <c r="AU134" s="174">
        <v>354.74</v>
      </c>
      <c r="AV134" s="173">
        <v>371.20000000000005</v>
      </c>
      <c r="AW134" s="174">
        <v>249</v>
      </c>
      <c r="AX134" s="173">
        <v>317.94964000000004</v>
      </c>
      <c r="AY134" s="174">
        <v>330.16549999999995</v>
      </c>
      <c r="AZ134" s="192">
        <v>433.8983050847458</v>
      </c>
      <c r="BA134" s="174">
        <v>450</v>
      </c>
      <c r="BB134" s="166">
        <v>483</v>
      </c>
      <c r="BC134" s="167">
        <v>252.19764705882355</v>
      </c>
      <c r="BD134" s="173">
        <v>650</v>
      </c>
      <c r="BE134" s="174">
        <v>700</v>
      </c>
      <c r="BF134" s="173">
        <v>361</v>
      </c>
      <c r="BG134" s="174">
        <v>388</v>
      </c>
      <c r="BH134" s="173">
        <v>406</v>
      </c>
      <c r="BI134" s="174">
        <v>405</v>
      </c>
      <c r="BJ134" s="173">
        <v>258.47000000000003</v>
      </c>
      <c r="BK134" s="174">
        <v>268</v>
      </c>
      <c r="BL134" s="173">
        <v>236</v>
      </c>
      <c r="BM134" s="189">
        <v>232</v>
      </c>
      <c r="BN134" s="193">
        <v>369</v>
      </c>
      <c r="BO134" s="194">
        <v>397</v>
      </c>
      <c r="BP134" s="166">
        <v>552.20000000000005</v>
      </c>
      <c r="BQ134" s="167">
        <v>422.37104316</v>
      </c>
    </row>
    <row r="135" spans="1:69" s="195" customFormat="1" ht="41.25" customHeight="1" thickBot="1" x14ac:dyDescent="0.3">
      <c r="A135" s="205">
        <v>60</v>
      </c>
      <c r="B135" s="24" t="s">
        <v>125</v>
      </c>
      <c r="C135" s="1390" t="s">
        <v>3</v>
      </c>
      <c r="D135" s="1390"/>
      <c r="E135" s="138" t="s">
        <v>8</v>
      </c>
      <c r="F135" s="224" t="e">
        <f>#REF!</f>
        <v>#REF!</v>
      </c>
      <c r="G135" s="138">
        <v>0.6</v>
      </c>
      <c r="H135" s="206" t="e">
        <f t="shared" si="5"/>
        <v>#REF!</v>
      </c>
      <c r="I135" s="206" t="e">
        <f>(H135*($I$9+#REF!))+H135</f>
        <v>#REF!</v>
      </c>
      <c r="J135" s="274" t="e">
        <f>#REF!</f>
        <v>#REF!</v>
      </c>
      <c r="K135" s="275" t="e">
        <f>#REF!</f>
        <v>#REF!</v>
      </c>
      <c r="L135" s="166">
        <v>347</v>
      </c>
      <c r="M135" s="167">
        <v>224</v>
      </c>
      <c r="N135" s="184">
        <v>260.6989407284579</v>
      </c>
      <c r="O135" s="185">
        <v>205.7</v>
      </c>
      <c r="P135" s="186">
        <v>384</v>
      </c>
      <c r="Q135" s="167">
        <v>285</v>
      </c>
      <c r="R135" s="166">
        <v>345.89751049089091</v>
      </c>
      <c r="S135" s="167">
        <v>306.10000000000002</v>
      </c>
      <c r="T135" s="187">
        <v>608</v>
      </c>
      <c r="U135" s="188">
        <v>175</v>
      </c>
      <c r="V135" s="166">
        <v>282.41086240170313</v>
      </c>
      <c r="W135" s="167">
        <v>303.91927368221678</v>
      </c>
      <c r="X135" s="173">
        <v>302.54237288135596</v>
      </c>
      <c r="Y135" s="189">
        <v>302</v>
      </c>
      <c r="Z135" s="166">
        <v>462.41</v>
      </c>
      <c r="AA135" s="167">
        <v>498</v>
      </c>
      <c r="AB135" s="166">
        <v>638</v>
      </c>
      <c r="AC135" s="321">
        <v>378</v>
      </c>
      <c r="AD135" s="173">
        <v>393</v>
      </c>
      <c r="AE135" s="191">
        <v>237</v>
      </c>
      <c r="AF135" s="173">
        <v>288</v>
      </c>
      <c r="AG135" s="174">
        <v>299</v>
      </c>
      <c r="AH135" s="173">
        <v>220.71</v>
      </c>
      <c r="AI135" s="174">
        <v>248</v>
      </c>
      <c r="AJ135" s="173">
        <v>226.98</v>
      </c>
      <c r="AK135" s="174">
        <v>245</v>
      </c>
      <c r="AL135" s="173">
        <v>173</v>
      </c>
      <c r="AM135" s="174">
        <v>167</v>
      </c>
      <c r="AN135" s="173">
        <v>336.63</v>
      </c>
      <c r="AO135" s="189">
        <v>349.6</v>
      </c>
      <c r="AP135" s="173">
        <v>285.17499999999995</v>
      </c>
      <c r="AQ135" s="174">
        <v>937.44799999999998</v>
      </c>
      <c r="AR135" s="173">
        <v>315</v>
      </c>
      <c r="AS135" s="174">
        <v>338</v>
      </c>
      <c r="AT135" s="173">
        <v>278.56</v>
      </c>
      <c r="AU135" s="174">
        <v>299.77999999999997</v>
      </c>
      <c r="AV135" s="173">
        <v>313.60000000000002</v>
      </c>
      <c r="AW135" s="174">
        <v>211</v>
      </c>
      <c r="AX135" s="173">
        <v>268.69622000000004</v>
      </c>
      <c r="AY135" s="174">
        <v>279.01488000000001</v>
      </c>
      <c r="AZ135" s="192">
        <v>369.49152542372883</v>
      </c>
      <c r="BA135" s="174">
        <v>384</v>
      </c>
      <c r="BB135" s="166">
        <v>408</v>
      </c>
      <c r="BC135" s="167">
        <v>213.63474530831104</v>
      </c>
      <c r="BD135" s="173">
        <v>549</v>
      </c>
      <c r="BE135" s="174">
        <v>591</v>
      </c>
      <c r="BF135" s="173">
        <v>164</v>
      </c>
      <c r="BG135" s="174">
        <v>140</v>
      </c>
      <c r="BH135" s="173">
        <v>343</v>
      </c>
      <c r="BI135" s="174">
        <v>342</v>
      </c>
      <c r="BJ135" s="173">
        <v>218.64</v>
      </c>
      <c r="BK135" s="174">
        <v>227</v>
      </c>
      <c r="BL135" s="173">
        <v>199</v>
      </c>
      <c r="BM135" s="189">
        <v>195</v>
      </c>
      <c r="BN135" s="193">
        <v>312</v>
      </c>
      <c r="BO135" s="194">
        <v>335</v>
      </c>
      <c r="BP135" s="166">
        <v>466.40000000000003</v>
      </c>
      <c r="BQ135" s="167">
        <v>356.92152188</v>
      </c>
    </row>
    <row r="136" spans="1:69" s="195" customFormat="1" ht="41.25" customHeight="1" thickBot="1" x14ac:dyDescent="0.3">
      <c r="A136" s="205">
        <v>61</v>
      </c>
      <c r="B136" s="24" t="s">
        <v>126</v>
      </c>
      <c r="C136" s="1390" t="s">
        <v>3</v>
      </c>
      <c r="D136" s="1390"/>
      <c r="E136" s="138" t="s">
        <v>8</v>
      </c>
      <c r="F136" s="224" t="e">
        <f>#REF!</f>
        <v>#REF!</v>
      </c>
      <c r="G136" s="138">
        <v>0.3</v>
      </c>
      <c r="H136" s="206" t="e">
        <f t="shared" si="5"/>
        <v>#REF!</v>
      </c>
      <c r="I136" s="206" t="e">
        <f>(H136*($I$9+#REF!))+H136</f>
        <v>#REF!</v>
      </c>
      <c r="J136" s="274" t="e">
        <f>#REF!</f>
        <v>#REF!</v>
      </c>
      <c r="K136" s="275" t="e">
        <f>#REF!</f>
        <v>#REF!</v>
      </c>
      <c r="L136" s="166">
        <v>174</v>
      </c>
      <c r="M136" s="167">
        <v>112</v>
      </c>
      <c r="N136" s="184">
        <v>130.34947036422895</v>
      </c>
      <c r="O136" s="185">
        <v>102.9</v>
      </c>
      <c r="P136" s="186">
        <v>192</v>
      </c>
      <c r="Q136" s="167">
        <v>142.5</v>
      </c>
      <c r="R136" s="166">
        <v>172.94875524544545</v>
      </c>
      <c r="S136" s="167">
        <v>153.1</v>
      </c>
      <c r="T136" s="187">
        <v>304</v>
      </c>
      <c r="U136" s="188">
        <v>88</v>
      </c>
      <c r="V136" s="166">
        <v>141.20543120085156</v>
      </c>
      <c r="W136" s="167">
        <v>151.95963684110839</v>
      </c>
      <c r="X136" s="173">
        <v>151</v>
      </c>
      <c r="Y136" s="189">
        <v>151</v>
      </c>
      <c r="Z136" s="166">
        <v>231.2</v>
      </c>
      <c r="AA136" s="167">
        <v>249</v>
      </c>
      <c r="AB136" s="166">
        <v>320</v>
      </c>
      <c r="AC136" s="321">
        <v>189</v>
      </c>
      <c r="AD136" s="173">
        <v>197</v>
      </c>
      <c r="AE136" s="191">
        <v>118</v>
      </c>
      <c r="AF136" s="173">
        <v>144</v>
      </c>
      <c r="AG136" s="174">
        <v>149</v>
      </c>
      <c r="AH136" s="173">
        <v>110.88</v>
      </c>
      <c r="AI136" s="174">
        <v>123</v>
      </c>
      <c r="AJ136" s="173">
        <v>114.01</v>
      </c>
      <c r="AK136" s="174">
        <v>122</v>
      </c>
      <c r="AL136" s="173">
        <v>86</v>
      </c>
      <c r="AM136" s="174">
        <v>83</v>
      </c>
      <c r="AN136" s="173">
        <v>168.31</v>
      </c>
      <c r="AO136" s="189">
        <v>174.8</v>
      </c>
      <c r="AP136" s="173">
        <v>142.06899999999999</v>
      </c>
      <c r="AQ136" s="174">
        <v>468.72399999999999</v>
      </c>
      <c r="AR136" s="173">
        <v>157</v>
      </c>
      <c r="AS136" s="174">
        <v>169</v>
      </c>
      <c r="AT136" s="173">
        <v>139.28</v>
      </c>
      <c r="AU136" s="174">
        <v>149.88999999999999</v>
      </c>
      <c r="AV136" s="173">
        <v>156.80000000000001</v>
      </c>
      <c r="AW136" s="174">
        <v>105</v>
      </c>
      <c r="AX136" s="173">
        <v>134.34284</v>
      </c>
      <c r="AY136" s="174">
        <v>139.50744</v>
      </c>
      <c r="AZ136" s="192">
        <v>186.4406779661017</v>
      </c>
      <c r="BA136" s="174">
        <v>195</v>
      </c>
      <c r="BB136" s="166">
        <v>204</v>
      </c>
      <c r="BC136" s="167">
        <v>106.23828877005349</v>
      </c>
      <c r="BD136" s="173">
        <v>275</v>
      </c>
      <c r="BE136" s="174">
        <v>296</v>
      </c>
      <c r="BF136" s="173">
        <v>152</v>
      </c>
      <c r="BG136" s="174">
        <v>164</v>
      </c>
      <c r="BH136" s="173">
        <v>171</v>
      </c>
      <c r="BI136" s="174">
        <v>171</v>
      </c>
      <c r="BJ136" s="173">
        <v>109.32</v>
      </c>
      <c r="BK136" s="174">
        <v>113</v>
      </c>
      <c r="BL136" s="173">
        <v>100</v>
      </c>
      <c r="BM136" s="189">
        <v>98</v>
      </c>
      <c r="BN136" s="193">
        <v>156</v>
      </c>
      <c r="BO136" s="194">
        <v>168</v>
      </c>
      <c r="BP136" s="166">
        <v>233.20000000000002</v>
      </c>
      <c r="BQ136" s="167">
        <v>178.46760140000001</v>
      </c>
    </row>
    <row r="137" spans="1:69" s="195" customFormat="1" ht="41.25" customHeight="1" thickBot="1" x14ac:dyDescent="0.3">
      <c r="A137" s="205">
        <v>62</v>
      </c>
      <c r="B137" s="24" t="s">
        <v>127</v>
      </c>
      <c r="C137" s="1390" t="s">
        <v>3</v>
      </c>
      <c r="D137" s="1390"/>
      <c r="E137" s="138" t="s">
        <v>8</v>
      </c>
      <c r="F137" s="224" t="e">
        <f>#REF!</f>
        <v>#REF!</v>
      </c>
      <c r="G137" s="138">
        <v>0.3</v>
      </c>
      <c r="H137" s="206" t="e">
        <f t="shared" si="5"/>
        <v>#REF!</v>
      </c>
      <c r="I137" s="206" t="e">
        <f>(H137*($I$9+#REF!))+H137</f>
        <v>#REF!</v>
      </c>
      <c r="J137" s="274" t="e">
        <f>#REF!</f>
        <v>#REF!</v>
      </c>
      <c r="K137" s="275" t="e">
        <f>#REF!</f>
        <v>#REF!</v>
      </c>
      <c r="L137" s="166">
        <v>174</v>
      </c>
      <c r="M137" s="167">
        <v>112</v>
      </c>
      <c r="N137" s="184">
        <v>130.34947036422895</v>
      </c>
      <c r="O137" s="185">
        <v>102.9</v>
      </c>
      <c r="P137" s="186">
        <v>192</v>
      </c>
      <c r="Q137" s="167">
        <v>142.5</v>
      </c>
      <c r="R137" s="166">
        <v>172.94875524544545</v>
      </c>
      <c r="S137" s="167">
        <v>153.1</v>
      </c>
      <c r="T137" s="187">
        <v>304</v>
      </c>
      <c r="U137" s="188">
        <v>88</v>
      </c>
      <c r="V137" s="166">
        <v>141.20543120085156</v>
      </c>
      <c r="W137" s="167">
        <v>151.95963684110839</v>
      </c>
      <c r="X137" s="173">
        <v>151</v>
      </c>
      <c r="Y137" s="189">
        <v>151</v>
      </c>
      <c r="Z137" s="166">
        <v>231.2</v>
      </c>
      <c r="AA137" s="167">
        <v>249</v>
      </c>
      <c r="AB137" s="166">
        <v>320</v>
      </c>
      <c r="AC137" s="321">
        <v>189</v>
      </c>
      <c r="AD137" s="173">
        <v>197</v>
      </c>
      <c r="AE137" s="191">
        <v>118</v>
      </c>
      <c r="AF137" s="173">
        <v>144</v>
      </c>
      <c r="AG137" s="174">
        <v>149</v>
      </c>
      <c r="AH137" s="173">
        <v>110.88</v>
      </c>
      <c r="AI137" s="174">
        <v>123</v>
      </c>
      <c r="AJ137" s="173">
        <v>114.01</v>
      </c>
      <c r="AK137" s="174">
        <v>122</v>
      </c>
      <c r="AL137" s="173">
        <v>86</v>
      </c>
      <c r="AM137" s="174">
        <v>83</v>
      </c>
      <c r="AN137" s="173">
        <v>168.31</v>
      </c>
      <c r="AO137" s="189">
        <v>174.8</v>
      </c>
      <c r="AP137" s="173">
        <v>142.06899999999999</v>
      </c>
      <c r="AQ137" s="174">
        <v>468.72399999999999</v>
      </c>
      <c r="AR137" s="173">
        <v>157</v>
      </c>
      <c r="AS137" s="174">
        <v>169</v>
      </c>
      <c r="AT137" s="173">
        <v>139.28</v>
      </c>
      <c r="AU137" s="174">
        <v>149.88999999999999</v>
      </c>
      <c r="AV137" s="173">
        <v>156.80000000000001</v>
      </c>
      <c r="AW137" s="174">
        <v>105</v>
      </c>
      <c r="AX137" s="173">
        <v>134.34284</v>
      </c>
      <c r="AY137" s="174">
        <v>139.50744</v>
      </c>
      <c r="AZ137" s="192">
        <v>186.4406779661017</v>
      </c>
      <c r="BA137" s="174">
        <v>195</v>
      </c>
      <c r="BB137" s="166">
        <v>204</v>
      </c>
      <c r="BC137" s="167">
        <v>106.23828877005349</v>
      </c>
      <c r="BD137" s="173">
        <v>275</v>
      </c>
      <c r="BE137" s="174">
        <v>296</v>
      </c>
      <c r="BF137" s="173">
        <v>152</v>
      </c>
      <c r="BG137" s="174">
        <v>164</v>
      </c>
      <c r="BH137" s="173">
        <v>171</v>
      </c>
      <c r="BI137" s="174">
        <v>171</v>
      </c>
      <c r="BJ137" s="173">
        <v>109.32</v>
      </c>
      <c r="BK137" s="174">
        <v>113</v>
      </c>
      <c r="BL137" s="173">
        <v>100</v>
      </c>
      <c r="BM137" s="189">
        <v>98</v>
      </c>
      <c r="BN137" s="193">
        <v>156</v>
      </c>
      <c r="BO137" s="194">
        <v>168</v>
      </c>
      <c r="BP137" s="166">
        <v>233.20000000000002</v>
      </c>
      <c r="BQ137" s="167">
        <v>178.46760140000001</v>
      </c>
    </row>
    <row r="138" spans="1:69" s="195" customFormat="1" ht="41.25" customHeight="1" thickBot="1" x14ac:dyDescent="0.3">
      <c r="A138" s="205">
        <v>63</v>
      </c>
      <c r="B138" s="24" t="s">
        <v>128</v>
      </c>
      <c r="C138" s="1390" t="s">
        <v>3</v>
      </c>
      <c r="D138" s="1390"/>
      <c r="E138" s="138" t="s">
        <v>8</v>
      </c>
      <c r="F138" s="224" t="e">
        <f>#REF!</f>
        <v>#REF!</v>
      </c>
      <c r="G138" s="138">
        <v>1.1100000000000001</v>
      </c>
      <c r="H138" s="206" t="e">
        <f t="shared" si="5"/>
        <v>#REF!</v>
      </c>
      <c r="I138" s="206" t="e">
        <f>(H138*($I$9+#REF!))+H138</f>
        <v>#REF!</v>
      </c>
      <c r="J138" s="274" t="e">
        <f>#REF!</f>
        <v>#REF!</v>
      </c>
      <c r="K138" s="275" t="e">
        <f>#REF!</f>
        <v>#REF!</v>
      </c>
      <c r="L138" s="166">
        <v>643</v>
      </c>
      <c r="M138" s="167">
        <v>415</v>
      </c>
      <c r="N138" s="184">
        <v>482.29304034764721</v>
      </c>
      <c r="O138" s="185">
        <v>380.6</v>
      </c>
      <c r="P138" s="186">
        <v>710</v>
      </c>
      <c r="Q138" s="167">
        <v>528</v>
      </c>
      <c r="R138" s="166">
        <v>639.91039440814836</v>
      </c>
      <c r="S138" s="167">
        <v>566.29999999999995</v>
      </c>
      <c r="T138" s="187">
        <v>1125</v>
      </c>
      <c r="U138" s="188">
        <v>324</v>
      </c>
      <c r="V138" s="166">
        <v>522.46009544315086</v>
      </c>
      <c r="W138" s="167">
        <v>562.25065631210111</v>
      </c>
      <c r="X138" s="173">
        <v>543</v>
      </c>
      <c r="Y138" s="189">
        <v>543</v>
      </c>
      <c r="Z138" s="166">
        <v>855.46</v>
      </c>
      <c r="AA138" s="167">
        <v>921</v>
      </c>
      <c r="AB138" s="166">
        <v>1181</v>
      </c>
      <c r="AC138" s="321">
        <v>700</v>
      </c>
      <c r="AD138" s="173">
        <v>727</v>
      </c>
      <c r="AE138" s="191">
        <v>438</v>
      </c>
      <c r="AF138" s="173">
        <v>532</v>
      </c>
      <c r="AG138" s="174">
        <v>553</v>
      </c>
      <c r="AH138" s="173">
        <v>408.99</v>
      </c>
      <c r="AI138" s="174">
        <v>458</v>
      </c>
      <c r="AJ138" s="173">
        <v>420.49</v>
      </c>
      <c r="AK138" s="174">
        <v>452</v>
      </c>
      <c r="AL138" s="411">
        <v>320</v>
      </c>
      <c r="AM138" s="411">
        <v>308</v>
      </c>
      <c r="AN138" s="173">
        <v>622.76</v>
      </c>
      <c r="AO138" s="189">
        <v>646.70000000000005</v>
      </c>
      <c r="AP138" s="173">
        <v>871.07999999999993</v>
      </c>
      <c r="AQ138" s="174">
        <v>937.44799999999998</v>
      </c>
      <c r="AR138" s="173">
        <v>582</v>
      </c>
      <c r="AS138" s="174">
        <v>626</v>
      </c>
      <c r="AT138" s="173">
        <v>515.34</v>
      </c>
      <c r="AU138" s="174">
        <v>554.59</v>
      </c>
      <c r="AV138" s="173">
        <v>579.20000000000005</v>
      </c>
      <c r="AW138" s="174">
        <v>390</v>
      </c>
      <c r="AX138" s="173">
        <v>447.82352000000003</v>
      </c>
      <c r="AY138" s="174">
        <v>465.01425999999998</v>
      </c>
      <c r="AZ138" s="192">
        <v>686.4406779661017</v>
      </c>
      <c r="BA138" s="174">
        <v>713</v>
      </c>
      <c r="BB138" s="166">
        <v>755</v>
      </c>
      <c r="BC138" s="167">
        <v>395.36486956521742</v>
      </c>
      <c r="BD138" s="173">
        <v>1016</v>
      </c>
      <c r="BE138" s="174">
        <v>1094</v>
      </c>
      <c r="BF138" s="173">
        <v>564</v>
      </c>
      <c r="BG138" s="174">
        <v>607</v>
      </c>
      <c r="BH138" s="173">
        <v>634</v>
      </c>
      <c r="BI138" s="174">
        <v>633</v>
      </c>
      <c r="BJ138" s="173">
        <v>404.24</v>
      </c>
      <c r="BK138" s="174">
        <v>420</v>
      </c>
      <c r="BL138" s="173">
        <v>369</v>
      </c>
      <c r="BM138" s="189">
        <v>362</v>
      </c>
      <c r="BN138" s="193">
        <v>577</v>
      </c>
      <c r="BO138" s="194">
        <v>621</v>
      </c>
      <c r="BP138" s="166">
        <v>862.40000000000009</v>
      </c>
      <c r="BQ138" s="167">
        <v>446.16216304</v>
      </c>
    </row>
    <row r="139" spans="1:69" s="195" customFormat="1" ht="41.25" customHeight="1" thickBot="1" x14ac:dyDescent="0.3">
      <c r="A139" s="205">
        <v>64</v>
      </c>
      <c r="B139" s="24" t="s">
        <v>129</v>
      </c>
      <c r="C139" s="1390" t="s">
        <v>3</v>
      </c>
      <c r="D139" s="1390"/>
      <c r="E139" s="138" t="s">
        <v>8</v>
      </c>
      <c r="F139" s="224" t="e">
        <f>#REF!</f>
        <v>#REF!</v>
      </c>
      <c r="G139" s="138">
        <v>0.4</v>
      </c>
      <c r="H139" s="206" t="e">
        <f t="shared" si="5"/>
        <v>#REF!</v>
      </c>
      <c r="I139" s="206" t="e">
        <f>(H139*($I$9+#REF!))+H139</f>
        <v>#REF!</v>
      </c>
      <c r="J139" s="274" t="e">
        <f>#REF!</f>
        <v>#REF!</v>
      </c>
      <c r="K139" s="275" t="e">
        <f>#REF!</f>
        <v>#REF!</v>
      </c>
      <c r="L139" s="166">
        <v>232</v>
      </c>
      <c r="M139" s="167">
        <v>150</v>
      </c>
      <c r="N139" s="184">
        <v>173.79929381897199</v>
      </c>
      <c r="O139" s="185">
        <v>137.19999999999999</v>
      </c>
      <c r="P139" s="186">
        <v>256</v>
      </c>
      <c r="Q139" s="167">
        <v>190.5</v>
      </c>
      <c r="R139" s="166">
        <v>230.59834032726067</v>
      </c>
      <c r="S139" s="167">
        <v>204.1</v>
      </c>
      <c r="T139" s="187">
        <v>405</v>
      </c>
      <c r="U139" s="188">
        <v>117</v>
      </c>
      <c r="V139" s="166">
        <v>188.27390826780211</v>
      </c>
      <c r="W139" s="167">
        <v>202.61284912147789</v>
      </c>
      <c r="X139" s="173">
        <v>0</v>
      </c>
      <c r="Y139" s="189">
        <v>0</v>
      </c>
      <c r="Z139" s="166">
        <v>308.27</v>
      </c>
      <c r="AA139" s="167">
        <v>332</v>
      </c>
      <c r="AB139" s="166">
        <v>426</v>
      </c>
      <c r="AC139" s="321">
        <v>252</v>
      </c>
      <c r="AD139" s="173">
        <v>262</v>
      </c>
      <c r="AE139" s="191">
        <v>158</v>
      </c>
      <c r="AF139" s="173">
        <v>192</v>
      </c>
      <c r="AG139" s="174">
        <v>199</v>
      </c>
      <c r="AH139" s="173">
        <v>147.49</v>
      </c>
      <c r="AI139" s="174">
        <v>165</v>
      </c>
      <c r="AJ139" s="173">
        <v>151.66999999999999</v>
      </c>
      <c r="AK139" s="174">
        <v>163</v>
      </c>
      <c r="AL139" s="411">
        <v>115</v>
      </c>
      <c r="AM139" s="411">
        <v>112</v>
      </c>
      <c r="AN139" s="173">
        <v>224.42</v>
      </c>
      <c r="AO139" s="189">
        <v>233</v>
      </c>
      <c r="AP139" s="173">
        <v>435.53999999999996</v>
      </c>
      <c r="AQ139" s="174">
        <v>468.72399999999999</v>
      </c>
      <c r="AR139" s="173">
        <v>210</v>
      </c>
      <c r="AS139" s="174">
        <v>226</v>
      </c>
      <c r="AT139" s="173">
        <v>185.71</v>
      </c>
      <c r="AU139" s="174">
        <v>199.85</v>
      </c>
      <c r="AV139" s="173">
        <v>209.60000000000002</v>
      </c>
      <c r="AW139" s="174">
        <v>140</v>
      </c>
      <c r="AX139" s="173">
        <v>58.212419999999995</v>
      </c>
      <c r="AY139" s="174">
        <v>60.457440000000005</v>
      </c>
      <c r="AZ139" s="192">
        <v>252.54237288135596</v>
      </c>
      <c r="BA139" s="174">
        <v>262</v>
      </c>
      <c r="BB139" s="166">
        <v>272</v>
      </c>
      <c r="BC139" s="167">
        <v>142.59534136546185</v>
      </c>
      <c r="BD139" s="173">
        <v>366</v>
      </c>
      <c r="BE139" s="174">
        <v>394</v>
      </c>
      <c r="BF139" s="173">
        <v>203</v>
      </c>
      <c r="BG139" s="174">
        <v>219</v>
      </c>
      <c r="BH139" s="173">
        <v>229</v>
      </c>
      <c r="BI139" s="174">
        <v>228</v>
      </c>
      <c r="BJ139" s="173">
        <v>145.76</v>
      </c>
      <c r="BK139" s="174">
        <v>151</v>
      </c>
      <c r="BL139" s="173">
        <v>132</v>
      </c>
      <c r="BM139" s="189">
        <v>130</v>
      </c>
      <c r="BN139" s="193">
        <v>208</v>
      </c>
      <c r="BO139" s="194">
        <v>224</v>
      </c>
      <c r="BP139" s="166">
        <v>311.3</v>
      </c>
      <c r="BQ139" s="167">
        <v>237.95224156000003</v>
      </c>
    </row>
    <row r="140" spans="1:69" s="195" customFormat="1" ht="41.25" customHeight="1" thickBot="1" x14ac:dyDescent="0.3">
      <c r="A140" s="205">
        <v>65</v>
      </c>
      <c r="B140" s="24" t="s">
        <v>130</v>
      </c>
      <c r="C140" s="1390" t="s">
        <v>3</v>
      </c>
      <c r="D140" s="1390"/>
      <c r="E140" s="138" t="s">
        <v>8</v>
      </c>
      <c r="F140" s="224" t="e">
        <f>#REF!</f>
        <v>#REF!</v>
      </c>
      <c r="G140" s="138">
        <v>0.71</v>
      </c>
      <c r="H140" s="206" t="e">
        <f t="shared" si="5"/>
        <v>#REF!</v>
      </c>
      <c r="I140" s="206" t="e">
        <f>(H140*($I$9+#REF!))+H140</f>
        <v>#REF!</v>
      </c>
      <c r="J140" s="274" t="e">
        <f>#REF!</f>
        <v>#REF!</v>
      </c>
      <c r="K140" s="275" t="e">
        <f>#REF!</f>
        <v>#REF!</v>
      </c>
      <c r="L140" s="166">
        <v>411</v>
      </c>
      <c r="M140" s="167">
        <v>266</v>
      </c>
      <c r="N140" s="184">
        <v>308.49374652867516</v>
      </c>
      <c r="O140" s="185">
        <v>243.5</v>
      </c>
      <c r="P140" s="186">
        <v>454</v>
      </c>
      <c r="Q140" s="167">
        <v>337.5</v>
      </c>
      <c r="R140" s="166">
        <v>409.31205408088755</v>
      </c>
      <c r="S140" s="167">
        <v>362.2</v>
      </c>
      <c r="T140" s="187">
        <v>719</v>
      </c>
      <c r="U140" s="188">
        <v>207</v>
      </c>
      <c r="V140" s="166">
        <v>334.18618717534878</v>
      </c>
      <c r="W140" s="167">
        <v>359.63780719062328</v>
      </c>
      <c r="X140" s="173">
        <v>0</v>
      </c>
      <c r="Y140" s="189">
        <v>0</v>
      </c>
      <c r="Z140" s="166">
        <v>547.17999999999995</v>
      </c>
      <c r="AA140" s="167">
        <v>589</v>
      </c>
      <c r="AB140" s="166">
        <v>755</v>
      </c>
      <c r="AC140" s="321">
        <v>448</v>
      </c>
      <c r="AD140" s="173">
        <v>465</v>
      </c>
      <c r="AE140" s="191">
        <v>280</v>
      </c>
      <c r="AF140" s="173">
        <v>340</v>
      </c>
      <c r="AG140" s="174">
        <v>353</v>
      </c>
      <c r="AH140" s="173">
        <v>261.5</v>
      </c>
      <c r="AI140" s="174">
        <v>293</v>
      </c>
      <c r="AJ140" s="173">
        <v>268.82</v>
      </c>
      <c r="AK140" s="174">
        <v>289</v>
      </c>
      <c r="AL140" s="411">
        <v>205</v>
      </c>
      <c r="AM140" s="411">
        <v>197</v>
      </c>
      <c r="AN140" s="173">
        <v>398.34</v>
      </c>
      <c r="AO140" s="189">
        <v>413.6</v>
      </c>
      <c r="AP140" s="173">
        <v>435.53999999999996</v>
      </c>
      <c r="AQ140" s="174">
        <v>468.72399999999999</v>
      </c>
      <c r="AR140" s="173">
        <v>372</v>
      </c>
      <c r="AS140" s="174">
        <v>401</v>
      </c>
      <c r="AT140" s="173">
        <v>329.63</v>
      </c>
      <c r="AU140" s="174">
        <v>354.74</v>
      </c>
      <c r="AV140" s="173">
        <v>371.20000000000005</v>
      </c>
      <c r="AW140" s="174">
        <v>249</v>
      </c>
      <c r="AX140" s="173">
        <v>58.212419999999995</v>
      </c>
      <c r="AY140" s="174">
        <v>60.457439999999998</v>
      </c>
      <c r="AZ140" s="192">
        <v>433.8983050847458</v>
      </c>
      <c r="BA140" s="174">
        <v>451</v>
      </c>
      <c r="BB140" s="166">
        <v>483</v>
      </c>
      <c r="BC140" s="167">
        <v>252.19764705882355</v>
      </c>
      <c r="BD140" s="173">
        <v>650</v>
      </c>
      <c r="BE140" s="174">
        <v>700</v>
      </c>
      <c r="BF140" s="173">
        <v>361</v>
      </c>
      <c r="BG140" s="174">
        <v>388</v>
      </c>
      <c r="BH140" s="173">
        <v>406</v>
      </c>
      <c r="BI140" s="174">
        <v>405</v>
      </c>
      <c r="BJ140" s="173">
        <v>258.47000000000003</v>
      </c>
      <c r="BK140" s="174">
        <v>268</v>
      </c>
      <c r="BL140" s="173">
        <v>236</v>
      </c>
      <c r="BM140" s="189">
        <v>232</v>
      </c>
      <c r="BN140" s="193">
        <v>369</v>
      </c>
      <c r="BO140" s="194">
        <v>397</v>
      </c>
      <c r="BP140" s="166">
        <v>552.20000000000005</v>
      </c>
      <c r="BQ140" s="167">
        <v>422.37104316</v>
      </c>
    </row>
    <row r="141" spans="1:69" s="195" customFormat="1" ht="41.25" customHeight="1" thickBot="1" x14ac:dyDescent="0.3">
      <c r="A141" s="205">
        <v>66</v>
      </c>
      <c r="B141" s="24" t="s">
        <v>131</v>
      </c>
      <c r="C141" s="1390" t="s">
        <v>3</v>
      </c>
      <c r="D141" s="1390"/>
      <c r="E141" s="138" t="s">
        <v>8</v>
      </c>
      <c r="F141" s="224" t="e">
        <f>#REF!</f>
        <v>#REF!</v>
      </c>
      <c r="G141" s="138">
        <v>1</v>
      </c>
      <c r="H141" s="206" t="e">
        <f t="shared" si="5"/>
        <v>#REF!</v>
      </c>
      <c r="I141" s="206" t="e">
        <f>(H141*($I$9+#REF!))+H141</f>
        <v>#REF!</v>
      </c>
      <c r="J141" s="274" t="e">
        <f>#REF!</f>
        <v>#REF!</v>
      </c>
      <c r="K141" s="275" t="e">
        <f>#REF!</f>
        <v>#REF!</v>
      </c>
      <c r="L141" s="166">
        <v>579</v>
      </c>
      <c r="M141" s="167">
        <v>374</v>
      </c>
      <c r="N141" s="184">
        <v>434.49823454742989</v>
      </c>
      <c r="O141" s="185">
        <v>342.9</v>
      </c>
      <c r="P141" s="186">
        <v>640</v>
      </c>
      <c r="Q141" s="167">
        <v>475.5</v>
      </c>
      <c r="R141" s="166">
        <v>576.49585081815155</v>
      </c>
      <c r="S141" s="167">
        <v>510.2</v>
      </c>
      <c r="T141" s="187">
        <v>1013</v>
      </c>
      <c r="U141" s="188">
        <v>292</v>
      </c>
      <c r="V141" s="166">
        <v>470.68477066950527</v>
      </c>
      <c r="W141" s="167">
        <v>506.53212280369479</v>
      </c>
      <c r="X141" s="173">
        <v>503</v>
      </c>
      <c r="Y141" s="189">
        <v>503</v>
      </c>
      <c r="Z141" s="166">
        <v>770.68</v>
      </c>
      <c r="AA141" s="167">
        <v>829</v>
      </c>
      <c r="AB141" s="166">
        <v>1064</v>
      </c>
      <c r="AC141" s="321">
        <v>631</v>
      </c>
      <c r="AD141" s="173">
        <v>655</v>
      </c>
      <c r="AE141" s="191">
        <v>395</v>
      </c>
      <c r="AF141" s="173">
        <v>479</v>
      </c>
      <c r="AG141" s="174">
        <v>498</v>
      </c>
      <c r="AH141" s="173">
        <v>368.19</v>
      </c>
      <c r="AI141" s="174">
        <v>412</v>
      </c>
      <c r="AJ141" s="173">
        <v>378.65</v>
      </c>
      <c r="AK141" s="174">
        <v>407</v>
      </c>
      <c r="AL141" s="173">
        <v>288</v>
      </c>
      <c r="AM141" s="174">
        <v>277</v>
      </c>
      <c r="AN141" s="173">
        <v>561.04999999999995</v>
      </c>
      <c r="AO141" s="189">
        <v>582.6</v>
      </c>
      <c r="AP141" s="173">
        <v>474.94599999999997</v>
      </c>
      <c r="AQ141" s="174">
        <v>602.49699999999996</v>
      </c>
      <c r="AR141" s="173">
        <v>524</v>
      </c>
      <c r="AS141" s="174">
        <v>564</v>
      </c>
      <c r="AT141" s="173">
        <v>464.27</v>
      </c>
      <c r="AU141" s="174">
        <v>499.63</v>
      </c>
      <c r="AV141" s="173">
        <v>521.6</v>
      </c>
      <c r="AW141" s="174">
        <v>351</v>
      </c>
      <c r="AX141" s="173">
        <v>447.82352000000003</v>
      </c>
      <c r="AY141" s="174">
        <v>465.01426000000004</v>
      </c>
      <c r="AZ141" s="192">
        <v>622.03389830508479</v>
      </c>
      <c r="BA141" s="174">
        <v>646</v>
      </c>
      <c r="BB141" s="166">
        <v>681</v>
      </c>
      <c r="BC141" s="167">
        <v>356.23022508038588</v>
      </c>
      <c r="BD141" s="173">
        <v>916</v>
      </c>
      <c r="BE141" s="174">
        <v>985</v>
      </c>
      <c r="BF141" s="173">
        <v>508</v>
      </c>
      <c r="BG141" s="174">
        <v>436</v>
      </c>
      <c r="BH141" s="173">
        <v>572</v>
      </c>
      <c r="BI141" s="174">
        <v>571</v>
      </c>
      <c r="BJ141" s="173">
        <v>364.41</v>
      </c>
      <c r="BK141" s="174">
        <v>378</v>
      </c>
      <c r="BL141" s="173">
        <v>332</v>
      </c>
      <c r="BM141" s="189">
        <v>327</v>
      </c>
      <c r="BN141" s="193">
        <v>519</v>
      </c>
      <c r="BO141" s="194">
        <v>559</v>
      </c>
      <c r="BP141" s="166">
        <v>777.7</v>
      </c>
      <c r="BQ141" s="167">
        <v>594.87376343999995</v>
      </c>
    </row>
    <row r="142" spans="1:69" s="195" customFormat="1" ht="41.25" customHeight="1" thickBot="1" x14ac:dyDescent="0.3">
      <c r="A142" s="205">
        <v>67</v>
      </c>
      <c r="B142" s="24" t="s">
        <v>132</v>
      </c>
      <c r="C142" s="1390" t="s">
        <v>3</v>
      </c>
      <c r="D142" s="1390"/>
      <c r="E142" s="138" t="s">
        <v>8</v>
      </c>
      <c r="F142" s="224" t="e">
        <f>#REF!</f>
        <v>#REF!</v>
      </c>
      <c r="G142" s="138">
        <v>0.63</v>
      </c>
      <c r="H142" s="206" t="e">
        <f t="shared" si="5"/>
        <v>#REF!</v>
      </c>
      <c r="I142" s="206" t="e">
        <f>(H142*($I$9+#REF!))+H142</f>
        <v>#REF!</v>
      </c>
      <c r="J142" s="274" t="e">
        <f>#REF!</f>
        <v>#REF!</v>
      </c>
      <c r="K142" s="275" t="e">
        <f>#REF!</f>
        <v>#REF!</v>
      </c>
      <c r="L142" s="166">
        <v>365</v>
      </c>
      <c r="M142" s="167">
        <v>236</v>
      </c>
      <c r="N142" s="184">
        <v>273.73388776488082</v>
      </c>
      <c r="O142" s="185">
        <v>216</v>
      </c>
      <c r="P142" s="186">
        <v>403</v>
      </c>
      <c r="Q142" s="167">
        <v>299.25</v>
      </c>
      <c r="R142" s="166">
        <v>363.19238601543543</v>
      </c>
      <c r="S142" s="167">
        <v>321.39999999999998</v>
      </c>
      <c r="T142" s="187">
        <v>638</v>
      </c>
      <c r="U142" s="188">
        <v>184</v>
      </c>
      <c r="V142" s="166">
        <v>296.53140552178837</v>
      </c>
      <c r="W142" s="167">
        <v>319.11523736632768</v>
      </c>
      <c r="X142" s="173">
        <v>317</v>
      </c>
      <c r="Y142" s="189">
        <v>317</v>
      </c>
      <c r="Z142" s="166">
        <v>485.53</v>
      </c>
      <c r="AA142" s="167">
        <v>523</v>
      </c>
      <c r="AB142" s="166">
        <v>670</v>
      </c>
      <c r="AC142" s="321">
        <v>397</v>
      </c>
      <c r="AD142" s="173">
        <v>413</v>
      </c>
      <c r="AE142" s="191">
        <v>249</v>
      </c>
      <c r="AF142" s="173">
        <v>302</v>
      </c>
      <c r="AG142" s="174">
        <v>314</v>
      </c>
      <c r="AH142" s="173">
        <v>232.21</v>
      </c>
      <c r="AI142" s="174">
        <v>260</v>
      </c>
      <c r="AJ142" s="173">
        <v>238.49</v>
      </c>
      <c r="AK142" s="174">
        <v>256</v>
      </c>
      <c r="AL142" s="411">
        <v>288</v>
      </c>
      <c r="AM142" s="411">
        <v>277</v>
      </c>
      <c r="AN142" s="173">
        <v>353.46</v>
      </c>
      <c r="AO142" s="189">
        <v>367</v>
      </c>
      <c r="AP142" s="173">
        <v>386.80099999999999</v>
      </c>
      <c r="AQ142" s="174">
        <v>415.83699999999999</v>
      </c>
      <c r="AR142" s="173">
        <v>330</v>
      </c>
      <c r="AS142" s="174">
        <v>355</v>
      </c>
      <c r="AT142" s="173">
        <v>292.49</v>
      </c>
      <c r="AU142" s="174">
        <v>314.77</v>
      </c>
      <c r="AV142" s="173">
        <v>329.6</v>
      </c>
      <c r="AW142" s="174">
        <v>221</v>
      </c>
      <c r="AX142" s="173">
        <v>282.12418000000002</v>
      </c>
      <c r="AY142" s="174">
        <v>292.95929999999998</v>
      </c>
      <c r="AZ142" s="192">
        <v>440.67796610169495</v>
      </c>
      <c r="BA142" s="174">
        <v>474</v>
      </c>
      <c r="BB142" s="166">
        <v>429</v>
      </c>
      <c r="BC142" s="167">
        <v>224.24571428571431</v>
      </c>
      <c r="BD142" s="173">
        <v>577</v>
      </c>
      <c r="BE142" s="174">
        <v>621</v>
      </c>
      <c r="BF142" s="173">
        <v>320</v>
      </c>
      <c r="BG142" s="174">
        <v>344</v>
      </c>
      <c r="BH142" s="173">
        <v>360</v>
      </c>
      <c r="BI142" s="174">
        <v>360</v>
      </c>
      <c r="BJ142" s="173">
        <v>229.66</v>
      </c>
      <c r="BK142" s="174">
        <v>238</v>
      </c>
      <c r="BL142" s="173">
        <v>209</v>
      </c>
      <c r="BM142" s="189">
        <v>206</v>
      </c>
      <c r="BN142" s="193">
        <v>327</v>
      </c>
      <c r="BO142" s="194">
        <v>352</v>
      </c>
      <c r="BP142" s="166">
        <v>489.50000000000006</v>
      </c>
      <c r="BQ142" s="167">
        <v>374.77512247999999</v>
      </c>
    </row>
    <row r="143" spans="1:69" s="195" customFormat="1" ht="41.25" customHeight="1" thickBot="1" x14ac:dyDescent="0.3">
      <c r="A143" s="205">
        <v>68</v>
      </c>
      <c r="B143" s="24" t="s">
        <v>133</v>
      </c>
      <c r="C143" s="1390" t="s">
        <v>3</v>
      </c>
      <c r="D143" s="1390"/>
      <c r="E143" s="138" t="s">
        <v>8</v>
      </c>
      <c r="F143" s="224" t="e">
        <f>#REF!</f>
        <v>#REF!</v>
      </c>
      <c r="G143" s="138">
        <v>0.7</v>
      </c>
      <c r="H143" s="206" t="e">
        <f t="shared" si="5"/>
        <v>#REF!</v>
      </c>
      <c r="I143" s="206" t="e">
        <f>(H143*($I$9+#REF!))+H143</f>
        <v>#REF!</v>
      </c>
      <c r="J143" s="274" t="e">
        <f>#REF!</f>
        <v>#REF!</v>
      </c>
      <c r="K143" s="275" t="e">
        <f>#REF!</f>
        <v>#REF!</v>
      </c>
      <c r="L143" s="166">
        <v>405</v>
      </c>
      <c r="M143" s="167">
        <v>262</v>
      </c>
      <c r="N143" s="184">
        <v>304.14876418320097</v>
      </c>
      <c r="O143" s="185">
        <v>240</v>
      </c>
      <c r="P143" s="186">
        <v>448</v>
      </c>
      <c r="Q143" s="167">
        <v>333</v>
      </c>
      <c r="R143" s="166">
        <v>403.54709557270604</v>
      </c>
      <c r="S143" s="167">
        <v>357.1</v>
      </c>
      <c r="T143" s="187">
        <v>709</v>
      </c>
      <c r="U143" s="188">
        <v>205</v>
      </c>
      <c r="V143" s="166">
        <v>329.47933946865368</v>
      </c>
      <c r="W143" s="167">
        <v>354.57248596258626</v>
      </c>
      <c r="X143" s="173">
        <v>352</v>
      </c>
      <c r="Y143" s="189">
        <v>352</v>
      </c>
      <c r="Z143" s="166">
        <v>539.48</v>
      </c>
      <c r="AA143" s="167">
        <v>581</v>
      </c>
      <c r="AB143" s="166">
        <v>745</v>
      </c>
      <c r="AC143" s="321">
        <v>441</v>
      </c>
      <c r="AD143" s="173">
        <v>459</v>
      </c>
      <c r="AE143" s="191">
        <v>276</v>
      </c>
      <c r="AF143" s="173">
        <v>336</v>
      </c>
      <c r="AG143" s="174">
        <v>348</v>
      </c>
      <c r="AH143" s="173">
        <v>257.32</v>
      </c>
      <c r="AI143" s="174">
        <v>289</v>
      </c>
      <c r="AJ143" s="173">
        <v>264.64</v>
      </c>
      <c r="AK143" s="174">
        <v>286</v>
      </c>
      <c r="AL143" s="173">
        <v>202</v>
      </c>
      <c r="AM143" s="174">
        <v>194</v>
      </c>
      <c r="AN143" s="173">
        <v>392.73</v>
      </c>
      <c r="AO143" s="189">
        <v>407.8</v>
      </c>
      <c r="AP143" s="173">
        <v>331.84</v>
      </c>
      <c r="AQ143" s="174">
        <v>421.02199999999999</v>
      </c>
      <c r="AR143" s="173">
        <v>367</v>
      </c>
      <c r="AS143" s="174">
        <v>395</v>
      </c>
      <c r="AT143" s="173">
        <v>324.99</v>
      </c>
      <c r="AU143" s="174">
        <v>349.74</v>
      </c>
      <c r="AV143" s="173">
        <v>364.8</v>
      </c>
      <c r="AW143" s="174">
        <v>246</v>
      </c>
      <c r="AX143" s="173">
        <v>510.51544000000001</v>
      </c>
      <c r="AY143" s="174">
        <v>530.11984000000007</v>
      </c>
      <c r="AZ143" s="192">
        <v>433.8983050847458</v>
      </c>
      <c r="BA143" s="174">
        <v>451</v>
      </c>
      <c r="BB143" s="166">
        <v>476</v>
      </c>
      <c r="BC143" s="167">
        <v>249.40468965517243</v>
      </c>
      <c r="BD143" s="173">
        <v>641</v>
      </c>
      <c r="BE143" s="174">
        <v>690</v>
      </c>
      <c r="BF143" s="173">
        <v>356</v>
      </c>
      <c r="BG143" s="174">
        <v>305</v>
      </c>
      <c r="BH143" s="173">
        <v>400</v>
      </c>
      <c r="BI143" s="174">
        <v>399</v>
      </c>
      <c r="BJ143" s="173">
        <v>255.08</v>
      </c>
      <c r="BK143" s="174">
        <v>265</v>
      </c>
      <c r="BL143" s="173">
        <v>232</v>
      </c>
      <c r="BM143" s="189">
        <v>229</v>
      </c>
      <c r="BN143" s="193">
        <v>364</v>
      </c>
      <c r="BO143" s="194">
        <v>391</v>
      </c>
      <c r="BP143" s="166">
        <v>544.5</v>
      </c>
      <c r="BQ143" s="167">
        <v>416.41984295999998</v>
      </c>
    </row>
    <row r="144" spans="1:69" s="195" customFormat="1" ht="41.25" customHeight="1" thickBot="1" x14ac:dyDescent="0.3">
      <c r="A144" s="205">
        <v>69</v>
      </c>
      <c r="B144" s="24" t="s">
        <v>134</v>
      </c>
      <c r="C144" s="1390" t="s">
        <v>3</v>
      </c>
      <c r="D144" s="1390"/>
      <c r="E144" s="138" t="s">
        <v>8</v>
      </c>
      <c r="F144" s="224" t="e">
        <f>#REF!</f>
        <v>#REF!</v>
      </c>
      <c r="G144" s="138">
        <v>1.08</v>
      </c>
      <c r="H144" s="206" t="e">
        <f t="shared" si="5"/>
        <v>#REF!</v>
      </c>
      <c r="I144" s="206" t="e">
        <f>(H144*($I$9+#REF!))+H144</f>
        <v>#REF!</v>
      </c>
      <c r="J144" s="274" t="e">
        <f>#REF!</f>
        <v>#REF!</v>
      </c>
      <c r="K144" s="275" t="e">
        <f>#REF!</f>
        <v>#REF!</v>
      </c>
      <c r="L144" s="166">
        <v>625</v>
      </c>
      <c r="M144" s="167">
        <v>404</v>
      </c>
      <c r="N144" s="184">
        <v>469.25809331122429</v>
      </c>
      <c r="O144" s="185">
        <v>370.3</v>
      </c>
      <c r="P144" s="186">
        <v>691</v>
      </c>
      <c r="Q144" s="167">
        <v>513.75</v>
      </c>
      <c r="R144" s="166">
        <v>622.61551888360373</v>
      </c>
      <c r="S144" s="167">
        <v>551</v>
      </c>
      <c r="T144" s="187">
        <v>1094</v>
      </c>
      <c r="U144" s="188">
        <v>316</v>
      </c>
      <c r="V144" s="166">
        <v>508.33955232306573</v>
      </c>
      <c r="W144" s="167">
        <v>547.05469262799033</v>
      </c>
      <c r="X144" s="173">
        <v>543</v>
      </c>
      <c r="Y144" s="189">
        <v>543</v>
      </c>
      <c r="Z144" s="166">
        <v>832.34</v>
      </c>
      <c r="AA144" s="167">
        <v>896</v>
      </c>
      <c r="AB144" s="166">
        <v>1149</v>
      </c>
      <c r="AC144" s="321">
        <v>681</v>
      </c>
      <c r="AD144" s="173">
        <v>708</v>
      </c>
      <c r="AE144" s="191">
        <v>426</v>
      </c>
      <c r="AF144" s="173">
        <v>518</v>
      </c>
      <c r="AG144" s="174">
        <v>538</v>
      </c>
      <c r="AH144" s="173">
        <v>397.48</v>
      </c>
      <c r="AI144" s="174">
        <v>446</v>
      </c>
      <c r="AJ144" s="173">
        <v>408.99</v>
      </c>
      <c r="AK144" s="174">
        <v>439</v>
      </c>
      <c r="AL144" s="173">
        <v>311</v>
      </c>
      <c r="AM144" s="174">
        <v>300</v>
      </c>
      <c r="AN144" s="173">
        <v>605.92999999999995</v>
      </c>
      <c r="AO144" s="189">
        <v>629.20000000000005</v>
      </c>
      <c r="AP144" s="173">
        <v>132.73599999999999</v>
      </c>
      <c r="AQ144" s="174">
        <v>650.19899999999996</v>
      </c>
      <c r="AR144" s="173">
        <v>566</v>
      </c>
      <c r="AS144" s="174">
        <v>609</v>
      </c>
      <c r="AT144" s="173">
        <v>501.41</v>
      </c>
      <c r="AU144" s="174">
        <v>539.6</v>
      </c>
      <c r="AV144" s="173">
        <v>563.20000000000005</v>
      </c>
      <c r="AW144" s="174">
        <v>379</v>
      </c>
      <c r="AX144" s="173">
        <v>483.64897999999999</v>
      </c>
      <c r="AY144" s="174">
        <v>502.22046000000012</v>
      </c>
      <c r="AZ144" s="192">
        <v>675.42372881355936</v>
      </c>
      <c r="BA144" s="174">
        <v>701</v>
      </c>
      <c r="BB144" s="166">
        <v>735</v>
      </c>
      <c r="BC144" s="167">
        <v>384.18166666666667</v>
      </c>
      <c r="BD144" s="173">
        <v>989</v>
      </c>
      <c r="BE144" s="174">
        <v>1064</v>
      </c>
      <c r="BF144" s="173">
        <v>549</v>
      </c>
      <c r="BG144" s="174">
        <v>471</v>
      </c>
      <c r="BH144" s="173">
        <v>617</v>
      </c>
      <c r="BI144" s="174">
        <v>616</v>
      </c>
      <c r="BJ144" s="173">
        <v>393.22</v>
      </c>
      <c r="BK144" s="174">
        <v>408</v>
      </c>
      <c r="BL144" s="173">
        <v>359</v>
      </c>
      <c r="BM144" s="189">
        <v>353</v>
      </c>
      <c r="BN144" s="193">
        <v>561</v>
      </c>
      <c r="BO144" s="194">
        <v>604</v>
      </c>
      <c r="BP144" s="166">
        <v>839.30000000000007</v>
      </c>
      <c r="BQ144" s="167">
        <v>642.46968412000012</v>
      </c>
    </row>
    <row r="145" spans="1:69" s="195" customFormat="1" ht="41.25" customHeight="1" thickBot="1" x14ac:dyDescent="0.3">
      <c r="A145" s="205">
        <v>70</v>
      </c>
      <c r="B145" s="24" t="s">
        <v>135</v>
      </c>
      <c r="C145" s="1390" t="s">
        <v>3</v>
      </c>
      <c r="D145" s="1390"/>
      <c r="E145" s="138" t="s">
        <v>8</v>
      </c>
      <c r="F145" s="224" t="e">
        <f>#REF!</f>
        <v>#REF!</v>
      </c>
      <c r="G145" s="138">
        <v>0.6</v>
      </c>
      <c r="H145" s="206" t="e">
        <f t="shared" si="5"/>
        <v>#REF!</v>
      </c>
      <c r="I145" s="206" t="e">
        <f>(H145*($I$9+#REF!))+H145</f>
        <v>#REF!</v>
      </c>
      <c r="J145" s="274" t="e">
        <f>#REF!</f>
        <v>#REF!</v>
      </c>
      <c r="K145" s="275" t="e">
        <f>#REF!</f>
        <v>#REF!</v>
      </c>
      <c r="L145" s="166">
        <v>347</v>
      </c>
      <c r="M145" s="167">
        <v>224</v>
      </c>
      <c r="N145" s="184">
        <v>260.6989407284579</v>
      </c>
      <c r="O145" s="185">
        <v>205.7</v>
      </c>
      <c r="P145" s="186">
        <v>384</v>
      </c>
      <c r="Q145" s="167">
        <v>285</v>
      </c>
      <c r="R145" s="166">
        <v>345.89751049089091</v>
      </c>
      <c r="S145" s="167">
        <v>306.10000000000002</v>
      </c>
      <c r="T145" s="187">
        <v>608</v>
      </c>
      <c r="U145" s="188">
        <v>175</v>
      </c>
      <c r="V145" s="166">
        <v>282.41086240170313</v>
      </c>
      <c r="W145" s="167">
        <v>303.91927368221678</v>
      </c>
      <c r="X145" s="173">
        <v>302</v>
      </c>
      <c r="Y145" s="189">
        <v>302</v>
      </c>
      <c r="Z145" s="166">
        <v>462.41</v>
      </c>
      <c r="AA145" s="167">
        <v>498</v>
      </c>
      <c r="AB145" s="166">
        <v>638</v>
      </c>
      <c r="AC145" s="321">
        <v>378</v>
      </c>
      <c r="AD145" s="173">
        <v>393</v>
      </c>
      <c r="AE145" s="191">
        <v>237</v>
      </c>
      <c r="AF145" s="173">
        <v>288</v>
      </c>
      <c r="AG145" s="174">
        <v>299</v>
      </c>
      <c r="AH145" s="173">
        <v>220.71</v>
      </c>
      <c r="AI145" s="174">
        <v>248</v>
      </c>
      <c r="AJ145" s="173">
        <v>226.98</v>
      </c>
      <c r="AK145" s="174">
        <v>245</v>
      </c>
      <c r="AL145" s="173">
        <v>173</v>
      </c>
      <c r="AM145" s="174">
        <v>167</v>
      </c>
      <c r="AN145" s="173">
        <v>336.63</v>
      </c>
      <c r="AO145" s="189">
        <v>349.6</v>
      </c>
      <c r="AP145" s="173">
        <v>285.17499999999995</v>
      </c>
      <c r="AQ145" s="174">
        <v>360.87599999999998</v>
      </c>
      <c r="AR145" s="173">
        <v>315</v>
      </c>
      <c r="AS145" s="174">
        <v>338</v>
      </c>
      <c r="AT145" s="173">
        <v>278.56</v>
      </c>
      <c r="AU145" s="174">
        <v>299.77999999999997</v>
      </c>
      <c r="AV145" s="173">
        <v>313.60000000000002</v>
      </c>
      <c r="AW145" s="174">
        <v>211</v>
      </c>
      <c r="AX145" s="173">
        <v>268.69622000000004</v>
      </c>
      <c r="AY145" s="174">
        <v>279.01488000000001</v>
      </c>
      <c r="AZ145" s="192">
        <v>369.49152542372883</v>
      </c>
      <c r="BA145" s="174">
        <v>384</v>
      </c>
      <c r="BB145" s="166">
        <v>408</v>
      </c>
      <c r="BC145" s="167">
        <v>213.63474530831104</v>
      </c>
      <c r="BD145" s="173">
        <v>549</v>
      </c>
      <c r="BE145" s="174">
        <v>591</v>
      </c>
      <c r="BF145" s="173">
        <v>305</v>
      </c>
      <c r="BG145" s="174">
        <v>262</v>
      </c>
      <c r="BH145" s="173">
        <v>343</v>
      </c>
      <c r="BI145" s="174">
        <v>342</v>
      </c>
      <c r="BJ145" s="173">
        <v>218.64</v>
      </c>
      <c r="BK145" s="174">
        <v>227</v>
      </c>
      <c r="BL145" s="173">
        <v>199</v>
      </c>
      <c r="BM145" s="189">
        <v>195</v>
      </c>
      <c r="BN145" s="193">
        <v>312</v>
      </c>
      <c r="BO145" s="194">
        <v>335</v>
      </c>
      <c r="BP145" s="166">
        <v>466.40000000000003</v>
      </c>
      <c r="BQ145" s="167">
        <v>356.92152188</v>
      </c>
    </row>
    <row r="146" spans="1:69" s="195" customFormat="1" ht="41.25" customHeight="1" thickBot="1" x14ac:dyDescent="0.3">
      <c r="A146" s="205">
        <v>71</v>
      </c>
      <c r="B146" s="24" t="s">
        <v>136</v>
      </c>
      <c r="C146" s="1390" t="s">
        <v>3</v>
      </c>
      <c r="D146" s="1390"/>
      <c r="E146" s="138" t="s">
        <v>8</v>
      </c>
      <c r="F146" s="224" t="e">
        <f>#REF!</f>
        <v>#REF!</v>
      </c>
      <c r="G146" s="138">
        <v>0.75</v>
      </c>
      <c r="H146" s="206" t="e">
        <f t="shared" si="5"/>
        <v>#REF!</v>
      </c>
      <c r="I146" s="206" t="e">
        <f>(H146*($I$9+#REF!))+H146</f>
        <v>#REF!</v>
      </c>
      <c r="J146" s="274" t="e">
        <f>#REF!</f>
        <v>#REF!</v>
      </c>
      <c r="K146" s="275" t="e">
        <f>#REF!</f>
        <v>#REF!</v>
      </c>
      <c r="L146" s="166">
        <v>434</v>
      </c>
      <c r="M146" s="167">
        <v>281</v>
      </c>
      <c r="N146" s="184">
        <v>325.87367591057244</v>
      </c>
      <c r="O146" s="185">
        <v>257.2</v>
      </c>
      <c r="P146" s="186">
        <v>480</v>
      </c>
      <c r="Q146" s="167">
        <v>356.25</v>
      </c>
      <c r="R146" s="166">
        <v>432.37188811361358</v>
      </c>
      <c r="S146" s="167">
        <v>382.6</v>
      </c>
      <c r="T146" s="187">
        <v>760</v>
      </c>
      <c r="U146" s="188">
        <v>219</v>
      </c>
      <c r="V146" s="166">
        <v>353.01357800212895</v>
      </c>
      <c r="W146" s="167">
        <v>379.89909210277102</v>
      </c>
      <c r="X146" s="173">
        <v>377</v>
      </c>
      <c r="Y146" s="189">
        <v>377</v>
      </c>
      <c r="Z146" s="166">
        <v>578.01</v>
      </c>
      <c r="AA146" s="167">
        <v>622</v>
      </c>
      <c r="AB146" s="166">
        <v>798</v>
      </c>
      <c r="AC146" s="321">
        <v>473</v>
      </c>
      <c r="AD146" s="173">
        <v>491</v>
      </c>
      <c r="AE146" s="191">
        <v>296</v>
      </c>
      <c r="AF146" s="173">
        <v>360</v>
      </c>
      <c r="AG146" s="174">
        <v>373</v>
      </c>
      <c r="AH146" s="173">
        <v>276.14</v>
      </c>
      <c r="AI146" s="174">
        <v>310</v>
      </c>
      <c r="AJ146" s="173">
        <v>283.47000000000003</v>
      </c>
      <c r="AK146" s="174">
        <v>305</v>
      </c>
      <c r="AL146" s="173">
        <v>216</v>
      </c>
      <c r="AM146" s="174">
        <v>208</v>
      </c>
      <c r="AN146" s="173">
        <v>420.79</v>
      </c>
      <c r="AO146" s="189">
        <v>436.9</v>
      </c>
      <c r="AP146" s="173">
        <v>460.42799999999994</v>
      </c>
      <c r="AQ146" s="174">
        <v>495.68599999999998</v>
      </c>
      <c r="AR146" s="173">
        <v>393</v>
      </c>
      <c r="AS146" s="174">
        <v>423</v>
      </c>
      <c r="AT146" s="173">
        <v>348.2</v>
      </c>
      <c r="AU146" s="174">
        <v>374.72</v>
      </c>
      <c r="AV146" s="173">
        <v>392</v>
      </c>
      <c r="AW146" s="174">
        <v>263</v>
      </c>
      <c r="AX146" s="173">
        <v>335.86763999999999</v>
      </c>
      <c r="AY146" s="174">
        <v>348.76859999999999</v>
      </c>
      <c r="AZ146" s="192">
        <v>463.55932203389835</v>
      </c>
      <c r="BA146" s="174">
        <v>481</v>
      </c>
      <c r="BB146" s="166">
        <v>510</v>
      </c>
      <c r="BC146" s="167">
        <v>266.17387580299788</v>
      </c>
      <c r="BD146" s="173">
        <v>687</v>
      </c>
      <c r="BE146" s="174">
        <v>739</v>
      </c>
      <c r="BF146" s="173">
        <v>381</v>
      </c>
      <c r="BG146" s="174">
        <v>327</v>
      </c>
      <c r="BH146" s="173">
        <v>429</v>
      </c>
      <c r="BI146" s="174">
        <v>428</v>
      </c>
      <c r="BJ146" s="173">
        <v>272.88</v>
      </c>
      <c r="BK146" s="174">
        <v>283</v>
      </c>
      <c r="BL146" s="173">
        <v>250</v>
      </c>
      <c r="BM146" s="189">
        <v>245</v>
      </c>
      <c r="BN146" s="193">
        <v>390</v>
      </c>
      <c r="BO146" s="194">
        <v>419</v>
      </c>
      <c r="BP146" s="166">
        <v>583</v>
      </c>
      <c r="BQ146" s="167">
        <v>446.16216304</v>
      </c>
    </row>
    <row r="147" spans="1:69" s="195" customFormat="1" ht="41.25" customHeight="1" thickBot="1" x14ac:dyDescent="0.3">
      <c r="A147" s="205">
        <v>72</v>
      </c>
      <c r="B147" s="24" t="s">
        <v>137</v>
      </c>
      <c r="C147" s="1390" t="s">
        <v>3</v>
      </c>
      <c r="D147" s="1390"/>
      <c r="E147" s="138" t="s">
        <v>8</v>
      </c>
      <c r="F147" s="224" t="e">
        <f>#REF!</f>
        <v>#REF!</v>
      </c>
      <c r="G147" s="138">
        <v>0.24</v>
      </c>
      <c r="H147" s="206" t="e">
        <f t="shared" si="5"/>
        <v>#REF!</v>
      </c>
      <c r="I147" s="206" t="e">
        <f>(H147*($I$9+#REF!))+H147</f>
        <v>#REF!</v>
      </c>
      <c r="J147" s="274" t="e">
        <f>#REF!</f>
        <v>#REF!</v>
      </c>
      <c r="K147" s="275" t="e">
        <f>#REF!</f>
        <v>#REF!</v>
      </c>
      <c r="L147" s="166">
        <v>139</v>
      </c>
      <c r="M147" s="167">
        <v>90</v>
      </c>
      <c r="N147" s="184">
        <v>104.27957629138318</v>
      </c>
      <c r="O147" s="185">
        <v>82.3</v>
      </c>
      <c r="P147" s="186">
        <v>154</v>
      </c>
      <c r="Q147" s="167">
        <v>114</v>
      </c>
      <c r="R147" s="166">
        <v>138.35900419635635</v>
      </c>
      <c r="S147" s="167">
        <v>122.4</v>
      </c>
      <c r="T147" s="187">
        <v>243</v>
      </c>
      <c r="U147" s="188">
        <v>70</v>
      </c>
      <c r="V147" s="166">
        <v>112.96434496068125</v>
      </c>
      <c r="W147" s="167">
        <v>121.56770947288672</v>
      </c>
      <c r="X147" s="173">
        <v>121</v>
      </c>
      <c r="Y147" s="189">
        <v>121</v>
      </c>
      <c r="Z147" s="166">
        <v>184.96</v>
      </c>
      <c r="AA147" s="167">
        <v>199</v>
      </c>
      <c r="AB147" s="166">
        <v>255</v>
      </c>
      <c r="AC147" s="321">
        <v>151</v>
      </c>
      <c r="AD147" s="173">
        <v>157</v>
      </c>
      <c r="AE147" s="191">
        <v>95</v>
      </c>
      <c r="AF147" s="173">
        <v>115</v>
      </c>
      <c r="AG147" s="174">
        <v>119</v>
      </c>
      <c r="AH147" s="173">
        <v>87.86</v>
      </c>
      <c r="AI147" s="174">
        <v>99</v>
      </c>
      <c r="AJ147" s="173">
        <v>91</v>
      </c>
      <c r="AK147" s="174">
        <v>97</v>
      </c>
      <c r="AL147" s="173">
        <v>69</v>
      </c>
      <c r="AM147" s="174">
        <v>67</v>
      </c>
      <c r="AN147" s="173">
        <v>134.65</v>
      </c>
      <c r="AO147" s="189">
        <v>139.80000000000001</v>
      </c>
      <c r="AP147" s="173">
        <v>197.02999999999997</v>
      </c>
      <c r="AQ147" s="174">
        <v>207.39999999999998</v>
      </c>
      <c r="AR147" s="173">
        <v>126</v>
      </c>
      <c r="AS147" s="174">
        <v>135</v>
      </c>
      <c r="AT147" s="173">
        <v>111.42</v>
      </c>
      <c r="AU147" s="174">
        <v>119.91</v>
      </c>
      <c r="AV147" s="173">
        <v>124.80000000000001</v>
      </c>
      <c r="AW147" s="174">
        <v>84</v>
      </c>
      <c r="AX147" s="173">
        <v>107.47638000000001</v>
      </c>
      <c r="AY147" s="174">
        <v>112.66206</v>
      </c>
      <c r="AZ147" s="192">
        <v>152.54237288135593</v>
      </c>
      <c r="BA147" s="174">
        <v>158</v>
      </c>
      <c r="BB147" s="166">
        <v>163</v>
      </c>
      <c r="BC147" s="167">
        <v>85.559731543624153</v>
      </c>
      <c r="BD147" s="173">
        <v>220</v>
      </c>
      <c r="BE147" s="174">
        <v>236</v>
      </c>
      <c r="BF147" s="173">
        <v>122</v>
      </c>
      <c r="BG147" s="174">
        <v>104</v>
      </c>
      <c r="BH147" s="173">
        <v>137</v>
      </c>
      <c r="BI147" s="174">
        <v>137</v>
      </c>
      <c r="BJ147" s="173">
        <v>87.29</v>
      </c>
      <c r="BK147" s="174">
        <v>91</v>
      </c>
      <c r="BL147" s="173">
        <v>79</v>
      </c>
      <c r="BM147" s="189">
        <v>79</v>
      </c>
      <c r="BN147" s="193">
        <v>125</v>
      </c>
      <c r="BO147" s="194">
        <v>134</v>
      </c>
      <c r="BP147" s="166">
        <v>187.00000000000003</v>
      </c>
      <c r="BQ147" s="167">
        <v>142.77408112000001</v>
      </c>
    </row>
    <row r="148" spans="1:69" s="195" customFormat="1" ht="41.25" customHeight="1" thickBot="1" x14ac:dyDescent="0.3">
      <c r="A148" s="205">
        <v>73</v>
      </c>
      <c r="B148" s="24" t="s">
        <v>138</v>
      </c>
      <c r="C148" s="1390" t="s">
        <v>3</v>
      </c>
      <c r="D148" s="1390"/>
      <c r="E148" s="138" t="s">
        <v>8</v>
      </c>
      <c r="F148" s="224" t="e">
        <f>#REF!</f>
        <v>#REF!</v>
      </c>
      <c r="G148" s="138">
        <v>0.2</v>
      </c>
      <c r="H148" s="206" t="e">
        <f t="shared" si="5"/>
        <v>#REF!</v>
      </c>
      <c r="I148" s="206" t="e">
        <f>(H148*($I$9+#REF!))+H148</f>
        <v>#REF!</v>
      </c>
      <c r="J148" s="274" t="e">
        <f>#REF!</f>
        <v>#REF!</v>
      </c>
      <c r="K148" s="275" t="e">
        <f>#REF!</f>
        <v>#REF!</v>
      </c>
      <c r="L148" s="166">
        <v>116</v>
      </c>
      <c r="M148" s="167">
        <v>75</v>
      </c>
      <c r="N148" s="184">
        <v>86.899646909485995</v>
      </c>
      <c r="O148" s="185">
        <v>68.599999999999994</v>
      </c>
      <c r="P148" s="186">
        <v>128</v>
      </c>
      <c r="Q148" s="167">
        <v>95.25</v>
      </c>
      <c r="R148" s="166">
        <v>115.29917016363034</v>
      </c>
      <c r="S148" s="167">
        <v>102</v>
      </c>
      <c r="T148" s="187">
        <v>203</v>
      </c>
      <c r="U148" s="188">
        <v>58</v>
      </c>
      <c r="V148" s="166">
        <v>94.136954133901057</v>
      </c>
      <c r="W148" s="167">
        <v>101.30642456073895</v>
      </c>
      <c r="X148" s="173">
        <v>101</v>
      </c>
      <c r="Y148" s="189">
        <v>101</v>
      </c>
      <c r="Z148" s="166">
        <v>154.13999999999999</v>
      </c>
      <c r="AA148" s="167">
        <v>166</v>
      </c>
      <c r="AB148" s="166">
        <v>212</v>
      </c>
      <c r="AC148" s="321">
        <v>126</v>
      </c>
      <c r="AD148" s="173">
        <v>131</v>
      </c>
      <c r="AE148" s="191">
        <v>79</v>
      </c>
      <c r="AF148" s="173">
        <v>96</v>
      </c>
      <c r="AG148" s="174">
        <v>100</v>
      </c>
      <c r="AH148" s="173">
        <v>73.22</v>
      </c>
      <c r="AI148" s="174">
        <v>83</v>
      </c>
      <c r="AJ148" s="173">
        <v>75.31</v>
      </c>
      <c r="AK148" s="174">
        <v>82</v>
      </c>
      <c r="AL148" s="173">
        <v>58</v>
      </c>
      <c r="AM148" s="174">
        <v>55</v>
      </c>
      <c r="AN148" s="173">
        <v>112.21</v>
      </c>
      <c r="AO148" s="189">
        <v>116.5</v>
      </c>
      <c r="AP148" s="173">
        <v>122.36599999999999</v>
      </c>
      <c r="AQ148" s="174">
        <v>131.69899999999998</v>
      </c>
      <c r="AR148" s="173">
        <v>105</v>
      </c>
      <c r="AS148" s="174">
        <v>113</v>
      </c>
      <c r="AT148" s="173">
        <v>92.85</v>
      </c>
      <c r="AU148" s="174">
        <v>99.93</v>
      </c>
      <c r="AV148" s="173">
        <v>104</v>
      </c>
      <c r="AW148" s="174">
        <v>70</v>
      </c>
      <c r="AX148" s="173">
        <v>89.568920000000006</v>
      </c>
      <c r="AY148" s="174">
        <v>93.004959999999997</v>
      </c>
      <c r="AZ148" s="192">
        <v>123.72881355932203</v>
      </c>
      <c r="BA148" s="174">
        <v>127</v>
      </c>
      <c r="BB148" s="166">
        <v>136</v>
      </c>
      <c r="BC148" s="167">
        <v>71.585161290322588</v>
      </c>
      <c r="BD148" s="173">
        <v>183</v>
      </c>
      <c r="BE148" s="174">
        <v>197</v>
      </c>
      <c r="BF148" s="173">
        <v>102</v>
      </c>
      <c r="BG148" s="174">
        <v>88</v>
      </c>
      <c r="BH148" s="173">
        <v>114</v>
      </c>
      <c r="BI148" s="174">
        <v>114</v>
      </c>
      <c r="BJ148" s="173">
        <v>72.88</v>
      </c>
      <c r="BK148" s="174">
        <v>76</v>
      </c>
      <c r="BL148" s="173">
        <v>67</v>
      </c>
      <c r="BM148" s="189">
        <v>65</v>
      </c>
      <c r="BN148" s="193">
        <v>104</v>
      </c>
      <c r="BO148" s="194">
        <v>112</v>
      </c>
      <c r="BP148" s="166">
        <v>155.10000000000002</v>
      </c>
      <c r="BQ148" s="167">
        <v>118.96928032</v>
      </c>
    </row>
    <row r="149" spans="1:69" s="195" customFormat="1" ht="41.25" customHeight="1" thickBot="1" x14ac:dyDescent="0.3">
      <c r="A149" s="205">
        <v>74</v>
      </c>
      <c r="B149" s="24" t="s">
        <v>139</v>
      </c>
      <c r="C149" s="1390" t="s">
        <v>3</v>
      </c>
      <c r="D149" s="1390"/>
      <c r="E149" s="138" t="s">
        <v>8</v>
      </c>
      <c r="F149" s="224" t="e">
        <f>#REF!</f>
        <v>#REF!</v>
      </c>
      <c r="G149" s="138">
        <v>0.65</v>
      </c>
      <c r="H149" s="206" t="e">
        <f t="shared" si="5"/>
        <v>#REF!</v>
      </c>
      <c r="I149" s="206" t="e">
        <f>(H149*($I$9+#REF!))+H149</f>
        <v>#REF!</v>
      </c>
      <c r="J149" s="274" t="e">
        <f>#REF!</f>
        <v>#REF!</v>
      </c>
      <c r="K149" s="275" t="e">
        <f>#REF!</f>
        <v>#REF!</v>
      </c>
      <c r="L149" s="166">
        <v>376</v>
      </c>
      <c r="M149" s="167">
        <v>243</v>
      </c>
      <c r="N149" s="184">
        <v>282.42385245582949</v>
      </c>
      <c r="O149" s="185">
        <v>222.9</v>
      </c>
      <c r="P149" s="186">
        <v>416</v>
      </c>
      <c r="Q149" s="167">
        <v>309</v>
      </c>
      <c r="R149" s="166">
        <v>374.72230303179862</v>
      </c>
      <c r="S149" s="167">
        <v>331.6</v>
      </c>
      <c r="T149" s="187">
        <v>659</v>
      </c>
      <c r="U149" s="188">
        <v>190</v>
      </c>
      <c r="V149" s="166">
        <v>305.94510093517846</v>
      </c>
      <c r="W149" s="167">
        <v>329.24587982240155</v>
      </c>
      <c r="X149" s="173">
        <v>327</v>
      </c>
      <c r="Y149" s="189">
        <v>327</v>
      </c>
      <c r="Z149" s="166">
        <v>500.94</v>
      </c>
      <c r="AA149" s="167">
        <v>539</v>
      </c>
      <c r="AB149" s="166">
        <v>691</v>
      </c>
      <c r="AC149" s="321">
        <v>410</v>
      </c>
      <c r="AD149" s="173">
        <v>426</v>
      </c>
      <c r="AE149" s="191">
        <v>257</v>
      </c>
      <c r="AF149" s="173">
        <v>312</v>
      </c>
      <c r="AG149" s="174">
        <v>324</v>
      </c>
      <c r="AH149" s="173">
        <v>239.53</v>
      </c>
      <c r="AI149" s="174">
        <v>268</v>
      </c>
      <c r="AJ149" s="173">
        <v>245.81</v>
      </c>
      <c r="AK149" s="174">
        <v>265</v>
      </c>
      <c r="AL149" s="173">
        <v>187</v>
      </c>
      <c r="AM149" s="174">
        <v>181</v>
      </c>
      <c r="AN149" s="173">
        <v>364.68</v>
      </c>
      <c r="AO149" s="189">
        <v>378.7</v>
      </c>
      <c r="AP149" s="173">
        <v>307.98899999999998</v>
      </c>
      <c r="AQ149" s="174">
        <v>390.94899999999996</v>
      </c>
      <c r="AR149" s="173">
        <v>341</v>
      </c>
      <c r="AS149" s="174">
        <v>367</v>
      </c>
      <c r="AT149" s="173">
        <v>301.77999999999997</v>
      </c>
      <c r="AU149" s="174">
        <v>324.76</v>
      </c>
      <c r="AV149" s="173">
        <v>339.20000000000005</v>
      </c>
      <c r="AW149" s="174">
        <v>228</v>
      </c>
      <c r="AX149" s="173">
        <v>291.08318000000003</v>
      </c>
      <c r="AY149" s="174">
        <v>302.26612</v>
      </c>
      <c r="AZ149" s="192">
        <v>427.96610169491527</v>
      </c>
      <c r="BA149" s="174">
        <v>441</v>
      </c>
      <c r="BB149" s="166">
        <v>442</v>
      </c>
      <c r="BC149" s="167">
        <v>231.51980198019803</v>
      </c>
      <c r="BD149" s="173">
        <v>595</v>
      </c>
      <c r="BE149" s="174">
        <v>640</v>
      </c>
      <c r="BF149" s="173">
        <v>330</v>
      </c>
      <c r="BG149" s="174">
        <v>283</v>
      </c>
      <c r="BH149" s="173">
        <v>372</v>
      </c>
      <c r="BI149" s="174">
        <v>371</v>
      </c>
      <c r="BJ149" s="173">
        <v>236.44</v>
      </c>
      <c r="BK149" s="174">
        <v>246</v>
      </c>
      <c r="BL149" s="173">
        <v>216</v>
      </c>
      <c r="BM149" s="189">
        <v>212</v>
      </c>
      <c r="BN149" s="193">
        <v>338</v>
      </c>
      <c r="BO149" s="194">
        <v>363</v>
      </c>
      <c r="BP149" s="166">
        <v>504.90000000000003</v>
      </c>
      <c r="BQ149" s="167">
        <v>386.67752288000003</v>
      </c>
    </row>
    <row r="150" spans="1:69" s="195" customFormat="1" ht="41.25" customHeight="1" thickBot="1" x14ac:dyDescent="0.3">
      <c r="A150" s="205">
        <v>75</v>
      </c>
      <c r="B150" s="24" t="s">
        <v>140</v>
      </c>
      <c r="C150" s="1390" t="s">
        <v>3</v>
      </c>
      <c r="D150" s="1390"/>
      <c r="E150" s="138" t="s">
        <v>8</v>
      </c>
      <c r="F150" s="224" t="e">
        <f>#REF!</f>
        <v>#REF!</v>
      </c>
      <c r="G150" s="138">
        <v>0.25</v>
      </c>
      <c r="H150" s="206" t="e">
        <f t="shared" si="5"/>
        <v>#REF!</v>
      </c>
      <c r="I150" s="206" t="e">
        <f>(H150*($I$9+#REF!))+H150</f>
        <v>#REF!</v>
      </c>
      <c r="J150" s="274" t="e">
        <f>#REF!</f>
        <v>#REF!</v>
      </c>
      <c r="K150" s="275" t="e">
        <f>#REF!</f>
        <v>#REF!</v>
      </c>
      <c r="L150" s="166">
        <v>145</v>
      </c>
      <c r="M150" s="167">
        <v>94</v>
      </c>
      <c r="N150" s="184">
        <v>108.62455863685747</v>
      </c>
      <c r="O150" s="185">
        <v>85.7</v>
      </c>
      <c r="P150" s="186">
        <v>160</v>
      </c>
      <c r="Q150" s="167">
        <v>118.5</v>
      </c>
      <c r="R150" s="166">
        <v>144.12396270453789</v>
      </c>
      <c r="S150" s="167">
        <v>127.5</v>
      </c>
      <c r="T150" s="187">
        <v>253</v>
      </c>
      <c r="U150" s="188">
        <v>73</v>
      </c>
      <c r="V150" s="166">
        <v>117.67119266737632</v>
      </c>
      <c r="W150" s="167">
        <v>126.6330307009237</v>
      </c>
      <c r="X150" s="173">
        <v>126</v>
      </c>
      <c r="Y150" s="189">
        <v>126</v>
      </c>
      <c r="Z150" s="166">
        <v>192.67</v>
      </c>
      <c r="AA150" s="167">
        <v>207</v>
      </c>
      <c r="AB150" s="166">
        <v>266</v>
      </c>
      <c r="AC150" s="321">
        <v>158</v>
      </c>
      <c r="AD150" s="173">
        <v>164</v>
      </c>
      <c r="AE150" s="191">
        <v>99</v>
      </c>
      <c r="AF150" s="173">
        <v>120</v>
      </c>
      <c r="AG150" s="174">
        <v>124</v>
      </c>
      <c r="AH150" s="173">
        <v>92.05</v>
      </c>
      <c r="AI150" s="174">
        <v>104</v>
      </c>
      <c r="AJ150" s="173">
        <v>94.14</v>
      </c>
      <c r="AK150" s="174">
        <v>101</v>
      </c>
      <c r="AL150" s="411">
        <v>202</v>
      </c>
      <c r="AM150" s="411">
        <v>194</v>
      </c>
      <c r="AN150" s="173">
        <v>140.26</v>
      </c>
      <c r="AO150" s="189">
        <v>145.6</v>
      </c>
      <c r="AP150" s="173">
        <v>153.476</v>
      </c>
      <c r="AQ150" s="174">
        <v>164.88299999999998</v>
      </c>
      <c r="AR150" s="173">
        <v>131</v>
      </c>
      <c r="AS150" s="174">
        <v>141</v>
      </c>
      <c r="AT150" s="173">
        <v>116.07</v>
      </c>
      <c r="AU150" s="174">
        <v>124.91</v>
      </c>
      <c r="AV150" s="173">
        <v>131.20000000000002</v>
      </c>
      <c r="AW150" s="174">
        <v>88</v>
      </c>
      <c r="AX150" s="173">
        <v>111.95587999999999</v>
      </c>
      <c r="AY150" s="174">
        <v>116.25620000000001</v>
      </c>
      <c r="AZ150" s="192">
        <v>157.62711864406779</v>
      </c>
      <c r="BA150" s="174">
        <v>165</v>
      </c>
      <c r="BB150" s="166">
        <v>170</v>
      </c>
      <c r="BC150" s="167">
        <v>88.354358974358973</v>
      </c>
      <c r="BD150" s="173">
        <v>229</v>
      </c>
      <c r="BE150" s="174">
        <v>246</v>
      </c>
      <c r="BF150" s="173">
        <v>127</v>
      </c>
      <c r="BG150" s="174">
        <v>137</v>
      </c>
      <c r="BH150" s="173">
        <v>143</v>
      </c>
      <c r="BI150" s="174">
        <v>143</v>
      </c>
      <c r="BJ150" s="173">
        <v>90.68</v>
      </c>
      <c r="BK150" s="174">
        <v>94</v>
      </c>
      <c r="BL150" s="173">
        <v>83</v>
      </c>
      <c r="BM150" s="189">
        <v>82</v>
      </c>
      <c r="BN150" s="193">
        <v>130</v>
      </c>
      <c r="BO150" s="194">
        <v>140</v>
      </c>
      <c r="BP150" s="166">
        <v>194.70000000000002</v>
      </c>
      <c r="BQ150" s="167">
        <v>209.00000000000003</v>
      </c>
    </row>
    <row r="151" spans="1:69" s="195" customFormat="1" ht="41.25" customHeight="1" thickBot="1" x14ac:dyDescent="0.3">
      <c r="A151" s="205">
        <v>76</v>
      </c>
      <c r="B151" s="24" t="s">
        <v>141</v>
      </c>
      <c r="C151" s="1390" t="s">
        <v>3</v>
      </c>
      <c r="D151" s="1390"/>
      <c r="E151" s="138" t="s">
        <v>8</v>
      </c>
      <c r="F151" s="224" t="e">
        <f>#REF!</f>
        <v>#REF!</v>
      </c>
      <c r="G151" s="138">
        <v>0.13</v>
      </c>
      <c r="H151" s="206" t="e">
        <f t="shared" si="5"/>
        <v>#REF!</v>
      </c>
      <c r="I151" s="206" t="e">
        <f>(H151*($I$9+#REF!))+H151</f>
        <v>#REF!</v>
      </c>
      <c r="J151" s="274" t="e">
        <f>#REF!</f>
        <v>#REF!</v>
      </c>
      <c r="K151" s="275" t="e">
        <f>#REF!</f>
        <v>#REF!</v>
      </c>
      <c r="L151" s="166">
        <v>75</v>
      </c>
      <c r="M151" s="167">
        <v>49</v>
      </c>
      <c r="N151" s="184">
        <v>56.484770491165889</v>
      </c>
      <c r="O151" s="185">
        <v>44.6</v>
      </c>
      <c r="P151" s="186">
        <v>83</v>
      </c>
      <c r="Q151" s="167">
        <v>61.5</v>
      </c>
      <c r="R151" s="166">
        <v>74.944460606359712</v>
      </c>
      <c r="S151" s="167">
        <v>66.3</v>
      </c>
      <c r="T151" s="187">
        <v>132</v>
      </c>
      <c r="U151" s="188">
        <v>38</v>
      </c>
      <c r="V151" s="166">
        <v>61.189020187035695</v>
      </c>
      <c r="W151" s="167">
        <v>65.849175964480324</v>
      </c>
      <c r="X151" s="173">
        <v>65</v>
      </c>
      <c r="Y151" s="189">
        <v>65</v>
      </c>
      <c r="Z151" s="166">
        <v>100.19</v>
      </c>
      <c r="AA151" s="167">
        <v>108</v>
      </c>
      <c r="AB151" s="166">
        <v>138</v>
      </c>
      <c r="AC151" s="321">
        <v>82</v>
      </c>
      <c r="AD151" s="173">
        <v>85</v>
      </c>
      <c r="AE151" s="191">
        <v>51</v>
      </c>
      <c r="AF151" s="173">
        <v>62</v>
      </c>
      <c r="AG151" s="174">
        <v>65</v>
      </c>
      <c r="AH151" s="173">
        <v>48.12</v>
      </c>
      <c r="AI151" s="174">
        <v>53</v>
      </c>
      <c r="AJ151" s="173">
        <v>49.16</v>
      </c>
      <c r="AK151" s="174">
        <v>53</v>
      </c>
      <c r="AL151" s="411">
        <v>101</v>
      </c>
      <c r="AM151" s="411">
        <v>97</v>
      </c>
      <c r="AN151" s="173">
        <v>72.94</v>
      </c>
      <c r="AO151" s="189">
        <v>75.7</v>
      </c>
      <c r="AP151" s="173">
        <v>79.84899999999999</v>
      </c>
      <c r="AQ151" s="174">
        <v>86.070999999999998</v>
      </c>
      <c r="AR151" s="173">
        <v>68</v>
      </c>
      <c r="AS151" s="174">
        <v>73</v>
      </c>
      <c r="AT151" s="173">
        <v>60.36</v>
      </c>
      <c r="AU151" s="174">
        <v>64.95</v>
      </c>
      <c r="AV151" s="173">
        <v>67.2</v>
      </c>
      <c r="AW151" s="174">
        <v>46</v>
      </c>
      <c r="AX151" s="173">
        <v>58.212419999999995</v>
      </c>
      <c r="AY151" s="174">
        <v>60.457440000000005</v>
      </c>
      <c r="AZ151" s="192">
        <v>87.288135593220346</v>
      </c>
      <c r="BA151" s="174">
        <v>91</v>
      </c>
      <c r="BB151" s="166">
        <v>88</v>
      </c>
      <c r="BC151" s="167">
        <v>46.424691358024695</v>
      </c>
      <c r="BD151" s="173">
        <v>119</v>
      </c>
      <c r="BE151" s="174">
        <v>128</v>
      </c>
      <c r="BF151" s="173">
        <v>66</v>
      </c>
      <c r="BG151" s="174">
        <v>71</v>
      </c>
      <c r="BH151" s="173">
        <v>74</v>
      </c>
      <c r="BI151" s="174">
        <v>74</v>
      </c>
      <c r="BJ151" s="173">
        <v>47.46</v>
      </c>
      <c r="BK151" s="174">
        <v>49</v>
      </c>
      <c r="BL151" s="173">
        <v>44</v>
      </c>
      <c r="BM151" s="189">
        <v>42</v>
      </c>
      <c r="BN151" s="193">
        <v>68</v>
      </c>
      <c r="BO151" s="194">
        <v>73</v>
      </c>
      <c r="BP151" s="166">
        <v>101.2</v>
      </c>
      <c r="BQ151" s="167">
        <v>108.9</v>
      </c>
    </row>
    <row r="152" spans="1:69" s="195" customFormat="1" ht="41.25" customHeight="1" thickBot="1" x14ac:dyDescent="0.3">
      <c r="A152" s="205">
        <v>77</v>
      </c>
      <c r="B152" s="24" t="s">
        <v>142</v>
      </c>
      <c r="C152" s="1390" t="s">
        <v>3</v>
      </c>
      <c r="D152" s="1390"/>
      <c r="E152" s="138" t="s">
        <v>8</v>
      </c>
      <c r="F152" s="224" t="e">
        <f>#REF!</f>
        <v>#REF!</v>
      </c>
      <c r="G152" s="138">
        <v>0.13</v>
      </c>
      <c r="H152" s="206" t="e">
        <f t="shared" si="5"/>
        <v>#REF!</v>
      </c>
      <c r="I152" s="206" t="e">
        <f>(H152*($I$9+#REF!))+H152</f>
        <v>#REF!</v>
      </c>
      <c r="J152" s="274" t="e">
        <f>#REF!</f>
        <v>#REF!</v>
      </c>
      <c r="K152" s="275" t="e">
        <f>#REF!</f>
        <v>#REF!</v>
      </c>
      <c r="L152" s="166">
        <v>75</v>
      </c>
      <c r="M152" s="167">
        <v>49</v>
      </c>
      <c r="N152" s="184">
        <v>56.484770491165889</v>
      </c>
      <c r="O152" s="185">
        <v>44.6</v>
      </c>
      <c r="P152" s="186">
        <v>83</v>
      </c>
      <c r="Q152" s="167">
        <v>61.5</v>
      </c>
      <c r="R152" s="166">
        <v>74.944460606359712</v>
      </c>
      <c r="S152" s="167">
        <v>66.3</v>
      </c>
      <c r="T152" s="187">
        <v>132</v>
      </c>
      <c r="U152" s="188">
        <v>38</v>
      </c>
      <c r="V152" s="166">
        <v>61.189020187035695</v>
      </c>
      <c r="W152" s="167">
        <v>65.849175964480324</v>
      </c>
      <c r="X152" s="173">
        <v>65</v>
      </c>
      <c r="Y152" s="189">
        <v>65</v>
      </c>
      <c r="Z152" s="166">
        <v>100.19</v>
      </c>
      <c r="AA152" s="167">
        <v>108</v>
      </c>
      <c r="AB152" s="166">
        <v>138</v>
      </c>
      <c r="AC152" s="321">
        <v>82</v>
      </c>
      <c r="AD152" s="173">
        <v>85</v>
      </c>
      <c r="AE152" s="191">
        <v>51</v>
      </c>
      <c r="AF152" s="173">
        <v>62</v>
      </c>
      <c r="AG152" s="174">
        <v>65</v>
      </c>
      <c r="AH152" s="173">
        <v>48.12</v>
      </c>
      <c r="AI152" s="174">
        <v>53</v>
      </c>
      <c r="AJ152" s="173">
        <v>49.16</v>
      </c>
      <c r="AK152" s="174">
        <v>53</v>
      </c>
      <c r="AL152" s="411">
        <v>101</v>
      </c>
      <c r="AM152" s="411">
        <v>97</v>
      </c>
      <c r="AN152" s="173">
        <v>72.94</v>
      </c>
      <c r="AO152" s="189">
        <v>75.7</v>
      </c>
      <c r="AP152" s="173">
        <v>79.84899999999999</v>
      </c>
      <c r="AQ152" s="174">
        <v>86.070999999999998</v>
      </c>
      <c r="AR152" s="173">
        <v>68</v>
      </c>
      <c r="AS152" s="174">
        <v>73</v>
      </c>
      <c r="AT152" s="173">
        <v>60.36</v>
      </c>
      <c r="AU152" s="174">
        <v>64.95</v>
      </c>
      <c r="AV152" s="173">
        <v>67.2</v>
      </c>
      <c r="AW152" s="174">
        <v>46</v>
      </c>
      <c r="AX152" s="173">
        <v>58.212419999999995</v>
      </c>
      <c r="AY152" s="174">
        <v>60.457440000000005</v>
      </c>
      <c r="AZ152" s="192">
        <v>87.288135593220346</v>
      </c>
      <c r="BA152" s="174">
        <v>91</v>
      </c>
      <c r="BB152" s="166">
        <v>88</v>
      </c>
      <c r="BC152" s="167">
        <v>46.424691358024695</v>
      </c>
      <c r="BD152" s="173">
        <v>119</v>
      </c>
      <c r="BE152" s="174">
        <v>128</v>
      </c>
      <c r="BF152" s="173">
        <v>66</v>
      </c>
      <c r="BG152" s="174">
        <v>71</v>
      </c>
      <c r="BH152" s="173">
        <v>74</v>
      </c>
      <c r="BI152" s="174">
        <v>74</v>
      </c>
      <c r="BJ152" s="173">
        <v>47.46</v>
      </c>
      <c r="BK152" s="174">
        <v>49</v>
      </c>
      <c r="BL152" s="173">
        <v>44</v>
      </c>
      <c r="BM152" s="189">
        <v>42</v>
      </c>
      <c r="BN152" s="193">
        <v>68</v>
      </c>
      <c r="BO152" s="194">
        <v>73</v>
      </c>
      <c r="BP152" s="166">
        <v>101.2</v>
      </c>
      <c r="BQ152" s="167">
        <v>108.9</v>
      </c>
    </row>
    <row r="153" spans="1:69" s="195" customFormat="1" ht="41.25" customHeight="1" thickBot="1" x14ac:dyDescent="0.3">
      <c r="A153" s="205">
        <v>78</v>
      </c>
      <c r="B153" s="24" t="s">
        <v>143</v>
      </c>
      <c r="C153" s="1390" t="s">
        <v>3</v>
      </c>
      <c r="D153" s="1390"/>
      <c r="E153" s="138" t="s">
        <v>8</v>
      </c>
      <c r="F153" s="224" t="e">
        <f>#REF!</f>
        <v>#REF!</v>
      </c>
      <c r="G153" s="138">
        <v>1</v>
      </c>
      <c r="H153" s="206" t="e">
        <f t="shared" si="5"/>
        <v>#REF!</v>
      </c>
      <c r="I153" s="206" t="e">
        <f>(H153*($I$9+#REF!))+H153</f>
        <v>#REF!</v>
      </c>
      <c r="J153" s="274" t="e">
        <f>#REF!</f>
        <v>#REF!</v>
      </c>
      <c r="K153" s="275" t="e">
        <f>#REF!</f>
        <v>#REF!</v>
      </c>
      <c r="L153" s="166">
        <v>579</v>
      </c>
      <c r="M153" s="167">
        <v>374</v>
      </c>
      <c r="N153" s="184">
        <v>434.49823454742989</v>
      </c>
      <c r="O153" s="185">
        <v>342.9</v>
      </c>
      <c r="P153" s="186">
        <v>640</v>
      </c>
      <c r="Q153" s="167">
        <v>475.5</v>
      </c>
      <c r="R153" s="166">
        <v>576.49585081815155</v>
      </c>
      <c r="S153" s="167">
        <v>510.2</v>
      </c>
      <c r="T153" s="187">
        <v>1013</v>
      </c>
      <c r="U153" s="188">
        <v>292</v>
      </c>
      <c r="V153" s="166">
        <v>470.68477066950527</v>
      </c>
      <c r="W153" s="167">
        <v>506.53212280369479</v>
      </c>
      <c r="X153" s="173">
        <v>503</v>
      </c>
      <c r="Y153" s="189">
        <v>503</v>
      </c>
      <c r="Z153" s="166">
        <v>770.68</v>
      </c>
      <c r="AA153" s="167">
        <v>829</v>
      </c>
      <c r="AB153" s="166">
        <v>1064</v>
      </c>
      <c r="AC153" s="321">
        <v>631</v>
      </c>
      <c r="AD153" s="173">
        <v>655</v>
      </c>
      <c r="AE153" s="191">
        <v>395</v>
      </c>
      <c r="AF153" s="173">
        <v>479</v>
      </c>
      <c r="AG153" s="174">
        <v>498</v>
      </c>
      <c r="AH153" s="173">
        <v>368.19</v>
      </c>
      <c r="AI153" s="174">
        <v>412</v>
      </c>
      <c r="AJ153" s="173">
        <v>378.65</v>
      </c>
      <c r="AK153" s="174">
        <v>407</v>
      </c>
      <c r="AL153" s="173">
        <v>288</v>
      </c>
      <c r="AM153" s="174">
        <v>277</v>
      </c>
      <c r="AN153" s="173">
        <v>561.04999999999995</v>
      </c>
      <c r="AO153" s="189">
        <v>582.6</v>
      </c>
      <c r="AP153" s="173">
        <v>1024.5559999999998</v>
      </c>
      <c r="AQ153" s="174">
        <v>1066.0359999999998</v>
      </c>
      <c r="AR153" s="173">
        <v>524</v>
      </c>
      <c r="AS153" s="174">
        <v>564</v>
      </c>
      <c r="AT153" s="173">
        <v>464.27</v>
      </c>
      <c r="AU153" s="174">
        <v>499.63</v>
      </c>
      <c r="AV153" s="173">
        <v>521.6</v>
      </c>
      <c r="AW153" s="174">
        <v>351</v>
      </c>
      <c r="AX153" s="173">
        <v>447.82352000000003</v>
      </c>
      <c r="AY153" s="174">
        <v>465.01426000000004</v>
      </c>
      <c r="AZ153" s="192">
        <v>622.03389830508479</v>
      </c>
      <c r="BA153" s="174">
        <v>646</v>
      </c>
      <c r="BB153" s="166">
        <v>681</v>
      </c>
      <c r="BC153" s="167">
        <v>356.23022508038588</v>
      </c>
      <c r="BD153" s="173">
        <v>916</v>
      </c>
      <c r="BE153" s="174">
        <v>985</v>
      </c>
      <c r="BF153" s="173">
        <v>508</v>
      </c>
      <c r="BG153" s="174">
        <v>436</v>
      </c>
      <c r="BH153" s="173">
        <v>572</v>
      </c>
      <c r="BI153" s="174">
        <v>571</v>
      </c>
      <c r="BJ153" s="173">
        <v>364.41</v>
      </c>
      <c r="BK153" s="174">
        <v>378</v>
      </c>
      <c r="BL153" s="173">
        <v>332</v>
      </c>
      <c r="BM153" s="189">
        <v>327</v>
      </c>
      <c r="BN153" s="193">
        <v>519</v>
      </c>
      <c r="BO153" s="194">
        <v>559</v>
      </c>
      <c r="BP153" s="166">
        <v>777.7</v>
      </c>
      <c r="BQ153" s="167">
        <v>594.87376343999995</v>
      </c>
    </row>
    <row r="154" spans="1:69" s="195" customFormat="1" ht="41.25" customHeight="1" thickBot="1" x14ac:dyDescent="0.3">
      <c r="A154" s="205">
        <v>79</v>
      </c>
      <c r="B154" s="24" t="s">
        <v>144</v>
      </c>
      <c r="C154" s="1390" t="s">
        <v>3</v>
      </c>
      <c r="D154" s="1390"/>
      <c r="E154" s="138" t="s">
        <v>8</v>
      </c>
      <c r="F154" s="224" t="e">
        <f>#REF!</f>
        <v>#REF!</v>
      </c>
      <c r="G154" s="138">
        <v>0.4</v>
      </c>
      <c r="H154" s="206" t="e">
        <f t="shared" si="5"/>
        <v>#REF!</v>
      </c>
      <c r="I154" s="206" t="e">
        <f>(H154*($I$9+#REF!))+H154</f>
        <v>#REF!</v>
      </c>
      <c r="J154" s="274" t="e">
        <f>#REF!</f>
        <v>#REF!</v>
      </c>
      <c r="K154" s="275" t="e">
        <f>#REF!</f>
        <v>#REF!</v>
      </c>
      <c r="L154" s="166">
        <v>232</v>
      </c>
      <c r="M154" s="167">
        <v>150</v>
      </c>
      <c r="N154" s="184">
        <v>173.79929381897199</v>
      </c>
      <c r="O154" s="185">
        <v>137.19999999999999</v>
      </c>
      <c r="P154" s="186">
        <v>256</v>
      </c>
      <c r="Q154" s="167">
        <v>190.5</v>
      </c>
      <c r="R154" s="166">
        <v>230.59834032726067</v>
      </c>
      <c r="S154" s="167">
        <v>204.1</v>
      </c>
      <c r="T154" s="187">
        <v>405</v>
      </c>
      <c r="U154" s="188">
        <v>117</v>
      </c>
      <c r="V154" s="166">
        <v>188.27390826780211</v>
      </c>
      <c r="W154" s="167">
        <v>202.61284912147789</v>
      </c>
      <c r="X154" s="173">
        <v>201</v>
      </c>
      <c r="Y154" s="189">
        <v>201</v>
      </c>
      <c r="Z154" s="166">
        <v>308.27</v>
      </c>
      <c r="AA154" s="167">
        <v>332</v>
      </c>
      <c r="AB154" s="166">
        <v>426</v>
      </c>
      <c r="AC154" s="321">
        <v>252</v>
      </c>
      <c r="AD154" s="173">
        <v>262</v>
      </c>
      <c r="AE154" s="191">
        <v>158</v>
      </c>
      <c r="AF154" s="173">
        <v>192</v>
      </c>
      <c r="AG154" s="174">
        <v>199</v>
      </c>
      <c r="AH154" s="173">
        <v>147.49</v>
      </c>
      <c r="AI154" s="174">
        <v>165</v>
      </c>
      <c r="AJ154" s="173">
        <v>151.66999999999999</v>
      </c>
      <c r="AK154" s="174">
        <v>163</v>
      </c>
      <c r="AL154" s="173">
        <v>115</v>
      </c>
      <c r="AM154" s="174">
        <v>112</v>
      </c>
      <c r="AN154" s="173">
        <v>224.42</v>
      </c>
      <c r="AO154" s="189">
        <v>233</v>
      </c>
      <c r="AP154" s="173">
        <v>189.77099999999999</v>
      </c>
      <c r="AQ154" s="174">
        <v>533.01799999999992</v>
      </c>
      <c r="AR154" s="173">
        <v>210</v>
      </c>
      <c r="AS154" s="174">
        <v>226</v>
      </c>
      <c r="AT154" s="173">
        <v>185.71</v>
      </c>
      <c r="AU154" s="174">
        <v>199.85</v>
      </c>
      <c r="AV154" s="173">
        <v>209.60000000000002</v>
      </c>
      <c r="AW154" s="174">
        <v>140</v>
      </c>
      <c r="AX154" s="173">
        <v>179.12729999999999</v>
      </c>
      <c r="AY154" s="174">
        <v>186.00991999999999</v>
      </c>
      <c r="AZ154" s="192">
        <v>247.45762711864407</v>
      </c>
      <c r="BA154" s="174">
        <v>256</v>
      </c>
      <c r="BB154" s="166">
        <v>272</v>
      </c>
      <c r="BC154" s="167">
        <v>142.59534136546185</v>
      </c>
      <c r="BD154" s="173">
        <v>366</v>
      </c>
      <c r="BE154" s="174">
        <v>394</v>
      </c>
      <c r="BF154" s="173">
        <v>203</v>
      </c>
      <c r="BG154" s="174">
        <v>219</v>
      </c>
      <c r="BH154" s="173">
        <v>229</v>
      </c>
      <c r="BI154" s="174">
        <v>228</v>
      </c>
      <c r="BJ154" s="173">
        <v>145.76</v>
      </c>
      <c r="BK154" s="174">
        <v>151</v>
      </c>
      <c r="BL154" s="173">
        <v>132</v>
      </c>
      <c r="BM154" s="189">
        <v>130</v>
      </c>
      <c r="BN154" s="193">
        <v>208</v>
      </c>
      <c r="BO154" s="194">
        <v>224</v>
      </c>
      <c r="BP154" s="166">
        <v>311.3</v>
      </c>
      <c r="BQ154" s="167">
        <v>334.40000000000003</v>
      </c>
    </row>
    <row r="155" spans="1:69" s="195" customFormat="1" ht="41.25" customHeight="1" thickBot="1" x14ac:dyDescent="0.3">
      <c r="A155" s="205">
        <v>80</v>
      </c>
      <c r="B155" s="24" t="s">
        <v>145</v>
      </c>
      <c r="C155" s="1390" t="s">
        <v>3</v>
      </c>
      <c r="D155" s="1390"/>
      <c r="E155" s="138" t="s">
        <v>8</v>
      </c>
      <c r="F155" s="224" t="e">
        <f>#REF!</f>
        <v>#REF!</v>
      </c>
      <c r="G155" s="138">
        <v>0.6</v>
      </c>
      <c r="H155" s="206" t="e">
        <f t="shared" si="5"/>
        <v>#REF!</v>
      </c>
      <c r="I155" s="206" t="e">
        <f>(H155*($I$9+#REF!))+H155</f>
        <v>#REF!</v>
      </c>
      <c r="J155" s="274" t="e">
        <f>#REF!</f>
        <v>#REF!</v>
      </c>
      <c r="K155" s="275" t="e">
        <f>#REF!</f>
        <v>#REF!</v>
      </c>
      <c r="L155" s="166">
        <v>347</v>
      </c>
      <c r="M155" s="167">
        <v>224</v>
      </c>
      <c r="N155" s="184">
        <v>260.6989407284579</v>
      </c>
      <c r="O155" s="185">
        <v>205.7</v>
      </c>
      <c r="P155" s="186">
        <v>384</v>
      </c>
      <c r="Q155" s="167">
        <v>285</v>
      </c>
      <c r="R155" s="166">
        <v>345.89751049089091</v>
      </c>
      <c r="S155" s="167">
        <v>306.10000000000002</v>
      </c>
      <c r="T155" s="187">
        <v>608</v>
      </c>
      <c r="U155" s="188">
        <v>175</v>
      </c>
      <c r="V155" s="166">
        <v>282.41086240170313</v>
      </c>
      <c r="W155" s="167">
        <v>303.91927368221678</v>
      </c>
      <c r="X155" s="173">
        <v>302</v>
      </c>
      <c r="Y155" s="189">
        <v>302</v>
      </c>
      <c r="Z155" s="166">
        <v>462.41</v>
      </c>
      <c r="AA155" s="167">
        <v>498</v>
      </c>
      <c r="AB155" s="166">
        <v>638</v>
      </c>
      <c r="AC155" s="321">
        <v>378</v>
      </c>
      <c r="AD155" s="173">
        <v>393</v>
      </c>
      <c r="AE155" s="191">
        <v>237</v>
      </c>
      <c r="AF155" s="173">
        <v>288</v>
      </c>
      <c r="AG155" s="174">
        <v>299</v>
      </c>
      <c r="AH155" s="173">
        <v>220.71</v>
      </c>
      <c r="AI155" s="174">
        <v>248</v>
      </c>
      <c r="AJ155" s="173">
        <v>226.98</v>
      </c>
      <c r="AK155" s="174">
        <v>245</v>
      </c>
      <c r="AL155" s="173">
        <v>173</v>
      </c>
      <c r="AM155" s="174">
        <v>167</v>
      </c>
      <c r="AN155" s="173">
        <v>336.63</v>
      </c>
      <c r="AO155" s="189">
        <v>349.6</v>
      </c>
      <c r="AP155" s="173">
        <v>285.17499999999995</v>
      </c>
      <c r="AQ155" s="174">
        <v>533.01799999999992</v>
      </c>
      <c r="AR155" s="173">
        <v>315</v>
      </c>
      <c r="AS155" s="174">
        <v>338</v>
      </c>
      <c r="AT155" s="173">
        <v>278.56</v>
      </c>
      <c r="AU155" s="174">
        <v>299.77999999999997</v>
      </c>
      <c r="AV155" s="173">
        <v>313.60000000000002</v>
      </c>
      <c r="AW155" s="174">
        <v>211</v>
      </c>
      <c r="AX155" s="173">
        <v>268.69622000000004</v>
      </c>
      <c r="AY155" s="174">
        <v>279.01488000000001</v>
      </c>
      <c r="AZ155" s="192">
        <v>369.49152542372883</v>
      </c>
      <c r="BA155" s="174">
        <v>383</v>
      </c>
      <c r="BB155" s="166">
        <v>408</v>
      </c>
      <c r="BC155" s="167">
        <v>213.63474530831104</v>
      </c>
      <c r="BD155" s="173">
        <v>549</v>
      </c>
      <c r="BE155" s="174">
        <v>591</v>
      </c>
      <c r="BF155" s="173">
        <v>305</v>
      </c>
      <c r="BG155" s="174">
        <v>328</v>
      </c>
      <c r="BH155" s="173">
        <v>343</v>
      </c>
      <c r="BI155" s="174">
        <v>342</v>
      </c>
      <c r="BJ155" s="173">
        <v>218.64</v>
      </c>
      <c r="BK155" s="174">
        <v>227</v>
      </c>
      <c r="BL155" s="173">
        <v>199</v>
      </c>
      <c r="BM155" s="189">
        <v>195</v>
      </c>
      <c r="BN155" s="193">
        <v>312</v>
      </c>
      <c r="BO155" s="194">
        <v>335</v>
      </c>
      <c r="BP155" s="166">
        <v>466.40000000000003</v>
      </c>
      <c r="BQ155" s="167">
        <v>356.92152188</v>
      </c>
    </row>
    <row r="156" spans="1:69" s="195" customFormat="1" ht="41.25" customHeight="1" thickBot="1" x14ac:dyDescent="0.3">
      <c r="A156" s="205">
        <v>81</v>
      </c>
      <c r="B156" s="24" t="s">
        <v>146</v>
      </c>
      <c r="C156" s="1390" t="s">
        <v>3</v>
      </c>
      <c r="D156" s="1390"/>
      <c r="E156" s="138" t="s">
        <v>8</v>
      </c>
      <c r="F156" s="224" t="e">
        <f>#REF!</f>
        <v>#REF!</v>
      </c>
      <c r="G156" s="138">
        <v>0.54</v>
      </c>
      <c r="H156" s="206" t="e">
        <f t="shared" si="5"/>
        <v>#REF!</v>
      </c>
      <c r="I156" s="206" t="e">
        <f>(H156*($I$9+#REF!))+H156</f>
        <v>#REF!</v>
      </c>
      <c r="J156" s="274" t="e">
        <f>#REF!</f>
        <v>#REF!</v>
      </c>
      <c r="K156" s="275" t="e">
        <f>#REF!</f>
        <v>#REF!</v>
      </c>
      <c r="L156" s="166">
        <v>313</v>
      </c>
      <c r="M156" s="167">
        <v>202</v>
      </c>
      <c r="N156" s="184">
        <v>234.62904665561214</v>
      </c>
      <c r="O156" s="185">
        <v>185.2</v>
      </c>
      <c r="P156" s="186">
        <v>345</v>
      </c>
      <c r="Q156" s="167">
        <v>256.5</v>
      </c>
      <c r="R156" s="166">
        <v>311.30775944180186</v>
      </c>
      <c r="S156" s="167">
        <v>275.5</v>
      </c>
      <c r="T156" s="187">
        <v>547</v>
      </c>
      <c r="U156" s="188">
        <v>158</v>
      </c>
      <c r="V156" s="166">
        <v>254.16977616153287</v>
      </c>
      <c r="W156" s="167">
        <v>273.52734631399517</v>
      </c>
      <c r="X156" s="173">
        <v>271</v>
      </c>
      <c r="Y156" s="189">
        <v>271</v>
      </c>
      <c r="Z156" s="166">
        <v>416.17</v>
      </c>
      <c r="AA156" s="167">
        <v>448</v>
      </c>
      <c r="AB156" s="166">
        <v>575</v>
      </c>
      <c r="AC156" s="321">
        <v>341</v>
      </c>
      <c r="AD156" s="173">
        <v>354</v>
      </c>
      <c r="AE156" s="191">
        <v>213</v>
      </c>
      <c r="AF156" s="173">
        <v>259</v>
      </c>
      <c r="AG156" s="174">
        <v>269</v>
      </c>
      <c r="AH156" s="173">
        <v>198.74</v>
      </c>
      <c r="AI156" s="174">
        <v>223</v>
      </c>
      <c r="AJ156" s="173">
        <v>203.97</v>
      </c>
      <c r="AK156" s="174">
        <v>220</v>
      </c>
      <c r="AL156" s="173">
        <v>156</v>
      </c>
      <c r="AM156" s="174">
        <v>150</v>
      </c>
      <c r="AN156" s="173">
        <v>302.97000000000003</v>
      </c>
      <c r="AO156" s="189">
        <v>314.60000000000002</v>
      </c>
      <c r="AP156" s="173">
        <v>257.17599999999999</v>
      </c>
      <c r="AQ156" s="174">
        <v>324.58099999999996</v>
      </c>
      <c r="AR156" s="173">
        <v>283</v>
      </c>
      <c r="AS156" s="174">
        <v>305</v>
      </c>
      <c r="AT156" s="173">
        <v>250.71</v>
      </c>
      <c r="AU156" s="174">
        <v>269.8</v>
      </c>
      <c r="AV156" s="173">
        <v>281.60000000000002</v>
      </c>
      <c r="AW156" s="174">
        <v>190</v>
      </c>
      <c r="AX156" s="173">
        <v>241.81922000000003</v>
      </c>
      <c r="AY156" s="174">
        <v>251.1155</v>
      </c>
      <c r="AZ156" s="192">
        <v>334.74576271186442</v>
      </c>
      <c r="BA156" s="174">
        <v>348</v>
      </c>
      <c r="BB156" s="166">
        <v>367</v>
      </c>
      <c r="BC156" s="167">
        <v>191.79666666666671</v>
      </c>
      <c r="BD156" s="173">
        <v>494</v>
      </c>
      <c r="BE156" s="174">
        <v>532</v>
      </c>
      <c r="BF156" s="173">
        <v>274</v>
      </c>
      <c r="BG156" s="174">
        <v>235</v>
      </c>
      <c r="BH156" s="173">
        <v>309</v>
      </c>
      <c r="BI156" s="174">
        <v>308</v>
      </c>
      <c r="BJ156" s="173">
        <v>196.61</v>
      </c>
      <c r="BK156" s="174">
        <v>204</v>
      </c>
      <c r="BL156" s="173">
        <v>179</v>
      </c>
      <c r="BM156" s="189">
        <v>176</v>
      </c>
      <c r="BN156" s="193">
        <v>281</v>
      </c>
      <c r="BO156" s="194">
        <v>302</v>
      </c>
      <c r="BP156" s="166">
        <v>420.20000000000005</v>
      </c>
      <c r="BQ156" s="167">
        <v>321.2416825200001</v>
      </c>
    </row>
    <row r="157" spans="1:69" s="195" customFormat="1" ht="41.25" customHeight="1" thickBot="1" x14ac:dyDescent="0.3">
      <c r="A157" s="205">
        <v>82</v>
      </c>
      <c r="B157" s="24" t="s">
        <v>147</v>
      </c>
      <c r="C157" s="1390" t="s">
        <v>3</v>
      </c>
      <c r="D157" s="1390"/>
      <c r="E157" s="138" t="s">
        <v>8</v>
      </c>
      <c r="F157" s="224" t="e">
        <f>#REF!</f>
        <v>#REF!</v>
      </c>
      <c r="G157" s="138">
        <v>0.5</v>
      </c>
      <c r="H157" s="206" t="e">
        <f t="shared" si="5"/>
        <v>#REF!</v>
      </c>
      <c r="I157" s="206" t="e">
        <f>(H157*($I$9+#REF!))+H157</f>
        <v>#REF!</v>
      </c>
      <c r="J157" s="274" t="e">
        <f>#REF!</f>
        <v>#REF!</v>
      </c>
      <c r="K157" s="275" t="e">
        <f>#REF!</f>
        <v>#REF!</v>
      </c>
      <c r="L157" s="166">
        <v>290</v>
      </c>
      <c r="M157" s="167">
        <v>187</v>
      </c>
      <c r="N157" s="184">
        <v>217.24911727371494</v>
      </c>
      <c r="O157" s="185">
        <v>171.4</v>
      </c>
      <c r="P157" s="186">
        <v>320</v>
      </c>
      <c r="Q157" s="167">
        <v>237.75</v>
      </c>
      <c r="R157" s="166">
        <v>288.24792540907578</v>
      </c>
      <c r="S157" s="167">
        <v>255.1</v>
      </c>
      <c r="T157" s="187">
        <v>507</v>
      </c>
      <c r="U157" s="188">
        <v>146</v>
      </c>
      <c r="V157" s="166">
        <v>235.34238533475263</v>
      </c>
      <c r="W157" s="167">
        <v>253.2660614018474</v>
      </c>
      <c r="X157" s="173">
        <v>251</v>
      </c>
      <c r="Y157" s="189">
        <v>251</v>
      </c>
      <c r="Z157" s="166">
        <v>385.34</v>
      </c>
      <c r="AA157" s="167">
        <v>415</v>
      </c>
      <c r="AB157" s="166">
        <v>532</v>
      </c>
      <c r="AC157" s="321">
        <v>315</v>
      </c>
      <c r="AD157" s="173">
        <v>328</v>
      </c>
      <c r="AE157" s="191">
        <v>197</v>
      </c>
      <c r="AF157" s="173">
        <v>240</v>
      </c>
      <c r="AG157" s="174">
        <v>249</v>
      </c>
      <c r="AH157" s="173">
        <v>184.1</v>
      </c>
      <c r="AI157" s="174">
        <v>206</v>
      </c>
      <c r="AJ157" s="173">
        <v>189.33</v>
      </c>
      <c r="AK157" s="174">
        <v>204</v>
      </c>
      <c r="AL157" s="173">
        <v>144</v>
      </c>
      <c r="AM157" s="174">
        <v>139</v>
      </c>
      <c r="AN157" s="173">
        <v>280.52</v>
      </c>
      <c r="AO157" s="189">
        <v>291.3</v>
      </c>
      <c r="AP157" s="173">
        <v>237.47299999999998</v>
      </c>
      <c r="AQ157" s="174">
        <v>300.72999999999996</v>
      </c>
      <c r="AR157" s="173">
        <v>262</v>
      </c>
      <c r="AS157" s="174">
        <v>282</v>
      </c>
      <c r="AT157" s="173">
        <v>232.14</v>
      </c>
      <c r="AU157" s="174">
        <v>249.81</v>
      </c>
      <c r="AV157" s="173">
        <v>260.8</v>
      </c>
      <c r="AW157" s="174">
        <v>176</v>
      </c>
      <c r="AX157" s="173">
        <v>223.91176000000002</v>
      </c>
      <c r="AY157" s="174">
        <v>232.51239999999999</v>
      </c>
      <c r="AZ157" s="192">
        <v>311.0169491525424</v>
      </c>
      <c r="BA157" s="174">
        <v>323</v>
      </c>
      <c r="BB157" s="166">
        <v>340</v>
      </c>
      <c r="BC157" s="167">
        <v>177.8207073954984</v>
      </c>
      <c r="BD157" s="173">
        <v>458</v>
      </c>
      <c r="BE157" s="174">
        <v>493</v>
      </c>
      <c r="BF157" s="173">
        <v>254</v>
      </c>
      <c r="BG157" s="174">
        <v>219</v>
      </c>
      <c r="BH157" s="173">
        <v>286</v>
      </c>
      <c r="BI157" s="174">
        <v>285</v>
      </c>
      <c r="BJ157" s="173">
        <v>182.2</v>
      </c>
      <c r="BK157" s="174">
        <v>189</v>
      </c>
      <c r="BL157" s="173">
        <v>166</v>
      </c>
      <c r="BM157" s="189">
        <v>163</v>
      </c>
      <c r="BN157" s="193">
        <v>260</v>
      </c>
      <c r="BO157" s="194">
        <v>280</v>
      </c>
      <c r="BP157" s="166">
        <v>388.3</v>
      </c>
      <c r="BQ157" s="167">
        <v>297.43688171999997</v>
      </c>
    </row>
    <row r="158" spans="1:69" s="195" customFormat="1" ht="41.25" customHeight="1" thickBot="1" x14ac:dyDescent="0.3">
      <c r="A158" s="205">
        <v>83</v>
      </c>
      <c r="B158" s="24" t="s">
        <v>148</v>
      </c>
      <c r="C158" s="1390" t="s">
        <v>3</v>
      </c>
      <c r="D158" s="1390"/>
      <c r="E158" s="138" t="s">
        <v>8</v>
      </c>
      <c r="F158" s="224" t="e">
        <f>#REF!</f>
        <v>#REF!</v>
      </c>
      <c r="G158" s="138">
        <v>0.67</v>
      </c>
      <c r="H158" s="206" t="e">
        <f t="shared" si="5"/>
        <v>#REF!</v>
      </c>
      <c r="I158" s="206" t="e">
        <f>(H158*($I$9+#REF!))+H158</f>
        <v>#REF!</v>
      </c>
      <c r="J158" s="274" t="e">
        <f>#REF!</f>
        <v>#REF!</v>
      </c>
      <c r="K158" s="275" t="e">
        <f>#REF!</f>
        <v>#REF!</v>
      </c>
      <c r="L158" s="166">
        <v>388</v>
      </c>
      <c r="M158" s="167">
        <v>251</v>
      </c>
      <c r="N158" s="184">
        <v>291.11381714677799</v>
      </c>
      <c r="O158" s="185">
        <v>229.7</v>
      </c>
      <c r="P158" s="186">
        <v>429</v>
      </c>
      <c r="Q158" s="167">
        <v>318.75</v>
      </c>
      <c r="R158" s="166">
        <v>386.25222004816152</v>
      </c>
      <c r="S158" s="167">
        <v>341.8</v>
      </c>
      <c r="T158" s="187">
        <v>679</v>
      </c>
      <c r="U158" s="188">
        <v>196</v>
      </c>
      <c r="V158" s="166">
        <v>315.35879634856855</v>
      </c>
      <c r="W158" s="167">
        <v>339.37652227847548</v>
      </c>
      <c r="X158" s="173">
        <v>337</v>
      </c>
      <c r="Y158" s="189">
        <v>337</v>
      </c>
      <c r="Z158" s="166">
        <v>516.36</v>
      </c>
      <c r="AA158" s="167">
        <v>556</v>
      </c>
      <c r="AB158" s="166">
        <v>713</v>
      </c>
      <c r="AC158" s="321">
        <v>423</v>
      </c>
      <c r="AD158" s="173">
        <v>439</v>
      </c>
      <c r="AE158" s="191">
        <v>265</v>
      </c>
      <c r="AF158" s="173">
        <v>321</v>
      </c>
      <c r="AG158" s="174">
        <v>333</v>
      </c>
      <c r="AH158" s="173">
        <v>246.86</v>
      </c>
      <c r="AI158" s="174">
        <v>276</v>
      </c>
      <c r="AJ158" s="173">
        <v>253.13</v>
      </c>
      <c r="AK158" s="174">
        <v>273</v>
      </c>
      <c r="AL158" s="173">
        <v>193</v>
      </c>
      <c r="AM158" s="174">
        <v>186</v>
      </c>
      <c r="AN158" s="173">
        <v>375.9</v>
      </c>
      <c r="AO158" s="189">
        <v>390.3</v>
      </c>
      <c r="AP158" s="173">
        <v>318.35899999999998</v>
      </c>
      <c r="AQ158" s="174">
        <v>403.39299999999997</v>
      </c>
      <c r="AR158" s="173">
        <v>351</v>
      </c>
      <c r="AS158" s="174">
        <v>378</v>
      </c>
      <c r="AT158" s="173">
        <v>311.06</v>
      </c>
      <c r="AU158" s="174">
        <v>334.75</v>
      </c>
      <c r="AV158" s="173">
        <v>350.40000000000003</v>
      </c>
      <c r="AW158" s="174">
        <v>235</v>
      </c>
      <c r="AX158" s="173">
        <v>300.04218000000003</v>
      </c>
      <c r="AY158" s="174">
        <v>311.56240000000003</v>
      </c>
      <c r="AZ158" s="192">
        <v>411.0169491525424</v>
      </c>
      <c r="BA158" s="174">
        <v>427</v>
      </c>
      <c r="BB158" s="166">
        <v>456</v>
      </c>
      <c r="BC158" s="167">
        <v>238.22158273381297</v>
      </c>
      <c r="BD158" s="173">
        <v>613</v>
      </c>
      <c r="BE158" s="174">
        <v>660</v>
      </c>
      <c r="BF158" s="173">
        <v>340</v>
      </c>
      <c r="BG158" s="174">
        <v>292</v>
      </c>
      <c r="BH158" s="173">
        <v>383</v>
      </c>
      <c r="BI158" s="174">
        <v>382</v>
      </c>
      <c r="BJ158" s="173">
        <v>244.07</v>
      </c>
      <c r="BK158" s="174">
        <v>253</v>
      </c>
      <c r="BL158" s="173">
        <v>222</v>
      </c>
      <c r="BM158" s="189">
        <v>218</v>
      </c>
      <c r="BN158" s="193">
        <v>348</v>
      </c>
      <c r="BO158" s="194">
        <v>375</v>
      </c>
      <c r="BP158" s="166">
        <v>520.30000000000007</v>
      </c>
      <c r="BQ158" s="167">
        <v>398.56624235999999</v>
      </c>
    </row>
    <row r="159" spans="1:69" s="195" customFormat="1" ht="41.25" customHeight="1" thickBot="1" x14ac:dyDescent="0.3">
      <c r="A159" s="205">
        <v>84</v>
      </c>
      <c r="B159" s="24" t="s">
        <v>149</v>
      </c>
      <c r="C159" s="1390" t="s">
        <v>3</v>
      </c>
      <c r="D159" s="1390"/>
      <c r="E159" s="138" t="s">
        <v>8</v>
      </c>
      <c r="F159" s="224" t="e">
        <f>#REF!</f>
        <v>#REF!</v>
      </c>
      <c r="G159" s="138">
        <v>0.24</v>
      </c>
      <c r="H159" s="206" t="e">
        <f t="shared" si="5"/>
        <v>#REF!</v>
      </c>
      <c r="I159" s="206" t="e">
        <f>(H159*($I$9+#REF!))+H159</f>
        <v>#REF!</v>
      </c>
      <c r="J159" s="274" t="e">
        <f>#REF!</f>
        <v>#REF!</v>
      </c>
      <c r="K159" s="275" t="e">
        <f>#REF!</f>
        <v>#REF!</v>
      </c>
      <c r="L159" s="166">
        <v>139</v>
      </c>
      <c r="M159" s="167">
        <v>90</v>
      </c>
      <c r="N159" s="184">
        <v>104.27957629138318</v>
      </c>
      <c r="O159" s="185">
        <v>82.3</v>
      </c>
      <c r="P159" s="186">
        <v>154</v>
      </c>
      <c r="Q159" s="167">
        <v>114</v>
      </c>
      <c r="R159" s="166">
        <v>138.35900419635635</v>
      </c>
      <c r="S159" s="167">
        <v>122.4</v>
      </c>
      <c r="T159" s="187">
        <v>243</v>
      </c>
      <c r="U159" s="188">
        <v>70</v>
      </c>
      <c r="V159" s="166">
        <v>112.96434496068125</v>
      </c>
      <c r="W159" s="167">
        <v>121.56770947288672</v>
      </c>
      <c r="X159" s="173">
        <v>121</v>
      </c>
      <c r="Y159" s="189">
        <v>121</v>
      </c>
      <c r="Z159" s="166">
        <v>184.96</v>
      </c>
      <c r="AA159" s="167">
        <v>199</v>
      </c>
      <c r="AB159" s="166">
        <v>255</v>
      </c>
      <c r="AC159" s="321">
        <v>151</v>
      </c>
      <c r="AD159" s="173">
        <v>157</v>
      </c>
      <c r="AE159" s="191">
        <v>95</v>
      </c>
      <c r="AF159" s="173">
        <v>115</v>
      </c>
      <c r="AG159" s="174">
        <v>119</v>
      </c>
      <c r="AH159" s="173">
        <v>87.86</v>
      </c>
      <c r="AI159" s="174">
        <v>99</v>
      </c>
      <c r="AJ159" s="173">
        <v>91</v>
      </c>
      <c r="AK159" s="174">
        <v>97</v>
      </c>
      <c r="AL159" s="173">
        <v>69</v>
      </c>
      <c r="AM159" s="174">
        <v>67</v>
      </c>
      <c r="AN159" s="173">
        <v>134.65</v>
      </c>
      <c r="AO159" s="189">
        <v>139.80000000000001</v>
      </c>
      <c r="AP159" s="173">
        <v>114.07</v>
      </c>
      <c r="AQ159" s="174">
        <v>144.143</v>
      </c>
      <c r="AR159" s="173">
        <v>126</v>
      </c>
      <c r="AS159" s="174">
        <v>135</v>
      </c>
      <c r="AT159" s="173">
        <v>111.42</v>
      </c>
      <c r="AU159" s="174">
        <v>119.91</v>
      </c>
      <c r="AV159" s="173">
        <v>124.80000000000001</v>
      </c>
      <c r="AW159" s="174">
        <v>84</v>
      </c>
      <c r="AX159" s="173">
        <v>107.47638000000001</v>
      </c>
      <c r="AY159" s="174">
        <v>111.60806000000002</v>
      </c>
      <c r="AZ159" s="192">
        <v>152.54237288135593</v>
      </c>
      <c r="BA159" s="174">
        <v>158</v>
      </c>
      <c r="BB159" s="166">
        <v>163</v>
      </c>
      <c r="BC159" s="167">
        <v>85.559731543624153</v>
      </c>
      <c r="BD159" s="173">
        <v>220</v>
      </c>
      <c r="BE159" s="174">
        <v>236</v>
      </c>
      <c r="BF159" s="173">
        <v>122</v>
      </c>
      <c r="BG159" s="174">
        <v>104</v>
      </c>
      <c r="BH159" s="173">
        <v>137</v>
      </c>
      <c r="BI159" s="174">
        <v>137</v>
      </c>
      <c r="BJ159" s="173">
        <v>87.29</v>
      </c>
      <c r="BK159" s="174">
        <v>91</v>
      </c>
      <c r="BL159" s="173">
        <v>79</v>
      </c>
      <c r="BM159" s="189">
        <v>79</v>
      </c>
      <c r="BN159" s="193">
        <v>125</v>
      </c>
      <c r="BO159" s="194">
        <v>134</v>
      </c>
      <c r="BP159" s="166">
        <v>187.00000000000003</v>
      </c>
      <c r="BQ159" s="167">
        <v>142.77408112000001</v>
      </c>
    </row>
    <row r="160" spans="1:69" s="195" customFormat="1" ht="41.25" customHeight="1" thickBot="1" x14ac:dyDescent="0.3">
      <c r="A160" s="205">
        <v>85</v>
      </c>
      <c r="B160" s="24" t="s">
        <v>150</v>
      </c>
      <c r="C160" s="1390" t="s">
        <v>3</v>
      </c>
      <c r="D160" s="1390"/>
      <c r="E160" s="138" t="s">
        <v>8</v>
      </c>
      <c r="F160" s="224" t="e">
        <f>#REF!</f>
        <v>#REF!</v>
      </c>
      <c r="G160" s="138">
        <v>0.51</v>
      </c>
      <c r="H160" s="206" t="e">
        <f t="shared" si="5"/>
        <v>#REF!</v>
      </c>
      <c r="I160" s="206" t="e">
        <f>(H160*($I$9+#REF!))+H160</f>
        <v>#REF!</v>
      </c>
      <c r="J160" s="274" t="e">
        <f>#REF!</f>
        <v>#REF!</v>
      </c>
      <c r="K160" s="275" t="e">
        <f>#REF!</f>
        <v>#REF!</v>
      </c>
      <c r="L160" s="166">
        <v>295</v>
      </c>
      <c r="M160" s="167">
        <v>191</v>
      </c>
      <c r="N160" s="184">
        <v>221.59409961918928</v>
      </c>
      <c r="O160" s="185">
        <v>174.9</v>
      </c>
      <c r="P160" s="186">
        <v>326</v>
      </c>
      <c r="Q160" s="167">
        <v>242.25</v>
      </c>
      <c r="R160" s="166">
        <v>294.01288391725728</v>
      </c>
      <c r="S160" s="167">
        <v>260.2</v>
      </c>
      <c r="T160" s="187">
        <v>517</v>
      </c>
      <c r="U160" s="188">
        <v>149</v>
      </c>
      <c r="V160" s="166">
        <v>240.04923304144774</v>
      </c>
      <c r="W160" s="167">
        <v>258.33138262988433</v>
      </c>
      <c r="X160" s="173">
        <v>256</v>
      </c>
      <c r="Y160" s="189">
        <v>256</v>
      </c>
      <c r="Z160" s="166">
        <v>393.05</v>
      </c>
      <c r="AA160" s="167">
        <v>423</v>
      </c>
      <c r="AB160" s="166">
        <v>543</v>
      </c>
      <c r="AC160" s="321">
        <v>322</v>
      </c>
      <c r="AD160" s="173">
        <v>334</v>
      </c>
      <c r="AE160" s="191">
        <v>201</v>
      </c>
      <c r="AF160" s="173">
        <v>244</v>
      </c>
      <c r="AG160" s="174">
        <v>254</v>
      </c>
      <c r="AH160" s="173">
        <v>187.23</v>
      </c>
      <c r="AI160" s="174">
        <v>210</v>
      </c>
      <c r="AJ160" s="173">
        <v>192.46</v>
      </c>
      <c r="AK160" s="174">
        <v>208</v>
      </c>
      <c r="AL160" s="173">
        <v>147</v>
      </c>
      <c r="AM160" s="174">
        <v>141</v>
      </c>
      <c r="AN160" s="173">
        <v>286.13</v>
      </c>
      <c r="AO160" s="189">
        <v>297.10000000000002</v>
      </c>
      <c r="AP160" s="173">
        <v>242.65799999999999</v>
      </c>
      <c r="AQ160" s="174">
        <v>306.952</v>
      </c>
      <c r="AR160" s="173">
        <v>267</v>
      </c>
      <c r="AS160" s="174">
        <v>288</v>
      </c>
      <c r="AT160" s="173">
        <v>236.78</v>
      </c>
      <c r="AU160" s="174">
        <v>254.81</v>
      </c>
      <c r="AV160" s="173">
        <v>265.60000000000002</v>
      </c>
      <c r="AW160" s="174">
        <v>179</v>
      </c>
      <c r="AX160" s="173">
        <v>228.39125999999999</v>
      </c>
      <c r="AY160" s="174">
        <v>237.16054</v>
      </c>
      <c r="AZ160" s="192">
        <v>311.0169491525424</v>
      </c>
      <c r="BA160" s="174">
        <v>323</v>
      </c>
      <c r="BB160" s="166">
        <v>347</v>
      </c>
      <c r="BC160" s="167">
        <v>181.18561514195585</v>
      </c>
      <c r="BD160" s="173">
        <v>467</v>
      </c>
      <c r="BE160" s="174">
        <v>502</v>
      </c>
      <c r="BF160" s="173">
        <v>259</v>
      </c>
      <c r="BG160" s="174">
        <v>222</v>
      </c>
      <c r="BH160" s="173">
        <v>291</v>
      </c>
      <c r="BI160" s="174">
        <v>291</v>
      </c>
      <c r="BJ160" s="173">
        <v>185.59</v>
      </c>
      <c r="BK160" s="174">
        <v>193</v>
      </c>
      <c r="BL160" s="173">
        <v>169</v>
      </c>
      <c r="BM160" s="189">
        <v>166</v>
      </c>
      <c r="BN160" s="193">
        <v>265</v>
      </c>
      <c r="BO160" s="194">
        <v>285</v>
      </c>
      <c r="BP160" s="166">
        <v>396.00000000000006</v>
      </c>
      <c r="BQ160" s="167">
        <v>303.38808191999999</v>
      </c>
    </row>
    <row r="161" spans="1:69" s="195" customFormat="1" ht="41.25" customHeight="1" thickBot="1" x14ac:dyDescent="0.3">
      <c r="A161" s="205">
        <v>86</v>
      </c>
      <c r="B161" s="24" t="s">
        <v>151</v>
      </c>
      <c r="C161" s="1390" t="s">
        <v>3</v>
      </c>
      <c r="D161" s="1390"/>
      <c r="E161" s="138" t="s">
        <v>8</v>
      </c>
      <c r="F161" s="224" t="e">
        <f>#REF!</f>
        <v>#REF!</v>
      </c>
      <c r="G161" s="138">
        <v>0.33</v>
      </c>
      <c r="H161" s="206" t="e">
        <f t="shared" si="5"/>
        <v>#REF!</v>
      </c>
      <c r="I161" s="206" t="e">
        <f>(H161*($I$9+#REF!))+H161</f>
        <v>#REF!</v>
      </c>
      <c r="J161" s="274" t="e">
        <f>#REF!</f>
        <v>#REF!</v>
      </c>
      <c r="K161" s="275" t="e">
        <f>#REF!</f>
        <v>#REF!</v>
      </c>
      <c r="L161" s="166">
        <v>191</v>
      </c>
      <c r="M161" s="167">
        <v>123</v>
      </c>
      <c r="N161" s="184">
        <v>143.38441740065187</v>
      </c>
      <c r="O161" s="185">
        <v>113.2</v>
      </c>
      <c r="P161" s="186">
        <v>211</v>
      </c>
      <c r="Q161" s="167">
        <v>156.75</v>
      </c>
      <c r="R161" s="166">
        <v>190.24363076999001</v>
      </c>
      <c r="S161" s="167">
        <v>168.4</v>
      </c>
      <c r="T161" s="187">
        <v>334</v>
      </c>
      <c r="U161" s="188">
        <v>96</v>
      </c>
      <c r="V161" s="166">
        <v>155.32597432093678</v>
      </c>
      <c r="W161" s="167">
        <v>167.15560052521928</v>
      </c>
      <c r="X161" s="173">
        <v>166</v>
      </c>
      <c r="Y161" s="189">
        <v>166</v>
      </c>
      <c r="Z161" s="166">
        <v>254.33</v>
      </c>
      <c r="AA161" s="167">
        <v>274</v>
      </c>
      <c r="AB161" s="166">
        <v>352</v>
      </c>
      <c r="AC161" s="321">
        <v>208</v>
      </c>
      <c r="AD161" s="173">
        <v>216</v>
      </c>
      <c r="AE161" s="191">
        <v>130</v>
      </c>
      <c r="AF161" s="173">
        <v>158</v>
      </c>
      <c r="AG161" s="174">
        <v>164</v>
      </c>
      <c r="AH161" s="173">
        <v>121.34</v>
      </c>
      <c r="AI161" s="174">
        <v>136</v>
      </c>
      <c r="AJ161" s="173">
        <v>124.47</v>
      </c>
      <c r="AK161" s="174">
        <v>134</v>
      </c>
      <c r="AL161" s="173">
        <v>95</v>
      </c>
      <c r="AM161" s="174">
        <v>92</v>
      </c>
      <c r="AN161" s="173">
        <v>185.15</v>
      </c>
      <c r="AO161" s="189">
        <v>192.3</v>
      </c>
      <c r="AP161" s="173">
        <v>156.58699999999999</v>
      </c>
      <c r="AQ161" s="174">
        <v>199.10399999999998</v>
      </c>
      <c r="AR161" s="173">
        <v>173</v>
      </c>
      <c r="AS161" s="174">
        <v>186</v>
      </c>
      <c r="AT161" s="173">
        <v>153.21</v>
      </c>
      <c r="AU161" s="174">
        <v>164.88</v>
      </c>
      <c r="AV161" s="173">
        <v>172.8</v>
      </c>
      <c r="AW161" s="174">
        <v>116</v>
      </c>
      <c r="AX161" s="173">
        <v>147.78134000000003</v>
      </c>
      <c r="AY161" s="174">
        <v>153.45186000000001</v>
      </c>
      <c r="AZ161" s="192">
        <v>216.10169491525426</v>
      </c>
      <c r="BA161" s="174">
        <v>225</v>
      </c>
      <c r="BB161" s="166">
        <v>225</v>
      </c>
      <c r="BC161" s="167">
        <v>117.41970731707318</v>
      </c>
      <c r="BD161" s="173">
        <v>302</v>
      </c>
      <c r="BE161" s="174">
        <v>325</v>
      </c>
      <c r="BF161" s="173">
        <v>168</v>
      </c>
      <c r="BG161" s="174">
        <v>144</v>
      </c>
      <c r="BH161" s="173">
        <v>189</v>
      </c>
      <c r="BI161" s="174">
        <v>188</v>
      </c>
      <c r="BJ161" s="173">
        <v>120.34</v>
      </c>
      <c r="BK161" s="174">
        <v>125</v>
      </c>
      <c r="BL161" s="173">
        <v>109</v>
      </c>
      <c r="BM161" s="189">
        <v>108</v>
      </c>
      <c r="BN161" s="193">
        <v>171</v>
      </c>
      <c r="BO161" s="194">
        <v>184</v>
      </c>
      <c r="BP161" s="166">
        <v>256.3</v>
      </c>
      <c r="BQ161" s="167">
        <v>196.30752108000001</v>
      </c>
    </row>
    <row r="162" spans="1:69" s="195" customFormat="1" ht="41.25" customHeight="1" thickBot="1" x14ac:dyDescent="0.3">
      <c r="A162" s="205">
        <v>87</v>
      </c>
      <c r="B162" s="24" t="s">
        <v>152</v>
      </c>
      <c r="C162" s="1390" t="s">
        <v>3</v>
      </c>
      <c r="D162" s="1390"/>
      <c r="E162" s="138" t="s">
        <v>8</v>
      </c>
      <c r="F162" s="224" t="e">
        <f>#REF!</f>
        <v>#REF!</v>
      </c>
      <c r="G162" s="138">
        <v>0.5</v>
      </c>
      <c r="H162" s="206" t="e">
        <f t="shared" si="5"/>
        <v>#REF!</v>
      </c>
      <c r="I162" s="206" t="e">
        <f>(H162*($I$9+#REF!))+H162</f>
        <v>#REF!</v>
      </c>
      <c r="J162" s="274" t="e">
        <f>#REF!</f>
        <v>#REF!</v>
      </c>
      <c r="K162" s="275" t="e">
        <f>#REF!</f>
        <v>#REF!</v>
      </c>
      <c r="L162" s="166">
        <v>290</v>
      </c>
      <c r="M162" s="167">
        <v>187</v>
      </c>
      <c r="N162" s="184">
        <v>217.24911727371494</v>
      </c>
      <c r="O162" s="185">
        <v>171.4</v>
      </c>
      <c r="P162" s="186">
        <v>320</v>
      </c>
      <c r="Q162" s="167">
        <v>237.75</v>
      </c>
      <c r="R162" s="166">
        <v>288.24792540907578</v>
      </c>
      <c r="S162" s="167">
        <v>255.1</v>
      </c>
      <c r="T162" s="187">
        <v>507</v>
      </c>
      <c r="U162" s="188">
        <v>146</v>
      </c>
      <c r="V162" s="166">
        <v>235.34238533475263</v>
      </c>
      <c r="W162" s="167">
        <v>253.2660614018474</v>
      </c>
      <c r="X162" s="173">
        <v>251</v>
      </c>
      <c r="Y162" s="189">
        <v>251</v>
      </c>
      <c r="Z162" s="166">
        <v>385.34</v>
      </c>
      <c r="AA162" s="167">
        <v>415</v>
      </c>
      <c r="AB162" s="166">
        <v>532</v>
      </c>
      <c r="AC162" s="321">
        <v>315</v>
      </c>
      <c r="AD162" s="173">
        <v>328</v>
      </c>
      <c r="AE162" s="191">
        <v>197</v>
      </c>
      <c r="AF162" s="173">
        <v>240</v>
      </c>
      <c r="AG162" s="174">
        <v>249</v>
      </c>
      <c r="AH162" s="173">
        <v>184.1</v>
      </c>
      <c r="AI162" s="174">
        <v>206</v>
      </c>
      <c r="AJ162" s="173">
        <v>189.33</v>
      </c>
      <c r="AK162" s="174">
        <v>204</v>
      </c>
      <c r="AL162" s="173">
        <v>144</v>
      </c>
      <c r="AM162" s="174">
        <v>139</v>
      </c>
      <c r="AN162" s="173">
        <v>280.52</v>
      </c>
      <c r="AO162" s="189">
        <v>291.3</v>
      </c>
      <c r="AP162" s="173">
        <v>237.47299999999998</v>
      </c>
      <c r="AQ162" s="174">
        <v>300.72999999999996</v>
      </c>
      <c r="AR162" s="173">
        <v>262</v>
      </c>
      <c r="AS162" s="174">
        <v>282</v>
      </c>
      <c r="AT162" s="173">
        <v>232.14</v>
      </c>
      <c r="AU162" s="174">
        <v>249.81</v>
      </c>
      <c r="AV162" s="173">
        <v>260.8</v>
      </c>
      <c r="AW162" s="174">
        <v>176</v>
      </c>
      <c r="AX162" s="173">
        <v>223.91176000000002</v>
      </c>
      <c r="AY162" s="174">
        <v>232.51239999999999</v>
      </c>
      <c r="AZ162" s="192">
        <v>313.5593220338983</v>
      </c>
      <c r="BA162" s="174">
        <v>326</v>
      </c>
      <c r="BB162" s="166">
        <v>340</v>
      </c>
      <c r="BC162" s="167">
        <v>177.8207073954984</v>
      </c>
      <c r="BD162" s="173">
        <v>458</v>
      </c>
      <c r="BE162" s="174">
        <v>493</v>
      </c>
      <c r="BF162" s="173">
        <v>254</v>
      </c>
      <c r="BG162" s="174">
        <v>219</v>
      </c>
      <c r="BH162" s="173">
        <v>286</v>
      </c>
      <c r="BI162" s="174">
        <v>285</v>
      </c>
      <c r="BJ162" s="173">
        <v>182.2</v>
      </c>
      <c r="BK162" s="174">
        <v>189</v>
      </c>
      <c r="BL162" s="173">
        <v>166</v>
      </c>
      <c r="BM162" s="189">
        <v>163</v>
      </c>
      <c r="BN162" s="193">
        <v>260</v>
      </c>
      <c r="BO162" s="194">
        <v>280</v>
      </c>
      <c r="BP162" s="166">
        <v>388.3</v>
      </c>
      <c r="BQ162" s="167">
        <v>297.43688171999997</v>
      </c>
    </row>
    <row r="163" spans="1:69" s="195" customFormat="1" ht="41.25" customHeight="1" thickBot="1" x14ac:dyDescent="0.3">
      <c r="A163" s="205">
        <v>88</v>
      </c>
      <c r="B163" s="24" t="s">
        <v>153</v>
      </c>
      <c r="C163" s="1390" t="s">
        <v>3</v>
      </c>
      <c r="D163" s="1390"/>
      <c r="E163" s="138" t="s">
        <v>8</v>
      </c>
      <c r="F163" s="224" t="e">
        <f>#REF!</f>
        <v>#REF!</v>
      </c>
      <c r="G163" s="138">
        <v>0.33</v>
      </c>
      <c r="H163" s="206" t="e">
        <f t="shared" si="5"/>
        <v>#REF!</v>
      </c>
      <c r="I163" s="206" t="e">
        <f>(H163*($I$9+#REF!))+H163</f>
        <v>#REF!</v>
      </c>
      <c r="J163" s="274" t="e">
        <f>#REF!</f>
        <v>#REF!</v>
      </c>
      <c r="K163" s="275" t="e">
        <f>#REF!</f>
        <v>#REF!</v>
      </c>
      <c r="L163" s="166">
        <v>191</v>
      </c>
      <c r="M163" s="167">
        <v>123</v>
      </c>
      <c r="N163" s="184">
        <v>143.38441740065187</v>
      </c>
      <c r="O163" s="185">
        <v>113.2</v>
      </c>
      <c r="P163" s="186">
        <v>211</v>
      </c>
      <c r="Q163" s="167">
        <v>156.75</v>
      </c>
      <c r="R163" s="166">
        <v>190.24363076999001</v>
      </c>
      <c r="S163" s="167">
        <v>168.4</v>
      </c>
      <c r="T163" s="187">
        <v>334</v>
      </c>
      <c r="U163" s="188">
        <v>96</v>
      </c>
      <c r="V163" s="166">
        <v>155.32597432093678</v>
      </c>
      <c r="W163" s="167">
        <v>167.15560052521928</v>
      </c>
      <c r="X163" s="173">
        <v>166</v>
      </c>
      <c r="Y163" s="189">
        <v>166</v>
      </c>
      <c r="Z163" s="166">
        <v>254.33</v>
      </c>
      <c r="AA163" s="167">
        <v>274</v>
      </c>
      <c r="AB163" s="166">
        <v>352</v>
      </c>
      <c r="AC163" s="321">
        <v>208</v>
      </c>
      <c r="AD163" s="173">
        <v>216</v>
      </c>
      <c r="AE163" s="191">
        <v>130</v>
      </c>
      <c r="AF163" s="173">
        <v>158</v>
      </c>
      <c r="AG163" s="174">
        <v>164</v>
      </c>
      <c r="AH163" s="173">
        <v>121.34</v>
      </c>
      <c r="AI163" s="174">
        <v>136</v>
      </c>
      <c r="AJ163" s="173">
        <v>124.47</v>
      </c>
      <c r="AK163" s="174">
        <v>134</v>
      </c>
      <c r="AL163" s="173">
        <v>95</v>
      </c>
      <c r="AM163" s="174">
        <v>92</v>
      </c>
      <c r="AN163" s="173">
        <v>185.15</v>
      </c>
      <c r="AO163" s="189">
        <v>192.3</v>
      </c>
      <c r="AP163" s="173">
        <v>156.58699999999999</v>
      </c>
      <c r="AQ163" s="174">
        <v>199.10399999999998</v>
      </c>
      <c r="AR163" s="173">
        <v>173</v>
      </c>
      <c r="AS163" s="174">
        <v>186</v>
      </c>
      <c r="AT163" s="173">
        <v>153.21</v>
      </c>
      <c r="AU163" s="174">
        <v>164.88</v>
      </c>
      <c r="AV163" s="173">
        <v>172.8</v>
      </c>
      <c r="AW163" s="174">
        <v>116</v>
      </c>
      <c r="AX163" s="173">
        <v>147.78134000000003</v>
      </c>
      <c r="AY163" s="174">
        <v>153.45186000000001</v>
      </c>
      <c r="AZ163" s="192">
        <v>199.15254237288136</v>
      </c>
      <c r="BA163" s="174">
        <v>206</v>
      </c>
      <c r="BB163" s="166">
        <v>225</v>
      </c>
      <c r="BC163" s="167">
        <v>117.41970731707318</v>
      </c>
      <c r="BD163" s="173">
        <v>302</v>
      </c>
      <c r="BE163" s="174">
        <v>325</v>
      </c>
      <c r="BF163" s="173">
        <v>168</v>
      </c>
      <c r="BG163" s="174">
        <v>144</v>
      </c>
      <c r="BH163" s="173">
        <v>189</v>
      </c>
      <c r="BI163" s="174">
        <v>188</v>
      </c>
      <c r="BJ163" s="173">
        <v>120.34</v>
      </c>
      <c r="BK163" s="174">
        <v>125</v>
      </c>
      <c r="BL163" s="173">
        <v>109</v>
      </c>
      <c r="BM163" s="189">
        <v>108</v>
      </c>
      <c r="BN163" s="193">
        <v>171</v>
      </c>
      <c r="BO163" s="194">
        <v>184</v>
      </c>
      <c r="BP163" s="166">
        <v>256.3</v>
      </c>
      <c r="BQ163" s="167">
        <v>196.30752108000001</v>
      </c>
    </row>
    <row r="164" spans="1:69" s="195" customFormat="1" ht="41.25" customHeight="1" thickBot="1" x14ac:dyDescent="0.3">
      <c r="A164" s="205">
        <v>89</v>
      </c>
      <c r="B164" s="24" t="s">
        <v>154</v>
      </c>
      <c r="C164" s="1390" t="s">
        <v>3</v>
      </c>
      <c r="D164" s="1390"/>
      <c r="E164" s="138" t="s">
        <v>8</v>
      </c>
      <c r="F164" s="224" t="e">
        <f>#REF!</f>
        <v>#REF!</v>
      </c>
      <c r="G164" s="138">
        <v>1</v>
      </c>
      <c r="H164" s="206" t="e">
        <f t="shared" si="5"/>
        <v>#REF!</v>
      </c>
      <c r="I164" s="206" t="e">
        <f>(H164*($I$9+#REF!))+H164</f>
        <v>#REF!</v>
      </c>
      <c r="J164" s="274" t="e">
        <f>#REF!</f>
        <v>#REF!</v>
      </c>
      <c r="K164" s="275" t="e">
        <f>#REF!</f>
        <v>#REF!</v>
      </c>
      <c r="L164" s="166">
        <v>579</v>
      </c>
      <c r="M164" s="167">
        <v>374</v>
      </c>
      <c r="N164" s="184">
        <v>434.49823454742989</v>
      </c>
      <c r="O164" s="185">
        <v>342.9</v>
      </c>
      <c r="P164" s="186">
        <v>640</v>
      </c>
      <c r="Q164" s="167">
        <v>475.5</v>
      </c>
      <c r="R164" s="166">
        <v>576.49585081815155</v>
      </c>
      <c r="S164" s="167">
        <v>510.2</v>
      </c>
      <c r="T164" s="187">
        <v>1013</v>
      </c>
      <c r="U164" s="188">
        <v>292</v>
      </c>
      <c r="V164" s="166">
        <v>470.68477066950527</v>
      </c>
      <c r="W164" s="167">
        <v>506.53212280369479</v>
      </c>
      <c r="X164" s="173">
        <v>503</v>
      </c>
      <c r="Y164" s="189">
        <v>503</v>
      </c>
      <c r="Z164" s="166">
        <v>770.68</v>
      </c>
      <c r="AA164" s="167">
        <v>829</v>
      </c>
      <c r="AB164" s="166">
        <v>1064</v>
      </c>
      <c r="AC164" s="321">
        <v>631</v>
      </c>
      <c r="AD164" s="173">
        <v>655</v>
      </c>
      <c r="AE164" s="191">
        <v>395</v>
      </c>
      <c r="AF164" s="173">
        <v>479</v>
      </c>
      <c r="AG164" s="174">
        <v>498</v>
      </c>
      <c r="AH164" s="173">
        <v>368.19</v>
      </c>
      <c r="AI164" s="174">
        <v>412</v>
      </c>
      <c r="AJ164" s="173">
        <v>378.65</v>
      </c>
      <c r="AK164" s="174">
        <v>407</v>
      </c>
      <c r="AL164" s="173">
        <v>288</v>
      </c>
      <c r="AM164" s="174">
        <v>277</v>
      </c>
      <c r="AN164" s="173">
        <v>561.04999999999995</v>
      </c>
      <c r="AO164" s="189">
        <v>582.6</v>
      </c>
      <c r="AP164" s="173">
        <v>474.94599999999997</v>
      </c>
      <c r="AQ164" s="174">
        <v>602.49699999999996</v>
      </c>
      <c r="AR164" s="173">
        <v>524</v>
      </c>
      <c r="AS164" s="174">
        <v>564</v>
      </c>
      <c r="AT164" s="173">
        <v>464.27</v>
      </c>
      <c r="AU164" s="174">
        <v>499.63</v>
      </c>
      <c r="AV164" s="173">
        <v>521.6</v>
      </c>
      <c r="AW164" s="174">
        <v>351</v>
      </c>
      <c r="AX164" s="173">
        <v>447.82352000000003</v>
      </c>
      <c r="AY164" s="174">
        <v>465.01426000000004</v>
      </c>
      <c r="AZ164" s="192">
        <v>622.03389830508479</v>
      </c>
      <c r="BA164" s="174">
        <v>646</v>
      </c>
      <c r="BB164" s="166">
        <v>681</v>
      </c>
      <c r="BC164" s="167">
        <v>356.23022508038588</v>
      </c>
      <c r="BD164" s="173">
        <v>916</v>
      </c>
      <c r="BE164" s="174">
        <v>985</v>
      </c>
      <c r="BF164" s="173">
        <v>508</v>
      </c>
      <c r="BG164" s="174">
        <v>436</v>
      </c>
      <c r="BH164" s="173">
        <v>572</v>
      </c>
      <c r="BI164" s="174">
        <v>571</v>
      </c>
      <c r="BJ164" s="173">
        <v>364.41</v>
      </c>
      <c r="BK164" s="174">
        <v>378</v>
      </c>
      <c r="BL164" s="173">
        <v>332</v>
      </c>
      <c r="BM164" s="189">
        <v>327</v>
      </c>
      <c r="BN164" s="193">
        <v>519</v>
      </c>
      <c r="BO164" s="194">
        <v>559</v>
      </c>
      <c r="BP164" s="166">
        <v>777.7</v>
      </c>
      <c r="BQ164" s="167">
        <v>594.87376343999995</v>
      </c>
    </row>
    <row r="165" spans="1:69" s="195" customFormat="1" ht="41.25" customHeight="1" thickBot="1" x14ac:dyDescent="0.3">
      <c r="A165" s="205">
        <v>90</v>
      </c>
      <c r="B165" s="24" t="s">
        <v>155</v>
      </c>
      <c r="C165" s="1390" t="s">
        <v>3</v>
      </c>
      <c r="D165" s="1390"/>
      <c r="E165" s="138" t="s">
        <v>8</v>
      </c>
      <c r="F165" s="224" t="e">
        <f>#REF!</f>
        <v>#REF!</v>
      </c>
      <c r="G165" s="138">
        <v>0.25</v>
      </c>
      <c r="H165" s="206" t="e">
        <f t="shared" si="5"/>
        <v>#REF!</v>
      </c>
      <c r="I165" s="206" t="e">
        <f>(H165*($I$9+#REF!))+H165</f>
        <v>#REF!</v>
      </c>
      <c r="J165" s="274" t="e">
        <f>#REF!</f>
        <v>#REF!</v>
      </c>
      <c r="K165" s="275" t="e">
        <f>#REF!</f>
        <v>#REF!</v>
      </c>
      <c r="L165" s="166">
        <v>145</v>
      </c>
      <c r="M165" s="167">
        <v>94</v>
      </c>
      <c r="N165" s="184">
        <v>108.62455863685747</v>
      </c>
      <c r="O165" s="185">
        <v>85.7</v>
      </c>
      <c r="P165" s="186">
        <v>160</v>
      </c>
      <c r="Q165" s="167">
        <v>118.5</v>
      </c>
      <c r="R165" s="166">
        <v>144.12396270453789</v>
      </c>
      <c r="S165" s="167">
        <v>127.5</v>
      </c>
      <c r="T165" s="187">
        <v>253</v>
      </c>
      <c r="U165" s="188">
        <v>73</v>
      </c>
      <c r="V165" s="166">
        <v>117.67119266737632</v>
      </c>
      <c r="W165" s="167">
        <v>126.6330307009237</v>
      </c>
      <c r="X165" s="173">
        <v>126</v>
      </c>
      <c r="Y165" s="189">
        <v>126</v>
      </c>
      <c r="Z165" s="166">
        <v>192.67</v>
      </c>
      <c r="AA165" s="167">
        <v>207</v>
      </c>
      <c r="AB165" s="166">
        <v>266</v>
      </c>
      <c r="AC165" s="321">
        <v>158</v>
      </c>
      <c r="AD165" s="173">
        <v>164</v>
      </c>
      <c r="AE165" s="191">
        <v>99</v>
      </c>
      <c r="AF165" s="173">
        <v>120</v>
      </c>
      <c r="AG165" s="174">
        <v>124</v>
      </c>
      <c r="AH165" s="173">
        <v>92.05</v>
      </c>
      <c r="AI165" s="174">
        <v>104</v>
      </c>
      <c r="AJ165" s="173">
        <v>94.14</v>
      </c>
      <c r="AK165" s="174">
        <v>101</v>
      </c>
      <c r="AL165" s="173">
        <v>72</v>
      </c>
      <c r="AM165" s="174">
        <v>69</v>
      </c>
      <c r="AN165" s="173">
        <v>140.26</v>
      </c>
      <c r="AO165" s="189">
        <v>145.6</v>
      </c>
      <c r="AP165" s="173">
        <v>153.476</v>
      </c>
      <c r="AQ165" s="174">
        <v>164.88299999999998</v>
      </c>
      <c r="AR165" s="173">
        <v>131</v>
      </c>
      <c r="AS165" s="174">
        <v>141</v>
      </c>
      <c r="AT165" s="173">
        <v>116.07</v>
      </c>
      <c r="AU165" s="174">
        <v>124.91</v>
      </c>
      <c r="AV165" s="173">
        <v>131.20000000000002</v>
      </c>
      <c r="AW165" s="174">
        <v>88</v>
      </c>
      <c r="AX165" s="173">
        <v>111.95587999999999</v>
      </c>
      <c r="AY165" s="174">
        <v>116.25620000000001</v>
      </c>
      <c r="AZ165" s="192">
        <v>157.62711864406779</v>
      </c>
      <c r="BA165" s="174">
        <v>165</v>
      </c>
      <c r="BB165" s="166">
        <v>170</v>
      </c>
      <c r="BC165" s="167">
        <v>88.354358974358973</v>
      </c>
      <c r="BD165" s="173">
        <v>229</v>
      </c>
      <c r="BE165" s="174">
        <v>246</v>
      </c>
      <c r="BF165" s="173">
        <v>127</v>
      </c>
      <c r="BG165" s="174">
        <v>109</v>
      </c>
      <c r="BH165" s="173">
        <v>143</v>
      </c>
      <c r="BI165" s="174">
        <v>143</v>
      </c>
      <c r="BJ165" s="173">
        <v>90.68</v>
      </c>
      <c r="BK165" s="174">
        <v>94</v>
      </c>
      <c r="BL165" s="173">
        <v>83</v>
      </c>
      <c r="BM165" s="189">
        <v>82</v>
      </c>
      <c r="BN165" s="193">
        <v>130</v>
      </c>
      <c r="BO165" s="194">
        <v>140</v>
      </c>
      <c r="BP165" s="166">
        <v>194.70000000000002</v>
      </c>
      <c r="BQ165" s="167">
        <v>148.72528131999999</v>
      </c>
    </row>
    <row r="166" spans="1:69" s="195" customFormat="1" ht="41.25" customHeight="1" thickBot="1" x14ac:dyDescent="0.3">
      <c r="A166" s="205">
        <v>91</v>
      </c>
      <c r="B166" s="24" t="s">
        <v>156</v>
      </c>
      <c r="C166" s="1390" t="s">
        <v>3</v>
      </c>
      <c r="D166" s="1390"/>
      <c r="E166" s="138" t="s">
        <v>8</v>
      </c>
      <c r="F166" s="224" t="e">
        <f>#REF!</f>
        <v>#REF!</v>
      </c>
      <c r="G166" s="138">
        <v>0.1</v>
      </c>
      <c r="H166" s="206" t="e">
        <f t="shared" si="5"/>
        <v>#REF!</v>
      </c>
      <c r="I166" s="206" t="e">
        <f>(H166*($I$9+#REF!))+H166</f>
        <v>#REF!</v>
      </c>
      <c r="J166" s="274" t="e">
        <f>#REF!</f>
        <v>#REF!</v>
      </c>
      <c r="K166" s="275" t="e">
        <f>#REF!</f>
        <v>#REF!</v>
      </c>
      <c r="L166" s="166">
        <v>58</v>
      </c>
      <c r="M166" s="167">
        <v>37</v>
      </c>
      <c r="N166" s="184">
        <v>43.449823454742997</v>
      </c>
      <c r="O166" s="185">
        <v>34.299999999999997</v>
      </c>
      <c r="P166" s="186">
        <v>64</v>
      </c>
      <c r="Q166" s="167">
        <v>47.25</v>
      </c>
      <c r="R166" s="166">
        <v>57.649585081815168</v>
      </c>
      <c r="S166" s="167">
        <v>51</v>
      </c>
      <c r="T166" s="187">
        <v>101</v>
      </c>
      <c r="U166" s="188">
        <v>29</v>
      </c>
      <c r="V166" s="166">
        <v>47.068477066950528</v>
      </c>
      <c r="W166" s="167">
        <v>50.653212280369473</v>
      </c>
      <c r="X166" s="173">
        <v>50</v>
      </c>
      <c r="Y166" s="189">
        <v>50</v>
      </c>
      <c r="Z166" s="166">
        <v>77.069999999999993</v>
      </c>
      <c r="AA166" s="167">
        <v>83</v>
      </c>
      <c r="AB166" s="166">
        <v>106</v>
      </c>
      <c r="AC166" s="321">
        <v>63</v>
      </c>
      <c r="AD166" s="173">
        <v>66</v>
      </c>
      <c r="AE166" s="191">
        <v>39</v>
      </c>
      <c r="AF166" s="173">
        <v>48</v>
      </c>
      <c r="AG166" s="174">
        <v>50</v>
      </c>
      <c r="AH166" s="173">
        <v>36.61</v>
      </c>
      <c r="AI166" s="174">
        <v>41</v>
      </c>
      <c r="AJ166" s="173">
        <v>37.659999999999997</v>
      </c>
      <c r="AK166" s="174">
        <v>41</v>
      </c>
      <c r="AL166" s="173">
        <v>29</v>
      </c>
      <c r="AM166" s="174">
        <v>28</v>
      </c>
      <c r="AN166" s="173">
        <v>56.1</v>
      </c>
      <c r="AO166" s="189">
        <v>58.3</v>
      </c>
      <c r="AP166" s="173">
        <v>61.182999999999993</v>
      </c>
      <c r="AQ166" s="174">
        <v>66.367999999999995</v>
      </c>
      <c r="AR166" s="173">
        <v>52</v>
      </c>
      <c r="AS166" s="174">
        <v>56</v>
      </c>
      <c r="AT166" s="173">
        <v>46.43</v>
      </c>
      <c r="AU166" s="174">
        <v>49.96</v>
      </c>
      <c r="AV166" s="173">
        <v>52.800000000000004</v>
      </c>
      <c r="AW166" s="174">
        <v>35</v>
      </c>
      <c r="AX166" s="173">
        <v>44.784460000000003</v>
      </c>
      <c r="AY166" s="174">
        <v>46.502479999999998</v>
      </c>
      <c r="AZ166" s="192">
        <v>69.491525423728817</v>
      </c>
      <c r="BA166" s="174">
        <v>73</v>
      </c>
      <c r="BB166" s="166">
        <v>68</v>
      </c>
      <c r="BC166" s="167">
        <v>35.225806451612904</v>
      </c>
      <c r="BD166" s="173">
        <v>92</v>
      </c>
      <c r="BE166" s="174">
        <v>99</v>
      </c>
      <c r="BF166" s="173">
        <v>51</v>
      </c>
      <c r="BG166" s="174">
        <v>43</v>
      </c>
      <c r="BH166" s="173">
        <v>57</v>
      </c>
      <c r="BI166" s="174">
        <v>57</v>
      </c>
      <c r="BJ166" s="173">
        <v>36.44</v>
      </c>
      <c r="BK166" s="174">
        <v>38</v>
      </c>
      <c r="BL166" s="173">
        <v>33</v>
      </c>
      <c r="BM166" s="189">
        <v>33</v>
      </c>
      <c r="BN166" s="193">
        <v>52</v>
      </c>
      <c r="BO166" s="194">
        <v>56</v>
      </c>
      <c r="BP166" s="166">
        <v>78.100000000000009</v>
      </c>
      <c r="BQ166" s="167">
        <v>59.484640159999998</v>
      </c>
    </row>
    <row r="167" spans="1:69" s="195" customFormat="1" ht="41.25" customHeight="1" thickBot="1" x14ac:dyDescent="0.3">
      <c r="A167" s="205">
        <v>92</v>
      </c>
      <c r="B167" s="24" t="s">
        <v>157</v>
      </c>
      <c r="C167" s="1390" t="s">
        <v>3</v>
      </c>
      <c r="D167" s="1390"/>
      <c r="E167" s="138" t="s">
        <v>8</v>
      </c>
      <c r="F167" s="224" t="e">
        <f>#REF!</f>
        <v>#REF!</v>
      </c>
      <c r="G167" s="138">
        <v>1</v>
      </c>
      <c r="H167" s="206" t="e">
        <f t="shared" si="5"/>
        <v>#REF!</v>
      </c>
      <c r="I167" s="206" t="e">
        <f>(H167*($I$9+#REF!))+H167</f>
        <v>#REF!</v>
      </c>
      <c r="J167" s="274" t="e">
        <f>#REF!</f>
        <v>#REF!</v>
      </c>
      <c r="K167" s="275" t="e">
        <f>#REF!</f>
        <v>#REF!</v>
      </c>
      <c r="L167" s="166">
        <v>579</v>
      </c>
      <c r="M167" s="167">
        <v>374</v>
      </c>
      <c r="N167" s="184">
        <v>434.49823454742989</v>
      </c>
      <c r="O167" s="185">
        <v>342.9</v>
      </c>
      <c r="P167" s="186">
        <v>640</v>
      </c>
      <c r="Q167" s="167">
        <v>475.5</v>
      </c>
      <c r="R167" s="166">
        <v>576.49585081815155</v>
      </c>
      <c r="S167" s="167">
        <v>510.2</v>
      </c>
      <c r="T167" s="187">
        <v>1013</v>
      </c>
      <c r="U167" s="188">
        <v>292</v>
      </c>
      <c r="V167" s="166">
        <v>470.68477066950527</v>
      </c>
      <c r="W167" s="167">
        <v>506.53212280369479</v>
      </c>
      <c r="X167" s="173">
        <v>503</v>
      </c>
      <c r="Y167" s="189">
        <v>503</v>
      </c>
      <c r="Z167" s="166">
        <v>770.68</v>
      </c>
      <c r="AA167" s="167">
        <v>829</v>
      </c>
      <c r="AB167" s="166">
        <v>1064</v>
      </c>
      <c r="AC167" s="321">
        <v>631</v>
      </c>
      <c r="AD167" s="173">
        <v>655</v>
      </c>
      <c r="AE167" s="191">
        <v>395</v>
      </c>
      <c r="AF167" s="173">
        <v>479</v>
      </c>
      <c r="AG167" s="174">
        <v>498</v>
      </c>
      <c r="AH167" s="173">
        <v>368.19</v>
      </c>
      <c r="AI167" s="174">
        <v>412</v>
      </c>
      <c r="AJ167" s="173">
        <v>378.65</v>
      </c>
      <c r="AK167" s="174">
        <v>407</v>
      </c>
      <c r="AL167" s="173">
        <v>288</v>
      </c>
      <c r="AM167" s="174">
        <v>277</v>
      </c>
      <c r="AN167" s="173">
        <v>561.04999999999995</v>
      </c>
      <c r="AO167" s="189">
        <v>582.6</v>
      </c>
      <c r="AP167" s="173">
        <v>613.904</v>
      </c>
      <c r="AQ167" s="174">
        <v>660.56899999999996</v>
      </c>
      <c r="AR167" s="173">
        <v>524</v>
      </c>
      <c r="AS167" s="174">
        <v>564</v>
      </c>
      <c r="AT167" s="173">
        <v>464.27</v>
      </c>
      <c r="AU167" s="174">
        <v>499.63</v>
      </c>
      <c r="AV167" s="173">
        <v>521.6</v>
      </c>
      <c r="AW167" s="174">
        <v>351</v>
      </c>
      <c r="AX167" s="173">
        <v>447.82352000000003</v>
      </c>
      <c r="AY167" s="174">
        <v>465.01426000000004</v>
      </c>
      <c r="AZ167" s="192">
        <v>622.03389830508479</v>
      </c>
      <c r="BA167" s="174">
        <v>646</v>
      </c>
      <c r="BB167" s="166">
        <v>681</v>
      </c>
      <c r="BC167" s="167">
        <v>356.23022508038588</v>
      </c>
      <c r="BD167" s="173">
        <v>916</v>
      </c>
      <c r="BE167" s="174">
        <v>985</v>
      </c>
      <c r="BF167" s="173">
        <v>508</v>
      </c>
      <c r="BG167" s="174">
        <v>436</v>
      </c>
      <c r="BH167" s="173">
        <v>572</v>
      </c>
      <c r="BI167" s="174">
        <v>571</v>
      </c>
      <c r="BJ167" s="173">
        <v>364.41</v>
      </c>
      <c r="BK167" s="174">
        <v>378</v>
      </c>
      <c r="BL167" s="173">
        <v>332</v>
      </c>
      <c r="BM167" s="189">
        <v>327</v>
      </c>
      <c r="BN167" s="193">
        <v>519</v>
      </c>
      <c r="BO167" s="194">
        <v>559</v>
      </c>
      <c r="BP167" s="166">
        <v>777.7</v>
      </c>
      <c r="BQ167" s="167">
        <v>594.87376343999995</v>
      </c>
    </row>
    <row r="168" spans="1:69" s="195" customFormat="1" ht="41.25" customHeight="1" thickBot="1" x14ac:dyDescent="0.3">
      <c r="A168" s="205">
        <v>93</v>
      </c>
      <c r="B168" s="24" t="s">
        <v>158</v>
      </c>
      <c r="C168" s="1390" t="s">
        <v>3</v>
      </c>
      <c r="D168" s="1390"/>
      <c r="E168" s="138" t="s">
        <v>8</v>
      </c>
      <c r="F168" s="224" t="e">
        <f>#REF!</f>
        <v>#REF!</v>
      </c>
      <c r="G168" s="138">
        <v>0.52</v>
      </c>
      <c r="H168" s="206" t="e">
        <f t="shared" si="5"/>
        <v>#REF!</v>
      </c>
      <c r="I168" s="206" t="e">
        <f>(H168*($I$9+#REF!))+H168</f>
        <v>#REF!</v>
      </c>
      <c r="J168" s="274" t="e">
        <f>#REF!</f>
        <v>#REF!</v>
      </c>
      <c r="K168" s="275" t="e">
        <f>#REF!</f>
        <v>#REF!</v>
      </c>
      <c r="L168" s="166">
        <v>301</v>
      </c>
      <c r="M168" s="167">
        <v>194</v>
      </c>
      <c r="N168" s="184">
        <v>225.93908196466356</v>
      </c>
      <c r="O168" s="185">
        <v>178.3</v>
      </c>
      <c r="P168" s="186">
        <v>333</v>
      </c>
      <c r="Q168" s="167">
        <v>247.5</v>
      </c>
      <c r="R168" s="166">
        <v>299.77784242543885</v>
      </c>
      <c r="S168" s="167">
        <v>265.3</v>
      </c>
      <c r="T168" s="187">
        <v>527</v>
      </c>
      <c r="U168" s="188">
        <v>152</v>
      </c>
      <c r="V168" s="166">
        <v>244.75608074814278</v>
      </c>
      <c r="W168" s="167">
        <v>263.3967038579213</v>
      </c>
      <c r="X168" s="173">
        <v>261</v>
      </c>
      <c r="Y168" s="189">
        <v>261</v>
      </c>
      <c r="Z168" s="166">
        <v>400.75</v>
      </c>
      <c r="AA168" s="167">
        <v>431</v>
      </c>
      <c r="AB168" s="166">
        <v>553</v>
      </c>
      <c r="AC168" s="321">
        <v>328</v>
      </c>
      <c r="AD168" s="173">
        <v>341</v>
      </c>
      <c r="AE168" s="191">
        <v>205</v>
      </c>
      <c r="AF168" s="173">
        <v>249</v>
      </c>
      <c r="AG168" s="174">
        <v>259</v>
      </c>
      <c r="AH168" s="173">
        <v>191.42</v>
      </c>
      <c r="AI168" s="174">
        <v>214</v>
      </c>
      <c r="AJ168" s="173">
        <v>196.65</v>
      </c>
      <c r="AK168" s="174">
        <v>211</v>
      </c>
      <c r="AL168" s="173">
        <v>150</v>
      </c>
      <c r="AM168" s="174">
        <v>144</v>
      </c>
      <c r="AN168" s="173">
        <v>291.75</v>
      </c>
      <c r="AO168" s="189">
        <v>302.89999999999998</v>
      </c>
      <c r="AP168" s="173">
        <v>246.80599999999998</v>
      </c>
      <c r="AQ168" s="174">
        <v>312.137</v>
      </c>
      <c r="AR168" s="173">
        <v>273</v>
      </c>
      <c r="AS168" s="174">
        <v>293</v>
      </c>
      <c r="AT168" s="173">
        <v>241.42</v>
      </c>
      <c r="AU168" s="174">
        <v>259.81</v>
      </c>
      <c r="AV168" s="173">
        <v>272</v>
      </c>
      <c r="AW168" s="174">
        <v>183</v>
      </c>
      <c r="AX168" s="173">
        <v>232.87076000000002</v>
      </c>
      <c r="AY168" s="174">
        <v>241.80868000000001</v>
      </c>
      <c r="AZ168" s="192">
        <v>311.0169491525424</v>
      </c>
      <c r="BA168" s="174">
        <v>323</v>
      </c>
      <c r="BB168" s="166">
        <v>354</v>
      </c>
      <c r="BC168" s="167">
        <v>185.09473684210525</v>
      </c>
      <c r="BD168" s="173">
        <v>476</v>
      </c>
      <c r="BE168" s="174">
        <v>512</v>
      </c>
      <c r="BF168" s="173">
        <v>264</v>
      </c>
      <c r="BG168" s="174">
        <v>226</v>
      </c>
      <c r="BH168" s="173">
        <v>297</v>
      </c>
      <c r="BI168" s="174">
        <v>297</v>
      </c>
      <c r="BJ168" s="173">
        <v>188.98</v>
      </c>
      <c r="BK168" s="174">
        <v>197</v>
      </c>
      <c r="BL168" s="173">
        <v>173</v>
      </c>
      <c r="BM168" s="189">
        <v>170</v>
      </c>
      <c r="BN168" s="193">
        <v>270</v>
      </c>
      <c r="BO168" s="194">
        <v>291</v>
      </c>
      <c r="BP168" s="166">
        <v>403.70000000000005</v>
      </c>
      <c r="BQ168" s="167">
        <v>309.33928212000001</v>
      </c>
    </row>
    <row r="169" spans="1:69" s="195" customFormat="1" ht="41.25" customHeight="1" thickBot="1" x14ac:dyDescent="0.3">
      <c r="A169" s="205">
        <v>94</v>
      </c>
      <c r="B169" s="24" t="s">
        <v>159</v>
      </c>
      <c r="C169" s="1390" t="s">
        <v>3</v>
      </c>
      <c r="D169" s="1390"/>
      <c r="E169" s="138" t="s">
        <v>8</v>
      </c>
      <c r="F169" s="224" t="e">
        <f>#REF!</f>
        <v>#REF!</v>
      </c>
      <c r="G169" s="138">
        <v>0.32</v>
      </c>
      <c r="H169" s="206" t="e">
        <f t="shared" si="5"/>
        <v>#REF!</v>
      </c>
      <c r="I169" s="206" t="e">
        <f>(H169*($I$9+#REF!))+H169</f>
        <v>#REF!</v>
      </c>
      <c r="J169" s="274" t="e">
        <f>#REF!</f>
        <v>#REF!</v>
      </c>
      <c r="K169" s="275" t="e">
        <f>#REF!</f>
        <v>#REF!</v>
      </c>
      <c r="L169" s="166">
        <v>185</v>
      </c>
      <c r="M169" s="167">
        <v>120</v>
      </c>
      <c r="N169" s="184">
        <v>139.03943505517756</v>
      </c>
      <c r="O169" s="185">
        <v>109.7</v>
      </c>
      <c r="P169" s="186">
        <v>205</v>
      </c>
      <c r="Q169" s="167">
        <v>152.25</v>
      </c>
      <c r="R169" s="166">
        <v>184.4786722618085</v>
      </c>
      <c r="S169" s="167">
        <v>163.30000000000001</v>
      </c>
      <c r="T169" s="187">
        <v>324</v>
      </c>
      <c r="U169" s="188">
        <v>93</v>
      </c>
      <c r="V169" s="166">
        <v>150.61912661424171</v>
      </c>
      <c r="W169" s="167">
        <v>162.09027929718232</v>
      </c>
      <c r="X169" s="173">
        <v>161</v>
      </c>
      <c r="Y169" s="189">
        <v>161</v>
      </c>
      <c r="Z169" s="166">
        <v>246.62</v>
      </c>
      <c r="AA169" s="167">
        <v>265</v>
      </c>
      <c r="AB169" s="166">
        <v>341</v>
      </c>
      <c r="AC169" s="321">
        <v>202</v>
      </c>
      <c r="AD169" s="173">
        <v>210</v>
      </c>
      <c r="AE169" s="191">
        <v>126</v>
      </c>
      <c r="AF169" s="173">
        <v>153</v>
      </c>
      <c r="AG169" s="174">
        <v>159</v>
      </c>
      <c r="AH169" s="173">
        <v>118.2</v>
      </c>
      <c r="AI169" s="174">
        <v>132</v>
      </c>
      <c r="AJ169" s="173">
        <v>121.34</v>
      </c>
      <c r="AK169" s="174">
        <v>131</v>
      </c>
      <c r="AL169" s="173">
        <v>92</v>
      </c>
      <c r="AM169" s="174">
        <v>89</v>
      </c>
      <c r="AN169" s="173">
        <v>179.54</v>
      </c>
      <c r="AO169" s="189">
        <v>186.4</v>
      </c>
      <c r="AP169" s="173">
        <v>152.43899999999999</v>
      </c>
      <c r="AQ169" s="174">
        <v>192.88199999999998</v>
      </c>
      <c r="AR169" s="173">
        <v>168</v>
      </c>
      <c r="AS169" s="174">
        <v>181</v>
      </c>
      <c r="AT169" s="173">
        <v>148.57</v>
      </c>
      <c r="AU169" s="174">
        <v>159.88</v>
      </c>
      <c r="AV169" s="173">
        <v>166.4</v>
      </c>
      <c r="AW169" s="174">
        <v>112</v>
      </c>
      <c r="AX169" s="173">
        <v>143.30184</v>
      </c>
      <c r="AY169" s="174">
        <v>148.80372000000003</v>
      </c>
      <c r="AZ169" s="192">
        <v>199.15254237288136</v>
      </c>
      <c r="BA169" s="174">
        <v>206</v>
      </c>
      <c r="BB169" s="166">
        <v>218</v>
      </c>
      <c r="BC169" s="167">
        <v>113.51115577889449</v>
      </c>
      <c r="BD169" s="173">
        <v>293</v>
      </c>
      <c r="BE169" s="174">
        <v>315</v>
      </c>
      <c r="BF169" s="173">
        <v>163</v>
      </c>
      <c r="BG169" s="174">
        <v>140</v>
      </c>
      <c r="BH169" s="173">
        <v>183</v>
      </c>
      <c r="BI169" s="174">
        <v>183</v>
      </c>
      <c r="BJ169" s="173">
        <v>116.1</v>
      </c>
      <c r="BK169" s="174">
        <v>121</v>
      </c>
      <c r="BL169" s="173">
        <v>106</v>
      </c>
      <c r="BM169" s="189">
        <v>104</v>
      </c>
      <c r="BN169" s="193">
        <v>166</v>
      </c>
      <c r="BO169" s="194">
        <v>179</v>
      </c>
      <c r="BP169" s="166">
        <v>248.60000000000002</v>
      </c>
      <c r="BQ169" s="167">
        <v>190.35632088</v>
      </c>
    </row>
    <row r="170" spans="1:69" s="195" customFormat="1" ht="41.25" customHeight="1" thickBot="1" x14ac:dyDescent="0.3">
      <c r="A170" s="205">
        <v>95</v>
      </c>
      <c r="B170" s="24" t="s">
        <v>160</v>
      </c>
      <c r="C170" s="1390" t="s">
        <v>3</v>
      </c>
      <c r="D170" s="1390"/>
      <c r="E170" s="138" t="s">
        <v>8</v>
      </c>
      <c r="F170" s="224" t="e">
        <f>#REF!</f>
        <v>#REF!</v>
      </c>
      <c r="G170" s="138">
        <v>0.4</v>
      </c>
      <c r="H170" s="206" t="e">
        <f t="shared" si="5"/>
        <v>#REF!</v>
      </c>
      <c r="I170" s="206" t="e">
        <f>(H170*($I$9+#REF!))+H170</f>
        <v>#REF!</v>
      </c>
      <c r="J170" s="274" t="e">
        <f>#REF!</f>
        <v>#REF!</v>
      </c>
      <c r="K170" s="275" t="e">
        <f>#REF!</f>
        <v>#REF!</v>
      </c>
      <c r="L170" s="166">
        <v>232</v>
      </c>
      <c r="M170" s="167">
        <v>150</v>
      </c>
      <c r="N170" s="184">
        <v>173.79929381897199</v>
      </c>
      <c r="O170" s="185">
        <v>137.19999999999999</v>
      </c>
      <c r="P170" s="186">
        <v>256</v>
      </c>
      <c r="Q170" s="167">
        <v>190.5</v>
      </c>
      <c r="R170" s="166">
        <v>230.59834032726067</v>
      </c>
      <c r="S170" s="167">
        <v>204.1</v>
      </c>
      <c r="T170" s="187">
        <v>405</v>
      </c>
      <c r="U170" s="188">
        <v>117</v>
      </c>
      <c r="V170" s="166">
        <v>188.27390826780211</v>
      </c>
      <c r="W170" s="167">
        <v>202.61284912147789</v>
      </c>
      <c r="X170" s="173">
        <v>201</v>
      </c>
      <c r="Y170" s="189">
        <v>201</v>
      </c>
      <c r="Z170" s="166">
        <v>308.27</v>
      </c>
      <c r="AA170" s="167">
        <v>332</v>
      </c>
      <c r="AB170" s="166">
        <v>426</v>
      </c>
      <c r="AC170" s="321">
        <v>252</v>
      </c>
      <c r="AD170" s="173">
        <v>262</v>
      </c>
      <c r="AE170" s="191">
        <v>158</v>
      </c>
      <c r="AF170" s="173">
        <v>192</v>
      </c>
      <c r="AG170" s="174">
        <v>199</v>
      </c>
      <c r="AH170" s="173">
        <v>147.49</v>
      </c>
      <c r="AI170" s="174">
        <v>165</v>
      </c>
      <c r="AJ170" s="173">
        <v>151.66999999999999</v>
      </c>
      <c r="AK170" s="174">
        <v>163</v>
      </c>
      <c r="AL170" s="173">
        <v>115</v>
      </c>
      <c r="AM170" s="174">
        <v>112</v>
      </c>
      <c r="AN170" s="173">
        <v>224.42</v>
      </c>
      <c r="AO170" s="189">
        <v>233</v>
      </c>
      <c r="AP170" s="173">
        <v>189.77099999999999</v>
      </c>
      <c r="AQ170" s="174">
        <v>240.58399999999997</v>
      </c>
      <c r="AR170" s="173">
        <v>210</v>
      </c>
      <c r="AS170" s="174">
        <v>226</v>
      </c>
      <c r="AT170" s="173">
        <v>185.71</v>
      </c>
      <c r="AU170" s="174">
        <v>199.85</v>
      </c>
      <c r="AV170" s="173">
        <v>209.60000000000002</v>
      </c>
      <c r="AW170" s="174">
        <v>140</v>
      </c>
      <c r="AX170" s="173">
        <v>179.12729999999999</v>
      </c>
      <c r="AY170" s="174">
        <v>186.00991999999999</v>
      </c>
      <c r="AZ170" s="192">
        <v>247.45762711864407</v>
      </c>
      <c r="BA170" s="174">
        <v>256</v>
      </c>
      <c r="BB170" s="166">
        <v>272</v>
      </c>
      <c r="BC170" s="167">
        <v>142.59534136546185</v>
      </c>
      <c r="BD170" s="173">
        <v>366</v>
      </c>
      <c r="BE170" s="174">
        <v>394</v>
      </c>
      <c r="BF170" s="173">
        <v>203</v>
      </c>
      <c r="BG170" s="174">
        <v>174</v>
      </c>
      <c r="BH170" s="173">
        <v>229</v>
      </c>
      <c r="BI170" s="174">
        <v>228</v>
      </c>
      <c r="BJ170" s="173">
        <v>145.76</v>
      </c>
      <c r="BK170" s="174">
        <v>151</v>
      </c>
      <c r="BL170" s="173">
        <v>132</v>
      </c>
      <c r="BM170" s="189">
        <v>130</v>
      </c>
      <c r="BN170" s="193">
        <v>208</v>
      </c>
      <c r="BO170" s="194">
        <v>224</v>
      </c>
      <c r="BP170" s="166">
        <v>311.3</v>
      </c>
      <c r="BQ170" s="167">
        <v>237.95224156000003</v>
      </c>
    </row>
    <row r="171" spans="1:69" s="195" customFormat="1" ht="41.25" customHeight="1" thickBot="1" x14ac:dyDescent="0.3">
      <c r="A171" s="205">
        <v>96</v>
      </c>
      <c r="B171" s="24" t="s">
        <v>161</v>
      </c>
      <c r="C171" s="1390" t="s">
        <v>3</v>
      </c>
      <c r="D171" s="1390"/>
      <c r="E171" s="138" t="s">
        <v>8</v>
      </c>
      <c r="F171" s="224" t="e">
        <f>#REF!</f>
        <v>#REF!</v>
      </c>
      <c r="G171" s="138">
        <v>0.55000000000000004</v>
      </c>
      <c r="H171" s="206" t="e">
        <f t="shared" si="5"/>
        <v>#REF!</v>
      </c>
      <c r="I171" s="206" t="e">
        <f>(H171*($I$9+#REF!))+H171</f>
        <v>#REF!</v>
      </c>
      <c r="J171" s="274" t="e">
        <f>#REF!</f>
        <v>#REF!</v>
      </c>
      <c r="K171" s="275" t="e">
        <f>#REF!</f>
        <v>#REF!</v>
      </c>
      <c r="L171" s="166">
        <v>318</v>
      </c>
      <c r="M171" s="167">
        <v>206</v>
      </c>
      <c r="N171" s="184">
        <v>238.97402900108645</v>
      </c>
      <c r="O171" s="185">
        <v>188.6</v>
      </c>
      <c r="P171" s="186">
        <v>352</v>
      </c>
      <c r="Q171" s="167">
        <v>261.75</v>
      </c>
      <c r="R171" s="166">
        <v>317.07271794998337</v>
      </c>
      <c r="S171" s="167">
        <v>280.60000000000002</v>
      </c>
      <c r="T171" s="187">
        <v>557</v>
      </c>
      <c r="U171" s="188">
        <v>161</v>
      </c>
      <c r="V171" s="166">
        <v>258.87662386822791</v>
      </c>
      <c r="W171" s="167">
        <v>278.59266754203213</v>
      </c>
      <c r="X171" s="173">
        <v>277</v>
      </c>
      <c r="Y171" s="189">
        <v>277</v>
      </c>
      <c r="Z171" s="166">
        <v>423.88</v>
      </c>
      <c r="AA171" s="167">
        <v>456</v>
      </c>
      <c r="AB171" s="166">
        <v>585</v>
      </c>
      <c r="AC171" s="321">
        <v>347</v>
      </c>
      <c r="AD171" s="173">
        <v>360</v>
      </c>
      <c r="AE171" s="191">
        <v>217</v>
      </c>
      <c r="AF171" s="173">
        <v>264</v>
      </c>
      <c r="AG171" s="174">
        <v>274</v>
      </c>
      <c r="AH171" s="173">
        <v>202.92</v>
      </c>
      <c r="AI171" s="174">
        <v>227</v>
      </c>
      <c r="AJ171" s="173">
        <v>208.15</v>
      </c>
      <c r="AK171" s="174">
        <v>224</v>
      </c>
      <c r="AL171" s="173">
        <v>159</v>
      </c>
      <c r="AM171" s="174">
        <v>153</v>
      </c>
      <c r="AN171" s="173">
        <v>308.58</v>
      </c>
      <c r="AO171" s="189">
        <v>320.39999999999998</v>
      </c>
      <c r="AP171" s="173">
        <v>261.32399999999996</v>
      </c>
      <c r="AQ171" s="174">
        <v>330.803</v>
      </c>
      <c r="AR171" s="173">
        <v>288</v>
      </c>
      <c r="AS171" s="174">
        <v>310</v>
      </c>
      <c r="AT171" s="173">
        <v>255.35</v>
      </c>
      <c r="AU171" s="174">
        <v>274.8</v>
      </c>
      <c r="AV171" s="173">
        <v>286.40000000000003</v>
      </c>
      <c r="AW171" s="174">
        <v>193</v>
      </c>
      <c r="AX171" s="173">
        <v>246.29872000000003</v>
      </c>
      <c r="AY171" s="174">
        <v>255.76364000000004</v>
      </c>
      <c r="AZ171" s="192">
        <v>347.4576271186441</v>
      </c>
      <c r="BA171" s="174">
        <v>359</v>
      </c>
      <c r="BB171" s="166">
        <v>374</v>
      </c>
      <c r="BC171" s="167">
        <v>195.70526315789476</v>
      </c>
      <c r="BD171" s="173">
        <v>504</v>
      </c>
      <c r="BE171" s="174">
        <v>542</v>
      </c>
      <c r="BF171" s="173">
        <v>279</v>
      </c>
      <c r="BG171" s="174">
        <v>240</v>
      </c>
      <c r="BH171" s="173">
        <v>314</v>
      </c>
      <c r="BI171" s="174">
        <v>314</v>
      </c>
      <c r="BJ171" s="173">
        <v>200</v>
      </c>
      <c r="BK171" s="174">
        <v>208</v>
      </c>
      <c r="BL171" s="173">
        <v>183</v>
      </c>
      <c r="BM171" s="189">
        <v>180</v>
      </c>
      <c r="BN171" s="193">
        <v>286</v>
      </c>
      <c r="BO171" s="194">
        <v>307</v>
      </c>
      <c r="BP171" s="166">
        <v>427.90000000000003</v>
      </c>
      <c r="BQ171" s="167">
        <v>327.17920179999999</v>
      </c>
    </row>
    <row r="172" spans="1:69" s="195" customFormat="1" ht="41.25" customHeight="1" thickBot="1" x14ac:dyDescent="0.3">
      <c r="A172" s="205">
        <v>97</v>
      </c>
      <c r="B172" s="24" t="s">
        <v>162</v>
      </c>
      <c r="C172" s="1390" t="s">
        <v>3</v>
      </c>
      <c r="D172" s="1390"/>
      <c r="E172" s="138" t="s">
        <v>8</v>
      </c>
      <c r="F172" s="224" t="e">
        <f>#REF!</f>
        <v>#REF!</v>
      </c>
      <c r="G172" s="138">
        <v>0.75</v>
      </c>
      <c r="H172" s="206" t="e">
        <f t="shared" si="5"/>
        <v>#REF!</v>
      </c>
      <c r="I172" s="206" t="e">
        <f>(H172*($I$9+#REF!))+H172</f>
        <v>#REF!</v>
      </c>
      <c r="J172" s="274" t="e">
        <f>#REF!</f>
        <v>#REF!</v>
      </c>
      <c r="K172" s="275" t="e">
        <f>#REF!</f>
        <v>#REF!</v>
      </c>
      <c r="L172" s="166">
        <v>434</v>
      </c>
      <c r="M172" s="167">
        <v>281</v>
      </c>
      <c r="N172" s="184">
        <v>325.87367591057244</v>
      </c>
      <c r="O172" s="185">
        <v>257.2</v>
      </c>
      <c r="P172" s="186">
        <v>480</v>
      </c>
      <c r="Q172" s="167">
        <v>356.25</v>
      </c>
      <c r="R172" s="166">
        <v>432.37188811361358</v>
      </c>
      <c r="S172" s="167">
        <v>382.6</v>
      </c>
      <c r="T172" s="187">
        <v>760</v>
      </c>
      <c r="U172" s="188">
        <v>219</v>
      </c>
      <c r="V172" s="166">
        <v>353.01357800212895</v>
      </c>
      <c r="W172" s="167">
        <v>379.89909210277102</v>
      </c>
      <c r="X172" s="173">
        <v>377</v>
      </c>
      <c r="Y172" s="189">
        <v>377</v>
      </c>
      <c r="Z172" s="166">
        <v>578.01</v>
      </c>
      <c r="AA172" s="167">
        <v>622</v>
      </c>
      <c r="AB172" s="166">
        <v>798</v>
      </c>
      <c r="AC172" s="321">
        <v>473</v>
      </c>
      <c r="AD172" s="173">
        <v>491</v>
      </c>
      <c r="AE172" s="191">
        <v>296</v>
      </c>
      <c r="AF172" s="173">
        <v>360</v>
      </c>
      <c r="AG172" s="174">
        <v>373</v>
      </c>
      <c r="AH172" s="173">
        <v>276.14</v>
      </c>
      <c r="AI172" s="174">
        <v>310</v>
      </c>
      <c r="AJ172" s="173">
        <v>283.47000000000003</v>
      </c>
      <c r="AK172" s="174">
        <v>305</v>
      </c>
      <c r="AL172" s="173">
        <v>216</v>
      </c>
      <c r="AM172" s="174">
        <v>208</v>
      </c>
      <c r="AN172" s="173">
        <v>420.79</v>
      </c>
      <c r="AO172" s="189">
        <v>436.9</v>
      </c>
      <c r="AP172" s="173">
        <v>356.72799999999995</v>
      </c>
      <c r="AQ172" s="174">
        <v>451.09499999999997</v>
      </c>
      <c r="AR172" s="173">
        <v>393</v>
      </c>
      <c r="AS172" s="174">
        <v>423</v>
      </c>
      <c r="AT172" s="173">
        <v>348.2</v>
      </c>
      <c r="AU172" s="174">
        <v>374.72</v>
      </c>
      <c r="AV172" s="173">
        <v>392</v>
      </c>
      <c r="AW172" s="174">
        <v>263</v>
      </c>
      <c r="AX172" s="173">
        <v>335.86763999999999</v>
      </c>
      <c r="AY172" s="174">
        <v>348.76859999999999</v>
      </c>
      <c r="AZ172" s="192">
        <v>476.27118644067798</v>
      </c>
      <c r="BA172" s="174">
        <v>494</v>
      </c>
      <c r="BB172" s="166">
        <v>510</v>
      </c>
      <c r="BC172" s="167">
        <v>266.17387580299788</v>
      </c>
      <c r="BD172" s="173">
        <v>687</v>
      </c>
      <c r="BE172" s="174">
        <v>739</v>
      </c>
      <c r="BF172" s="173">
        <v>381</v>
      </c>
      <c r="BG172" s="174">
        <v>327</v>
      </c>
      <c r="BH172" s="173">
        <v>429</v>
      </c>
      <c r="BI172" s="174">
        <v>428</v>
      </c>
      <c r="BJ172" s="173">
        <v>272.88</v>
      </c>
      <c r="BK172" s="174">
        <v>283</v>
      </c>
      <c r="BL172" s="173">
        <v>250</v>
      </c>
      <c r="BM172" s="189">
        <v>245</v>
      </c>
      <c r="BN172" s="193">
        <v>390</v>
      </c>
      <c r="BO172" s="194">
        <v>419</v>
      </c>
      <c r="BP172" s="166">
        <v>583</v>
      </c>
      <c r="BQ172" s="167">
        <v>446.16216304</v>
      </c>
    </row>
    <row r="173" spans="1:69" s="195" customFormat="1" ht="41.25" customHeight="1" thickBot="1" x14ac:dyDescent="0.3">
      <c r="A173" s="205">
        <v>98</v>
      </c>
      <c r="B173" s="24" t="s">
        <v>163</v>
      </c>
      <c r="C173" s="1390" t="s">
        <v>3</v>
      </c>
      <c r="D173" s="1390"/>
      <c r="E173" s="138" t="s">
        <v>8</v>
      </c>
      <c r="F173" s="224" t="e">
        <f>#REF!</f>
        <v>#REF!</v>
      </c>
      <c r="G173" s="138">
        <v>0.25</v>
      </c>
      <c r="H173" s="206" t="e">
        <f t="shared" si="5"/>
        <v>#REF!</v>
      </c>
      <c r="I173" s="206" t="e">
        <f>(H173*($I$9+#REF!))+H173</f>
        <v>#REF!</v>
      </c>
      <c r="J173" s="274" t="e">
        <f>#REF!</f>
        <v>#REF!</v>
      </c>
      <c r="K173" s="275" t="e">
        <f>#REF!</f>
        <v>#REF!</v>
      </c>
      <c r="L173" s="166">
        <v>145</v>
      </c>
      <c r="M173" s="167">
        <v>94</v>
      </c>
      <c r="N173" s="184">
        <v>108.62455863685747</v>
      </c>
      <c r="O173" s="185">
        <v>85.7</v>
      </c>
      <c r="P173" s="186">
        <v>160</v>
      </c>
      <c r="Q173" s="167">
        <v>118.5</v>
      </c>
      <c r="R173" s="166">
        <v>144.12396270453789</v>
      </c>
      <c r="S173" s="167">
        <v>127.5</v>
      </c>
      <c r="T173" s="187">
        <v>253</v>
      </c>
      <c r="U173" s="188">
        <v>73</v>
      </c>
      <c r="V173" s="166">
        <v>117.67119266737632</v>
      </c>
      <c r="W173" s="167">
        <v>126.6330307009237</v>
      </c>
      <c r="X173" s="173">
        <v>126</v>
      </c>
      <c r="Y173" s="189">
        <v>126</v>
      </c>
      <c r="Z173" s="166">
        <v>192.67</v>
      </c>
      <c r="AA173" s="167">
        <v>207</v>
      </c>
      <c r="AB173" s="166">
        <v>266</v>
      </c>
      <c r="AC173" s="321">
        <v>158</v>
      </c>
      <c r="AD173" s="173">
        <v>164</v>
      </c>
      <c r="AE173" s="191">
        <v>99</v>
      </c>
      <c r="AF173" s="173">
        <v>120</v>
      </c>
      <c r="AG173" s="174">
        <v>124</v>
      </c>
      <c r="AH173" s="173">
        <v>92.05</v>
      </c>
      <c r="AI173" s="174">
        <v>104</v>
      </c>
      <c r="AJ173" s="173">
        <v>94.14</v>
      </c>
      <c r="AK173" s="174">
        <v>101</v>
      </c>
      <c r="AL173" s="173">
        <v>72</v>
      </c>
      <c r="AM173" s="174">
        <v>69</v>
      </c>
      <c r="AN173" s="173">
        <v>140.26</v>
      </c>
      <c r="AO173" s="189">
        <v>145.6</v>
      </c>
      <c r="AP173" s="173">
        <v>119.255</v>
      </c>
      <c r="AQ173" s="174">
        <v>150.36499999999998</v>
      </c>
      <c r="AR173" s="173">
        <v>131</v>
      </c>
      <c r="AS173" s="174">
        <v>141</v>
      </c>
      <c r="AT173" s="173">
        <v>116.07</v>
      </c>
      <c r="AU173" s="174">
        <v>124.91</v>
      </c>
      <c r="AV173" s="173">
        <v>131.20000000000002</v>
      </c>
      <c r="AW173" s="174">
        <v>88</v>
      </c>
      <c r="AX173" s="173">
        <v>111.95587999999999</v>
      </c>
      <c r="AY173" s="174">
        <v>116.25620000000001</v>
      </c>
      <c r="AZ173" s="192">
        <v>157.62711864406779</v>
      </c>
      <c r="BA173" s="174">
        <v>165</v>
      </c>
      <c r="BB173" s="166">
        <v>170</v>
      </c>
      <c r="BC173" s="167">
        <v>88.354358974358973</v>
      </c>
      <c r="BD173" s="173">
        <v>229</v>
      </c>
      <c r="BE173" s="174">
        <v>246</v>
      </c>
      <c r="BF173" s="173">
        <v>127</v>
      </c>
      <c r="BG173" s="174">
        <v>109</v>
      </c>
      <c r="BH173" s="173">
        <v>143</v>
      </c>
      <c r="BI173" s="174">
        <v>143</v>
      </c>
      <c r="BJ173" s="173">
        <v>90.68</v>
      </c>
      <c r="BK173" s="174">
        <v>94</v>
      </c>
      <c r="BL173" s="173">
        <v>83</v>
      </c>
      <c r="BM173" s="189">
        <v>82</v>
      </c>
      <c r="BN173" s="193">
        <v>130</v>
      </c>
      <c r="BO173" s="194">
        <v>140</v>
      </c>
      <c r="BP173" s="166">
        <v>194.70000000000002</v>
      </c>
      <c r="BQ173" s="167">
        <v>148.72528131999999</v>
      </c>
    </row>
    <row r="174" spans="1:69" s="195" customFormat="1" ht="41.25" customHeight="1" thickBot="1" x14ac:dyDescent="0.3">
      <c r="A174" s="205">
        <v>99</v>
      </c>
      <c r="B174" s="24" t="s">
        <v>164</v>
      </c>
      <c r="C174" s="1390" t="s">
        <v>3</v>
      </c>
      <c r="D174" s="1390"/>
      <c r="E174" s="138" t="s">
        <v>8</v>
      </c>
      <c r="F174" s="224" t="e">
        <f>#REF!</f>
        <v>#REF!</v>
      </c>
      <c r="G174" s="138">
        <v>1.25</v>
      </c>
      <c r="H174" s="206" t="e">
        <f t="shared" si="5"/>
        <v>#REF!</v>
      </c>
      <c r="I174" s="206" t="e">
        <f>(H174*($I$9+#REF!))+H174</f>
        <v>#REF!</v>
      </c>
      <c r="J174" s="274" t="e">
        <f>#REF!</f>
        <v>#REF!</v>
      </c>
      <c r="K174" s="275" t="e">
        <f>#REF!</f>
        <v>#REF!</v>
      </c>
      <c r="L174" s="166">
        <v>724</v>
      </c>
      <c r="M174" s="167">
        <v>468</v>
      </c>
      <c r="N174" s="184">
        <v>543.12279318428739</v>
      </c>
      <c r="O174" s="185">
        <v>428.6</v>
      </c>
      <c r="P174" s="186">
        <v>799</v>
      </c>
      <c r="Q174" s="167">
        <v>594</v>
      </c>
      <c r="R174" s="166">
        <v>720.61981352268947</v>
      </c>
      <c r="S174" s="167">
        <v>637.70000000000005</v>
      </c>
      <c r="T174" s="187">
        <v>1266</v>
      </c>
      <c r="U174" s="188">
        <v>365</v>
      </c>
      <c r="V174" s="166">
        <v>588.3559633368817</v>
      </c>
      <c r="W174" s="167">
        <v>633.16515350461839</v>
      </c>
      <c r="X174" s="173">
        <v>628</v>
      </c>
      <c r="Y174" s="189">
        <v>628</v>
      </c>
      <c r="Z174" s="166">
        <v>963.35</v>
      </c>
      <c r="AA174" s="167">
        <v>1037</v>
      </c>
      <c r="AB174" s="166">
        <v>1330</v>
      </c>
      <c r="AC174" s="321">
        <v>788</v>
      </c>
      <c r="AD174" s="173">
        <v>819</v>
      </c>
      <c r="AE174" s="191">
        <v>494</v>
      </c>
      <c r="AF174" s="173">
        <v>599</v>
      </c>
      <c r="AG174" s="174">
        <v>622</v>
      </c>
      <c r="AH174" s="173">
        <v>460.24</v>
      </c>
      <c r="AI174" s="174">
        <v>516</v>
      </c>
      <c r="AJ174" s="173">
        <v>472.79</v>
      </c>
      <c r="AK174" s="174">
        <v>509</v>
      </c>
      <c r="AL174" s="173">
        <v>360</v>
      </c>
      <c r="AM174" s="174">
        <v>347</v>
      </c>
      <c r="AN174" s="173">
        <v>701.31</v>
      </c>
      <c r="AO174" s="189">
        <v>728.2</v>
      </c>
      <c r="AP174" s="173">
        <v>593.16399999999999</v>
      </c>
      <c r="AQ174" s="174">
        <v>751.82499999999993</v>
      </c>
      <c r="AR174" s="173">
        <v>655</v>
      </c>
      <c r="AS174" s="174">
        <v>705</v>
      </c>
      <c r="AT174" s="173">
        <v>580.34</v>
      </c>
      <c r="AU174" s="174">
        <v>624.54</v>
      </c>
      <c r="AV174" s="173">
        <v>652.80000000000007</v>
      </c>
      <c r="AW174" s="174">
        <v>439</v>
      </c>
      <c r="AX174" s="173">
        <v>559.77940000000012</v>
      </c>
      <c r="AY174" s="174">
        <v>581.27046000000007</v>
      </c>
      <c r="AZ174" s="192">
        <v>816.94915254237287</v>
      </c>
      <c r="BA174" s="174">
        <v>847</v>
      </c>
      <c r="BB174" s="166">
        <v>851</v>
      </c>
      <c r="BC174" s="167">
        <v>444.58241645244215</v>
      </c>
      <c r="BD174" s="173">
        <v>1144</v>
      </c>
      <c r="BE174" s="174">
        <v>1232</v>
      </c>
      <c r="BF174" s="173">
        <v>635</v>
      </c>
      <c r="BG174" s="174">
        <v>545</v>
      </c>
      <c r="BH174" s="173">
        <v>714</v>
      </c>
      <c r="BI174" s="174">
        <v>713</v>
      </c>
      <c r="BJ174" s="173">
        <v>455.08</v>
      </c>
      <c r="BK174" s="174">
        <v>472</v>
      </c>
      <c r="BL174" s="173">
        <v>415</v>
      </c>
      <c r="BM174" s="189">
        <v>407</v>
      </c>
      <c r="BN174" s="193">
        <v>649</v>
      </c>
      <c r="BO174" s="194">
        <v>699</v>
      </c>
      <c r="BP174" s="166">
        <v>971.30000000000007</v>
      </c>
      <c r="BQ174" s="167">
        <v>743.59904475999997</v>
      </c>
    </row>
    <row r="175" spans="1:69" s="195" customFormat="1" ht="41.25" customHeight="1" thickBot="1" x14ac:dyDescent="0.3">
      <c r="A175" s="205">
        <v>100</v>
      </c>
      <c r="B175" s="24" t="s">
        <v>165</v>
      </c>
      <c r="C175" s="1390" t="s">
        <v>3</v>
      </c>
      <c r="D175" s="1390"/>
      <c r="E175" s="138" t="s">
        <v>8</v>
      </c>
      <c r="F175" s="224" t="e">
        <f>#REF!</f>
        <v>#REF!</v>
      </c>
      <c r="G175" s="138">
        <v>0.8</v>
      </c>
      <c r="H175" s="206" t="e">
        <f t="shared" si="5"/>
        <v>#REF!</v>
      </c>
      <c r="I175" s="206" t="e">
        <f>(H175*($I$9+#REF!))+H175</f>
        <v>#REF!</v>
      </c>
      <c r="J175" s="274" t="e">
        <f>#REF!</f>
        <v>#REF!</v>
      </c>
      <c r="K175" s="275" t="e">
        <f>#REF!</f>
        <v>#REF!</v>
      </c>
      <c r="L175" s="166">
        <v>463</v>
      </c>
      <c r="M175" s="167">
        <v>299</v>
      </c>
      <c r="N175" s="184">
        <v>347.59858763794398</v>
      </c>
      <c r="O175" s="185">
        <v>274.3</v>
      </c>
      <c r="P175" s="186">
        <v>512</v>
      </c>
      <c r="Q175" s="167">
        <v>380.25</v>
      </c>
      <c r="R175" s="166">
        <v>461.19668065452134</v>
      </c>
      <c r="S175" s="167">
        <v>408.2</v>
      </c>
      <c r="T175" s="187">
        <v>810</v>
      </c>
      <c r="U175" s="188">
        <v>234</v>
      </c>
      <c r="V175" s="166">
        <v>376.54781653560423</v>
      </c>
      <c r="W175" s="167">
        <v>405.22569824295579</v>
      </c>
      <c r="X175" s="173">
        <v>402</v>
      </c>
      <c r="Y175" s="189">
        <v>402</v>
      </c>
      <c r="Z175" s="166">
        <v>616.54999999999995</v>
      </c>
      <c r="AA175" s="167">
        <v>664</v>
      </c>
      <c r="AB175" s="166">
        <v>851</v>
      </c>
      <c r="AC175" s="321">
        <v>504</v>
      </c>
      <c r="AD175" s="173">
        <v>524</v>
      </c>
      <c r="AE175" s="191">
        <v>316</v>
      </c>
      <c r="AF175" s="173">
        <v>383</v>
      </c>
      <c r="AG175" s="174">
        <v>398</v>
      </c>
      <c r="AH175" s="173">
        <v>294.97000000000003</v>
      </c>
      <c r="AI175" s="174">
        <v>331</v>
      </c>
      <c r="AJ175" s="173">
        <v>302.29000000000002</v>
      </c>
      <c r="AK175" s="174">
        <v>325</v>
      </c>
      <c r="AL175" s="173">
        <v>231</v>
      </c>
      <c r="AM175" s="174">
        <v>222</v>
      </c>
      <c r="AN175" s="173">
        <v>448.84</v>
      </c>
      <c r="AO175" s="189">
        <v>466.1</v>
      </c>
      <c r="AP175" s="173">
        <v>491.53799999999995</v>
      </c>
      <c r="AQ175" s="174">
        <v>528.87</v>
      </c>
      <c r="AR175" s="173">
        <v>419</v>
      </c>
      <c r="AS175" s="174">
        <v>451</v>
      </c>
      <c r="AT175" s="173">
        <v>371.42</v>
      </c>
      <c r="AU175" s="174">
        <v>399.7</v>
      </c>
      <c r="AV175" s="173">
        <v>417.6</v>
      </c>
      <c r="AW175" s="174">
        <v>281</v>
      </c>
      <c r="AX175" s="173">
        <v>358.25459999999998</v>
      </c>
      <c r="AY175" s="174">
        <v>372.01983999999999</v>
      </c>
      <c r="AZ175" s="192">
        <v>487.28813559322037</v>
      </c>
      <c r="BA175" s="174">
        <v>543</v>
      </c>
      <c r="BB175" s="166">
        <v>544</v>
      </c>
      <c r="BC175" s="167">
        <v>284.64642570281126</v>
      </c>
      <c r="BD175" s="173">
        <v>732</v>
      </c>
      <c r="BE175" s="174">
        <v>788</v>
      </c>
      <c r="BF175" s="173">
        <v>406</v>
      </c>
      <c r="BG175" s="174">
        <v>437</v>
      </c>
      <c r="BH175" s="173">
        <v>457</v>
      </c>
      <c r="BI175" s="174">
        <v>457</v>
      </c>
      <c r="BJ175" s="173">
        <v>291.52999999999997</v>
      </c>
      <c r="BK175" s="174">
        <v>302</v>
      </c>
      <c r="BL175" s="173">
        <v>266</v>
      </c>
      <c r="BM175" s="189">
        <v>261</v>
      </c>
      <c r="BN175" s="193">
        <v>416</v>
      </c>
      <c r="BO175" s="194">
        <v>447</v>
      </c>
      <c r="BP175" s="166">
        <v>621.5</v>
      </c>
      <c r="BQ175" s="167">
        <v>475.90448312000007</v>
      </c>
    </row>
    <row r="176" spans="1:69" s="195" customFormat="1" ht="41.25" customHeight="1" thickBot="1" x14ac:dyDescent="0.3">
      <c r="A176" s="205">
        <v>101</v>
      </c>
      <c r="B176" s="24" t="s">
        <v>166</v>
      </c>
      <c r="C176" s="1390" t="s">
        <v>3</v>
      </c>
      <c r="D176" s="1390"/>
      <c r="E176" s="138" t="s">
        <v>8</v>
      </c>
      <c r="F176" s="224" t="e">
        <f>#REF!</f>
        <v>#REF!</v>
      </c>
      <c r="G176" s="138">
        <v>1</v>
      </c>
      <c r="H176" s="206" t="e">
        <f t="shared" si="5"/>
        <v>#REF!</v>
      </c>
      <c r="I176" s="206" t="e">
        <f>(H176*($I$9+#REF!))+H176</f>
        <v>#REF!</v>
      </c>
      <c r="J176" s="274" t="e">
        <f>#REF!</f>
        <v>#REF!</v>
      </c>
      <c r="K176" s="275" t="e">
        <f>#REF!</f>
        <v>#REF!</v>
      </c>
      <c r="L176" s="166">
        <v>579</v>
      </c>
      <c r="M176" s="167">
        <v>374</v>
      </c>
      <c r="N176" s="184">
        <v>434.49823454742989</v>
      </c>
      <c r="O176" s="185">
        <v>342.9</v>
      </c>
      <c r="P176" s="186">
        <v>640</v>
      </c>
      <c r="Q176" s="167">
        <v>475.5</v>
      </c>
      <c r="R176" s="166">
        <v>576.49585081815155</v>
      </c>
      <c r="S176" s="167">
        <v>510.2</v>
      </c>
      <c r="T176" s="187">
        <v>1013</v>
      </c>
      <c r="U176" s="188">
        <v>292</v>
      </c>
      <c r="V176" s="166">
        <v>470.68477066950527</v>
      </c>
      <c r="W176" s="167">
        <v>506.53212280369479</v>
      </c>
      <c r="X176" s="173">
        <v>503</v>
      </c>
      <c r="Y176" s="189">
        <v>503</v>
      </c>
      <c r="Z176" s="166">
        <v>770.68</v>
      </c>
      <c r="AA176" s="167">
        <v>829</v>
      </c>
      <c r="AB176" s="166">
        <v>1064</v>
      </c>
      <c r="AC176" s="321">
        <v>631</v>
      </c>
      <c r="AD176" s="173">
        <v>655</v>
      </c>
      <c r="AE176" s="191">
        <v>395</v>
      </c>
      <c r="AF176" s="173">
        <v>479</v>
      </c>
      <c r="AG176" s="174">
        <v>498</v>
      </c>
      <c r="AH176" s="173">
        <v>368.19</v>
      </c>
      <c r="AI176" s="174">
        <v>412</v>
      </c>
      <c r="AJ176" s="173">
        <v>378.65</v>
      </c>
      <c r="AK176" s="174">
        <v>407</v>
      </c>
      <c r="AL176" s="173">
        <v>288</v>
      </c>
      <c r="AM176" s="174">
        <v>277</v>
      </c>
      <c r="AN176" s="173">
        <v>561.04999999999995</v>
      </c>
      <c r="AO176" s="189">
        <v>582.6</v>
      </c>
      <c r="AP176" s="173">
        <v>474.94599999999997</v>
      </c>
      <c r="AQ176" s="174">
        <v>602.49699999999996</v>
      </c>
      <c r="AR176" s="173">
        <v>524</v>
      </c>
      <c r="AS176" s="174">
        <v>564</v>
      </c>
      <c r="AT176" s="173">
        <v>464.27</v>
      </c>
      <c r="AU176" s="174">
        <v>499.63</v>
      </c>
      <c r="AV176" s="173">
        <v>521.6</v>
      </c>
      <c r="AW176" s="174">
        <v>351</v>
      </c>
      <c r="AX176" s="173">
        <v>447.82352000000003</v>
      </c>
      <c r="AY176" s="174">
        <v>465.01426000000004</v>
      </c>
      <c r="AZ176" s="192">
        <v>622.03389830508479</v>
      </c>
      <c r="BA176" s="174">
        <v>646</v>
      </c>
      <c r="BB176" s="166">
        <v>681</v>
      </c>
      <c r="BC176" s="167">
        <v>356.23022508038588</v>
      </c>
      <c r="BD176" s="173">
        <v>916</v>
      </c>
      <c r="BE176" s="174">
        <v>985</v>
      </c>
      <c r="BF176" s="173">
        <v>508</v>
      </c>
      <c r="BG176" s="174">
        <v>547</v>
      </c>
      <c r="BH176" s="173">
        <v>572</v>
      </c>
      <c r="BI176" s="174">
        <v>571</v>
      </c>
      <c r="BJ176" s="173">
        <v>364.41</v>
      </c>
      <c r="BK176" s="174">
        <v>378</v>
      </c>
      <c r="BL176" s="173">
        <v>332</v>
      </c>
      <c r="BM176" s="189">
        <v>327</v>
      </c>
      <c r="BN176" s="193">
        <v>519</v>
      </c>
      <c r="BO176" s="194">
        <v>559</v>
      </c>
      <c r="BP176" s="166">
        <v>777.7</v>
      </c>
      <c r="BQ176" s="167">
        <v>594.87376343999995</v>
      </c>
    </row>
    <row r="177" spans="1:69" s="195" customFormat="1" ht="41.25" customHeight="1" thickBot="1" x14ac:dyDescent="0.3">
      <c r="A177" s="205">
        <v>102</v>
      </c>
      <c r="B177" s="24" t="s">
        <v>167</v>
      </c>
      <c r="C177" s="1390" t="s">
        <v>3</v>
      </c>
      <c r="D177" s="1390"/>
      <c r="E177" s="138" t="s">
        <v>8</v>
      </c>
      <c r="F177" s="224" t="e">
        <f>#REF!</f>
        <v>#REF!</v>
      </c>
      <c r="G177" s="138">
        <v>0.5</v>
      </c>
      <c r="H177" s="206" t="e">
        <f t="shared" si="5"/>
        <v>#REF!</v>
      </c>
      <c r="I177" s="206" t="e">
        <f>(H177*($I$9+#REF!))+H177</f>
        <v>#REF!</v>
      </c>
      <c r="J177" s="274" t="e">
        <f>#REF!</f>
        <v>#REF!</v>
      </c>
      <c r="K177" s="275" t="e">
        <f>#REF!</f>
        <v>#REF!</v>
      </c>
      <c r="L177" s="166">
        <v>290</v>
      </c>
      <c r="M177" s="167">
        <v>187</v>
      </c>
      <c r="N177" s="184">
        <v>217.24911727371494</v>
      </c>
      <c r="O177" s="185">
        <v>171.4</v>
      </c>
      <c r="P177" s="186">
        <v>320</v>
      </c>
      <c r="Q177" s="167">
        <v>237.75</v>
      </c>
      <c r="R177" s="166">
        <v>288.24792540907578</v>
      </c>
      <c r="S177" s="167">
        <v>255.1</v>
      </c>
      <c r="T177" s="187">
        <v>507</v>
      </c>
      <c r="U177" s="188">
        <v>146</v>
      </c>
      <c r="V177" s="166">
        <v>235.34238533475263</v>
      </c>
      <c r="W177" s="167">
        <v>253.2660614018474</v>
      </c>
      <c r="X177" s="173">
        <v>251</v>
      </c>
      <c r="Y177" s="189">
        <v>251</v>
      </c>
      <c r="Z177" s="166">
        <v>385.34</v>
      </c>
      <c r="AA177" s="167">
        <v>415</v>
      </c>
      <c r="AB177" s="166">
        <v>532</v>
      </c>
      <c r="AC177" s="321">
        <v>315</v>
      </c>
      <c r="AD177" s="173">
        <v>328</v>
      </c>
      <c r="AE177" s="191">
        <v>197</v>
      </c>
      <c r="AF177" s="173">
        <v>240</v>
      </c>
      <c r="AG177" s="174">
        <v>249</v>
      </c>
      <c r="AH177" s="173">
        <v>184.1</v>
      </c>
      <c r="AI177" s="174">
        <v>206</v>
      </c>
      <c r="AJ177" s="173">
        <v>189.33</v>
      </c>
      <c r="AK177" s="174">
        <v>204</v>
      </c>
      <c r="AL177" s="173">
        <v>144</v>
      </c>
      <c r="AM177" s="174">
        <v>139</v>
      </c>
      <c r="AN177" s="173">
        <v>280.52</v>
      </c>
      <c r="AO177" s="189">
        <v>291.3</v>
      </c>
      <c r="AP177" s="173">
        <v>237.47299999999998</v>
      </c>
      <c r="AQ177" s="174">
        <v>300.72999999999996</v>
      </c>
      <c r="AR177" s="173">
        <v>262</v>
      </c>
      <c r="AS177" s="174">
        <v>282</v>
      </c>
      <c r="AT177" s="173">
        <v>232.14</v>
      </c>
      <c r="AU177" s="174">
        <v>249.81</v>
      </c>
      <c r="AV177" s="173">
        <v>260.8</v>
      </c>
      <c r="AW177" s="174">
        <v>176</v>
      </c>
      <c r="AX177" s="173">
        <v>223.91176000000002</v>
      </c>
      <c r="AY177" s="174">
        <v>232.51239999999999</v>
      </c>
      <c r="AZ177" s="192">
        <v>313.5593220338983</v>
      </c>
      <c r="BA177" s="174">
        <v>326</v>
      </c>
      <c r="BB177" s="166">
        <v>340</v>
      </c>
      <c r="BC177" s="167">
        <v>177.8207073954984</v>
      </c>
      <c r="BD177" s="173">
        <v>458</v>
      </c>
      <c r="BE177" s="174">
        <v>493</v>
      </c>
      <c r="BF177" s="173">
        <v>254</v>
      </c>
      <c r="BG177" s="174">
        <v>273</v>
      </c>
      <c r="BH177" s="173">
        <v>286</v>
      </c>
      <c r="BI177" s="174">
        <v>285</v>
      </c>
      <c r="BJ177" s="173">
        <v>182.2</v>
      </c>
      <c r="BK177" s="174">
        <v>189</v>
      </c>
      <c r="BL177" s="173">
        <v>166</v>
      </c>
      <c r="BM177" s="189">
        <v>163</v>
      </c>
      <c r="BN177" s="193">
        <v>260</v>
      </c>
      <c r="BO177" s="194">
        <v>280</v>
      </c>
      <c r="BP177" s="166">
        <v>388.3</v>
      </c>
      <c r="BQ177" s="167">
        <v>297.43688171999997</v>
      </c>
    </row>
    <row r="178" spans="1:69" s="195" customFormat="1" ht="41.25" customHeight="1" thickBot="1" x14ac:dyDescent="0.3">
      <c r="A178" s="205">
        <v>103</v>
      </c>
      <c r="B178" s="24" t="s">
        <v>168</v>
      </c>
      <c r="C178" s="1390" t="s">
        <v>3</v>
      </c>
      <c r="D178" s="1390"/>
      <c r="E178" s="138" t="s">
        <v>8</v>
      </c>
      <c r="F178" s="224" t="e">
        <f>#REF!</f>
        <v>#REF!</v>
      </c>
      <c r="G178" s="138">
        <v>0.25</v>
      </c>
      <c r="H178" s="206" t="e">
        <f t="shared" si="5"/>
        <v>#REF!</v>
      </c>
      <c r="I178" s="206" t="e">
        <f>(H178*($I$9+#REF!))+H178</f>
        <v>#REF!</v>
      </c>
      <c r="J178" s="274" t="e">
        <f>#REF!</f>
        <v>#REF!</v>
      </c>
      <c r="K178" s="275" t="e">
        <f>#REF!</f>
        <v>#REF!</v>
      </c>
      <c r="L178" s="166">
        <v>145</v>
      </c>
      <c r="M178" s="167">
        <v>94</v>
      </c>
      <c r="N178" s="184">
        <v>108.62455863685747</v>
      </c>
      <c r="O178" s="185">
        <v>85.7</v>
      </c>
      <c r="P178" s="186">
        <v>160</v>
      </c>
      <c r="Q178" s="167">
        <v>118.5</v>
      </c>
      <c r="R178" s="166">
        <v>144.12396270453789</v>
      </c>
      <c r="S178" s="167">
        <v>127.5</v>
      </c>
      <c r="T178" s="187">
        <v>253</v>
      </c>
      <c r="U178" s="188">
        <v>73</v>
      </c>
      <c r="V178" s="166">
        <v>117.67119266737632</v>
      </c>
      <c r="W178" s="167">
        <v>126.6330307009237</v>
      </c>
      <c r="X178" s="173">
        <v>126</v>
      </c>
      <c r="Y178" s="189">
        <v>126</v>
      </c>
      <c r="Z178" s="166">
        <v>192.67</v>
      </c>
      <c r="AA178" s="167">
        <v>207</v>
      </c>
      <c r="AB178" s="166">
        <v>266</v>
      </c>
      <c r="AC178" s="321">
        <v>158</v>
      </c>
      <c r="AD178" s="173">
        <v>164</v>
      </c>
      <c r="AE178" s="191">
        <v>99</v>
      </c>
      <c r="AF178" s="173">
        <v>120</v>
      </c>
      <c r="AG178" s="174">
        <v>124</v>
      </c>
      <c r="AH178" s="173">
        <v>92.05</v>
      </c>
      <c r="AI178" s="174">
        <v>104</v>
      </c>
      <c r="AJ178" s="173">
        <v>94.14</v>
      </c>
      <c r="AK178" s="174">
        <v>101</v>
      </c>
      <c r="AL178" s="173">
        <v>72</v>
      </c>
      <c r="AM178" s="174">
        <v>69</v>
      </c>
      <c r="AN178" s="173">
        <v>140.26</v>
      </c>
      <c r="AO178" s="189">
        <v>145.6</v>
      </c>
      <c r="AP178" s="173">
        <v>119.255</v>
      </c>
      <c r="AQ178" s="174">
        <v>150.36499999999998</v>
      </c>
      <c r="AR178" s="173">
        <v>131</v>
      </c>
      <c r="AS178" s="174">
        <v>141</v>
      </c>
      <c r="AT178" s="173">
        <v>116.07</v>
      </c>
      <c r="AU178" s="174">
        <v>124.91</v>
      </c>
      <c r="AV178" s="173">
        <v>131.20000000000002</v>
      </c>
      <c r="AW178" s="174">
        <v>88</v>
      </c>
      <c r="AX178" s="173">
        <v>111.95587999999999</v>
      </c>
      <c r="AY178" s="174">
        <v>116.25620000000001</v>
      </c>
      <c r="AZ178" s="192">
        <v>157.62711864406779</v>
      </c>
      <c r="BA178" s="174">
        <v>165</v>
      </c>
      <c r="BB178" s="166">
        <v>170</v>
      </c>
      <c r="BC178" s="167">
        <v>88.354358974358973</v>
      </c>
      <c r="BD178" s="173">
        <v>229</v>
      </c>
      <c r="BE178" s="174">
        <v>246</v>
      </c>
      <c r="BF178" s="173">
        <v>127</v>
      </c>
      <c r="BG178" s="174">
        <v>137</v>
      </c>
      <c r="BH178" s="173">
        <v>143</v>
      </c>
      <c r="BI178" s="174">
        <v>143</v>
      </c>
      <c r="BJ178" s="173">
        <v>90.68</v>
      </c>
      <c r="BK178" s="174">
        <v>94</v>
      </c>
      <c r="BL178" s="173">
        <v>83</v>
      </c>
      <c r="BM178" s="189">
        <v>82</v>
      </c>
      <c r="BN178" s="193">
        <v>130</v>
      </c>
      <c r="BO178" s="194">
        <v>140</v>
      </c>
      <c r="BP178" s="166">
        <v>194.70000000000002</v>
      </c>
      <c r="BQ178" s="167">
        <v>148.72528131999999</v>
      </c>
    </row>
    <row r="179" spans="1:69" s="195" customFormat="1" ht="41.25" customHeight="1" thickBot="1" x14ac:dyDescent="0.3">
      <c r="A179" s="205">
        <v>104</v>
      </c>
      <c r="B179" s="24" t="s">
        <v>169</v>
      </c>
      <c r="C179" s="1390" t="s">
        <v>3</v>
      </c>
      <c r="D179" s="1390"/>
      <c r="E179" s="138" t="s">
        <v>8</v>
      </c>
      <c r="F179" s="224" t="e">
        <f>#REF!</f>
        <v>#REF!</v>
      </c>
      <c r="G179" s="138">
        <v>0.42</v>
      </c>
      <c r="H179" s="206" t="e">
        <f t="shared" si="5"/>
        <v>#REF!</v>
      </c>
      <c r="I179" s="206" t="e">
        <f>(H179*($I$9+#REF!))+H179</f>
        <v>#REF!</v>
      </c>
      <c r="J179" s="274" t="e">
        <f>#REF!</f>
        <v>#REF!</v>
      </c>
      <c r="K179" s="275" t="e">
        <f>#REF!</f>
        <v>#REF!</v>
      </c>
      <c r="L179" s="166">
        <v>243</v>
      </c>
      <c r="M179" s="167">
        <v>157</v>
      </c>
      <c r="N179" s="184">
        <v>182.48925850992055</v>
      </c>
      <c r="O179" s="185">
        <v>144</v>
      </c>
      <c r="P179" s="186">
        <v>269</v>
      </c>
      <c r="Q179" s="167">
        <v>199.5</v>
      </c>
      <c r="R179" s="166">
        <v>242.12825734362369</v>
      </c>
      <c r="S179" s="167">
        <v>214.3</v>
      </c>
      <c r="T179" s="187">
        <v>426</v>
      </c>
      <c r="U179" s="188">
        <v>123</v>
      </c>
      <c r="V179" s="166">
        <v>197.6876036811922</v>
      </c>
      <c r="W179" s="167">
        <v>212.74349157755177</v>
      </c>
      <c r="X179" s="173">
        <v>211</v>
      </c>
      <c r="Y179" s="189">
        <v>211</v>
      </c>
      <c r="Z179" s="166">
        <v>323.69</v>
      </c>
      <c r="AA179" s="167">
        <v>348</v>
      </c>
      <c r="AB179" s="166">
        <v>447</v>
      </c>
      <c r="AC179" s="321">
        <v>265</v>
      </c>
      <c r="AD179" s="173">
        <v>275</v>
      </c>
      <c r="AE179" s="191">
        <v>166</v>
      </c>
      <c r="AF179" s="173">
        <v>201</v>
      </c>
      <c r="AG179" s="174">
        <v>209</v>
      </c>
      <c r="AH179" s="173">
        <v>154.81</v>
      </c>
      <c r="AI179" s="174">
        <v>174</v>
      </c>
      <c r="AJ179" s="173">
        <v>158.99</v>
      </c>
      <c r="AK179" s="174">
        <v>172</v>
      </c>
      <c r="AL179" s="173">
        <v>121</v>
      </c>
      <c r="AM179" s="174">
        <v>116</v>
      </c>
      <c r="AN179" s="173">
        <v>235.64</v>
      </c>
      <c r="AO179" s="189">
        <v>244.7</v>
      </c>
      <c r="AP179" s="173">
        <v>200.14099999999999</v>
      </c>
      <c r="AQ179" s="174">
        <v>251.99099999999999</v>
      </c>
      <c r="AR179" s="173">
        <v>220</v>
      </c>
      <c r="AS179" s="174">
        <v>237</v>
      </c>
      <c r="AT179" s="173">
        <v>194.99</v>
      </c>
      <c r="AU179" s="174">
        <v>209.84</v>
      </c>
      <c r="AV179" s="173">
        <v>219.20000000000002</v>
      </c>
      <c r="AW179" s="174">
        <v>147</v>
      </c>
      <c r="AX179" s="173">
        <v>188.08630000000002</v>
      </c>
      <c r="AY179" s="174">
        <v>195.30619999999999</v>
      </c>
      <c r="AZ179" s="192">
        <v>274.57627118644069</v>
      </c>
      <c r="BA179" s="174">
        <v>285</v>
      </c>
      <c r="BB179" s="166">
        <v>286</v>
      </c>
      <c r="BC179" s="167">
        <v>149.86973180076629</v>
      </c>
      <c r="BD179" s="173">
        <v>385</v>
      </c>
      <c r="BE179" s="174">
        <v>414</v>
      </c>
      <c r="BF179" s="173">
        <v>213</v>
      </c>
      <c r="BG179" s="174">
        <v>230</v>
      </c>
      <c r="BH179" s="173">
        <v>240</v>
      </c>
      <c r="BI179" s="174">
        <v>240</v>
      </c>
      <c r="BJ179" s="173">
        <v>152.54</v>
      </c>
      <c r="BK179" s="174">
        <v>159</v>
      </c>
      <c r="BL179" s="173">
        <v>139</v>
      </c>
      <c r="BM179" s="189">
        <v>138</v>
      </c>
      <c r="BN179" s="193">
        <v>218</v>
      </c>
      <c r="BO179" s="194">
        <v>235</v>
      </c>
      <c r="BP179" s="166">
        <v>326.70000000000005</v>
      </c>
      <c r="BQ179" s="167">
        <v>249.85464195999998</v>
      </c>
    </row>
    <row r="180" spans="1:69" s="195" customFormat="1" ht="41.25" customHeight="1" thickBot="1" x14ac:dyDescent="0.3">
      <c r="A180" s="205">
        <v>105</v>
      </c>
      <c r="B180" s="24" t="s">
        <v>170</v>
      </c>
      <c r="C180" s="1390" t="s">
        <v>3</v>
      </c>
      <c r="D180" s="1390"/>
      <c r="E180" s="138" t="s">
        <v>8</v>
      </c>
      <c r="F180" s="224" t="e">
        <f>#REF!</f>
        <v>#REF!</v>
      </c>
      <c r="G180" s="138">
        <v>0.25</v>
      </c>
      <c r="H180" s="206" t="e">
        <f t="shared" si="5"/>
        <v>#REF!</v>
      </c>
      <c r="I180" s="206" t="e">
        <f>(H180*($I$9+#REF!))+H180</f>
        <v>#REF!</v>
      </c>
      <c r="J180" s="274" t="e">
        <f>#REF!</f>
        <v>#REF!</v>
      </c>
      <c r="K180" s="275" t="e">
        <f>#REF!</f>
        <v>#REF!</v>
      </c>
      <c r="L180" s="166">
        <v>145</v>
      </c>
      <c r="M180" s="167">
        <v>94</v>
      </c>
      <c r="N180" s="184">
        <v>108.62455863685747</v>
      </c>
      <c r="O180" s="185">
        <v>85.7</v>
      </c>
      <c r="P180" s="186">
        <v>160</v>
      </c>
      <c r="Q180" s="167">
        <v>118.5</v>
      </c>
      <c r="R180" s="166">
        <v>144.12396270453789</v>
      </c>
      <c r="S180" s="167">
        <v>127.5</v>
      </c>
      <c r="T180" s="187">
        <v>253</v>
      </c>
      <c r="U180" s="188">
        <v>73</v>
      </c>
      <c r="V180" s="166">
        <v>117.67119266737632</v>
      </c>
      <c r="W180" s="167">
        <v>126.6330307009237</v>
      </c>
      <c r="X180" s="173">
        <v>126</v>
      </c>
      <c r="Y180" s="189">
        <v>126</v>
      </c>
      <c r="Z180" s="166">
        <v>192.67</v>
      </c>
      <c r="AA180" s="167">
        <v>207</v>
      </c>
      <c r="AB180" s="166">
        <v>266</v>
      </c>
      <c r="AC180" s="321">
        <v>158</v>
      </c>
      <c r="AD180" s="173">
        <v>164</v>
      </c>
      <c r="AE180" s="191">
        <v>99</v>
      </c>
      <c r="AF180" s="173">
        <v>120</v>
      </c>
      <c r="AG180" s="174">
        <v>124</v>
      </c>
      <c r="AH180" s="173">
        <v>92.05</v>
      </c>
      <c r="AI180" s="174">
        <v>104</v>
      </c>
      <c r="AJ180" s="173">
        <v>94.14</v>
      </c>
      <c r="AK180" s="174">
        <v>101</v>
      </c>
      <c r="AL180" s="173">
        <v>72</v>
      </c>
      <c r="AM180" s="174">
        <v>69</v>
      </c>
      <c r="AN180" s="173">
        <v>140.26</v>
      </c>
      <c r="AO180" s="189">
        <v>145.6</v>
      </c>
      <c r="AP180" s="173">
        <v>119.255</v>
      </c>
      <c r="AQ180" s="174">
        <v>150.36499999999998</v>
      </c>
      <c r="AR180" s="173">
        <v>131</v>
      </c>
      <c r="AS180" s="174">
        <v>141</v>
      </c>
      <c r="AT180" s="173">
        <v>116.07</v>
      </c>
      <c r="AU180" s="174">
        <v>124.91</v>
      </c>
      <c r="AV180" s="173">
        <v>131.20000000000002</v>
      </c>
      <c r="AW180" s="174">
        <v>88</v>
      </c>
      <c r="AX180" s="173">
        <v>111.95587999999999</v>
      </c>
      <c r="AY180" s="174">
        <v>116.25620000000001</v>
      </c>
      <c r="AZ180" s="192">
        <v>157.62711864406779</v>
      </c>
      <c r="BA180" s="174">
        <v>165</v>
      </c>
      <c r="BB180" s="166">
        <v>170</v>
      </c>
      <c r="BC180" s="167">
        <v>88.354358974358973</v>
      </c>
      <c r="BD180" s="173">
        <v>229</v>
      </c>
      <c r="BE180" s="174">
        <v>246</v>
      </c>
      <c r="BF180" s="173">
        <v>127</v>
      </c>
      <c r="BG180" s="174">
        <v>137</v>
      </c>
      <c r="BH180" s="173">
        <v>143</v>
      </c>
      <c r="BI180" s="174">
        <v>143</v>
      </c>
      <c r="BJ180" s="173">
        <v>90.68</v>
      </c>
      <c r="BK180" s="174">
        <v>94</v>
      </c>
      <c r="BL180" s="173">
        <v>83</v>
      </c>
      <c r="BM180" s="189">
        <v>82</v>
      </c>
      <c r="BN180" s="193">
        <v>130</v>
      </c>
      <c r="BO180" s="194">
        <v>140</v>
      </c>
      <c r="BP180" s="166">
        <v>194.70000000000002</v>
      </c>
      <c r="BQ180" s="167">
        <v>148.72528131999999</v>
      </c>
    </row>
    <row r="181" spans="1:69" s="195" customFormat="1" ht="41.25" customHeight="1" thickBot="1" x14ac:dyDescent="0.3">
      <c r="A181" s="205">
        <v>106</v>
      </c>
      <c r="B181" s="24" t="s">
        <v>171</v>
      </c>
      <c r="C181" s="1390" t="s">
        <v>3</v>
      </c>
      <c r="D181" s="1390"/>
      <c r="E181" s="138" t="s">
        <v>8</v>
      </c>
      <c r="F181" s="224" t="e">
        <f>#REF!</f>
        <v>#REF!</v>
      </c>
      <c r="G181" s="138">
        <v>0.25</v>
      </c>
      <c r="H181" s="206" t="e">
        <f t="shared" si="5"/>
        <v>#REF!</v>
      </c>
      <c r="I181" s="206" t="e">
        <f>(H181*($I$9+#REF!))+H181</f>
        <v>#REF!</v>
      </c>
      <c r="J181" s="274" t="e">
        <f>#REF!</f>
        <v>#REF!</v>
      </c>
      <c r="K181" s="275" t="e">
        <f>#REF!</f>
        <v>#REF!</v>
      </c>
      <c r="L181" s="166">
        <v>145</v>
      </c>
      <c r="M181" s="167">
        <v>94</v>
      </c>
      <c r="N181" s="184">
        <v>108.62455863685747</v>
      </c>
      <c r="O181" s="185">
        <v>85.7</v>
      </c>
      <c r="P181" s="186">
        <v>160</v>
      </c>
      <c r="Q181" s="167">
        <v>118.5</v>
      </c>
      <c r="R181" s="166">
        <v>144.12396270453789</v>
      </c>
      <c r="S181" s="167">
        <v>127.5</v>
      </c>
      <c r="T181" s="187">
        <v>253</v>
      </c>
      <c r="U181" s="188">
        <v>73</v>
      </c>
      <c r="V181" s="166">
        <v>117.67119266737632</v>
      </c>
      <c r="W181" s="167">
        <v>126.6330307009237</v>
      </c>
      <c r="X181" s="173">
        <v>126</v>
      </c>
      <c r="Y181" s="189">
        <v>126</v>
      </c>
      <c r="Z181" s="166">
        <v>192.67</v>
      </c>
      <c r="AA181" s="167">
        <v>207</v>
      </c>
      <c r="AB181" s="166">
        <v>266</v>
      </c>
      <c r="AC181" s="321">
        <v>158</v>
      </c>
      <c r="AD181" s="173">
        <v>164</v>
      </c>
      <c r="AE181" s="191">
        <v>99</v>
      </c>
      <c r="AF181" s="173">
        <v>120</v>
      </c>
      <c r="AG181" s="174">
        <v>124</v>
      </c>
      <c r="AH181" s="173">
        <v>92.05</v>
      </c>
      <c r="AI181" s="174">
        <v>104</v>
      </c>
      <c r="AJ181" s="173">
        <v>94.14</v>
      </c>
      <c r="AK181" s="174">
        <v>101</v>
      </c>
      <c r="AL181" s="173">
        <v>72</v>
      </c>
      <c r="AM181" s="174">
        <v>69</v>
      </c>
      <c r="AN181" s="173">
        <v>140.26</v>
      </c>
      <c r="AO181" s="189">
        <v>145.6</v>
      </c>
      <c r="AP181" s="173">
        <v>153.476</v>
      </c>
      <c r="AQ181" s="174">
        <v>164.88299999999998</v>
      </c>
      <c r="AR181" s="173">
        <v>131</v>
      </c>
      <c r="AS181" s="174">
        <v>141</v>
      </c>
      <c r="AT181" s="173">
        <v>116.07</v>
      </c>
      <c r="AU181" s="174">
        <v>124.91</v>
      </c>
      <c r="AV181" s="173">
        <v>131.20000000000002</v>
      </c>
      <c r="AW181" s="174">
        <v>88</v>
      </c>
      <c r="AX181" s="173">
        <v>111.95587999999999</v>
      </c>
      <c r="AY181" s="174">
        <v>116.25620000000001</v>
      </c>
      <c r="AZ181" s="192">
        <v>157.62711864406779</v>
      </c>
      <c r="BA181" s="174">
        <v>165</v>
      </c>
      <c r="BB181" s="166">
        <v>170</v>
      </c>
      <c r="BC181" s="167">
        <v>88.354358974358973</v>
      </c>
      <c r="BD181" s="173">
        <v>229</v>
      </c>
      <c r="BE181" s="174">
        <v>246</v>
      </c>
      <c r="BF181" s="173">
        <v>127</v>
      </c>
      <c r="BG181" s="174">
        <v>137</v>
      </c>
      <c r="BH181" s="173">
        <v>143</v>
      </c>
      <c r="BI181" s="174">
        <v>143</v>
      </c>
      <c r="BJ181" s="173">
        <v>90.68</v>
      </c>
      <c r="BK181" s="174">
        <v>94</v>
      </c>
      <c r="BL181" s="173">
        <v>83</v>
      </c>
      <c r="BM181" s="189">
        <v>82</v>
      </c>
      <c r="BN181" s="193">
        <v>130</v>
      </c>
      <c r="BO181" s="194">
        <v>140</v>
      </c>
      <c r="BP181" s="166">
        <v>194.70000000000002</v>
      </c>
      <c r="BQ181" s="167">
        <v>148.72528131999999</v>
      </c>
    </row>
    <row r="182" spans="1:69" s="195" customFormat="1" ht="41.25" customHeight="1" thickBot="1" x14ac:dyDescent="0.3">
      <c r="A182" s="205">
        <v>107</v>
      </c>
      <c r="B182" s="24" t="s">
        <v>172</v>
      </c>
      <c r="C182" s="1390" t="s">
        <v>3</v>
      </c>
      <c r="D182" s="1390"/>
      <c r="E182" s="138" t="s">
        <v>8</v>
      </c>
      <c r="F182" s="224" t="e">
        <f>#REF!</f>
        <v>#REF!</v>
      </c>
      <c r="G182" s="138">
        <v>0.5</v>
      </c>
      <c r="H182" s="206" t="e">
        <f t="shared" si="5"/>
        <v>#REF!</v>
      </c>
      <c r="I182" s="206" t="e">
        <f>(H182*($I$9+#REF!))+H182</f>
        <v>#REF!</v>
      </c>
      <c r="J182" s="274" t="e">
        <f>#REF!</f>
        <v>#REF!</v>
      </c>
      <c r="K182" s="275" t="e">
        <f>#REF!</f>
        <v>#REF!</v>
      </c>
      <c r="L182" s="166">
        <v>290</v>
      </c>
      <c r="M182" s="167">
        <v>187</v>
      </c>
      <c r="N182" s="184">
        <v>217.24911727371494</v>
      </c>
      <c r="O182" s="185">
        <v>171.4</v>
      </c>
      <c r="P182" s="186">
        <v>320</v>
      </c>
      <c r="Q182" s="167">
        <v>237.75</v>
      </c>
      <c r="R182" s="166">
        <v>288.24792540907578</v>
      </c>
      <c r="S182" s="167">
        <v>255.1</v>
      </c>
      <c r="T182" s="187">
        <v>507</v>
      </c>
      <c r="U182" s="188">
        <v>146</v>
      </c>
      <c r="V182" s="166">
        <v>235.34238533475263</v>
      </c>
      <c r="W182" s="167">
        <v>253.2660614018474</v>
      </c>
      <c r="X182" s="173">
        <v>251</v>
      </c>
      <c r="Y182" s="189">
        <v>251</v>
      </c>
      <c r="Z182" s="166">
        <v>385.34</v>
      </c>
      <c r="AA182" s="167">
        <v>415</v>
      </c>
      <c r="AB182" s="166">
        <v>532</v>
      </c>
      <c r="AC182" s="321">
        <v>315</v>
      </c>
      <c r="AD182" s="173">
        <v>328</v>
      </c>
      <c r="AE182" s="191">
        <v>197</v>
      </c>
      <c r="AF182" s="173">
        <v>240</v>
      </c>
      <c r="AG182" s="174">
        <v>249</v>
      </c>
      <c r="AH182" s="173">
        <v>184.1</v>
      </c>
      <c r="AI182" s="174">
        <v>206</v>
      </c>
      <c r="AJ182" s="173">
        <v>189.33</v>
      </c>
      <c r="AK182" s="174">
        <v>204</v>
      </c>
      <c r="AL182" s="173">
        <v>144</v>
      </c>
      <c r="AM182" s="174">
        <v>139</v>
      </c>
      <c r="AN182" s="173">
        <v>280.52</v>
      </c>
      <c r="AO182" s="189">
        <v>291.3</v>
      </c>
      <c r="AP182" s="173">
        <v>237.47299999999998</v>
      </c>
      <c r="AQ182" s="174">
        <v>300.72999999999996</v>
      </c>
      <c r="AR182" s="173">
        <v>262</v>
      </c>
      <c r="AS182" s="174">
        <v>282</v>
      </c>
      <c r="AT182" s="173">
        <v>232.14</v>
      </c>
      <c r="AU182" s="174">
        <v>249.81</v>
      </c>
      <c r="AV182" s="173">
        <v>260.8</v>
      </c>
      <c r="AW182" s="174">
        <v>176</v>
      </c>
      <c r="AX182" s="173">
        <v>223.91176000000002</v>
      </c>
      <c r="AY182" s="174">
        <v>232.51239999999999</v>
      </c>
      <c r="AZ182" s="192">
        <v>313.5593220338983</v>
      </c>
      <c r="BA182" s="174">
        <v>326</v>
      </c>
      <c r="BB182" s="166">
        <v>340</v>
      </c>
      <c r="BC182" s="167">
        <v>177.8207073954984</v>
      </c>
      <c r="BD182" s="173">
        <v>458</v>
      </c>
      <c r="BE182" s="174">
        <v>493</v>
      </c>
      <c r="BF182" s="173">
        <v>254</v>
      </c>
      <c r="BG182" s="174">
        <v>219</v>
      </c>
      <c r="BH182" s="173">
        <v>286</v>
      </c>
      <c r="BI182" s="174">
        <v>285</v>
      </c>
      <c r="BJ182" s="173">
        <v>182.2</v>
      </c>
      <c r="BK182" s="174">
        <v>189</v>
      </c>
      <c r="BL182" s="173">
        <v>166</v>
      </c>
      <c r="BM182" s="189">
        <v>163</v>
      </c>
      <c r="BN182" s="193">
        <v>260</v>
      </c>
      <c r="BO182" s="194">
        <v>280</v>
      </c>
      <c r="BP182" s="166">
        <v>388.3</v>
      </c>
      <c r="BQ182" s="167">
        <v>297.43688171999997</v>
      </c>
    </row>
    <row r="183" spans="1:69" s="195" customFormat="1" ht="41.25" customHeight="1" thickBot="1" x14ac:dyDescent="0.3">
      <c r="A183" s="205">
        <v>108</v>
      </c>
      <c r="B183" s="24" t="s">
        <v>173</v>
      </c>
      <c r="C183" s="1390" t="s">
        <v>3</v>
      </c>
      <c r="D183" s="1390"/>
      <c r="E183" s="138" t="s">
        <v>8</v>
      </c>
      <c r="F183" s="224" t="e">
        <f>#REF!</f>
        <v>#REF!</v>
      </c>
      <c r="G183" s="138">
        <v>0.91</v>
      </c>
      <c r="H183" s="206" t="e">
        <f t="shared" si="5"/>
        <v>#REF!</v>
      </c>
      <c r="I183" s="206" t="e">
        <f>(H183*($I$9+#REF!))+H183</f>
        <v>#REF!</v>
      </c>
      <c r="J183" s="274" t="e">
        <f>#REF!</f>
        <v>#REF!</v>
      </c>
      <c r="K183" s="275" t="e">
        <f>#REF!</f>
        <v>#REF!</v>
      </c>
      <c r="L183" s="166">
        <v>527</v>
      </c>
      <c r="M183" s="167">
        <v>340</v>
      </c>
      <c r="N183" s="184">
        <v>395.39339343816124</v>
      </c>
      <c r="O183" s="185">
        <v>312</v>
      </c>
      <c r="P183" s="186">
        <v>582</v>
      </c>
      <c r="Q183" s="167">
        <v>432.75</v>
      </c>
      <c r="R183" s="166">
        <v>524.61122424451787</v>
      </c>
      <c r="S183" s="167">
        <v>464.3</v>
      </c>
      <c r="T183" s="187">
        <v>922</v>
      </c>
      <c r="U183" s="188">
        <v>266</v>
      </c>
      <c r="V183" s="166">
        <v>428.32314130924976</v>
      </c>
      <c r="W183" s="167">
        <v>460.94423175136222</v>
      </c>
      <c r="X183" s="173">
        <v>458</v>
      </c>
      <c r="Y183" s="189">
        <v>458</v>
      </c>
      <c r="Z183" s="166">
        <v>701.32</v>
      </c>
      <c r="AA183" s="167">
        <v>755</v>
      </c>
      <c r="AB183" s="166">
        <v>969</v>
      </c>
      <c r="AC183" s="321">
        <v>574</v>
      </c>
      <c r="AD183" s="173">
        <v>596</v>
      </c>
      <c r="AE183" s="191">
        <v>359</v>
      </c>
      <c r="AF183" s="173">
        <v>436</v>
      </c>
      <c r="AG183" s="174">
        <v>453</v>
      </c>
      <c r="AH183" s="173">
        <v>334.72</v>
      </c>
      <c r="AI183" s="174">
        <v>376</v>
      </c>
      <c r="AJ183" s="173">
        <v>344.13</v>
      </c>
      <c r="AK183" s="174">
        <v>370</v>
      </c>
      <c r="AL183" s="173">
        <v>262</v>
      </c>
      <c r="AM183" s="174">
        <v>253</v>
      </c>
      <c r="AN183" s="173">
        <v>510.55</v>
      </c>
      <c r="AO183" s="189">
        <v>530.20000000000005</v>
      </c>
      <c r="AP183" s="173">
        <v>215.69599999999997</v>
      </c>
      <c r="AQ183" s="174">
        <v>300.72999999999996</v>
      </c>
      <c r="AR183" s="173">
        <v>477</v>
      </c>
      <c r="AS183" s="174">
        <v>513</v>
      </c>
      <c r="AT183" s="173">
        <v>422.49</v>
      </c>
      <c r="AU183" s="174">
        <v>454.66</v>
      </c>
      <c r="AV183" s="173">
        <v>475.20000000000005</v>
      </c>
      <c r="AW183" s="174">
        <v>320</v>
      </c>
      <c r="AX183" s="173">
        <v>407.51856000000004</v>
      </c>
      <c r="AY183" s="174">
        <v>423.17046000000005</v>
      </c>
      <c r="AZ183" s="192">
        <v>594.06779661016947</v>
      </c>
      <c r="BA183" s="174">
        <v>617</v>
      </c>
      <c r="BB183" s="166">
        <v>619</v>
      </c>
      <c r="BC183" s="167">
        <v>323.78091872791526</v>
      </c>
      <c r="BD183" s="173">
        <v>833</v>
      </c>
      <c r="BE183" s="174">
        <v>897</v>
      </c>
      <c r="BF183" s="173">
        <v>462</v>
      </c>
      <c r="BG183" s="174">
        <v>397</v>
      </c>
      <c r="BH183" s="173">
        <v>520</v>
      </c>
      <c r="BI183" s="174">
        <v>519</v>
      </c>
      <c r="BJ183" s="173">
        <v>331.36</v>
      </c>
      <c r="BK183" s="174">
        <v>344</v>
      </c>
      <c r="BL183" s="173">
        <v>302</v>
      </c>
      <c r="BM183" s="189">
        <v>297</v>
      </c>
      <c r="BN183" s="193">
        <v>473</v>
      </c>
      <c r="BO183" s="194">
        <v>509</v>
      </c>
      <c r="BP183" s="166">
        <v>707.30000000000007</v>
      </c>
      <c r="BQ183" s="167">
        <v>541.34032348000005</v>
      </c>
    </row>
    <row r="184" spans="1:69" s="195" customFormat="1" ht="41.25" customHeight="1" thickBot="1" x14ac:dyDescent="0.3">
      <c r="A184" s="205">
        <v>109</v>
      </c>
      <c r="B184" s="24" t="s">
        <v>174</v>
      </c>
      <c r="C184" s="1390" t="s">
        <v>3</v>
      </c>
      <c r="D184" s="1390"/>
      <c r="E184" s="138" t="s">
        <v>8</v>
      </c>
      <c r="F184" s="224" t="e">
        <f>#REF!</f>
        <v>#REF!</v>
      </c>
      <c r="G184" s="138">
        <v>0.72</v>
      </c>
      <c r="H184" s="206" t="e">
        <f t="shared" si="5"/>
        <v>#REF!</v>
      </c>
      <c r="I184" s="206" t="e">
        <f>(H184*($I$9+#REF!))+H184</f>
        <v>#REF!</v>
      </c>
      <c r="J184" s="274" t="e">
        <f>#REF!</f>
        <v>#REF!</v>
      </c>
      <c r="K184" s="275" t="e">
        <f>#REF!</f>
        <v>#REF!</v>
      </c>
      <c r="L184" s="166">
        <v>417</v>
      </c>
      <c r="M184" s="167">
        <v>269</v>
      </c>
      <c r="N184" s="184">
        <v>312.83872887414952</v>
      </c>
      <c r="O184" s="185">
        <v>246.9</v>
      </c>
      <c r="P184" s="186">
        <v>461</v>
      </c>
      <c r="Q184" s="167">
        <v>342</v>
      </c>
      <c r="R184" s="166">
        <v>415.07701258906917</v>
      </c>
      <c r="S184" s="167">
        <v>367.3</v>
      </c>
      <c r="T184" s="187">
        <v>729</v>
      </c>
      <c r="U184" s="188">
        <v>210</v>
      </c>
      <c r="V184" s="166">
        <v>338.89303488204376</v>
      </c>
      <c r="W184" s="167">
        <v>364.70312841866019</v>
      </c>
      <c r="X184" s="173">
        <v>362</v>
      </c>
      <c r="Y184" s="189">
        <v>362</v>
      </c>
      <c r="Z184" s="166">
        <v>554.89</v>
      </c>
      <c r="AA184" s="167">
        <v>597</v>
      </c>
      <c r="AB184" s="166">
        <v>766</v>
      </c>
      <c r="AC184" s="321">
        <v>454</v>
      </c>
      <c r="AD184" s="173">
        <v>472</v>
      </c>
      <c r="AE184" s="191">
        <v>284</v>
      </c>
      <c r="AF184" s="173">
        <v>345</v>
      </c>
      <c r="AG184" s="174">
        <v>358</v>
      </c>
      <c r="AH184" s="173">
        <v>264.64</v>
      </c>
      <c r="AI184" s="174">
        <v>297</v>
      </c>
      <c r="AJ184" s="173">
        <v>271.95999999999998</v>
      </c>
      <c r="AK184" s="174">
        <v>293</v>
      </c>
      <c r="AL184" s="173">
        <v>208</v>
      </c>
      <c r="AM184" s="174">
        <v>200</v>
      </c>
      <c r="AN184" s="173">
        <v>403.96</v>
      </c>
      <c r="AO184" s="189">
        <v>419.5</v>
      </c>
      <c r="AP184" s="173">
        <v>269.62</v>
      </c>
      <c r="AQ184" s="174">
        <v>300.72999999999996</v>
      </c>
      <c r="AR184" s="173">
        <v>377</v>
      </c>
      <c r="AS184" s="174">
        <v>406</v>
      </c>
      <c r="AT184" s="173">
        <v>334.27</v>
      </c>
      <c r="AU184" s="174">
        <v>359.73</v>
      </c>
      <c r="AV184" s="173">
        <v>376</v>
      </c>
      <c r="AW184" s="174">
        <v>253</v>
      </c>
      <c r="AX184" s="173">
        <v>322.42914000000007</v>
      </c>
      <c r="AY184" s="174">
        <v>334.81364000000002</v>
      </c>
      <c r="AZ184" s="192">
        <v>468.64406779661022</v>
      </c>
      <c r="BA184" s="174">
        <v>487</v>
      </c>
      <c r="BB184" s="166">
        <v>490</v>
      </c>
      <c r="BC184" s="167">
        <v>256.10625000000005</v>
      </c>
      <c r="BD184" s="173">
        <v>659</v>
      </c>
      <c r="BE184" s="174">
        <v>709</v>
      </c>
      <c r="BF184" s="173">
        <v>366</v>
      </c>
      <c r="BG184" s="174">
        <v>314</v>
      </c>
      <c r="BH184" s="173">
        <v>412</v>
      </c>
      <c r="BI184" s="174">
        <v>411</v>
      </c>
      <c r="BJ184" s="173">
        <v>261.86</v>
      </c>
      <c r="BK184" s="174">
        <v>272</v>
      </c>
      <c r="BL184" s="173">
        <v>239</v>
      </c>
      <c r="BM184" s="189">
        <v>235</v>
      </c>
      <c r="BN184" s="193">
        <v>374</v>
      </c>
      <c r="BO184" s="194">
        <v>403</v>
      </c>
      <c r="BP184" s="166">
        <v>559.90000000000009</v>
      </c>
      <c r="BQ184" s="167">
        <v>428.30856244</v>
      </c>
    </row>
    <row r="185" spans="1:69" s="195" customFormat="1" ht="41.25" customHeight="1" thickBot="1" x14ac:dyDescent="0.3">
      <c r="A185" s="205">
        <v>110</v>
      </c>
      <c r="B185" s="24" t="s">
        <v>175</v>
      </c>
      <c r="C185" s="1390" t="s">
        <v>3</v>
      </c>
      <c r="D185" s="1390"/>
      <c r="E185" s="138" t="s">
        <v>8</v>
      </c>
      <c r="F185" s="224" t="e">
        <f>#REF!</f>
        <v>#REF!</v>
      </c>
      <c r="G185" s="138">
        <v>0.42</v>
      </c>
      <c r="H185" s="206" t="e">
        <f t="shared" si="5"/>
        <v>#REF!</v>
      </c>
      <c r="I185" s="206" t="e">
        <f>(H185*($I$9+#REF!))+H185</f>
        <v>#REF!</v>
      </c>
      <c r="J185" s="274" t="e">
        <f>#REF!</f>
        <v>#REF!</v>
      </c>
      <c r="K185" s="275" t="e">
        <f>#REF!</f>
        <v>#REF!</v>
      </c>
      <c r="L185" s="166">
        <v>243</v>
      </c>
      <c r="M185" s="167">
        <v>157</v>
      </c>
      <c r="N185" s="184">
        <v>182.48925850992055</v>
      </c>
      <c r="O185" s="185">
        <v>144</v>
      </c>
      <c r="P185" s="186">
        <v>269</v>
      </c>
      <c r="Q185" s="167">
        <v>199.5</v>
      </c>
      <c r="R185" s="166">
        <v>242.12825734362369</v>
      </c>
      <c r="S185" s="167">
        <v>214.3</v>
      </c>
      <c r="T185" s="187">
        <v>426</v>
      </c>
      <c r="U185" s="188">
        <v>123</v>
      </c>
      <c r="V185" s="166">
        <v>197.6876036811922</v>
      </c>
      <c r="W185" s="167">
        <v>212.74349157755177</v>
      </c>
      <c r="X185" s="173">
        <v>211</v>
      </c>
      <c r="Y185" s="189">
        <v>211</v>
      </c>
      <c r="Z185" s="166">
        <v>323.69</v>
      </c>
      <c r="AA185" s="167">
        <v>348</v>
      </c>
      <c r="AB185" s="166">
        <v>447</v>
      </c>
      <c r="AC185" s="321">
        <v>265</v>
      </c>
      <c r="AD185" s="173">
        <v>275</v>
      </c>
      <c r="AE185" s="191">
        <v>166</v>
      </c>
      <c r="AF185" s="173">
        <v>201</v>
      </c>
      <c r="AG185" s="174">
        <v>209</v>
      </c>
      <c r="AH185" s="173">
        <v>154.81</v>
      </c>
      <c r="AI185" s="174">
        <v>174</v>
      </c>
      <c r="AJ185" s="173">
        <v>158.99</v>
      </c>
      <c r="AK185" s="174">
        <v>172</v>
      </c>
      <c r="AL185" s="173">
        <v>121</v>
      </c>
      <c r="AM185" s="174">
        <v>116</v>
      </c>
      <c r="AN185" s="173">
        <v>235.64</v>
      </c>
      <c r="AO185" s="189">
        <v>244.7</v>
      </c>
      <c r="AP185" s="173">
        <v>200.14099999999999</v>
      </c>
      <c r="AQ185" s="174">
        <v>251.99099999999999</v>
      </c>
      <c r="AR185" s="173">
        <v>220</v>
      </c>
      <c r="AS185" s="174">
        <v>237</v>
      </c>
      <c r="AT185" s="173">
        <v>194.99</v>
      </c>
      <c r="AU185" s="174">
        <v>209.84</v>
      </c>
      <c r="AV185" s="173">
        <v>219.20000000000002</v>
      </c>
      <c r="AW185" s="174">
        <v>147</v>
      </c>
      <c r="AX185" s="173">
        <v>188.08630000000002</v>
      </c>
      <c r="AY185" s="174">
        <v>195.30619999999999</v>
      </c>
      <c r="AZ185" s="192">
        <v>274.57627118644069</v>
      </c>
      <c r="BA185" s="174">
        <v>285</v>
      </c>
      <c r="BB185" s="166">
        <v>286</v>
      </c>
      <c r="BC185" s="167">
        <v>149.86973180076629</v>
      </c>
      <c r="BD185" s="173">
        <v>385</v>
      </c>
      <c r="BE185" s="174">
        <v>414</v>
      </c>
      <c r="BF185" s="173">
        <v>213</v>
      </c>
      <c r="BG185" s="174">
        <v>183</v>
      </c>
      <c r="BH185" s="173">
        <v>240</v>
      </c>
      <c r="BI185" s="174">
        <v>240</v>
      </c>
      <c r="BJ185" s="173">
        <v>152.54</v>
      </c>
      <c r="BK185" s="174">
        <v>159</v>
      </c>
      <c r="BL185" s="173">
        <v>139</v>
      </c>
      <c r="BM185" s="189">
        <v>138</v>
      </c>
      <c r="BN185" s="193">
        <v>218</v>
      </c>
      <c r="BO185" s="194">
        <v>235</v>
      </c>
      <c r="BP185" s="166">
        <v>326.70000000000005</v>
      </c>
      <c r="BQ185" s="167">
        <v>249.85464195999998</v>
      </c>
    </row>
    <row r="186" spans="1:69" s="195" customFormat="1" ht="41.25" customHeight="1" thickBot="1" x14ac:dyDescent="0.3">
      <c r="A186" s="205">
        <v>111</v>
      </c>
      <c r="B186" s="24" t="s">
        <v>176</v>
      </c>
      <c r="C186" s="1390" t="s">
        <v>3</v>
      </c>
      <c r="D186" s="1390"/>
      <c r="E186" s="138" t="s">
        <v>8</v>
      </c>
      <c r="F186" s="224" t="e">
        <f>#REF!</f>
        <v>#REF!</v>
      </c>
      <c r="G186" s="138">
        <v>0.5</v>
      </c>
      <c r="H186" s="206" t="e">
        <f t="shared" si="5"/>
        <v>#REF!</v>
      </c>
      <c r="I186" s="206" t="e">
        <f>(H186*($I$9+#REF!))+H186</f>
        <v>#REF!</v>
      </c>
      <c r="J186" s="274" t="e">
        <f>#REF!</f>
        <v>#REF!</v>
      </c>
      <c r="K186" s="275" t="e">
        <f>#REF!</f>
        <v>#REF!</v>
      </c>
      <c r="L186" s="166">
        <v>290</v>
      </c>
      <c r="M186" s="167">
        <v>187</v>
      </c>
      <c r="N186" s="184">
        <v>217.24911727371494</v>
      </c>
      <c r="O186" s="185">
        <v>171.4</v>
      </c>
      <c r="P186" s="186">
        <v>320</v>
      </c>
      <c r="Q186" s="167">
        <v>237.75</v>
      </c>
      <c r="R186" s="166">
        <v>288.24792540907578</v>
      </c>
      <c r="S186" s="167">
        <v>255.1</v>
      </c>
      <c r="T186" s="187">
        <v>507</v>
      </c>
      <c r="U186" s="188">
        <v>146</v>
      </c>
      <c r="V186" s="166">
        <v>235.34238533475263</v>
      </c>
      <c r="W186" s="167">
        <v>253.2660614018474</v>
      </c>
      <c r="X186" s="173">
        <v>251</v>
      </c>
      <c r="Y186" s="189">
        <v>251</v>
      </c>
      <c r="Z186" s="166">
        <v>385.34</v>
      </c>
      <c r="AA186" s="167">
        <v>415</v>
      </c>
      <c r="AB186" s="166">
        <v>532</v>
      </c>
      <c r="AC186" s="321">
        <v>315</v>
      </c>
      <c r="AD186" s="173">
        <v>328</v>
      </c>
      <c r="AE186" s="191">
        <v>197</v>
      </c>
      <c r="AF186" s="173">
        <v>240</v>
      </c>
      <c r="AG186" s="174">
        <v>249</v>
      </c>
      <c r="AH186" s="173">
        <v>184.1</v>
      </c>
      <c r="AI186" s="174">
        <v>206</v>
      </c>
      <c r="AJ186" s="173">
        <v>189.33</v>
      </c>
      <c r="AK186" s="174">
        <v>204</v>
      </c>
      <c r="AL186" s="173">
        <v>144</v>
      </c>
      <c r="AM186" s="174">
        <v>139</v>
      </c>
      <c r="AN186" s="173">
        <v>280.52</v>
      </c>
      <c r="AO186" s="189">
        <v>291.3</v>
      </c>
      <c r="AP186" s="173">
        <v>237.47299999999998</v>
      </c>
      <c r="AQ186" s="174">
        <v>300.72999999999996</v>
      </c>
      <c r="AR186" s="173">
        <v>262</v>
      </c>
      <c r="AS186" s="174">
        <v>282</v>
      </c>
      <c r="AT186" s="173">
        <v>232.14</v>
      </c>
      <c r="AU186" s="174">
        <v>249.81</v>
      </c>
      <c r="AV186" s="173">
        <v>260.8</v>
      </c>
      <c r="AW186" s="174">
        <v>176</v>
      </c>
      <c r="AX186" s="173">
        <v>223.91176000000002</v>
      </c>
      <c r="AY186" s="174">
        <v>232.51239999999999</v>
      </c>
      <c r="AZ186" s="192">
        <v>313.5593220338983</v>
      </c>
      <c r="BA186" s="174">
        <v>326</v>
      </c>
      <c r="BB186" s="166">
        <v>340</v>
      </c>
      <c r="BC186" s="167">
        <v>177.8207073954984</v>
      </c>
      <c r="BD186" s="173">
        <v>458</v>
      </c>
      <c r="BE186" s="174">
        <v>493</v>
      </c>
      <c r="BF186" s="173">
        <v>254</v>
      </c>
      <c r="BG186" s="174">
        <v>219</v>
      </c>
      <c r="BH186" s="173">
        <v>286</v>
      </c>
      <c r="BI186" s="174">
        <v>285</v>
      </c>
      <c r="BJ186" s="173">
        <v>182.2</v>
      </c>
      <c r="BK186" s="174">
        <v>189</v>
      </c>
      <c r="BL186" s="173">
        <v>166</v>
      </c>
      <c r="BM186" s="189">
        <v>163</v>
      </c>
      <c r="BN186" s="193">
        <v>260</v>
      </c>
      <c r="BO186" s="194">
        <v>280</v>
      </c>
      <c r="BP186" s="166">
        <v>388.3</v>
      </c>
      <c r="BQ186" s="167">
        <v>297.43688171999997</v>
      </c>
    </row>
    <row r="187" spans="1:69" s="195" customFormat="1" ht="41.25" customHeight="1" thickBot="1" x14ac:dyDescent="0.3">
      <c r="A187" s="205">
        <v>112</v>
      </c>
      <c r="B187" s="24" t="s">
        <v>177</v>
      </c>
      <c r="C187" s="1390" t="s">
        <v>3</v>
      </c>
      <c r="D187" s="1390"/>
      <c r="E187" s="138" t="s">
        <v>8</v>
      </c>
      <c r="F187" s="224" t="e">
        <f>#REF!</f>
        <v>#REF!</v>
      </c>
      <c r="G187" s="138">
        <v>2</v>
      </c>
      <c r="H187" s="206" t="e">
        <f t="shared" si="5"/>
        <v>#REF!</v>
      </c>
      <c r="I187" s="206" t="e">
        <f>(H187*($I$9+#REF!))+H187</f>
        <v>#REF!</v>
      </c>
      <c r="J187" s="274" t="e">
        <f>#REF!</f>
        <v>#REF!</v>
      </c>
      <c r="K187" s="275" t="e">
        <f>#REF!</f>
        <v>#REF!</v>
      </c>
      <c r="L187" s="166">
        <v>1158</v>
      </c>
      <c r="M187" s="167">
        <v>748</v>
      </c>
      <c r="N187" s="184">
        <v>868.99646909485978</v>
      </c>
      <c r="O187" s="185">
        <v>685.8</v>
      </c>
      <c r="P187" s="186">
        <v>1279</v>
      </c>
      <c r="Q187" s="167">
        <v>951</v>
      </c>
      <c r="R187" s="166">
        <v>1152.9917016363031</v>
      </c>
      <c r="S187" s="167">
        <v>1020.4</v>
      </c>
      <c r="T187" s="187">
        <v>2026</v>
      </c>
      <c r="U187" s="188">
        <v>584</v>
      </c>
      <c r="V187" s="166">
        <v>941.36954133901054</v>
      </c>
      <c r="W187" s="167">
        <v>1013.0642456073896</v>
      </c>
      <c r="X187" s="173">
        <v>1006</v>
      </c>
      <c r="Y187" s="189">
        <v>1006</v>
      </c>
      <c r="Z187" s="166">
        <v>1541.37</v>
      </c>
      <c r="AA187" s="167">
        <v>1659</v>
      </c>
      <c r="AB187" s="166">
        <v>2129</v>
      </c>
      <c r="AC187" s="321">
        <v>1262</v>
      </c>
      <c r="AD187" s="173">
        <v>1311</v>
      </c>
      <c r="AE187" s="191">
        <v>790</v>
      </c>
      <c r="AF187" s="173">
        <v>959</v>
      </c>
      <c r="AG187" s="174">
        <v>996</v>
      </c>
      <c r="AH187" s="173">
        <v>736.38</v>
      </c>
      <c r="AI187" s="174">
        <v>825</v>
      </c>
      <c r="AJ187" s="173">
        <v>757.3</v>
      </c>
      <c r="AK187" s="174">
        <v>815</v>
      </c>
      <c r="AL187" s="173">
        <v>576</v>
      </c>
      <c r="AM187" s="174">
        <v>555</v>
      </c>
      <c r="AN187" s="173">
        <v>1122.0999999999999</v>
      </c>
      <c r="AO187" s="189">
        <v>1165.2</v>
      </c>
      <c r="AP187" s="173">
        <v>1227.808</v>
      </c>
      <c r="AQ187" s="174">
        <v>1321.1379999999999</v>
      </c>
      <c r="AR187" s="173">
        <v>1048</v>
      </c>
      <c r="AS187" s="174">
        <v>1128</v>
      </c>
      <c r="AT187" s="173">
        <v>928.54</v>
      </c>
      <c r="AU187" s="174">
        <v>999.26</v>
      </c>
      <c r="AV187" s="173">
        <v>1044.8</v>
      </c>
      <c r="AW187" s="174">
        <v>702</v>
      </c>
      <c r="AX187" s="173">
        <v>895.64704000000006</v>
      </c>
      <c r="AY187" s="174">
        <v>930.03906000000006</v>
      </c>
      <c r="AZ187" s="192">
        <v>1307.6271186440679</v>
      </c>
      <c r="BA187" s="174">
        <v>1356</v>
      </c>
      <c r="BB187" s="166">
        <v>1361</v>
      </c>
      <c r="BC187" s="167">
        <v>711.87163987138274</v>
      </c>
      <c r="BD187" s="173">
        <v>1831</v>
      </c>
      <c r="BE187" s="174">
        <v>1971</v>
      </c>
      <c r="BF187" s="173">
        <v>1016</v>
      </c>
      <c r="BG187" s="174">
        <v>872</v>
      </c>
      <c r="BH187" s="173">
        <v>1143</v>
      </c>
      <c r="BI187" s="174">
        <v>1141</v>
      </c>
      <c r="BJ187" s="173">
        <v>727.97</v>
      </c>
      <c r="BK187" s="174">
        <v>756</v>
      </c>
      <c r="BL187" s="173">
        <v>664</v>
      </c>
      <c r="BM187" s="189">
        <v>652</v>
      </c>
      <c r="BN187" s="193">
        <v>1039</v>
      </c>
      <c r="BO187" s="194">
        <v>1118</v>
      </c>
      <c r="BP187" s="166">
        <v>1554.3000000000002</v>
      </c>
      <c r="BQ187" s="167">
        <v>1189.7612078</v>
      </c>
    </row>
    <row r="188" spans="1:69" s="195" customFormat="1" ht="41.25" customHeight="1" thickBot="1" x14ac:dyDescent="0.3">
      <c r="A188" s="205">
        <v>113</v>
      </c>
      <c r="B188" s="24" t="s">
        <v>178</v>
      </c>
      <c r="C188" s="1390" t="s">
        <v>3</v>
      </c>
      <c r="D188" s="1390"/>
      <c r="E188" s="138" t="s">
        <v>8</v>
      </c>
      <c r="F188" s="224" t="e">
        <f>#REF!</f>
        <v>#REF!</v>
      </c>
      <c r="G188" s="138">
        <v>2</v>
      </c>
      <c r="H188" s="206" t="e">
        <f t="shared" si="5"/>
        <v>#REF!</v>
      </c>
      <c r="I188" s="206" t="e">
        <f>(H188*($I$9+#REF!))+H188</f>
        <v>#REF!</v>
      </c>
      <c r="J188" s="274" t="e">
        <f>#REF!</f>
        <v>#REF!</v>
      </c>
      <c r="K188" s="275" t="e">
        <f>#REF!</f>
        <v>#REF!</v>
      </c>
      <c r="L188" s="166">
        <v>1158</v>
      </c>
      <c r="M188" s="167">
        <v>748</v>
      </c>
      <c r="N188" s="184">
        <v>868.99646909485978</v>
      </c>
      <c r="O188" s="185">
        <v>685.8</v>
      </c>
      <c r="P188" s="186">
        <v>1279</v>
      </c>
      <c r="Q188" s="167">
        <v>951</v>
      </c>
      <c r="R188" s="166">
        <v>1152.9917016363031</v>
      </c>
      <c r="S188" s="167">
        <v>1020.4</v>
      </c>
      <c r="T188" s="187">
        <v>2026</v>
      </c>
      <c r="U188" s="188">
        <v>584</v>
      </c>
      <c r="V188" s="166">
        <v>941.36954133901054</v>
      </c>
      <c r="W188" s="167">
        <v>1013.0642456073896</v>
      </c>
      <c r="X188" s="173">
        <v>0</v>
      </c>
      <c r="Y188" s="189">
        <v>0</v>
      </c>
      <c r="Z188" s="166">
        <v>1541.37</v>
      </c>
      <c r="AA188" s="167">
        <v>1659</v>
      </c>
      <c r="AB188" s="166">
        <v>2129</v>
      </c>
      <c r="AC188" s="321">
        <v>1262</v>
      </c>
      <c r="AD188" s="173">
        <v>1311</v>
      </c>
      <c r="AE188" s="191">
        <v>790</v>
      </c>
      <c r="AF188" s="173">
        <v>959</v>
      </c>
      <c r="AG188" s="174">
        <v>996</v>
      </c>
      <c r="AH188" s="173">
        <v>736.38</v>
      </c>
      <c r="AI188" s="174">
        <v>825</v>
      </c>
      <c r="AJ188" s="173">
        <v>757.3</v>
      </c>
      <c r="AK188" s="174">
        <v>815</v>
      </c>
      <c r="AL188" s="173">
        <v>576</v>
      </c>
      <c r="AM188" s="174">
        <v>555</v>
      </c>
      <c r="AN188" s="173">
        <v>1122.0999999999999</v>
      </c>
      <c r="AO188" s="189">
        <v>1165.2</v>
      </c>
      <c r="AP188" s="173">
        <v>1227.808</v>
      </c>
      <c r="AQ188" s="174">
        <v>1321.1379999999999</v>
      </c>
      <c r="AR188" s="173">
        <v>1048</v>
      </c>
      <c r="AS188" s="174">
        <v>1128</v>
      </c>
      <c r="AT188" s="173">
        <v>928.54</v>
      </c>
      <c r="AU188" s="174">
        <v>999.26</v>
      </c>
      <c r="AV188" s="173">
        <v>1044.8</v>
      </c>
      <c r="AW188" s="174">
        <v>702</v>
      </c>
      <c r="AX188" s="173">
        <v>895.64704000000006</v>
      </c>
      <c r="AY188" s="174">
        <v>930.03906000000006</v>
      </c>
      <c r="AZ188" s="192">
        <v>1307.6271186440679</v>
      </c>
      <c r="BA188" s="174">
        <v>1356</v>
      </c>
      <c r="BB188" s="166">
        <v>1361</v>
      </c>
      <c r="BC188" s="167">
        <v>711.87163987138274</v>
      </c>
      <c r="BD188" s="173">
        <v>1831</v>
      </c>
      <c r="BE188" s="174">
        <v>1971</v>
      </c>
      <c r="BF188" s="173">
        <v>1016</v>
      </c>
      <c r="BG188" s="174">
        <v>872</v>
      </c>
      <c r="BH188" s="173">
        <v>1143</v>
      </c>
      <c r="BI188" s="174">
        <v>1141</v>
      </c>
      <c r="BJ188" s="173">
        <v>727.97</v>
      </c>
      <c r="BK188" s="174">
        <v>756</v>
      </c>
      <c r="BL188" s="173">
        <v>664</v>
      </c>
      <c r="BM188" s="189">
        <v>652</v>
      </c>
      <c r="BN188" s="193">
        <v>1039</v>
      </c>
      <c r="BO188" s="194">
        <v>1118</v>
      </c>
      <c r="BP188" s="166">
        <v>1554.3000000000002</v>
      </c>
      <c r="BQ188" s="167">
        <v>1189.7612078</v>
      </c>
    </row>
    <row r="189" spans="1:69" s="195" customFormat="1" ht="41.25" customHeight="1" thickBot="1" x14ac:dyDescent="0.3">
      <c r="A189" s="205">
        <v>114</v>
      </c>
      <c r="B189" s="24" t="s">
        <v>179</v>
      </c>
      <c r="C189" s="1390" t="s">
        <v>3</v>
      </c>
      <c r="D189" s="1390"/>
      <c r="E189" s="138" t="s">
        <v>8</v>
      </c>
      <c r="F189" s="224" t="e">
        <f>#REF!</f>
        <v>#REF!</v>
      </c>
      <c r="G189" s="138">
        <v>0.35</v>
      </c>
      <c r="H189" s="206" t="e">
        <f t="shared" si="5"/>
        <v>#REF!</v>
      </c>
      <c r="I189" s="206" t="e">
        <f>(H189*($I$9+#REF!))+H189</f>
        <v>#REF!</v>
      </c>
      <c r="J189" s="274" t="e">
        <f>#REF!</f>
        <v>#REF!</v>
      </c>
      <c r="K189" s="275" t="e">
        <f>#REF!</f>
        <v>#REF!</v>
      </c>
      <c r="L189" s="166">
        <v>203</v>
      </c>
      <c r="M189" s="167">
        <v>131</v>
      </c>
      <c r="N189" s="184">
        <v>152.07438209160048</v>
      </c>
      <c r="O189" s="185">
        <v>120</v>
      </c>
      <c r="P189" s="186">
        <v>224</v>
      </c>
      <c r="Q189" s="167">
        <v>166.5</v>
      </c>
      <c r="R189" s="166">
        <v>201.77354778635302</v>
      </c>
      <c r="S189" s="167">
        <v>178.6</v>
      </c>
      <c r="T189" s="187">
        <v>355</v>
      </c>
      <c r="U189" s="188">
        <v>102</v>
      </c>
      <c r="V189" s="166">
        <v>164.73966973432684</v>
      </c>
      <c r="W189" s="167">
        <v>177.28624298129313</v>
      </c>
      <c r="X189" s="173">
        <v>176</v>
      </c>
      <c r="Y189" s="189">
        <v>176</v>
      </c>
      <c r="Z189" s="166">
        <v>269.74</v>
      </c>
      <c r="AA189" s="167">
        <v>290</v>
      </c>
      <c r="AB189" s="166">
        <v>373</v>
      </c>
      <c r="AC189" s="321">
        <v>221</v>
      </c>
      <c r="AD189" s="173">
        <v>229</v>
      </c>
      <c r="AE189" s="191">
        <v>138</v>
      </c>
      <c r="AF189" s="173">
        <v>168</v>
      </c>
      <c r="AG189" s="174">
        <v>174</v>
      </c>
      <c r="AH189" s="173">
        <v>128.66</v>
      </c>
      <c r="AI189" s="174">
        <v>144</v>
      </c>
      <c r="AJ189" s="173">
        <v>132.84</v>
      </c>
      <c r="AK189" s="174">
        <v>142</v>
      </c>
      <c r="AL189" s="173">
        <v>101</v>
      </c>
      <c r="AM189" s="174">
        <v>97</v>
      </c>
      <c r="AN189" s="173">
        <v>196.37</v>
      </c>
      <c r="AO189" s="189">
        <v>203.9</v>
      </c>
      <c r="AP189" s="173">
        <v>165.92</v>
      </c>
      <c r="AQ189" s="174">
        <v>210.511</v>
      </c>
      <c r="AR189" s="173">
        <v>183</v>
      </c>
      <c r="AS189" s="174">
        <v>197</v>
      </c>
      <c r="AT189" s="173">
        <v>162.49</v>
      </c>
      <c r="AU189" s="174">
        <v>174.87</v>
      </c>
      <c r="AV189" s="173">
        <v>182.4</v>
      </c>
      <c r="AW189" s="174">
        <v>123</v>
      </c>
      <c r="AX189" s="173">
        <v>156.74034000000003</v>
      </c>
      <c r="AY189" s="174">
        <v>162.75867999999997</v>
      </c>
      <c r="AZ189" s="192">
        <v>229.66101694915255</v>
      </c>
      <c r="BA189" s="174">
        <v>237</v>
      </c>
      <c r="BB189" s="166">
        <v>238</v>
      </c>
      <c r="BC189" s="167">
        <v>124.71045871559633</v>
      </c>
      <c r="BD189" s="173">
        <v>320</v>
      </c>
      <c r="BE189" s="174">
        <v>345</v>
      </c>
      <c r="BF189" s="173">
        <v>178</v>
      </c>
      <c r="BG189" s="174">
        <v>153</v>
      </c>
      <c r="BH189" s="173">
        <v>200</v>
      </c>
      <c r="BI189" s="174">
        <v>200</v>
      </c>
      <c r="BJ189" s="173">
        <v>127.12</v>
      </c>
      <c r="BK189" s="174">
        <v>132</v>
      </c>
      <c r="BL189" s="173">
        <v>116</v>
      </c>
      <c r="BM189" s="189">
        <v>114</v>
      </c>
      <c r="BN189" s="193">
        <v>182</v>
      </c>
      <c r="BO189" s="194">
        <v>196</v>
      </c>
      <c r="BP189" s="166">
        <v>271.70000000000005</v>
      </c>
      <c r="BQ189" s="167">
        <v>208.20992147999999</v>
      </c>
    </row>
    <row r="190" spans="1:69" s="195" customFormat="1" ht="41.25" customHeight="1" thickBot="1" x14ac:dyDescent="0.3">
      <c r="A190" s="205">
        <v>115</v>
      </c>
      <c r="B190" s="24" t="s">
        <v>180</v>
      </c>
      <c r="C190" s="1390" t="s">
        <v>3</v>
      </c>
      <c r="D190" s="1390"/>
      <c r="E190" s="138" t="s">
        <v>8</v>
      </c>
      <c r="F190" s="224" t="e">
        <f>#REF!</f>
        <v>#REF!</v>
      </c>
      <c r="G190" s="138">
        <v>0.65</v>
      </c>
      <c r="H190" s="206" t="e">
        <f>F190*G190</f>
        <v>#REF!</v>
      </c>
      <c r="I190" s="206" t="e">
        <f>(H190*($I$9+#REF!))+H190</f>
        <v>#REF!</v>
      </c>
      <c r="J190" s="274" t="e">
        <f>#REF!</f>
        <v>#REF!</v>
      </c>
      <c r="K190" s="275" t="e">
        <f>#REF!</f>
        <v>#REF!</v>
      </c>
      <c r="L190" s="166">
        <v>376</v>
      </c>
      <c r="M190" s="167">
        <v>243</v>
      </c>
      <c r="N190" s="184">
        <v>282.42385245582949</v>
      </c>
      <c r="O190" s="185">
        <v>222.9</v>
      </c>
      <c r="P190" s="186">
        <v>416</v>
      </c>
      <c r="Q190" s="167">
        <v>309</v>
      </c>
      <c r="R190" s="166">
        <v>374.72230303179862</v>
      </c>
      <c r="S190" s="167">
        <v>331.6</v>
      </c>
      <c r="T190" s="187">
        <v>659</v>
      </c>
      <c r="U190" s="188">
        <v>190</v>
      </c>
      <c r="V190" s="166">
        <v>305.94510093517846</v>
      </c>
      <c r="W190" s="167">
        <v>329.24587982240155</v>
      </c>
      <c r="X190" s="173">
        <v>327</v>
      </c>
      <c r="Y190" s="189">
        <v>327</v>
      </c>
      <c r="Z190" s="166">
        <v>500.94</v>
      </c>
      <c r="AA190" s="167">
        <v>539</v>
      </c>
      <c r="AB190" s="166">
        <v>691</v>
      </c>
      <c r="AC190" s="321">
        <v>410</v>
      </c>
      <c r="AD190" s="173">
        <v>426</v>
      </c>
      <c r="AE190" s="191">
        <v>257</v>
      </c>
      <c r="AF190" s="173">
        <v>312</v>
      </c>
      <c r="AG190" s="174">
        <v>324</v>
      </c>
      <c r="AH190" s="173">
        <v>239.53</v>
      </c>
      <c r="AI190" s="174">
        <v>268</v>
      </c>
      <c r="AJ190" s="173">
        <v>245.81</v>
      </c>
      <c r="AK190" s="174">
        <v>265</v>
      </c>
      <c r="AL190" s="173">
        <v>187</v>
      </c>
      <c r="AM190" s="174">
        <v>181</v>
      </c>
      <c r="AN190" s="173">
        <v>364.68</v>
      </c>
      <c r="AO190" s="189">
        <v>378.7</v>
      </c>
      <c r="AP190" s="173">
        <v>307.98899999999998</v>
      </c>
      <c r="AQ190" s="174">
        <v>390.94899999999996</v>
      </c>
      <c r="AR190" s="173">
        <v>341</v>
      </c>
      <c r="AS190" s="174">
        <v>367</v>
      </c>
      <c r="AT190" s="173">
        <v>301.77999999999997</v>
      </c>
      <c r="AU190" s="174">
        <v>324.76</v>
      </c>
      <c r="AV190" s="173">
        <v>339.20000000000005</v>
      </c>
      <c r="AW190" s="174">
        <v>228</v>
      </c>
      <c r="AX190" s="173">
        <v>291.08318000000003</v>
      </c>
      <c r="AY190" s="174">
        <v>302.26612</v>
      </c>
      <c r="AZ190" s="192">
        <v>425.42372881355936</v>
      </c>
      <c r="BA190" s="174">
        <v>441</v>
      </c>
      <c r="BB190" s="166">
        <v>442</v>
      </c>
      <c r="BC190" s="167">
        <v>231.51980198019803</v>
      </c>
      <c r="BD190" s="173">
        <v>595</v>
      </c>
      <c r="BE190" s="174">
        <v>640</v>
      </c>
      <c r="BF190" s="173">
        <v>330</v>
      </c>
      <c r="BG190" s="174">
        <v>283</v>
      </c>
      <c r="BH190" s="173">
        <v>372</v>
      </c>
      <c r="BI190" s="174">
        <v>371</v>
      </c>
      <c r="BJ190" s="173">
        <v>236.44</v>
      </c>
      <c r="BK190" s="174">
        <v>246</v>
      </c>
      <c r="BL190" s="173">
        <v>216</v>
      </c>
      <c r="BM190" s="189">
        <v>212</v>
      </c>
      <c r="BN190" s="193">
        <v>338</v>
      </c>
      <c r="BO190" s="194">
        <v>363</v>
      </c>
      <c r="BP190" s="166">
        <v>504.90000000000003</v>
      </c>
      <c r="BQ190" s="167">
        <v>386.67752288000003</v>
      </c>
    </row>
    <row r="191" spans="1:69" s="195" customFormat="1" ht="41.25" customHeight="1" thickBot="1" x14ac:dyDescent="0.3">
      <c r="A191" s="205">
        <v>116</v>
      </c>
      <c r="B191" s="24" t="s">
        <v>181</v>
      </c>
      <c r="C191" s="1390" t="s">
        <v>3</v>
      </c>
      <c r="D191" s="1390"/>
      <c r="E191" s="138" t="s">
        <v>8</v>
      </c>
      <c r="F191" s="224" t="e">
        <f>#REF!</f>
        <v>#REF!</v>
      </c>
      <c r="G191" s="138">
        <v>1</v>
      </c>
      <c r="H191" s="206" t="e">
        <f>F191*G191</f>
        <v>#REF!</v>
      </c>
      <c r="I191" s="206" t="e">
        <f>(H191*($I$9+#REF!))+H191</f>
        <v>#REF!</v>
      </c>
      <c r="J191" s="274" t="e">
        <f>#REF!</f>
        <v>#REF!</v>
      </c>
      <c r="K191" s="275" t="e">
        <f>#REF!</f>
        <v>#REF!</v>
      </c>
      <c r="L191" s="166">
        <v>579</v>
      </c>
      <c r="M191" s="167">
        <v>374</v>
      </c>
      <c r="N191" s="184">
        <v>434.49823454742989</v>
      </c>
      <c r="O191" s="185">
        <v>342.9</v>
      </c>
      <c r="P191" s="186">
        <v>640</v>
      </c>
      <c r="Q191" s="167">
        <v>475.5</v>
      </c>
      <c r="R191" s="166">
        <v>576.49585081815155</v>
      </c>
      <c r="S191" s="167">
        <v>510.2</v>
      </c>
      <c r="T191" s="187">
        <v>1013</v>
      </c>
      <c r="U191" s="188">
        <v>292</v>
      </c>
      <c r="V191" s="166">
        <v>470.68477066950527</v>
      </c>
      <c r="W191" s="167">
        <v>506.53212280369479</v>
      </c>
      <c r="X191" s="173">
        <v>503</v>
      </c>
      <c r="Y191" s="189">
        <v>503</v>
      </c>
      <c r="Z191" s="166">
        <v>770.68</v>
      </c>
      <c r="AA191" s="167">
        <v>829</v>
      </c>
      <c r="AB191" s="166">
        <v>1064</v>
      </c>
      <c r="AC191" s="321">
        <v>631</v>
      </c>
      <c r="AD191" s="173">
        <v>655</v>
      </c>
      <c r="AE191" s="191">
        <v>395</v>
      </c>
      <c r="AF191" s="173">
        <v>479</v>
      </c>
      <c r="AG191" s="174">
        <v>498</v>
      </c>
      <c r="AH191" s="173">
        <v>368.19</v>
      </c>
      <c r="AI191" s="174">
        <v>412</v>
      </c>
      <c r="AJ191" s="173">
        <v>378.65</v>
      </c>
      <c r="AK191" s="174">
        <v>407</v>
      </c>
      <c r="AL191" s="173">
        <v>288</v>
      </c>
      <c r="AM191" s="174">
        <v>277</v>
      </c>
      <c r="AN191" s="173">
        <v>561.04999999999995</v>
      </c>
      <c r="AO191" s="189">
        <v>582.6</v>
      </c>
      <c r="AP191" s="173">
        <v>474.94599999999997</v>
      </c>
      <c r="AQ191" s="174">
        <v>602.49699999999996</v>
      </c>
      <c r="AR191" s="173">
        <v>524</v>
      </c>
      <c r="AS191" s="174">
        <v>564</v>
      </c>
      <c r="AT191" s="173">
        <v>464.27</v>
      </c>
      <c r="AU191" s="174">
        <v>499.63</v>
      </c>
      <c r="AV191" s="173">
        <v>521.6</v>
      </c>
      <c r="AW191" s="174">
        <v>351</v>
      </c>
      <c r="AX191" s="173">
        <v>447.82352000000003</v>
      </c>
      <c r="AY191" s="174">
        <v>465.01426000000004</v>
      </c>
      <c r="AZ191" s="192">
        <v>622.03389830508479</v>
      </c>
      <c r="BA191" s="174">
        <v>646</v>
      </c>
      <c r="BB191" s="166">
        <v>681</v>
      </c>
      <c r="BC191" s="167">
        <v>356.23022508038588</v>
      </c>
      <c r="BD191" s="173">
        <v>916</v>
      </c>
      <c r="BE191" s="174">
        <v>985</v>
      </c>
      <c r="BF191" s="173">
        <v>508</v>
      </c>
      <c r="BG191" s="174">
        <v>547</v>
      </c>
      <c r="BH191" s="173">
        <v>572</v>
      </c>
      <c r="BI191" s="174">
        <v>571</v>
      </c>
      <c r="BJ191" s="173">
        <v>364.41</v>
      </c>
      <c r="BK191" s="174">
        <v>378</v>
      </c>
      <c r="BL191" s="173">
        <v>332</v>
      </c>
      <c r="BM191" s="189">
        <v>327</v>
      </c>
      <c r="BN191" s="193">
        <v>519</v>
      </c>
      <c r="BO191" s="194">
        <v>559</v>
      </c>
      <c r="BP191" s="166">
        <v>777.7</v>
      </c>
      <c r="BQ191" s="167">
        <v>594.87376343999995</v>
      </c>
    </row>
    <row r="192" spans="1:69" s="195" customFormat="1" ht="41.25" customHeight="1" thickBot="1" x14ac:dyDescent="0.3">
      <c r="A192" s="221">
        <v>117</v>
      </c>
      <c r="B192" s="105" t="s">
        <v>182</v>
      </c>
      <c r="C192" s="1383" t="s">
        <v>3</v>
      </c>
      <c r="D192" s="1383"/>
      <c r="E192" s="139" t="s">
        <v>8</v>
      </c>
      <c r="F192" s="224" t="e">
        <f>#REF!</f>
        <v>#REF!</v>
      </c>
      <c r="G192" s="139">
        <v>0.66</v>
      </c>
      <c r="H192" s="206" t="e">
        <f>F192*G192</f>
        <v>#REF!</v>
      </c>
      <c r="I192" s="241" t="e">
        <f>(H192*($I$9+#REF!))+H192</f>
        <v>#REF!</v>
      </c>
      <c r="J192" s="280" t="e">
        <f>#REF!</f>
        <v>#REF!</v>
      </c>
      <c r="K192" s="281" t="e">
        <f>#REF!</f>
        <v>#REF!</v>
      </c>
      <c r="L192" s="166">
        <v>382</v>
      </c>
      <c r="M192" s="167">
        <v>247</v>
      </c>
      <c r="N192" s="184">
        <v>286.76883480130374</v>
      </c>
      <c r="O192" s="185">
        <v>226.3</v>
      </c>
      <c r="P192" s="186">
        <v>422</v>
      </c>
      <c r="Q192" s="167">
        <v>313.5</v>
      </c>
      <c r="R192" s="166">
        <v>380.48726153998001</v>
      </c>
      <c r="S192" s="167">
        <v>336.7</v>
      </c>
      <c r="T192" s="187">
        <v>669</v>
      </c>
      <c r="U192" s="188">
        <v>193</v>
      </c>
      <c r="V192" s="166">
        <v>310.65194864187356</v>
      </c>
      <c r="W192" s="167">
        <v>334.31120105043857</v>
      </c>
      <c r="X192" s="173">
        <v>332</v>
      </c>
      <c r="Y192" s="189">
        <v>332</v>
      </c>
      <c r="Z192" s="166">
        <v>508.65</v>
      </c>
      <c r="AA192" s="167">
        <v>547</v>
      </c>
      <c r="AB192" s="166">
        <v>702</v>
      </c>
      <c r="AC192" s="321">
        <v>416</v>
      </c>
      <c r="AD192" s="173">
        <v>433</v>
      </c>
      <c r="AE192" s="191">
        <v>261</v>
      </c>
      <c r="AF192" s="173">
        <v>316</v>
      </c>
      <c r="AG192" s="174">
        <v>329</v>
      </c>
      <c r="AH192" s="173">
        <v>242.67</v>
      </c>
      <c r="AI192" s="174">
        <v>272</v>
      </c>
      <c r="AJ192" s="173">
        <v>249.99</v>
      </c>
      <c r="AK192" s="174">
        <v>269</v>
      </c>
      <c r="AL192" s="173">
        <v>190</v>
      </c>
      <c r="AM192" s="174">
        <v>183</v>
      </c>
      <c r="AN192" s="173">
        <v>370.29</v>
      </c>
      <c r="AO192" s="189">
        <v>384.5</v>
      </c>
      <c r="AP192" s="173">
        <v>405.46699999999998</v>
      </c>
      <c r="AQ192" s="174">
        <v>435.53999999999996</v>
      </c>
      <c r="AR192" s="173">
        <v>346</v>
      </c>
      <c r="AS192" s="174">
        <v>372</v>
      </c>
      <c r="AT192" s="173">
        <v>306.42</v>
      </c>
      <c r="AU192" s="174">
        <v>329.76</v>
      </c>
      <c r="AV192" s="173">
        <v>344</v>
      </c>
      <c r="AW192" s="174">
        <v>232</v>
      </c>
      <c r="AX192" s="173">
        <v>295.56268</v>
      </c>
      <c r="AY192" s="174">
        <v>306.91426000000007</v>
      </c>
      <c r="AZ192" s="192">
        <v>430.50847457627123</v>
      </c>
      <c r="BA192" s="174">
        <v>447</v>
      </c>
      <c r="BB192" s="166">
        <v>449</v>
      </c>
      <c r="BC192" s="167">
        <v>234.85664233576645</v>
      </c>
      <c r="BD192" s="173">
        <v>604</v>
      </c>
      <c r="BE192" s="174">
        <v>650</v>
      </c>
      <c r="BF192" s="173">
        <v>335</v>
      </c>
      <c r="BG192" s="174">
        <v>287</v>
      </c>
      <c r="BH192" s="173">
        <v>377</v>
      </c>
      <c r="BI192" s="174">
        <v>377</v>
      </c>
      <c r="BJ192" s="173">
        <v>239.83</v>
      </c>
      <c r="BK192" s="174">
        <v>249</v>
      </c>
      <c r="BL192" s="173">
        <v>220</v>
      </c>
      <c r="BM192" s="189">
        <v>215</v>
      </c>
      <c r="BN192" s="193">
        <v>343</v>
      </c>
      <c r="BO192" s="194">
        <v>369</v>
      </c>
      <c r="BP192" s="166">
        <v>512.6</v>
      </c>
      <c r="BQ192" s="167">
        <v>392.61504216000003</v>
      </c>
    </row>
    <row r="193" spans="1:69" s="195" customFormat="1" ht="22.5" customHeight="1" thickBot="1" x14ac:dyDescent="0.3">
      <c r="A193" s="1388" t="s">
        <v>183</v>
      </c>
      <c r="B193" s="1389"/>
      <c r="C193" s="1389"/>
      <c r="D193" s="1389"/>
      <c r="E193" s="1389"/>
      <c r="F193" s="1389"/>
      <c r="G193" s="1389"/>
      <c r="H193" s="1389"/>
      <c r="I193" s="1389"/>
      <c r="J193" s="1389"/>
      <c r="K193" s="1389"/>
      <c r="L193" s="166"/>
      <c r="M193" s="167"/>
      <c r="N193" s="184"/>
      <c r="O193" s="185"/>
      <c r="P193" s="186"/>
      <c r="Q193" s="167"/>
      <c r="R193" s="166"/>
      <c r="S193" s="167"/>
      <c r="T193" s="187"/>
      <c r="U193" s="188"/>
      <c r="V193" s="166"/>
      <c r="W193" s="167"/>
      <c r="X193" s="173"/>
      <c r="Y193" s="189"/>
      <c r="Z193" s="166"/>
      <c r="AA193" s="167"/>
      <c r="AB193" s="166">
        <v>0</v>
      </c>
      <c r="AC193" s="321">
        <v>0</v>
      </c>
      <c r="AD193" s="173"/>
      <c r="AE193" s="191"/>
      <c r="AF193" s="173"/>
      <c r="AG193" s="174"/>
      <c r="AH193" s="173"/>
      <c r="AI193" s="174"/>
      <c r="AJ193" s="173"/>
      <c r="AK193" s="174"/>
      <c r="AL193" s="173"/>
      <c r="AM193" s="174"/>
      <c r="AN193" s="173"/>
      <c r="AO193" s="189"/>
      <c r="AP193" s="173"/>
      <c r="AQ193" s="174"/>
      <c r="AR193" s="173"/>
      <c r="AS193" s="174"/>
      <c r="AT193" s="173"/>
      <c r="AU193" s="174"/>
      <c r="AV193" s="173"/>
      <c r="AW193" s="174"/>
      <c r="AX193" s="173"/>
      <c r="AY193" s="174"/>
      <c r="AZ193" s="192"/>
      <c r="BA193" s="174"/>
      <c r="BB193" s="166"/>
      <c r="BC193" s="167"/>
      <c r="BD193" s="173"/>
      <c r="BE193" s="174"/>
      <c r="BF193" s="173"/>
      <c r="BG193" s="174"/>
      <c r="BH193" s="173">
        <v>0</v>
      </c>
      <c r="BI193" s="174">
        <v>0</v>
      </c>
      <c r="BJ193" s="173"/>
      <c r="BK193" s="174"/>
      <c r="BL193" s="173"/>
      <c r="BM193" s="189"/>
      <c r="BN193" s="193"/>
      <c r="BO193" s="194"/>
      <c r="BP193" s="166"/>
      <c r="BQ193" s="167"/>
    </row>
    <row r="194" spans="1:69" s="195" customFormat="1" ht="41.25" customHeight="1" thickBot="1" x14ac:dyDescent="0.3">
      <c r="A194" s="205">
        <v>118</v>
      </c>
      <c r="B194" s="24" t="s">
        <v>184</v>
      </c>
      <c r="C194" s="1390" t="s">
        <v>3</v>
      </c>
      <c r="D194" s="1390"/>
      <c r="E194" s="138" t="s">
        <v>383</v>
      </c>
      <c r="F194" s="224" t="e">
        <f>#REF!</f>
        <v>#REF!</v>
      </c>
      <c r="G194" s="138">
        <v>1</v>
      </c>
      <c r="H194" s="206" t="e">
        <f t="shared" ref="H194:H257" si="6">F194*G194</f>
        <v>#REF!</v>
      </c>
      <c r="I194" s="206" t="e">
        <f>(H194*($I$9+#REF!))+H194</f>
        <v>#REF!</v>
      </c>
      <c r="J194" s="274" t="e">
        <f>#REF!</f>
        <v>#REF!</v>
      </c>
      <c r="K194" s="275" t="e">
        <f>#REF!</f>
        <v>#REF!</v>
      </c>
      <c r="L194" s="166">
        <v>579</v>
      </c>
      <c r="M194" s="167">
        <v>374</v>
      </c>
      <c r="N194" s="184">
        <v>434.49823454742989</v>
      </c>
      <c r="O194" s="185">
        <v>342.9</v>
      </c>
      <c r="P194" s="186">
        <v>640</v>
      </c>
      <c r="Q194" s="167">
        <v>475.5</v>
      </c>
      <c r="R194" s="166">
        <v>576.49585081815155</v>
      </c>
      <c r="S194" s="167">
        <v>510.2</v>
      </c>
      <c r="T194" s="187">
        <v>1013</v>
      </c>
      <c r="U194" s="188">
        <v>292</v>
      </c>
      <c r="V194" s="166">
        <v>470.68477066950527</v>
      </c>
      <c r="W194" s="167">
        <v>506.53212280369479</v>
      </c>
      <c r="X194" s="173">
        <v>0</v>
      </c>
      <c r="Y194" s="189">
        <v>0</v>
      </c>
      <c r="Z194" s="166">
        <v>770.68</v>
      </c>
      <c r="AA194" s="167">
        <v>829</v>
      </c>
      <c r="AB194" s="166">
        <v>1064</v>
      </c>
      <c r="AC194" s="321">
        <v>631</v>
      </c>
      <c r="AD194" s="173">
        <v>655</v>
      </c>
      <c r="AE194" s="191">
        <v>395</v>
      </c>
      <c r="AF194" s="173">
        <v>479</v>
      </c>
      <c r="AG194" s="174">
        <v>498</v>
      </c>
      <c r="AH194" s="173">
        <v>368.19</v>
      </c>
      <c r="AI194" s="174">
        <v>412</v>
      </c>
      <c r="AJ194" s="173">
        <v>378.65</v>
      </c>
      <c r="AK194" s="174">
        <v>407</v>
      </c>
      <c r="AL194" s="173">
        <v>115</v>
      </c>
      <c r="AM194" s="174">
        <v>112</v>
      </c>
      <c r="AN194" s="173">
        <v>561.04999999999995</v>
      </c>
      <c r="AO194" s="189">
        <v>582.6</v>
      </c>
      <c r="AP194" s="173">
        <v>613.904</v>
      </c>
      <c r="AQ194" s="174">
        <v>660.56899999999996</v>
      </c>
      <c r="AR194" s="173">
        <v>524</v>
      </c>
      <c r="AS194" s="174">
        <v>564</v>
      </c>
      <c r="AT194" s="173">
        <v>464.27</v>
      </c>
      <c r="AU194" s="174">
        <v>499.63</v>
      </c>
      <c r="AV194" s="173">
        <v>521.6</v>
      </c>
      <c r="AW194" s="174">
        <v>351</v>
      </c>
      <c r="AX194" s="173">
        <v>359</v>
      </c>
      <c r="AY194" s="174">
        <v>383</v>
      </c>
      <c r="AZ194" s="192">
        <v>622.03389830508479</v>
      </c>
      <c r="BA194" s="174">
        <v>646</v>
      </c>
      <c r="BB194" s="166">
        <v>681</v>
      </c>
      <c r="BC194" s="167">
        <v>356.23022508038588</v>
      </c>
      <c r="BD194" s="173">
        <v>916</v>
      </c>
      <c r="BE194" s="174">
        <v>985</v>
      </c>
      <c r="BF194" s="173">
        <v>508</v>
      </c>
      <c r="BG194" s="174">
        <v>547</v>
      </c>
      <c r="BH194" s="173">
        <v>572</v>
      </c>
      <c r="BI194" s="174">
        <v>571</v>
      </c>
      <c r="BJ194" s="173">
        <v>364.41</v>
      </c>
      <c r="BK194" s="174">
        <v>378</v>
      </c>
      <c r="BL194" s="173">
        <v>332</v>
      </c>
      <c r="BM194" s="189">
        <v>327</v>
      </c>
      <c r="BN194" s="193">
        <v>519</v>
      </c>
      <c r="BO194" s="194">
        <v>559</v>
      </c>
      <c r="BP194" s="166">
        <v>777.7</v>
      </c>
      <c r="BQ194" s="167">
        <v>836.00000000000011</v>
      </c>
    </row>
    <row r="195" spans="1:69" s="195" customFormat="1" ht="41.25" customHeight="1" thickBot="1" x14ac:dyDescent="0.3">
      <c r="A195" s="205">
        <v>119</v>
      </c>
      <c r="B195" s="24" t="s">
        <v>185</v>
      </c>
      <c r="C195" s="1390" t="s">
        <v>3</v>
      </c>
      <c r="D195" s="1390"/>
      <c r="E195" s="138" t="s">
        <v>8</v>
      </c>
      <c r="F195" s="224" t="e">
        <f>#REF!</f>
        <v>#REF!</v>
      </c>
      <c r="G195" s="138">
        <v>1.08</v>
      </c>
      <c r="H195" s="206" t="e">
        <f t="shared" si="6"/>
        <v>#REF!</v>
      </c>
      <c r="I195" s="206" t="e">
        <f>(H195*($I$9+#REF!))+H195</f>
        <v>#REF!</v>
      </c>
      <c r="J195" s="274" t="e">
        <f>#REF!</f>
        <v>#REF!</v>
      </c>
      <c r="K195" s="275" t="e">
        <f>#REF!</f>
        <v>#REF!</v>
      </c>
      <c r="L195" s="166">
        <v>625</v>
      </c>
      <c r="M195" s="167">
        <v>404</v>
      </c>
      <c r="N195" s="184">
        <v>469.25809331122429</v>
      </c>
      <c r="O195" s="185">
        <v>370.3</v>
      </c>
      <c r="P195" s="186">
        <v>691</v>
      </c>
      <c r="Q195" s="167">
        <v>513.75</v>
      </c>
      <c r="R195" s="166">
        <v>622.61551888360373</v>
      </c>
      <c r="S195" s="167">
        <v>551</v>
      </c>
      <c r="T195" s="187">
        <v>1094</v>
      </c>
      <c r="U195" s="188">
        <v>316</v>
      </c>
      <c r="V195" s="166">
        <v>508.33955232306573</v>
      </c>
      <c r="W195" s="167">
        <v>547.05469262799033</v>
      </c>
      <c r="X195" s="173">
        <v>543</v>
      </c>
      <c r="Y195" s="189">
        <v>543</v>
      </c>
      <c r="Z195" s="166">
        <v>832.34</v>
      </c>
      <c r="AA195" s="167">
        <v>896</v>
      </c>
      <c r="AB195" s="166">
        <v>1149</v>
      </c>
      <c r="AC195" s="321">
        <v>681</v>
      </c>
      <c r="AD195" s="173">
        <v>708</v>
      </c>
      <c r="AE195" s="191">
        <v>426</v>
      </c>
      <c r="AF195" s="173">
        <v>518</v>
      </c>
      <c r="AG195" s="174">
        <v>538</v>
      </c>
      <c r="AH195" s="173">
        <v>397.48</v>
      </c>
      <c r="AI195" s="174">
        <v>446</v>
      </c>
      <c r="AJ195" s="173">
        <v>408.99</v>
      </c>
      <c r="AK195" s="174">
        <v>439</v>
      </c>
      <c r="AL195" s="173">
        <v>311</v>
      </c>
      <c r="AM195" s="174">
        <v>300</v>
      </c>
      <c r="AN195" s="173">
        <v>605.92999999999995</v>
      </c>
      <c r="AO195" s="189">
        <v>629.20000000000005</v>
      </c>
      <c r="AP195" s="173">
        <v>512.27799999999991</v>
      </c>
      <c r="AQ195" s="174">
        <v>650.19899999999996</v>
      </c>
      <c r="AR195" s="173">
        <v>566</v>
      </c>
      <c r="AS195" s="174">
        <v>609</v>
      </c>
      <c r="AT195" s="173">
        <v>501.41</v>
      </c>
      <c r="AU195" s="174">
        <v>539.6</v>
      </c>
      <c r="AV195" s="173">
        <v>563.20000000000005</v>
      </c>
      <c r="AW195" s="174">
        <v>379</v>
      </c>
      <c r="AX195" s="173">
        <v>483.64897999999999</v>
      </c>
      <c r="AY195" s="174">
        <v>502.22046000000012</v>
      </c>
      <c r="AZ195" s="192">
        <v>728.81355932203394</v>
      </c>
      <c r="BA195" s="174">
        <v>756</v>
      </c>
      <c r="BB195" s="166">
        <v>735</v>
      </c>
      <c r="BC195" s="167">
        <v>384.18166666666667</v>
      </c>
      <c r="BD195" s="173">
        <v>989</v>
      </c>
      <c r="BE195" s="174">
        <v>1064</v>
      </c>
      <c r="BF195" s="173">
        <v>549</v>
      </c>
      <c r="BG195" s="174">
        <v>590</v>
      </c>
      <c r="BH195" s="173">
        <v>617</v>
      </c>
      <c r="BI195" s="174">
        <v>616</v>
      </c>
      <c r="BJ195" s="173">
        <v>393.22</v>
      </c>
      <c r="BK195" s="174">
        <v>408</v>
      </c>
      <c r="BL195" s="173">
        <v>359</v>
      </c>
      <c r="BM195" s="189">
        <v>353</v>
      </c>
      <c r="BN195" s="193">
        <v>561</v>
      </c>
      <c r="BO195" s="194">
        <v>604</v>
      </c>
      <c r="BP195" s="166">
        <v>839.30000000000007</v>
      </c>
      <c r="BQ195" s="167">
        <v>642.46968412000012</v>
      </c>
    </row>
    <row r="196" spans="1:69" s="195" customFormat="1" ht="41.25" customHeight="1" thickBot="1" x14ac:dyDescent="0.3">
      <c r="A196" s="205">
        <v>120</v>
      </c>
      <c r="B196" s="24" t="s">
        <v>186</v>
      </c>
      <c r="C196" s="1390" t="s">
        <v>3</v>
      </c>
      <c r="D196" s="1390"/>
      <c r="E196" s="138" t="s">
        <v>8</v>
      </c>
      <c r="F196" s="224" t="e">
        <f>#REF!</f>
        <v>#REF!</v>
      </c>
      <c r="G196" s="138">
        <v>3</v>
      </c>
      <c r="H196" s="206" t="e">
        <f t="shared" si="6"/>
        <v>#REF!</v>
      </c>
      <c r="I196" s="206" t="e">
        <f>(H196*($I$9+#REF!))+H196</f>
        <v>#REF!</v>
      </c>
      <c r="J196" s="274" t="e">
        <f>#REF!</f>
        <v>#REF!</v>
      </c>
      <c r="K196" s="275" t="e">
        <f>#REF!</f>
        <v>#REF!</v>
      </c>
      <c r="L196" s="166">
        <v>1737</v>
      </c>
      <c r="M196" s="167">
        <v>1122</v>
      </c>
      <c r="N196" s="184">
        <v>1303.4947036422898</v>
      </c>
      <c r="O196" s="185">
        <v>1028.7</v>
      </c>
      <c r="P196" s="186">
        <v>1919</v>
      </c>
      <c r="Q196" s="167">
        <v>1426.5</v>
      </c>
      <c r="R196" s="166">
        <v>1729.4875524544543</v>
      </c>
      <c r="S196" s="167">
        <v>1530.6</v>
      </c>
      <c r="T196" s="187">
        <v>3039</v>
      </c>
      <c r="U196" s="188">
        <v>877</v>
      </c>
      <c r="V196" s="166">
        <v>1412.0543120085158</v>
      </c>
      <c r="W196" s="167">
        <v>1519.5963684110841</v>
      </c>
      <c r="X196" s="173">
        <v>0</v>
      </c>
      <c r="Y196" s="189">
        <v>0</v>
      </c>
      <c r="Z196" s="166">
        <v>2312.0500000000002</v>
      </c>
      <c r="AA196" s="167">
        <v>2488</v>
      </c>
      <c r="AB196" s="166">
        <v>3192</v>
      </c>
      <c r="AC196" s="321">
        <v>1892</v>
      </c>
      <c r="AD196" s="173">
        <v>1966</v>
      </c>
      <c r="AE196" s="191">
        <v>1185</v>
      </c>
      <c r="AF196" s="173">
        <v>1438</v>
      </c>
      <c r="AG196" s="174">
        <v>1493</v>
      </c>
      <c r="AH196" s="173">
        <v>1104.58</v>
      </c>
      <c r="AI196" s="174">
        <v>1237</v>
      </c>
      <c r="AJ196" s="173">
        <v>1134.9100000000001</v>
      </c>
      <c r="AK196" s="174">
        <v>1222</v>
      </c>
      <c r="AL196" s="173">
        <v>1683.15</v>
      </c>
      <c r="AM196" s="174">
        <v>1747.8</v>
      </c>
      <c r="AN196" s="173">
        <v>1683.15</v>
      </c>
      <c r="AO196" s="189">
        <v>1747.8</v>
      </c>
      <c r="AP196" s="173">
        <v>1841.7119999999998</v>
      </c>
      <c r="AQ196" s="174">
        <v>1981.7069999999999</v>
      </c>
      <c r="AR196" s="173">
        <v>1573</v>
      </c>
      <c r="AS196" s="174">
        <v>1692</v>
      </c>
      <c r="AT196" s="173">
        <v>1392.81</v>
      </c>
      <c r="AU196" s="174">
        <v>1498.89</v>
      </c>
      <c r="AV196" s="173">
        <v>1566.4</v>
      </c>
      <c r="AW196" s="174">
        <v>1053</v>
      </c>
      <c r="AX196" s="173">
        <v>1077</v>
      </c>
      <c r="AY196" s="174">
        <v>1211.046</v>
      </c>
      <c r="AZ196" s="192">
        <v>2161.0169491525426</v>
      </c>
      <c r="BA196" s="174">
        <v>2285</v>
      </c>
      <c r="BB196" s="166">
        <v>2042</v>
      </c>
      <c r="BC196" s="167">
        <v>1068.1018649517687</v>
      </c>
      <c r="BD196" s="173">
        <v>2747</v>
      </c>
      <c r="BE196" s="174">
        <v>2956</v>
      </c>
      <c r="BF196" s="173">
        <v>1524</v>
      </c>
      <c r="BG196" s="174">
        <v>1640</v>
      </c>
      <c r="BH196" s="173">
        <v>1715</v>
      </c>
      <c r="BI196" s="174">
        <v>1712</v>
      </c>
      <c r="BJ196" s="173">
        <v>1092.3699999999999</v>
      </c>
      <c r="BK196" s="174">
        <v>1134</v>
      </c>
      <c r="BL196" s="173">
        <v>996</v>
      </c>
      <c r="BM196" s="189">
        <v>979</v>
      </c>
      <c r="BN196" s="193">
        <v>1558</v>
      </c>
      <c r="BO196" s="194">
        <v>1677</v>
      </c>
      <c r="BP196" s="166">
        <v>2332</v>
      </c>
      <c r="BQ196" s="167">
        <v>2509.1000000000004</v>
      </c>
    </row>
    <row r="197" spans="1:69" s="195" customFormat="1" ht="41.25" customHeight="1" thickBot="1" x14ac:dyDescent="0.3">
      <c r="A197" s="205">
        <v>121</v>
      </c>
      <c r="B197" s="24" t="s">
        <v>187</v>
      </c>
      <c r="C197" s="1390" t="s">
        <v>3</v>
      </c>
      <c r="D197" s="1390"/>
      <c r="E197" s="138" t="s">
        <v>8</v>
      </c>
      <c r="F197" s="224" t="e">
        <f>#REF!</f>
        <v>#REF!</v>
      </c>
      <c r="G197" s="138">
        <v>4</v>
      </c>
      <c r="H197" s="206" t="e">
        <f t="shared" si="6"/>
        <v>#REF!</v>
      </c>
      <c r="I197" s="206" t="e">
        <f>(H197*($I$9+#REF!))+H197</f>
        <v>#REF!</v>
      </c>
      <c r="J197" s="274" t="e">
        <f>#REF!</f>
        <v>#REF!</v>
      </c>
      <c r="K197" s="275" t="e">
        <f>#REF!</f>
        <v>#REF!</v>
      </c>
      <c r="L197" s="166">
        <v>2316</v>
      </c>
      <c r="M197" s="167">
        <v>1496</v>
      </c>
      <c r="N197" s="184">
        <v>1737.9929381897196</v>
      </c>
      <c r="O197" s="185">
        <v>1371.6</v>
      </c>
      <c r="P197" s="186">
        <v>2558</v>
      </c>
      <c r="Q197" s="167">
        <v>1902</v>
      </c>
      <c r="R197" s="166">
        <v>2305.9834032726062</v>
      </c>
      <c r="S197" s="167">
        <v>2040.8</v>
      </c>
      <c r="T197" s="187">
        <v>4052</v>
      </c>
      <c r="U197" s="188">
        <v>1169</v>
      </c>
      <c r="V197" s="166">
        <v>4518.5</v>
      </c>
      <c r="W197" s="167">
        <v>4692</v>
      </c>
      <c r="X197" s="173">
        <v>2112</v>
      </c>
      <c r="Y197" s="189">
        <v>2112</v>
      </c>
      <c r="Z197" s="166">
        <v>3082.73</v>
      </c>
      <c r="AA197" s="167">
        <v>3318</v>
      </c>
      <c r="AB197" s="166">
        <v>4256</v>
      </c>
      <c r="AC197" s="321">
        <v>2523</v>
      </c>
      <c r="AD197" s="173">
        <v>2621</v>
      </c>
      <c r="AE197" s="191">
        <v>1579</v>
      </c>
      <c r="AF197" s="173">
        <v>1917</v>
      </c>
      <c r="AG197" s="174">
        <v>1991</v>
      </c>
      <c r="AH197" s="173">
        <v>1472.77</v>
      </c>
      <c r="AI197" s="174">
        <v>1651</v>
      </c>
      <c r="AJ197" s="173">
        <v>1513.56</v>
      </c>
      <c r="AK197" s="174">
        <v>1629</v>
      </c>
      <c r="AL197" s="173">
        <v>2244.1999999999998</v>
      </c>
      <c r="AM197" s="174">
        <v>2330.4</v>
      </c>
      <c r="AN197" s="173">
        <v>2244.1999999999998</v>
      </c>
      <c r="AO197" s="189">
        <v>2330.4</v>
      </c>
      <c r="AP197" s="173">
        <v>2455.616</v>
      </c>
      <c r="AQ197" s="174">
        <v>2642.2759999999998</v>
      </c>
      <c r="AR197" s="173">
        <v>2097</v>
      </c>
      <c r="AS197" s="174">
        <v>2256</v>
      </c>
      <c r="AT197" s="173">
        <v>1857.08</v>
      </c>
      <c r="AU197" s="174">
        <v>1998.52</v>
      </c>
      <c r="AV197" s="173">
        <v>2088</v>
      </c>
      <c r="AW197" s="174">
        <v>1405</v>
      </c>
      <c r="AX197" s="173">
        <v>1880.8524600000001</v>
      </c>
      <c r="AY197" s="174">
        <v>1953.0830800000001</v>
      </c>
      <c r="AZ197" s="192">
        <v>2732.2033898305085</v>
      </c>
      <c r="BA197" s="174">
        <v>2834</v>
      </c>
      <c r="BB197" s="166">
        <v>2722</v>
      </c>
      <c r="BC197" s="167">
        <v>1423.7432797427655</v>
      </c>
      <c r="BD197" s="173">
        <v>3662</v>
      </c>
      <c r="BE197" s="174">
        <v>2256.7998564999998</v>
      </c>
      <c r="BF197" s="173">
        <v>2032</v>
      </c>
      <c r="BG197" s="174">
        <v>2187</v>
      </c>
      <c r="BH197" s="173">
        <v>2286</v>
      </c>
      <c r="BI197" s="174">
        <v>2283</v>
      </c>
      <c r="BJ197" s="173">
        <v>1455.93</v>
      </c>
      <c r="BK197" s="174">
        <v>1512</v>
      </c>
      <c r="BL197" s="173">
        <v>1328</v>
      </c>
      <c r="BM197" s="189">
        <v>1305</v>
      </c>
      <c r="BN197" s="193">
        <v>2078</v>
      </c>
      <c r="BO197" s="194">
        <v>2236</v>
      </c>
      <c r="BP197" s="166">
        <v>3109.7000000000003</v>
      </c>
      <c r="BQ197" s="167">
        <v>3346.2000000000003</v>
      </c>
    </row>
    <row r="198" spans="1:69" s="195" customFormat="1" ht="41.25" customHeight="1" thickBot="1" x14ac:dyDescent="0.3">
      <c r="A198" s="205">
        <v>122</v>
      </c>
      <c r="B198" s="24" t="s">
        <v>188</v>
      </c>
      <c r="C198" s="1390" t="s">
        <v>3</v>
      </c>
      <c r="D198" s="1390"/>
      <c r="E198" s="138" t="s">
        <v>8</v>
      </c>
      <c r="F198" s="224" t="e">
        <f>#REF!</f>
        <v>#REF!</v>
      </c>
      <c r="G198" s="138">
        <v>1</v>
      </c>
      <c r="H198" s="206" t="e">
        <f t="shared" si="6"/>
        <v>#REF!</v>
      </c>
      <c r="I198" s="206" t="e">
        <f>(H198*($I$9+#REF!))+H198</f>
        <v>#REF!</v>
      </c>
      <c r="J198" s="274" t="e">
        <f>#REF!</f>
        <v>#REF!</v>
      </c>
      <c r="K198" s="275" t="e">
        <f>#REF!</f>
        <v>#REF!</v>
      </c>
      <c r="L198" s="166">
        <v>579</v>
      </c>
      <c r="M198" s="167">
        <v>374</v>
      </c>
      <c r="N198" s="184">
        <v>434.49823454742989</v>
      </c>
      <c r="O198" s="185">
        <v>342.9</v>
      </c>
      <c r="P198" s="186">
        <v>640</v>
      </c>
      <c r="Q198" s="167">
        <v>475.5</v>
      </c>
      <c r="R198" s="166">
        <v>576.49585081815155</v>
      </c>
      <c r="S198" s="167">
        <v>510.2</v>
      </c>
      <c r="T198" s="187">
        <v>1013</v>
      </c>
      <c r="U198" s="188">
        <v>292</v>
      </c>
      <c r="V198" s="166">
        <v>470.68477066950527</v>
      </c>
      <c r="W198" s="167">
        <v>506.53212280369479</v>
      </c>
      <c r="X198" s="173">
        <v>0</v>
      </c>
      <c r="Y198" s="189">
        <v>0</v>
      </c>
      <c r="Z198" s="166">
        <v>770.68</v>
      </c>
      <c r="AA198" s="167">
        <v>829</v>
      </c>
      <c r="AB198" s="166">
        <v>1064</v>
      </c>
      <c r="AC198" s="321">
        <v>631</v>
      </c>
      <c r="AD198" s="173">
        <v>655</v>
      </c>
      <c r="AE198" s="191">
        <v>395</v>
      </c>
      <c r="AF198" s="173">
        <v>479</v>
      </c>
      <c r="AG198" s="174">
        <v>498</v>
      </c>
      <c r="AH198" s="173">
        <v>368.19</v>
      </c>
      <c r="AI198" s="174">
        <v>412</v>
      </c>
      <c r="AJ198" s="173">
        <v>378.65</v>
      </c>
      <c r="AK198" s="174">
        <v>407</v>
      </c>
      <c r="AL198" s="173">
        <v>561.04999999999995</v>
      </c>
      <c r="AM198" s="174">
        <v>582.6</v>
      </c>
      <c r="AN198" s="173">
        <v>561.04999999999995</v>
      </c>
      <c r="AO198" s="189">
        <v>582.6</v>
      </c>
      <c r="AP198" s="173">
        <v>982.24639999999999</v>
      </c>
      <c r="AQ198" s="174">
        <v>1056.9104</v>
      </c>
      <c r="AR198" s="173">
        <v>524</v>
      </c>
      <c r="AS198" s="174">
        <v>564</v>
      </c>
      <c r="AT198" s="173">
        <v>464.27</v>
      </c>
      <c r="AU198" s="174">
        <v>499.63</v>
      </c>
      <c r="AV198" s="173">
        <v>521.6</v>
      </c>
      <c r="AW198" s="174">
        <v>351</v>
      </c>
      <c r="AX198" s="173">
        <v>359</v>
      </c>
      <c r="AY198" s="174">
        <v>383</v>
      </c>
      <c r="AZ198" s="192">
        <v>622.03389830508479</v>
      </c>
      <c r="BA198" s="174">
        <v>646</v>
      </c>
      <c r="BB198" s="166">
        <v>681</v>
      </c>
      <c r="BC198" s="167">
        <v>356.23022508038588</v>
      </c>
      <c r="BD198" s="173">
        <v>916</v>
      </c>
      <c r="BE198" s="174">
        <v>985</v>
      </c>
      <c r="BF198" s="173">
        <v>508</v>
      </c>
      <c r="BG198" s="174">
        <v>547</v>
      </c>
      <c r="BH198" s="173">
        <v>572</v>
      </c>
      <c r="BI198" s="174">
        <v>571</v>
      </c>
      <c r="BJ198" s="173">
        <v>364.41</v>
      </c>
      <c r="BK198" s="174">
        <v>378</v>
      </c>
      <c r="BL198" s="173">
        <v>332</v>
      </c>
      <c r="BM198" s="189">
        <v>327</v>
      </c>
      <c r="BN198" s="193">
        <v>519</v>
      </c>
      <c r="BO198" s="194">
        <v>559</v>
      </c>
      <c r="BP198" s="166">
        <v>777.7</v>
      </c>
      <c r="BQ198" s="167">
        <v>836.00000000000011</v>
      </c>
    </row>
    <row r="199" spans="1:69" s="195" customFormat="1" ht="41.25" customHeight="1" thickBot="1" x14ac:dyDescent="0.3">
      <c r="A199" s="205">
        <v>123</v>
      </c>
      <c r="B199" s="24" t="s">
        <v>189</v>
      </c>
      <c r="C199" s="1390" t="s">
        <v>3</v>
      </c>
      <c r="D199" s="1390"/>
      <c r="E199" s="138" t="s">
        <v>8</v>
      </c>
      <c r="F199" s="224" t="e">
        <f>#REF!</f>
        <v>#REF!</v>
      </c>
      <c r="G199" s="138">
        <v>0.5</v>
      </c>
      <c r="H199" s="206" t="e">
        <f t="shared" si="6"/>
        <v>#REF!</v>
      </c>
      <c r="I199" s="206" t="e">
        <f>(H199*($I$9+#REF!))+H199</f>
        <v>#REF!</v>
      </c>
      <c r="J199" s="274" t="e">
        <f>#REF!</f>
        <v>#REF!</v>
      </c>
      <c r="K199" s="275" t="e">
        <f>#REF!</f>
        <v>#REF!</v>
      </c>
      <c r="L199" s="166">
        <v>290</v>
      </c>
      <c r="M199" s="167">
        <v>187</v>
      </c>
      <c r="N199" s="184">
        <v>217.24911727371494</v>
      </c>
      <c r="O199" s="185">
        <v>171.4</v>
      </c>
      <c r="P199" s="186">
        <v>320</v>
      </c>
      <c r="Q199" s="167">
        <v>237.75</v>
      </c>
      <c r="R199" s="166">
        <v>288.24792540907578</v>
      </c>
      <c r="S199" s="167">
        <v>255.1</v>
      </c>
      <c r="T199" s="187">
        <v>507</v>
      </c>
      <c r="U199" s="188">
        <v>146</v>
      </c>
      <c r="V199" s="166">
        <v>235.34238533475263</v>
      </c>
      <c r="W199" s="167">
        <v>253.2660614018474</v>
      </c>
      <c r="X199" s="173">
        <v>0</v>
      </c>
      <c r="Y199" s="189">
        <v>0</v>
      </c>
      <c r="Z199" s="166">
        <v>385.34</v>
      </c>
      <c r="AA199" s="167">
        <v>415</v>
      </c>
      <c r="AB199" s="166">
        <v>532</v>
      </c>
      <c r="AC199" s="321">
        <v>315</v>
      </c>
      <c r="AD199" s="173">
        <v>328</v>
      </c>
      <c r="AE199" s="191">
        <v>197</v>
      </c>
      <c r="AF199" s="173">
        <v>240</v>
      </c>
      <c r="AG199" s="174">
        <v>249</v>
      </c>
      <c r="AH199" s="173">
        <v>184.1</v>
      </c>
      <c r="AI199" s="174">
        <v>206</v>
      </c>
      <c r="AJ199" s="173">
        <v>189.33</v>
      </c>
      <c r="AK199" s="174">
        <v>204</v>
      </c>
      <c r="AL199" s="173">
        <v>280.52</v>
      </c>
      <c r="AM199" s="174">
        <v>291.3</v>
      </c>
      <c r="AN199" s="173">
        <v>280.52</v>
      </c>
      <c r="AO199" s="189">
        <v>291.3</v>
      </c>
      <c r="AP199" s="173">
        <v>1010.0379999999999</v>
      </c>
      <c r="AQ199" s="174">
        <v>1056.703</v>
      </c>
      <c r="AR199" s="173">
        <v>262</v>
      </c>
      <c r="AS199" s="174">
        <v>282</v>
      </c>
      <c r="AT199" s="173">
        <v>232.14</v>
      </c>
      <c r="AU199" s="174">
        <v>249.81</v>
      </c>
      <c r="AV199" s="173">
        <v>260.8</v>
      </c>
      <c r="AW199" s="174">
        <v>176</v>
      </c>
      <c r="AX199" s="173">
        <v>179</v>
      </c>
      <c r="AY199" s="174">
        <v>191</v>
      </c>
      <c r="AZ199" s="192">
        <v>313.5593220338983</v>
      </c>
      <c r="BA199" s="174">
        <v>326</v>
      </c>
      <c r="BB199" s="166">
        <v>340</v>
      </c>
      <c r="BC199" s="167">
        <v>177.8207073954984</v>
      </c>
      <c r="BD199" s="173">
        <v>458</v>
      </c>
      <c r="BE199" s="174">
        <v>493</v>
      </c>
      <c r="BF199" s="173">
        <v>254</v>
      </c>
      <c r="BG199" s="174">
        <v>273</v>
      </c>
      <c r="BH199" s="173">
        <v>286</v>
      </c>
      <c r="BI199" s="174">
        <v>285</v>
      </c>
      <c r="BJ199" s="173">
        <v>182.2</v>
      </c>
      <c r="BK199" s="174">
        <v>189</v>
      </c>
      <c r="BL199" s="173">
        <v>166</v>
      </c>
      <c r="BM199" s="189">
        <v>163</v>
      </c>
      <c r="BN199" s="193">
        <v>260</v>
      </c>
      <c r="BO199" s="194">
        <v>280</v>
      </c>
      <c r="BP199" s="166">
        <v>388.3</v>
      </c>
      <c r="BQ199" s="167">
        <v>418.00000000000006</v>
      </c>
    </row>
    <row r="200" spans="1:69" s="195" customFormat="1" ht="41.25" customHeight="1" thickBot="1" x14ac:dyDescent="0.3">
      <c r="A200" s="205">
        <v>124</v>
      </c>
      <c r="B200" s="24" t="s">
        <v>190</v>
      </c>
      <c r="C200" s="1390" t="s">
        <v>3</v>
      </c>
      <c r="D200" s="1390"/>
      <c r="E200" s="138" t="s">
        <v>8</v>
      </c>
      <c r="F200" s="224" t="e">
        <f>#REF!</f>
        <v>#REF!</v>
      </c>
      <c r="G200" s="138">
        <v>3.5</v>
      </c>
      <c r="H200" s="206" t="e">
        <f t="shared" si="6"/>
        <v>#REF!</v>
      </c>
      <c r="I200" s="206" t="e">
        <f>(H200*($I$9+#REF!))+H200</f>
        <v>#REF!</v>
      </c>
      <c r="J200" s="274" t="e">
        <f>#REF!</f>
        <v>#REF!</v>
      </c>
      <c r="K200" s="275" t="e">
        <f>#REF!</f>
        <v>#REF!</v>
      </c>
      <c r="L200" s="166">
        <v>2027</v>
      </c>
      <c r="M200" s="167">
        <v>1309</v>
      </c>
      <c r="N200" s="184">
        <v>1520.7438209160046</v>
      </c>
      <c r="O200" s="185">
        <v>1200.0999999999999</v>
      </c>
      <c r="P200" s="186">
        <v>2239</v>
      </c>
      <c r="Q200" s="167">
        <v>1664.25</v>
      </c>
      <c r="R200" s="166">
        <v>2017.7354778635308</v>
      </c>
      <c r="S200" s="167">
        <v>1785.7</v>
      </c>
      <c r="T200" s="187">
        <v>3546</v>
      </c>
      <c r="U200" s="188">
        <v>1023</v>
      </c>
      <c r="V200" s="166">
        <v>1647.3966973432684</v>
      </c>
      <c r="W200" s="167">
        <v>1772.8624298129319</v>
      </c>
      <c r="X200" s="173">
        <v>0</v>
      </c>
      <c r="Y200" s="189">
        <v>0</v>
      </c>
      <c r="Z200" s="166">
        <v>2697.39</v>
      </c>
      <c r="AA200" s="167">
        <v>2903</v>
      </c>
      <c r="AB200" s="166">
        <v>3724</v>
      </c>
      <c r="AC200" s="321">
        <v>2208</v>
      </c>
      <c r="AD200" s="173">
        <v>2294</v>
      </c>
      <c r="AE200" s="191">
        <v>1382</v>
      </c>
      <c r="AF200" s="173">
        <v>1678</v>
      </c>
      <c r="AG200" s="174">
        <v>1742</v>
      </c>
      <c r="AH200" s="173">
        <v>1288.67</v>
      </c>
      <c r="AI200" s="174">
        <v>1445</v>
      </c>
      <c r="AJ200" s="173">
        <v>1324.24</v>
      </c>
      <c r="AK200" s="174">
        <v>1426</v>
      </c>
      <c r="AL200" s="173">
        <v>576</v>
      </c>
      <c r="AM200" s="174">
        <v>554</v>
      </c>
      <c r="AN200" s="173">
        <v>1963.67</v>
      </c>
      <c r="AO200" s="189">
        <v>2039.1</v>
      </c>
      <c r="AP200" s="173">
        <v>2148.6639999999998</v>
      </c>
      <c r="AQ200" s="174">
        <v>2311.473</v>
      </c>
      <c r="AR200" s="173">
        <v>1835</v>
      </c>
      <c r="AS200" s="174">
        <v>1974</v>
      </c>
      <c r="AT200" s="173">
        <v>1624.95</v>
      </c>
      <c r="AU200" s="174">
        <v>1748.7</v>
      </c>
      <c r="AV200" s="173">
        <v>1827.2</v>
      </c>
      <c r="AW200" s="174">
        <v>1229</v>
      </c>
      <c r="AX200" s="173">
        <v>1256</v>
      </c>
      <c r="AY200" s="174">
        <v>1340</v>
      </c>
      <c r="AZ200" s="192">
        <v>2525.4237288135596</v>
      </c>
      <c r="BA200" s="174">
        <v>2665</v>
      </c>
      <c r="BB200" s="166">
        <v>2382</v>
      </c>
      <c r="BC200" s="167">
        <v>1245.9225723472669</v>
      </c>
      <c r="BD200" s="173">
        <v>3204</v>
      </c>
      <c r="BE200" s="174">
        <v>3448</v>
      </c>
      <c r="BF200" s="173">
        <v>1778</v>
      </c>
      <c r="BG200" s="174">
        <v>1913</v>
      </c>
      <c r="BH200" s="173">
        <v>2000</v>
      </c>
      <c r="BI200" s="174">
        <v>1997</v>
      </c>
      <c r="BJ200" s="173">
        <v>1273.73</v>
      </c>
      <c r="BK200" s="174">
        <v>1323</v>
      </c>
      <c r="BL200" s="173">
        <v>1163</v>
      </c>
      <c r="BM200" s="189">
        <v>1142</v>
      </c>
      <c r="BN200" s="193">
        <v>1818</v>
      </c>
      <c r="BO200" s="194">
        <v>1957</v>
      </c>
      <c r="BP200" s="166">
        <v>2720.3</v>
      </c>
      <c r="BQ200" s="167">
        <v>2928.2000000000003</v>
      </c>
    </row>
    <row r="201" spans="1:69" s="195" customFormat="1" ht="41.25" customHeight="1" thickBot="1" x14ac:dyDescent="0.3">
      <c r="A201" s="205">
        <v>125</v>
      </c>
      <c r="B201" s="24" t="s">
        <v>191</v>
      </c>
      <c r="C201" s="1390" t="s">
        <v>3</v>
      </c>
      <c r="D201" s="1390"/>
      <c r="E201" s="138" t="s">
        <v>8</v>
      </c>
      <c r="F201" s="224" t="e">
        <f>#REF!</f>
        <v>#REF!</v>
      </c>
      <c r="G201" s="138">
        <v>2</v>
      </c>
      <c r="H201" s="206" t="e">
        <f t="shared" si="6"/>
        <v>#REF!</v>
      </c>
      <c r="I201" s="206" t="e">
        <f>(H201*($I$9+#REF!))+H201</f>
        <v>#REF!</v>
      </c>
      <c r="J201" s="274" t="e">
        <f>#REF!</f>
        <v>#REF!</v>
      </c>
      <c r="K201" s="275" t="e">
        <f>#REF!</f>
        <v>#REF!</v>
      </c>
      <c r="L201" s="166">
        <v>1158</v>
      </c>
      <c r="M201" s="167">
        <v>748</v>
      </c>
      <c r="N201" s="184">
        <v>868.99646909485978</v>
      </c>
      <c r="O201" s="185">
        <v>685.8</v>
      </c>
      <c r="P201" s="186">
        <v>1279</v>
      </c>
      <c r="Q201" s="167">
        <v>951</v>
      </c>
      <c r="R201" s="166">
        <v>1152.9917016363031</v>
      </c>
      <c r="S201" s="167">
        <v>1020.4</v>
      </c>
      <c r="T201" s="187">
        <v>2026</v>
      </c>
      <c r="U201" s="188">
        <v>584</v>
      </c>
      <c r="V201" s="166">
        <v>941.36954133901054</v>
      </c>
      <c r="W201" s="167">
        <v>1013.0642456073896</v>
      </c>
      <c r="X201" s="173">
        <v>0</v>
      </c>
      <c r="Y201" s="189">
        <v>0</v>
      </c>
      <c r="Z201" s="166">
        <v>1541.37</v>
      </c>
      <c r="AA201" s="167">
        <v>1659</v>
      </c>
      <c r="AB201" s="166">
        <v>2129</v>
      </c>
      <c r="AC201" s="321">
        <v>1262</v>
      </c>
      <c r="AD201" s="173">
        <v>1311</v>
      </c>
      <c r="AE201" s="191">
        <v>790</v>
      </c>
      <c r="AF201" s="173">
        <v>959</v>
      </c>
      <c r="AG201" s="174">
        <v>996</v>
      </c>
      <c r="AH201" s="173">
        <v>736.38</v>
      </c>
      <c r="AI201" s="174">
        <v>825</v>
      </c>
      <c r="AJ201" s="173">
        <v>757.3</v>
      </c>
      <c r="AK201" s="174">
        <v>815</v>
      </c>
      <c r="AL201" s="173">
        <v>807</v>
      </c>
      <c r="AM201" s="174">
        <v>777</v>
      </c>
      <c r="AN201" s="173">
        <v>1122.0999999999999</v>
      </c>
      <c r="AO201" s="189">
        <v>1165.2</v>
      </c>
      <c r="AP201" s="173">
        <v>1227.808</v>
      </c>
      <c r="AQ201" s="174">
        <v>1321.1379999999999</v>
      </c>
      <c r="AR201" s="173">
        <v>1048</v>
      </c>
      <c r="AS201" s="174">
        <v>1128</v>
      </c>
      <c r="AT201" s="173">
        <v>928.54</v>
      </c>
      <c r="AU201" s="174">
        <v>999.26</v>
      </c>
      <c r="AV201" s="173">
        <v>1044.8</v>
      </c>
      <c r="AW201" s="174">
        <v>702</v>
      </c>
      <c r="AX201" s="173">
        <v>718</v>
      </c>
      <c r="AY201" s="174">
        <v>765</v>
      </c>
      <c r="AZ201" s="192">
        <v>1576.2711864406781</v>
      </c>
      <c r="BA201" s="174">
        <v>1640</v>
      </c>
      <c r="BB201" s="166">
        <v>1361</v>
      </c>
      <c r="BC201" s="167">
        <v>711.87163987138274</v>
      </c>
      <c r="BD201" s="173">
        <v>1831</v>
      </c>
      <c r="BE201" s="174">
        <v>1971</v>
      </c>
      <c r="BF201" s="173">
        <v>1016</v>
      </c>
      <c r="BG201" s="174">
        <v>1093</v>
      </c>
      <c r="BH201" s="173">
        <v>1143</v>
      </c>
      <c r="BI201" s="174">
        <v>1141</v>
      </c>
      <c r="BJ201" s="173">
        <v>727.97</v>
      </c>
      <c r="BK201" s="174">
        <v>756</v>
      </c>
      <c r="BL201" s="173">
        <v>664</v>
      </c>
      <c r="BM201" s="189">
        <v>652</v>
      </c>
      <c r="BN201" s="193">
        <v>1039</v>
      </c>
      <c r="BO201" s="194">
        <v>1118</v>
      </c>
      <c r="BP201" s="166">
        <v>1554.3000000000002</v>
      </c>
      <c r="BQ201" s="167">
        <v>1665.6656909199999</v>
      </c>
    </row>
    <row r="202" spans="1:69" s="195" customFormat="1" ht="41.25" customHeight="1" thickBot="1" x14ac:dyDescent="0.3">
      <c r="A202" s="205">
        <v>126</v>
      </c>
      <c r="B202" s="24" t="s">
        <v>192</v>
      </c>
      <c r="C202" s="1390" t="s">
        <v>3</v>
      </c>
      <c r="D202" s="1390"/>
      <c r="E202" s="138" t="s">
        <v>8</v>
      </c>
      <c r="F202" s="224" t="e">
        <f>#REF!</f>
        <v>#REF!</v>
      </c>
      <c r="G202" s="138">
        <v>3.5</v>
      </c>
      <c r="H202" s="206" t="e">
        <f t="shared" si="6"/>
        <v>#REF!</v>
      </c>
      <c r="I202" s="206" t="e">
        <f>(H202*($I$9+#REF!))+H202</f>
        <v>#REF!</v>
      </c>
      <c r="J202" s="274" t="e">
        <f>#REF!</f>
        <v>#REF!</v>
      </c>
      <c r="K202" s="275" t="e">
        <f>#REF!</f>
        <v>#REF!</v>
      </c>
      <c r="L202" s="166">
        <v>2027</v>
      </c>
      <c r="M202" s="167">
        <v>1309</v>
      </c>
      <c r="N202" s="184">
        <v>1520.7438209160046</v>
      </c>
      <c r="O202" s="185">
        <v>1200.0999999999999</v>
      </c>
      <c r="P202" s="186">
        <v>2239</v>
      </c>
      <c r="Q202" s="167">
        <v>1664.25</v>
      </c>
      <c r="R202" s="166">
        <v>2017.7354778635308</v>
      </c>
      <c r="S202" s="167">
        <v>1785.7</v>
      </c>
      <c r="T202" s="187">
        <v>3546</v>
      </c>
      <c r="U202" s="188">
        <v>1023</v>
      </c>
      <c r="V202" s="166">
        <v>1647.3966973432684</v>
      </c>
      <c r="W202" s="167">
        <v>1772.8624298129319</v>
      </c>
      <c r="X202" s="173">
        <v>0</v>
      </c>
      <c r="Y202" s="189">
        <v>0</v>
      </c>
      <c r="Z202" s="166">
        <v>2697.39</v>
      </c>
      <c r="AA202" s="167">
        <v>2903</v>
      </c>
      <c r="AB202" s="166">
        <v>3724</v>
      </c>
      <c r="AC202" s="321">
        <v>2208</v>
      </c>
      <c r="AD202" s="173">
        <v>2294</v>
      </c>
      <c r="AE202" s="191">
        <v>1382</v>
      </c>
      <c r="AF202" s="173">
        <v>1678</v>
      </c>
      <c r="AG202" s="174">
        <v>1742</v>
      </c>
      <c r="AH202" s="173">
        <v>1288.67</v>
      </c>
      <c r="AI202" s="174">
        <v>1445</v>
      </c>
      <c r="AJ202" s="173">
        <v>1324.24</v>
      </c>
      <c r="AK202" s="174">
        <v>1426</v>
      </c>
      <c r="AL202" s="173">
        <v>807</v>
      </c>
      <c r="AM202" s="174">
        <v>777</v>
      </c>
      <c r="AN202" s="173">
        <v>1963.67</v>
      </c>
      <c r="AO202" s="189">
        <v>2039.1</v>
      </c>
      <c r="AP202" s="173">
        <v>2148.6639999999998</v>
      </c>
      <c r="AQ202" s="174">
        <v>2311.473</v>
      </c>
      <c r="AR202" s="173">
        <v>1835</v>
      </c>
      <c r="AS202" s="174">
        <v>1974</v>
      </c>
      <c r="AT202" s="173">
        <v>1624.95</v>
      </c>
      <c r="AU202" s="174">
        <v>1748.7</v>
      </c>
      <c r="AV202" s="173">
        <v>1827.2</v>
      </c>
      <c r="AW202" s="174">
        <v>1229</v>
      </c>
      <c r="AX202" s="173">
        <v>1256</v>
      </c>
      <c r="AY202" s="174">
        <v>1340</v>
      </c>
      <c r="AZ202" s="192">
        <v>2521.1864406779664</v>
      </c>
      <c r="BA202" s="174">
        <v>2665</v>
      </c>
      <c r="BB202" s="166">
        <v>2382</v>
      </c>
      <c r="BC202" s="167">
        <v>1245.9225723472669</v>
      </c>
      <c r="BD202" s="173">
        <v>3204</v>
      </c>
      <c r="BE202" s="174">
        <v>3448</v>
      </c>
      <c r="BF202" s="173">
        <v>1778</v>
      </c>
      <c r="BG202" s="174">
        <v>1913</v>
      </c>
      <c r="BH202" s="173">
        <v>2000</v>
      </c>
      <c r="BI202" s="174">
        <v>1997</v>
      </c>
      <c r="BJ202" s="173">
        <v>1273.73</v>
      </c>
      <c r="BK202" s="174">
        <v>1323</v>
      </c>
      <c r="BL202" s="173">
        <v>1163</v>
      </c>
      <c r="BM202" s="189">
        <v>1142</v>
      </c>
      <c r="BN202" s="193">
        <v>1818</v>
      </c>
      <c r="BO202" s="194">
        <v>1957</v>
      </c>
      <c r="BP202" s="166">
        <v>2720.3</v>
      </c>
      <c r="BQ202" s="167">
        <v>2928.2000000000003</v>
      </c>
    </row>
    <row r="203" spans="1:69" s="195" customFormat="1" ht="41.25" customHeight="1" thickBot="1" x14ac:dyDescent="0.3">
      <c r="A203" s="205">
        <v>127</v>
      </c>
      <c r="B203" s="24" t="s">
        <v>193</v>
      </c>
      <c r="C203" s="1390" t="s">
        <v>3</v>
      </c>
      <c r="D203" s="1390"/>
      <c r="E203" s="138" t="s">
        <v>8</v>
      </c>
      <c r="F203" s="224" t="e">
        <f>#REF!</f>
        <v>#REF!</v>
      </c>
      <c r="G203" s="138">
        <v>3</v>
      </c>
      <c r="H203" s="206" t="e">
        <f t="shared" si="6"/>
        <v>#REF!</v>
      </c>
      <c r="I203" s="206" t="e">
        <f>(H203*($I$9+#REF!))+H203</f>
        <v>#REF!</v>
      </c>
      <c r="J203" s="274" t="e">
        <f>#REF!</f>
        <v>#REF!</v>
      </c>
      <c r="K203" s="275" t="e">
        <f>#REF!</f>
        <v>#REF!</v>
      </c>
      <c r="L203" s="166">
        <v>1737</v>
      </c>
      <c r="M203" s="167">
        <v>1122</v>
      </c>
      <c r="N203" s="184">
        <v>1303.4947036422898</v>
      </c>
      <c r="O203" s="185">
        <v>1028.7</v>
      </c>
      <c r="P203" s="186">
        <v>1919</v>
      </c>
      <c r="Q203" s="167">
        <v>1426.5</v>
      </c>
      <c r="R203" s="166">
        <v>1729.4875524544543</v>
      </c>
      <c r="S203" s="167">
        <v>1530.6</v>
      </c>
      <c r="T203" s="187">
        <v>3039</v>
      </c>
      <c r="U203" s="188">
        <v>877</v>
      </c>
      <c r="V203" s="166">
        <v>1412.0543120085158</v>
      </c>
      <c r="W203" s="167">
        <v>1519.5963684110841</v>
      </c>
      <c r="X203" s="173">
        <v>0</v>
      </c>
      <c r="Y203" s="189">
        <v>0</v>
      </c>
      <c r="Z203" s="166">
        <v>2312.0500000000002</v>
      </c>
      <c r="AA203" s="167">
        <v>2488</v>
      </c>
      <c r="AB203" s="166">
        <v>3192</v>
      </c>
      <c r="AC203" s="321">
        <v>1892</v>
      </c>
      <c r="AD203" s="173">
        <v>1966</v>
      </c>
      <c r="AE203" s="191">
        <v>1185</v>
      </c>
      <c r="AF203" s="173">
        <v>1438</v>
      </c>
      <c r="AG203" s="174">
        <v>1493</v>
      </c>
      <c r="AH203" s="173">
        <v>1104.58</v>
      </c>
      <c r="AI203" s="174">
        <v>1237</v>
      </c>
      <c r="AJ203" s="173">
        <v>1134.9100000000001</v>
      </c>
      <c r="AK203" s="174">
        <v>1222</v>
      </c>
      <c r="AL203" s="173">
        <v>807</v>
      </c>
      <c r="AM203" s="174">
        <v>777</v>
      </c>
      <c r="AN203" s="173">
        <v>1683.15</v>
      </c>
      <c r="AO203" s="189">
        <v>1747.8</v>
      </c>
      <c r="AP203" s="173">
        <v>1841.7119999999998</v>
      </c>
      <c r="AQ203" s="174">
        <v>1981.7069999999999</v>
      </c>
      <c r="AR203" s="173">
        <v>1573</v>
      </c>
      <c r="AS203" s="174">
        <v>1692</v>
      </c>
      <c r="AT203" s="173">
        <v>1392.81</v>
      </c>
      <c r="AU203" s="174">
        <v>1498.89</v>
      </c>
      <c r="AV203" s="173">
        <v>1566.4</v>
      </c>
      <c r="AW203" s="174">
        <v>1053</v>
      </c>
      <c r="AX203" s="173">
        <v>1077</v>
      </c>
      <c r="AY203" s="174">
        <v>1149</v>
      </c>
      <c r="AZ203" s="192">
        <v>2161.0169491525426</v>
      </c>
      <c r="BA203" s="174">
        <v>2285</v>
      </c>
      <c r="BB203" s="166">
        <v>2042</v>
      </c>
      <c r="BC203" s="167">
        <v>1068.1018649517687</v>
      </c>
      <c r="BD203" s="173">
        <v>2747</v>
      </c>
      <c r="BE203" s="174">
        <v>2956</v>
      </c>
      <c r="BF203" s="173">
        <v>1524</v>
      </c>
      <c r="BG203" s="174">
        <v>1640</v>
      </c>
      <c r="BH203" s="173">
        <v>1715</v>
      </c>
      <c r="BI203" s="174">
        <v>1712</v>
      </c>
      <c r="BJ203" s="173">
        <v>1092.3699999999999</v>
      </c>
      <c r="BK203" s="174">
        <v>1134</v>
      </c>
      <c r="BL203" s="173">
        <v>996</v>
      </c>
      <c r="BM203" s="189">
        <v>979</v>
      </c>
      <c r="BN203" s="193">
        <v>1558</v>
      </c>
      <c r="BO203" s="194">
        <v>1677</v>
      </c>
      <c r="BP203" s="166">
        <v>2332</v>
      </c>
      <c r="BQ203" s="167">
        <v>2509.1000000000004</v>
      </c>
    </row>
    <row r="204" spans="1:69" s="195" customFormat="1" ht="41.25" customHeight="1" thickBot="1" x14ac:dyDescent="0.3">
      <c r="A204" s="205">
        <v>128</v>
      </c>
      <c r="B204" s="24" t="s">
        <v>194</v>
      </c>
      <c r="C204" s="1390" t="s">
        <v>3</v>
      </c>
      <c r="D204" s="1390"/>
      <c r="E204" s="138" t="s">
        <v>8</v>
      </c>
      <c r="F204" s="224" t="e">
        <f>#REF!</f>
        <v>#REF!</v>
      </c>
      <c r="G204" s="138">
        <v>1</v>
      </c>
      <c r="H204" s="206" t="e">
        <f t="shared" si="6"/>
        <v>#REF!</v>
      </c>
      <c r="I204" s="206" t="e">
        <f>(H204*($I$9+#REF!))+H204</f>
        <v>#REF!</v>
      </c>
      <c r="J204" s="274" t="e">
        <f>#REF!</f>
        <v>#REF!</v>
      </c>
      <c r="K204" s="275" t="e">
        <f>#REF!</f>
        <v>#REF!</v>
      </c>
      <c r="L204" s="166">
        <v>579</v>
      </c>
      <c r="M204" s="167">
        <v>374</v>
      </c>
      <c r="N204" s="184">
        <v>434.49823454742989</v>
      </c>
      <c r="O204" s="185">
        <v>342.9</v>
      </c>
      <c r="P204" s="186">
        <v>640</v>
      </c>
      <c r="Q204" s="167">
        <v>475.5</v>
      </c>
      <c r="R204" s="166">
        <v>576.49585081815155</v>
      </c>
      <c r="S204" s="167">
        <v>510.2</v>
      </c>
      <c r="T204" s="187">
        <v>1013</v>
      </c>
      <c r="U204" s="188">
        <v>292</v>
      </c>
      <c r="V204" s="166">
        <v>470.68477066950527</v>
      </c>
      <c r="W204" s="167">
        <v>506.53212280369479</v>
      </c>
      <c r="X204" s="173">
        <v>0</v>
      </c>
      <c r="Y204" s="189">
        <v>0</v>
      </c>
      <c r="Z204" s="166">
        <v>770.68</v>
      </c>
      <c r="AA204" s="167">
        <v>829</v>
      </c>
      <c r="AB204" s="166">
        <v>1064</v>
      </c>
      <c r="AC204" s="321">
        <v>631</v>
      </c>
      <c r="AD204" s="173">
        <v>655</v>
      </c>
      <c r="AE204" s="191">
        <v>395</v>
      </c>
      <c r="AF204" s="173">
        <v>479</v>
      </c>
      <c r="AG204" s="174">
        <v>498</v>
      </c>
      <c r="AH204" s="173">
        <v>368.19</v>
      </c>
      <c r="AI204" s="174">
        <v>412</v>
      </c>
      <c r="AJ204" s="173">
        <v>378.65</v>
      </c>
      <c r="AK204" s="174">
        <v>407</v>
      </c>
      <c r="AL204" s="173">
        <v>807</v>
      </c>
      <c r="AM204" s="174">
        <v>777</v>
      </c>
      <c r="AN204" s="173">
        <v>561.04999999999995</v>
      </c>
      <c r="AO204" s="189">
        <v>582.6</v>
      </c>
      <c r="AP204" s="173">
        <v>613.904</v>
      </c>
      <c r="AQ204" s="174">
        <v>660.56899999999996</v>
      </c>
      <c r="AR204" s="173">
        <v>524</v>
      </c>
      <c r="AS204" s="174">
        <v>564</v>
      </c>
      <c r="AT204" s="173">
        <v>464.27</v>
      </c>
      <c r="AU204" s="174">
        <v>499.63</v>
      </c>
      <c r="AV204" s="173">
        <v>521.6</v>
      </c>
      <c r="AW204" s="174">
        <v>351</v>
      </c>
      <c r="AX204" s="173">
        <v>359</v>
      </c>
      <c r="AY204" s="174">
        <v>383</v>
      </c>
      <c r="AZ204" s="192">
        <v>622.03389830508479</v>
      </c>
      <c r="BA204" s="174">
        <v>646</v>
      </c>
      <c r="BB204" s="166">
        <v>681</v>
      </c>
      <c r="BC204" s="167">
        <v>356.23022508038588</v>
      </c>
      <c r="BD204" s="173">
        <v>916</v>
      </c>
      <c r="BE204" s="174">
        <v>985</v>
      </c>
      <c r="BF204" s="173">
        <v>508</v>
      </c>
      <c r="BG204" s="174">
        <v>547</v>
      </c>
      <c r="BH204" s="173">
        <v>572</v>
      </c>
      <c r="BI204" s="174">
        <v>571</v>
      </c>
      <c r="BJ204" s="173">
        <v>364.41</v>
      </c>
      <c r="BK204" s="174">
        <v>378</v>
      </c>
      <c r="BL204" s="173">
        <v>332</v>
      </c>
      <c r="BM204" s="189">
        <v>327</v>
      </c>
      <c r="BN204" s="193">
        <v>519</v>
      </c>
      <c r="BO204" s="194">
        <v>559</v>
      </c>
      <c r="BP204" s="166">
        <v>777.7</v>
      </c>
      <c r="BQ204" s="167">
        <v>836.00000000000011</v>
      </c>
    </row>
    <row r="205" spans="1:69" s="195" customFormat="1" ht="41.25" customHeight="1" thickBot="1" x14ac:dyDescent="0.3">
      <c r="A205" s="205">
        <v>129</v>
      </c>
      <c r="B205" s="24" t="s">
        <v>195</v>
      </c>
      <c r="C205" s="1390" t="s">
        <v>3</v>
      </c>
      <c r="D205" s="1390"/>
      <c r="E205" s="138" t="s">
        <v>8</v>
      </c>
      <c r="F205" s="224" t="e">
        <f>#REF!</f>
        <v>#REF!</v>
      </c>
      <c r="G205" s="138">
        <v>1</v>
      </c>
      <c r="H205" s="206" t="e">
        <f t="shared" si="6"/>
        <v>#REF!</v>
      </c>
      <c r="I205" s="206" t="e">
        <f>(H205*($I$9+#REF!))+H205</f>
        <v>#REF!</v>
      </c>
      <c r="J205" s="274" t="e">
        <f>#REF!</f>
        <v>#REF!</v>
      </c>
      <c r="K205" s="275" t="e">
        <f>#REF!</f>
        <v>#REF!</v>
      </c>
      <c r="L205" s="166">
        <v>579</v>
      </c>
      <c r="M205" s="167">
        <v>374</v>
      </c>
      <c r="N205" s="184">
        <v>434.49823454742989</v>
      </c>
      <c r="O205" s="185">
        <v>342.9</v>
      </c>
      <c r="P205" s="186">
        <v>640</v>
      </c>
      <c r="Q205" s="167">
        <v>475.5</v>
      </c>
      <c r="R205" s="166">
        <v>576.49585081815155</v>
      </c>
      <c r="S205" s="167">
        <v>510.2</v>
      </c>
      <c r="T205" s="187">
        <v>1013</v>
      </c>
      <c r="U205" s="188">
        <v>292</v>
      </c>
      <c r="V205" s="166">
        <v>470.68477066950527</v>
      </c>
      <c r="W205" s="167">
        <v>506.53212280369479</v>
      </c>
      <c r="X205" s="173">
        <v>0</v>
      </c>
      <c r="Y205" s="189">
        <v>0</v>
      </c>
      <c r="Z205" s="166">
        <v>770.68</v>
      </c>
      <c r="AA205" s="167">
        <v>829</v>
      </c>
      <c r="AB205" s="166">
        <v>1064</v>
      </c>
      <c r="AC205" s="321">
        <v>631</v>
      </c>
      <c r="AD205" s="173">
        <v>655</v>
      </c>
      <c r="AE205" s="191">
        <v>395</v>
      </c>
      <c r="AF205" s="173">
        <v>479</v>
      </c>
      <c r="AG205" s="174">
        <v>498</v>
      </c>
      <c r="AH205" s="173">
        <v>368.19</v>
      </c>
      <c r="AI205" s="174">
        <v>412</v>
      </c>
      <c r="AJ205" s="173">
        <v>378.65</v>
      </c>
      <c r="AK205" s="174">
        <v>407</v>
      </c>
      <c r="AL205" s="173">
        <v>721</v>
      </c>
      <c r="AM205" s="174">
        <v>693</v>
      </c>
      <c r="AN205" s="173">
        <v>561.04999999999995</v>
      </c>
      <c r="AO205" s="189">
        <v>582.6</v>
      </c>
      <c r="AP205" s="173">
        <v>613.904</v>
      </c>
      <c r="AQ205" s="174">
        <v>660.56899999999996</v>
      </c>
      <c r="AR205" s="173">
        <v>524</v>
      </c>
      <c r="AS205" s="174">
        <v>564</v>
      </c>
      <c r="AT205" s="173">
        <v>464.27</v>
      </c>
      <c r="AU205" s="174">
        <v>499.63</v>
      </c>
      <c r="AV205" s="173">
        <v>521.6</v>
      </c>
      <c r="AW205" s="174">
        <v>351</v>
      </c>
      <c r="AX205" s="173">
        <v>359</v>
      </c>
      <c r="AY205" s="174">
        <v>383</v>
      </c>
      <c r="AZ205" s="192">
        <v>622.03389830508479</v>
      </c>
      <c r="BA205" s="174">
        <v>646</v>
      </c>
      <c r="BB205" s="166">
        <v>681</v>
      </c>
      <c r="BC205" s="167">
        <v>356.23022508038588</v>
      </c>
      <c r="BD205" s="173">
        <v>916</v>
      </c>
      <c r="BE205" s="174">
        <v>985</v>
      </c>
      <c r="BF205" s="173">
        <v>508</v>
      </c>
      <c r="BG205" s="174">
        <v>547</v>
      </c>
      <c r="BH205" s="173">
        <v>572</v>
      </c>
      <c r="BI205" s="174">
        <v>571</v>
      </c>
      <c r="BJ205" s="173">
        <v>364.41</v>
      </c>
      <c r="BK205" s="174">
        <v>378</v>
      </c>
      <c r="BL205" s="173">
        <v>332</v>
      </c>
      <c r="BM205" s="189">
        <v>327</v>
      </c>
      <c r="BN205" s="193">
        <v>519</v>
      </c>
      <c r="BO205" s="194">
        <v>559</v>
      </c>
      <c r="BP205" s="166">
        <v>777.7</v>
      </c>
      <c r="BQ205" s="167">
        <v>876.85120556000004</v>
      </c>
    </row>
    <row r="206" spans="1:69" s="195" customFormat="1" ht="41.25" customHeight="1" thickBot="1" x14ac:dyDescent="0.3">
      <c r="A206" s="205">
        <v>130</v>
      </c>
      <c r="B206" s="24" t="s">
        <v>196</v>
      </c>
      <c r="C206" s="1390" t="s">
        <v>3</v>
      </c>
      <c r="D206" s="1390"/>
      <c r="E206" s="138" t="s">
        <v>8</v>
      </c>
      <c r="F206" s="224" t="e">
        <f>#REF!</f>
        <v>#REF!</v>
      </c>
      <c r="G206" s="138">
        <v>1</v>
      </c>
      <c r="H206" s="206" t="e">
        <f t="shared" si="6"/>
        <v>#REF!</v>
      </c>
      <c r="I206" s="206" t="e">
        <f>(H206*($I$9+#REF!))+H206</f>
        <v>#REF!</v>
      </c>
      <c r="J206" s="274" t="e">
        <f>#REF!</f>
        <v>#REF!</v>
      </c>
      <c r="K206" s="275" t="e">
        <f>#REF!</f>
        <v>#REF!</v>
      </c>
      <c r="L206" s="166">
        <v>579</v>
      </c>
      <c r="M206" s="167">
        <v>374</v>
      </c>
      <c r="N206" s="184">
        <v>434.49823454742989</v>
      </c>
      <c r="O206" s="185">
        <v>342.9</v>
      </c>
      <c r="P206" s="186">
        <v>640</v>
      </c>
      <c r="Q206" s="167">
        <v>475.5</v>
      </c>
      <c r="R206" s="166">
        <v>576.49585081815155</v>
      </c>
      <c r="S206" s="167">
        <v>510.2</v>
      </c>
      <c r="T206" s="187">
        <v>1013</v>
      </c>
      <c r="U206" s="188">
        <v>292</v>
      </c>
      <c r="V206" s="166">
        <v>470.68477066950527</v>
      </c>
      <c r="W206" s="167">
        <v>506.53212280369479</v>
      </c>
      <c r="X206" s="173">
        <v>0</v>
      </c>
      <c r="Y206" s="189">
        <v>0</v>
      </c>
      <c r="Z206" s="166">
        <v>770.68</v>
      </c>
      <c r="AA206" s="167">
        <v>829</v>
      </c>
      <c r="AB206" s="166">
        <v>1064</v>
      </c>
      <c r="AC206" s="321">
        <v>631</v>
      </c>
      <c r="AD206" s="173">
        <v>655</v>
      </c>
      <c r="AE206" s="191">
        <v>395</v>
      </c>
      <c r="AF206" s="173">
        <v>479</v>
      </c>
      <c r="AG206" s="174">
        <v>498</v>
      </c>
      <c r="AH206" s="173">
        <v>368.19</v>
      </c>
      <c r="AI206" s="174">
        <v>412</v>
      </c>
      <c r="AJ206" s="173">
        <v>378.65</v>
      </c>
      <c r="AK206" s="174">
        <v>407</v>
      </c>
      <c r="AL206" s="173">
        <v>721</v>
      </c>
      <c r="AM206" s="174">
        <v>693</v>
      </c>
      <c r="AN206" s="173">
        <v>561.04999999999995</v>
      </c>
      <c r="AO206" s="189">
        <v>582.6</v>
      </c>
      <c r="AP206" s="173">
        <v>613.904</v>
      </c>
      <c r="AQ206" s="174">
        <v>660.56899999999996</v>
      </c>
      <c r="AR206" s="173">
        <v>524</v>
      </c>
      <c r="AS206" s="174">
        <v>564</v>
      </c>
      <c r="AT206" s="173">
        <v>464.27</v>
      </c>
      <c r="AU206" s="174">
        <v>499.63</v>
      </c>
      <c r="AV206" s="173">
        <v>521.6</v>
      </c>
      <c r="AW206" s="174">
        <v>351</v>
      </c>
      <c r="AX206" s="173">
        <v>359</v>
      </c>
      <c r="AY206" s="174">
        <v>383</v>
      </c>
      <c r="AZ206" s="192">
        <v>622.03389830508479</v>
      </c>
      <c r="BA206" s="174">
        <v>646</v>
      </c>
      <c r="BB206" s="166">
        <v>681</v>
      </c>
      <c r="BC206" s="167">
        <v>356.23022508038588</v>
      </c>
      <c r="BD206" s="173">
        <v>916</v>
      </c>
      <c r="BE206" s="174">
        <v>985</v>
      </c>
      <c r="BF206" s="173">
        <v>508</v>
      </c>
      <c r="BG206" s="174">
        <v>547</v>
      </c>
      <c r="BH206" s="173">
        <v>572</v>
      </c>
      <c r="BI206" s="174">
        <v>571</v>
      </c>
      <c r="BJ206" s="173">
        <v>364.41</v>
      </c>
      <c r="BK206" s="174">
        <v>378</v>
      </c>
      <c r="BL206" s="173">
        <v>332</v>
      </c>
      <c r="BM206" s="189">
        <v>327</v>
      </c>
      <c r="BN206" s="193">
        <v>519</v>
      </c>
      <c r="BO206" s="194">
        <v>559</v>
      </c>
      <c r="BP206" s="166">
        <v>777.7</v>
      </c>
      <c r="BQ206" s="167">
        <v>836.00000000000011</v>
      </c>
    </row>
    <row r="207" spans="1:69" s="195" customFormat="1" ht="41.25" customHeight="1" thickBot="1" x14ac:dyDescent="0.3">
      <c r="A207" s="205">
        <v>131</v>
      </c>
      <c r="B207" s="24" t="s">
        <v>197</v>
      </c>
      <c r="C207" s="1390" t="s">
        <v>3</v>
      </c>
      <c r="D207" s="1390"/>
      <c r="E207" s="138" t="s">
        <v>8</v>
      </c>
      <c r="F207" s="224" t="e">
        <f>#REF!</f>
        <v>#REF!</v>
      </c>
      <c r="G207" s="138">
        <v>1</v>
      </c>
      <c r="H207" s="206" t="e">
        <f t="shared" si="6"/>
        <v>#REF!</v>
      </c>
      <c r="I207" s="206" t="e">
        <f>(H207*($I$9+#REF!))+H207</f>
        <v>#REF!</v>
      </c>
      <c r="J207" s="274" t="e">
        <f>#REF!</f>
        <v>#REF!</v>
      </c>
      <c r="K207" s="275" t="e">
        <f>#REF!</f>
        <v>#REF!</v>
      </c>
      <c r="L207" s="166">
        <v>579</v>
      </c>
      <c r="M207" s="167">
        <v>374</v>
      </c>
      <c r="N207" s="184">
        <v>434.49823454742989</v>
      </c>
      <c r="O207" s="185">
        <v>342.9</v>
      </c>
      <c r="P207" s="186">
        <v>640</v>
      </c>
      <c r="Q207" s="167">
        <v>475.5</v>
      </c>
      <c r="R207" s="166">
        <v>576.49585081815155</v>
      </c>
      <c r="S207" s="167">
        <v>510.2</v>
      </c>
      <c r="T207" s="187">
        <v>1013</v>
      </c>
      <c r="U207" s="188">
        <v>292</v>
      </c>
      <c r="V207" s="166">
        <v>470.68477066950527</v>
      </c>
      <c r="W207" s="167">
        <v>506.53212280369479</v>
      </c>
      <c r="X207" s="173">
        <v>0</v>
      </c>
      <c r="Y207" s="189">
        <v>0</v>
      </c>
      <c r="Z207" s="166">
        <v>770.68</v>
      </c>
      <c r="AA207" s="167">
        <v>829</v>
      </c>
      <c r="AB207" s="166">
        <v>1064</v>
      </c>
      <c r="AC207" s="321">
        <v>631</v>
      </c>
      <c r="AD207" s="173">
        <v>655</v>
      </c>
      <c r="AE207" s="191">
        <v>395</v>
      </c>
      <c r="AF207" s="173">
        <v>479</v>
      </c>
      <c r="AG207" s="174">
        <v>498</v>
      </c>
      <c r="AH207" s="173">
        <v>368.19</v>
      </c>
      <c r="AI207" s="174">
        <v>412</v>
      </c>
      <c r="AJ207" s="173">
        <v>378.65</v>
      </c>
      <c r="AK207" s="174">
        <v>407</v>
      </c>
      <c r="AL207" s="173">
        <v>721</v>
      </c>
      <c r="AM207" s="174">
        <v>693</v>
      </c>
      <c r="AN207" s="173">
        <v>561.04999999999995</v>
      </c>
      <c r="AO207" s="189">
        <v>582.6</v>
      </c>
      <c r="AP207" s="173">
        <v>613.904</v>
      </c>
      <c r="AQ207" s="174">
        <v>660.56899999999996</v>
      </c>
      <c r="AR207" s="173">
        <v>524</v>
      </c>
      <c r="AS207" s="174">
        <v>564</v>
      </c>
      <c r="AT207" s="173">
        <v>464.27</v>
      </c>
      <c r="AU207" s="174">
        <v>499.63</v>
      </c>
      <c r="AV207" s="173">
        <v>521.6</v>
      </c>
      <c r="AW207" s="174">
        <v>351</v>
      </c>
      <c r="AX207" s="173">
        <v>359</v>
      </c>
      <c r="AY207" s="174">
        <v>383</v>
      </c>
      <c r="AZ207" s="192">
        <v>622.03389830508479</v>
      </c>
      <c r="BA207" s="174">
        <v>646</v>
      </c>
      <c r="BB207" s="166">
        <v>681</v>
      </c>
      <c r="BC207" s="167">
        <v>356.23022508038588</v>
      </c>
      <c r="BD207" s="173">
        <v>916</v>
      </c>
      <c r="BE207" s="174">
        <v>985</v>
      </c>
      <c r="BF207" s="173">
        <v>508</v>
      </c>
      <c r="BG207" s="174">
        <v>547</v>
      </c>
      <c r="BH207" s="173">
        <v>572</v>
      </c>
      <c r="BI207" s="174">
        <v>571</v>
      </c>
      <c r="BJ207" s="173">
        <v>364.41</v>
      </c>
      <c r="BK207" s="174">
        <v>378</v>
      </c>
      <c r="BL207" s="173">
        <v>332</v>
      </c>
      <c r="BM207" s="189">
        <v>327</v>
      </c>
      <c r="BN207" s="193">
        <v>519</v>
      </c>
      <c r="BO207" s="194">
        <v>559</v>
      </c>
      <c r="BP207" s="166">
        <v>777.7</v>
      </c>
      <c r="BQ207" s="167">
        <v>876.85120556000004</v>
      </c>
    </row>
    <row r="208" spans="1:69" s="195" customFormat="1" ht="41.25" customHeight="1" thickBot="1" x14ac:dyDescent="0.3">
      <c r="A208" s="205">
        <v>132</v>
      </c>
      <c r="B208" s="24" t="s">
        <v>198</v>
      </c>
      <c r="C208" s="1390" t="s">
        <v>3</v>
      </c>
      <c r="D208" s="1390"/>
      <c r="E208" s="138" t="s">
        <v>8</v>
      </c>
      <c r="F208" s="224" t="e">
        <f>#REF!</f>
        <v>#REF!</v>
      </c>
      <c r="G208" s="138">
        <v>0.5</v>
      </c>
      <c r="H208" s="206" t="e">
        <f t="shared" si="6"/>
        <v>#REF!</v>
      </c>
      <c r="I208" s="206" t="e">
        <f>(H208*($I$9+#REF!))+H208</f>
        <v>#REF!</v>
      </c>
      <c r="J208" s="274" t="e">
        <f>#REF!</f>
        <v>#REF!</v>
      </c>
      <c r="K208" s="275" t="e">
        <f>#REF!</f>
        <v>#REF!</v>
      </c>
      <c r="L208" s="166">
        <v>290</v>
      </c>
      <c r="M208" s="167">
        <v>187</v>
      </c>
      <c r="N208" s="184">
        <v>217.24911727371494</v>
      </c>
      <c r="O208" s="185">
        <v>171.4</v>
      </c>
      <c r="P208" s="186">
        <v>320</v>
      </c>
      <c r="Q208" s="167">
        <v>237.75</v>
      </c>
      <c r="R208" s="166">
        <v>288.24792540907578</v>
      </c>
      <c r="S208" s="167">
        <v>255.1</v>
      </c>
      <c r="T208" s="187">
        <v>507</v>
      </c>
      <c r="U208" s="188">
        <v>146</v>
      </c>
      <c r="V208" s="166">
        <v>235.34238533475263</v>
      </c>
      <c r="W208" s="167">
        <v>253.2660614018474</v>
      </c>
      <c r="X208" s="173">
        <v>0</v>
      </c>
      <c r="Y208" s="189">
        <v>0</v>
      </c>
      <c r="Z208" s="166">
        <v>385.34</v>
      </c>
      <c r="AA208" s="167">
        <v>415</v>
      </c>
      <c r="AB208" s="166">
        <v>532</v>
      </c>
      <c r="AC208" s="321">
        <v>315</v>
      </c>
      <c r="AD208" s="173">
        <v>328</v>
      </c>
      <c r="AE208" s="191">
        <v>197</v>
      </c>
      <c r="AF208" s="173">
        <v>240</v>
      </c>
      <c r="AG208" s="174">
        <v>249</v>
      </c>
      <c r="AH208" s="173">
        <v>184.1</v>
      </c>
      <c r="AI208" s="174">
        <v>206</v>
      </c>
      <c r="AJ208" s="173">
        <v>189.33</v>
      </c>
      <c r="AK208" s="174">
        <v>204</v>
      </c>
      <c r="AL208" s="173">
        <v>202</v>
      </c>
      <c r="AM208" s="174">
        <v>194</v>
      </c>
      <c r="AN208" s="173">
        <v>280.52</v>
      </c>
      <c r="AO208" s="189">
        <v>291.3</v>
      </c>
      <c r="AP208" s="173">
        <v>306.952</v>
      </c>
      <c r="AQ208" s="174">
        <v>329.76599999999996</v>
      </c>
      <c r="AR208" s="173">
        <v>262</v>
      </c>
      <c r="AS208" s="174">
        <v>282</v>
      </c>
      <c r="AT208" s="173">
        <v>232.14</v>
      </c>
      <c r="AU208" s="174">
        <v>249.81</v>
      </c>
      <c r="AV208" s="173">
        <v>260.8</v>
      </c>
      <c r="AW208" s="174">
        <v>176</v>
      </c>
      <c r="AX208" s="173">
        <v>179</v>
      </c>
      <c r="AY208" s="174">
        <v>191</v>
      </c>
      <c r="AZ208" s="192">
        <v>313.5593220338983</v>
      </c>
      <c r="BA208" s="174">
        <v>326</v>
      </c>
      <c r="BB208" s="166">
        <v>340</v>
      </c>
      <c r="BC208" s="167">
        <v>177.8207073954984</v>
      </c>
      <c r="BD208" s="173">
        <v>458</v>
      </c>
      <c r="BE208" s="174">
        <v>493</v>
      </c>
      <c r="BF208" s="173">
        <v>254</v>
      </c>
      <c r="BG208" s="174">
        <v>273</v>
      </c>
      <c r="BH208" s="173">
        <v>286</v>
      </c>
      <c r="BI208" s="174">
        <v>285</v>
      </c>
      <c r="BJ208" s="173">
        <v>182.2</v>
      </c>
      <c r="BK208" s="174">
        <v>189</v>
      </c>
      <c r="BL208" s="173">
        <v>166</v>
      </c>
      <c r="BM208" s="189">
        <v>163</v>
      </c>
      <c r="BN208" s="193">
        <v>260</v>
      </c>
      <c r="BO208" s="194">
        <v>280</v>
      </c>
      <c r="BP208" s="166">
        <v>388.3</v>
      </c>
      <c r="BQ208" s="167">
        <v>418.00000000000006</v>
      </c>
    </row>
    <row r="209" spans="1:69" s="195" customFormat="1" ht="41.25" customHeight="1" thickBot="1" x14ac:dyDescent="0.3">
      <c r="A209" s="205">
        <v>133</v>
      </c>
      <c r="B209" s="24" t="s">
        <v>199</v>
      </c>
      <c r="C209" s="1390" t="s">
        <v>3</v>
      </c>
      <c r="D209" s="1390"/>
      <c r="E209" s="138" t="s">
        <v>8</v>
      </c>
      <c r="F209" s="224" t="e">
        <f>#REF!</f>
        <v>#REF!</v>
      </c>
      <c r="G209" s="138">
        <v>0.5</v>
      </c>
      <c r="H209" s="206" t="e">
        <f t="shared" si="6"/>
        <v>#REF!</v>
      </c>
      <c r="I209" s="206" t="e">
        <f>(H209*($I$9+#REF!))+H209</f>
        <v>#REF!</v>
      </c>
      <c r="J209" s="274" t="e">
        <f>#REF!</f>
        <v>#REF!</v>
      </c>
      <c r="K209" s="275" t="e">
        <f>#REF!</f>
        <v>#REF!</v>
      </c>
      <c r="L209" s="166">
        <v>290</v>
      </c>
      <c r="M209" s="167">
        <v>187</v>
      </c>
      <c r="N209" s="184">
        <v>217.24911727371494</v>
      </c>
      <c r="O209" s="185">
        <v>171.4</v>
      </c>
      <c r="P209" s="186">
        <v>320</v>
      </c>
      <c r="Q209" s="167">
        <v>237.75</v>
      </c>
      <c r="R209" s="166">
        <v>288.24792540907578</v>
      </c>
      <c r="S209" s="167">
        <v>255.1</v>
      </c>
      <c r="T209" s="187">
        <v>507</v>
      </c>
      <c r="U209" s="188">
        <v>146</v>
      </c>
      <c r="V209" s="166">
        <v>235.34238533475263</v>
      </c>
      <c r="W209" s="167">
        <v>253.2660614018474</v>
      </c>
      <c r="X209" s="173">
        <v>0</v>
      </c>
      <c r="Y209" s="189">
        <v>0</v>
      </c>
      <c r="Z209" s="166">
        <v>385.34</v>
      </c>
      <c r="AA209" s="167">
        <v>415</v>
      </c>
      <c r="AB209" s="166">
        <v>532</v>
      </c>
      <c r="AC209" s="321">
        <v>315</v>
      </c>
      <c r="AD209" s="173">
        <v>328</v>
      </c>
      <c r="AE209" s="191">
        <v>197</v>
      </c>
      <c r="AF209" s="173">
        <v>240</v>
      </c>
      <c r="AG209" s="174">
        <v>249</v>
      </c>
      <c r="AH209" s="173">
        <v>184.1</v>
      </c>
      <c r="AI209" s="174">
        <v>206</v>
      </c>
      <c r="AJ209" s="173">
        <v>189.33</v>
      </c>
      <c r="AK209" s="174">
        <v>204</v>
      </c>
      <c r="AL209" s="173">
        <v>202</v>
      </c>
      <c r="AM209" s="174">
        <v>194</v>
      </c>
      <c r="AN209" s="173">
        <v>280.52</v>
      </c>
      <c r="AO209" s="189">
        <v>291.3</v>
      </c>
      <c r="AP209" s="173">
        <v>306.952</v>
      </c>
      <c r="AQ209" s="174">
        <v>329.76599999999996</v>
      </c>
      <c r="AR209" s="173">
        <v>262</v>
      </c>
      <c r="AS209" s="174">
        <v>282</v>
      </c>
      <c r="AT209" s="173">
        <v>232.14</v>
      </c>
      <c r="AU209" s="174">
        <v>249.81</v>
      </c>
      <c r="AV209" s="173">
        <v>260.8</v>
      </c>
      <c r="AW209" s="174">
        <v>176</v>
      </c>
      <c r="AX209" s="173">
        <v>179</v>
      </c>
      <c r="AY209" s="174">
        <v>191</v>
      </c>
      <c r="AZ209" s="192">
        <v>313.5593220338983</v>
      </c>
      <c r="BA209" s="174">
        <v>326</v>
      </c>
      <c r="BB209" s="166">
        <v>340</v>
      </c>
      <c r="BC209" s="167">
        <v>177.8207073954984</v>
      </c>
      <c r="BD209" s="173">
        <v>458</v>
      </c>
      <c r="BE209" s="174">
        <v>493</v>
      </c>
      <c r="BF209" s="173">
        <v>254</v>
      </c>
      <c r="BG209" s="174">
        <v>273</v>
      </c>
      <c r="BH209" s="173">
        <v>286</v>
      </c>
      <c r="BI209" s="174">
        <v>285</v>
      </c>
      <c r="BJ209" s="173">
        <v>182.2</v>
      </c>
      <c r="BK209" s="174">
        <v>189</v>
      </c>
      <c r="BL209" s="173">
        <v>166</v>
      </c>
      <c r="BM209" s="189">
        <v>163</v>
      </c>
      <c r="BN209" s="193">
        <v>260</v>
      </c>
      <c r="BO209" s="194">
        <v>280</v>
      </c>
      <c r="BP209" s="166">
        <v>388.3</v>
      </c>
      <c r="BQ209" s="167">
        <v>438.41876231999998</v>
      </c>
    </row>
    <row r="210" spans="1:69" s="195" customFormat="1" ht="41.25" customHeight="1" thickBot="1" x14ac:dyDescent="0.3">
      <c r="A210" s="205">
        <v>134</v>
      </c>
      <c r="B210" s="24" t="s">
        <v>200</v>
      </c>
      <c r="C210" s="1390" t="s">
        <v>3</v>
      </c>
      <c r="D210" s="1390"/>
      <c r="E210" s="138" t="s">
        <v>8</v>
      </c>
      <c r="F210" s="224" t="e">
        <f>#REF!</f>
        <v>#REF!</v>
      </c>
      <c r="G210" s="138">
        <v>2.1</v>
      </c>
      <c r="H210" s="206" t="e">
        <f t="shared" si="6"/>
        <v>#REF!</v>
      </c>
      <c r="I210" s="206" t="e">
        <f>(H210*($I$9+#REF!))+H210</f>
        <v>#REF!</v>
      </c>
      <c r="J210" s="274" t="e">
        <f>#REF!</f>
        <v>#REF!</v>
      </c>
      <c r="K210" s="275" t="e">
        <f>#REF!</f>
        <v>#REF!</v>
      </c>
      <c r="L210" s="166">
        <v>1216</v>
      </c>
      <c r="M210" s="167">
        <v>785</v>
      </c>
      <c r="N210" s="184">
        <v>912.44629254960284</v>
      </c>
      <c r="O210" s="185">
        <v>720.1</v>
      </c>
      <c r="P210" s="186">
        <v>1343</v>
      </c>
      <c r="Q210" s="167">
        <v>998.25</v>
      </c>
      <c r="R210" s="166">
        <v>1210.6412867181184</v>
      </c>
      <c r="S210" s="167">
        <v>1071.4000000000001</v>
      </c>
      <c r="T210" s="187">
        <v>2128</v>
      </c>
      <c r="U210" s="188">
        <v>614</v>
      </c>
      <c r="V210" s="166">
        <v>988.4380184059612</v>
      </c>
      <c r="W210" s="167">
        <v>1063.7174578877591</v>
      </c>
      <c r="X210" s="173">
        <v>0</v>
      </c>
      <c r="Y210" s="189">
        <v>0</v>
      </c>
      <c r="Z210" s="166">
        <v>1618.43</v>
      </c>
      <c r="AA210" s="167">
        <v>1742</v>
      </c>
      <c r="AB210" s="166">
        <v>2235</v>
      </c>
      <c r="AC210" s="321">
        <v>1325</v>
      </c>
      <c r="AD210" s="173">
        <v>1376</v>
      </c>
      <c r="AE210" s="191">
        <v>829</v>
      </c>
      <c r="AF210" s="173">
        <v>1007</v>
      </c>
      <c r="AG210" s="174">
        <v>1045</v>
      </c>
      <c r="AH210" s="173">
        <v>772.99</v>
      </c>
      <c r="AI210" s="174">
        <v>866</v>
      </c>
      <c r="AJ210" s="173">
        <v>794.96</v>
      </c>
      <c r="AK210" s="174">
        <v>856</v>
      </c>
      <c r="AL210" s="173">
        <v>346</v>
      </c>
      <c r="AM210" s="174">
        <v>334</v>
      </c>
      <c r="AN210" s="173">
        <v>1178.2</v>
      </c>
      <c r="AO210" s="189">
        <v>1223.4000000000001</v>
      </c>
      <c r="AP210" s="173">
        <v>2209.8469999999998</v>
      </c>
      <c r="AQ210" s="174">
        <v>2377.8409999999999</v>
      </c>
      <c r="AR210" s="173">
        <v>1101</v>
      </c>
      <c r="AS210" s="174">
        <v>1185</v>
      </c>
      <c r="AT210" s="173">
        <v>974.97</v>
      </c>
      <c r="AU210" s="174">
        <v>1049.22</v>
      </c>
      <c r="AV210" s="173">
        <v>1096</v>
      </c>
      <c r="AW210" s="174">
        <v>737</v>
      </c>
      <c r="AX210" s="173">
        <v>754</v>
      </c>
      <c r="AY210" s="174">
        <v>804</v>
      </c>
      <c r="AZ210" s="192">
        <v>1512.71186440678</v>
      </c>
      <c r="BA210" s="174">
        <v>1600</v>
      </c>
      <c r="BB210" s="166">
        <v>1429</v>
      </c>
      <c r="BC210" s="167">
        <v>747.68575803981628</v>
      </c>
      <c r="BD210" s="173">
        <v>1923</v>
      </c>
      <c r="BE210" s="174">
        <v>2069</v>
      </c>
      <c r="BF210" s="173">
        <v>1067</v>
      </c>
      <c r="BG210" s="174">
        <v>1148</v>
      </c>
      <c r="BH210" s="173">
        <v>1200</v>
      </c>
      <c r="BI210" s="174">
        <v>1198</v>
      </c>
      <c r="BJ210" s="173">
        <v>764.41</v>
      </c>
      <c r="BK210" s="174">
        <v>794</v>
      </c>
      <c r="BL210" s="173">
        <v>697</v>
      </c>
      <c r="BM210" s="189">
        <v>686</v>
      </c>
      <c r="BN210" s="193">
        <v>1091</v>
      </c>
      <c r="BO210" s="194">
        <v>1174</v>
      </c>
      <c r="BP210" s="166">
        <v>1632.4</v>
      </c>
      <c r="BQ210" s="167">
        <v>1308.73048812</v>
      </c>
    </row>
    <row r="211" spans="1:69" s="195" customFormat="1" ht="41.25" customHeight="1" thickBot="1" x14ac:dyDescent="0.3">
      <c r="A211" s="205">
        <v>135</v>
      </c>
      <c r="B211" s="24" t="s">
        <v>201</v>
      </c>
      <c r="C211" s="1390" t="s">
        <v>3</v>
      </c>
      <c r="D211" s="1390"/>
      <c r="E211" s="138" t="s">
        <v>8</v>
      </c>
      <c r="F211" s="224" t="e">
        <f>#REF!</f>
        <v>#REF!</v>
      </c>
      <c r="G211" s="138">
        <v>1.75</v>
      </c>
      <c r="H211" s="206" t="e">
        <f t="shared" si="6"/>
        <v>#REF!</v>
      </c>
      <c r="I211" s="206" t="e">
        <f>(H211*($I$9+#REF!))+H211</f>
        <v>#REF!</v>
      </c>
      <c r="J211" s="274" t="e">
        <f>#REF!</f>
        <v>#REF!</v>
      </c>
      <c r="K211" s="275" t="e">
        <f>#REF!</f>
        <v>#REF!</v>
      </c>
      <c r="L211" s="166">
        <v>1013</v>
      </c>
      <c r="M211" s="167">
        <v>655</v>
      </c>
      <c r="N211" s="184">
        <v>760.37191045800228</v>
      </c>
      <c r="O211" s="185">
        <v>600.1</v>
      </c>
      <c r="P211" s="186">
        <v>1119</v>
      </c>
      <c r="Q211" s="167">
        <v>831.75</v>
      </c>
      <c r="R211" s="166">
        <v>1008.8677389317654</v>
      </c>
      <c r="S211" s="167">
        <v>892.8</v>
      </c>
      <c r="T211" s="187">
        <v>1773</v>
      </c>
      <c r="U211" s="188">
        <v>511</v>
      </c>
      <c r="V211" s="166">
        <v>823.69834867163422</v>
      </c>
      <c r="W211" s="167">
        <v>886.43121490646593</v>
      </c>
      <c r="X211" s="173">
        <v>0</v>
      </c>
      <c r="Y211" s="189">
        <v>0</v>
      </c>
      <c r="Z211" s="166">
        <v>1348.69</v>
      </c>
      <c r="AA211" s="167">
        <v>1451</v>
      </c>
      <c r="AB211" s="166">
        <v>1862</v>
      </c>
      <c r="AC211" s="321">
        <v>1104</v>
      </c>
      <c r="AD211" s="173">
        <v>1147</v>
      </c>
      <c r="AE211" s="191">
        <v>691</v>
      </c>
      <c r="AF211" s="173">
        <v>839</v>
      </c>
      <c r="AG211" s="174">
        <v>871</v>
      </c>
      <c r="AH211" s="173">
        <v>644.34</v>
      </c>
      <c r="AI211" s="174">
        <v>722</v>
      </c>
      <c r="AJ211" s="173">
        <v>662.12</v>
      </c>
      <c r="AK211" s="174">
        <v>712</v>
      </c>
      <c r="AL211" s="173">
        <v>144</v>
      </c>
      <c r="AM211" s="174">
        <v>139</v>
      </c>
      <c r="AN211" s="173">
        <v>981.84</v>
      </c>
      <c r="AO211" s="189">
        <v>1019.5</v>
      </c>
      <c r="AP211" s="173">
        <v>1074.3319999999999</v>
      </c>
      <c r="AQ211" s="174">
        <v>1156.2549999999999</v>
      </c>
      <c r="AR211" s="173">
        <v>917</v>
      </c>
      <c r="AS211" s="174">
        <v>987</v>
      </c>
      <c r="AT211" s="173">
        <v>812.47</v>
      </c>
      <c r="AU211" s="174">
        <v>874.35</v>
      </c>
      <c r="AV211" s="173">
        <v>913.6</v>
      </c>
      <c r="AW211" s="174">
        <v>614</v>
      </c>
      <c r="AX211" s="173">
        <v>628</v>
      </c>
      <c r="AY211" s="174">
        <v>670</v>
      </c>
      <c r="AZ211" s="192">
        <v>1262.71186440678</v>
      </c>
      <c r="BA211" s="174">
        <v>1331.9999999999998</v>
      </c>
      <c r="BB211" s="166">
        <v>1191</v>
      </c>
      <c r="BC211" s="167">
        <v>622.40323232323237</v>
      </c>
      <c r="BD211" s="173">
        <v>1602</v>
      </c>
      <c r="BE211" s="174">
        <v>1724</v>
      </c>
      <c r="BF211" s="173">
        <v>889</v>
      </c>
      <c r="BG211" s="174">
        <v>957</v>
      </c>
      <c r="BH211" s="173">
        <v>1000</v>
      </c>
      <c r="BI211" s="174">
        <v>999</v>
      </c>
      <c r="BJ211" s="173">
        <v>637.29</v>
      </c>
      <c r="BK211" s="174">
        <v>661</v>
      </c>
      <c r="BL211" s="173">
        <v>581</v>
      </c>
      <c r="BM211" s="189">
        <v>571</v>
      </c>
      <c r="BN211" s="193">
        <v>909</v>
      </c>
      <c r="BO211" s="194">
        <v>978</v>
      </c>
      <c r="BP211" s="166">
        <v>1360.7</v>
      </c>
      <c r="BQ211" s="167">
        <v>1464.1000000000001</v>
      </c>
    </row>
    <row r="212" spans="1:69" s="195" customFormat="1" ht="41.25" customHeight="1" thickBot="1" x14ac:dyDescent="0.3">
      <c r="A212" s="205">
        <v>136</v>
      </c>
      <c r="B212" s="24" t="s">
        <v>202</v>
      </c>
      <c r="C212" s="1390" t="s">
        <v>3</v>
      </c>
      <c r="D212" s="1390"/>
      <c r="E212" s="138" t="s">
        <v>8</v>
      </c>
      <c r="F212" s="224" t="e">
        <f>#REF!</f>
        <v>#REF!</v>
      </c>
      <c r="G212" s="138">
        <v>1.85</v>
      </c>
      <c r="H212" s="206" t="e">
        <f t="shared" si="6"/>
        <v>#REF!</v>
      </c>
      <c r="I212" s="206" t="e">
        <f>(H212*($I$9+#REF!))+H212</f>
        <v>#REF!</v>
      </c>
      <c r="J212" s="274" t="e">
        <f>#REF!</f>
        <v>#REF!</v>
      </c>
      <c r="K212" s="275" t="e">
        <f>#REF!</f>
        <v>#REF!</v>
      </c>
      <c r="L212" s="166">
        <v>1071</v>
      </c>
      <c r="M212" s="167">
        <v>692</v>
      </c>
      <c r="N212" s="184">
        <v>803.82173391274523</v>
      </c>
      <c r="O212" s="185">
        <v>634.4</v>
      </c>
      <c r="P212" s="186">
        <v>1183</v>
      </c>
      <c r="Q212" s="167">
        <v>879.75</v>
      </c>
      <c r="R212" s="166">
        <v>1066.5173240135803</v>
      </c>
      <c r="S212" s="167">
        <v>943.9</v>
      </c>
      <c r="T212" s="187">
        <v>1874</v>
      </c>
      <c r="U212" s="188">
        <v>541</v>
      </c>
      <c r="V212" s="166">
        <v>870.76682573858466</v>
      </c>
      <c r="W212" s="167">
        <v>937.08442718683534</v>
      </c>
      <c r="X212" s="173">
        <v>0</v>
      </c>
      <c r="Y212" s="189">
        <v>0</v>
      </c>
      <c r="Z212" s="166">
        <v>1425.76</v>
      </c>
      <c r="AA212" s="167">
        <v>1534</v>
      </c>
      <c r="AB212" s="166">
        <v>1968</v>
      </c>
      <c r="AC212" s="321">
        <v>1167</v>
      </c>
      <c r="AD212" s="173">
        <v>1212</v>
      </c>
      <c r="AE212" s="191">
        <v>730</v>
      </c>
      <c r="AF212" s="173">
        <v>887</v>
      </c>
      <c r="AG212" s="174">
        <v>921</v>
      </c>
      <c r="AH212" s="173">
        <v>680.95</v>
      </c>
      <c r="AI212" s="174">
        <v>764</v>
      </c>
      <c r="AJ212" s="173">
        <v>699.77</v>
      </c>
      <c r="AK212" s="174">
        <v>753</v>
      </c>
      <c r="AL212" s="173">
        <v>202</v>
      </c>
      <c r="AM212" s="174">
        <v>194</v>
      </c>
      <c r="AN212" s="173">
        <v>1037.94</v>
      </c>
      <c r="AO212" s="189">
        <v>1077.8</v>
      </c>
      <c r="AP212" s="173">
        <v>1135.5149999999999</v>
      </c>
      <c r="AQ212" s="174">
        <v>1221.586</v>
      </c>
      <c r="AR212" s="173">
        <v>970</v>
      </c>
      <c r="AS212" s="174">
        <v>1044</v>
      </c>
      <c r="AT212" s="173">
        <v>858.9</v>
      </c>
      <c r="AU212" s="174">
        <v>924.31</v>
      </c>
      <c r="AV212" s="173">
        <v>966.40000000000009</v>
      </c>
      <c r="AW212" s="174">
        <v>650</v>
      </c>
      <c r="AX212" s="173">
        <v>664</v>
      </c>
      <c r="AY212" s="174">
        <v>708</v>
      </c>
      <c r="AZ212" s="192">
        <v>1334.7457627118642</v>
      </c>
      <c r="BA212" s="174">
        <v>1405</v>
      </c>
      <c r="BB212" s="166">
        <v>1259</v>
      </c>
      <c r="BC212" s="167">
        <v>658.17271937445707</v>
      </c>
      <c r="BD212" s="173">
        <v>1694</v>
      </c>
      <c r="BE212" s="174">
        <v>1823</v>
      </c>
      <c r="BF212" s="173">
        <v>940</v>
      </c>
      <c r="BG212" s="174">
        <v>1011</v>
      </c>
      <c r="BH212" s="173">
        <v>1057</v>
      </c>
      <c r="BI212" s="174">
        <v>1056</v>
      </c>
      <c r="BJ212" s="173">
        <v>673.73</v>
      </c>
      <c r="BK212" s="174">
        <v>699</v>
      </c>
      <c r="BL212" s="173">
        <v>614</v>
      </c>
      <c r="BM212" s="189">
        <v>604</v>
      </c>
      <c r="BN212" s="193">
        <v>961</v>
      </c>
      <c r="BO212" s="194">
        <v>1034</v>
      </c>
      <c r="BP212" s="166">
        <v>1437.7</v>
      </c>
      <c r="BQ212" s="167">
        <v>1547.7</v>
      </c>
    </row>
    <row r="213" spans="1:69" s="195" customFormat="1" ht="41.25" customHeight="1" thickBot="1" x14ac:dyDescent="0.3">
      <c r="A213" s="205">
        <v>137</v>
      </c>
      <c r="B213" s="24" t="s">
        <v>203</v>
      </c>
      <c r="C213" s="1390" t="s">
        <v>3</v>
      </c>
      <c r="D213" s="1390"/>
      <c r="E213" s="138" t="s">
        <v>8</v>
      </c>
      <c r="F213" s="224" t="e">
        <f>#REF!</f>
        <v>#REF!</v>
      </c>
      <c r="G213" s="138">
        <v>4</v>
      </c>
      <c r="H213" s="206" t="e">
        <f t="shared" si="6"/>
        <v>#REF!</v>
      </c>
      <c r="I213" s="206" t="e">
        <f>(H213*($I$9+#REF!))+H213</f>
        <v>#REF!</v>
      </c>
      <c r="J213" s="274" t="e">
        <f>#REF!</f>
        <v>#REF!</v>
      </c>
      <c r="K213" s="275" t="e">
        <f>#REF!</f>
        <v>#REF!</v>
      </c>
      <c r="L213" s="166">
        <v>2316</v>
      </c>
      <c r="M213" s="167">
        <v>1496</v>
      </c>
      <c r="N213" s="184">
        <v>1737.9929381897196</v>
      </c>
      <c r="O213" s="185">
        <v>1371.6</v>
      </c>
      <c r="P213" s="186">
        <v>2558</v>
      </c>
      <c r="Q213" s="167">
        <v>1902</v>
      </c>
      <c r="R213" s="166">
        <v>2305.9834032726062</v>
      </c>
      <c r="S213" s="167">
        <v>2040.8</v>
      </c>
      <c r="T213" s="187">
        <v>4052</v>
      </c>
      <c r="U213" s="188">
        <v>1169</v>
      </c>
      <c r="V213" s="166">
        <v>1882.7390826780211</v>
      </c>
      <c r="W213" s="167">
        <v>2026.1284912147792</v>
      </c>
      <c r="X213" s="173">
        <v>0</v>
      </c>
      <c r="Y213" s="189">
        <v>0</v>
      </c>
      <c r="Z213" s="166">
        <v>3082.73</v>
      </c>
      <c r="AA213" s="167">
        <v>3318</v>
      </c>
      <c r="AB213" s="166">
        <v>4256</v>
      </c>
      <c r="AC213" s="321">
        <v>2523</v>
      </c>
      <c r="AD213" s="173">
        <v>2621</v>
      </c>
      <c r="AE213" s="191">
        <v>1579</v>
      </c>
      <c r="AF213" s="173">
        <v>1917</v>
      </c>
      <c r="AG213" s="174">
        <v>1991</v>
      </c>
      <c r="AH213" s="173">
        <v>1472.77</v>
      </c>
      <c r="AI213" s="174">
        <v>1651</v>
      </c>
      <c r="AJ213" s="173">
        <v>1513.56</v>
      </c>
      <c r="AK213" s="174">
        <v>1629</v>
      </c>
      <c r="AL213" s="173">
        <v>721</v>
      </c>
      <c r="AM213" s="174">
        <v>693</v>
      </c>
      <c r="AN213" s="173">
        <v>2244.1999999999998</v>
      </c>
      <c r="AO213" s="189">
        <v>2330.4</v>
      </c>
      <c r="AP213" s="173">
        <v>2455.616</v>
      </c>
      <c r="AQ213" s="174">
        <v>2642.2759999999998</v>
      </c>
      <c r="AR213" s="173">
        <v>2097</v>
      </c>
      <c r="AS213" s="174">
        <v>2256</v>
      </c>
      <c r="AT213" s="173">
        <v>1857.08</v>
      </c>
      <c r="AU213" s="174">
        <v>1998.52</v>
      </c>
      <c r="AV213" s="173">
        <v>2088</v>
      </c>
      <c r="AW213" s="174">
        <v>1405</v>
      </c>
      <c r="AX213" s="173">
        <v>1436</v>
      </c>
      <c r="AY213" s="174">
        <v>1531</v>
      </c>
      <c r="AZ213" s="192">
        <v>2881.3559322033898</v>
      </c>
      <c r="BA213" s="174">
        <v>3040</v>
      </c>
      <c r="BB213" s="166">
        <v>2722</v>
      </c>
      <c r="BC213" s="167">
        <v>1423.7432797427655</v>
      </c>
      <c r="BD213" s="173">
        <v>3662</v>
      </c>
      <c r="BE213" s="174">
        <v>3941</v>
      </c>
      <c r="BF213" s="173">
        <v>2032</v>
      </c>
      <c r="BG213" s="174">
        <v>2187</v>
      </c>
      <c r="BH213" s="173">
        <v>2286</v>
      </c>
      <c r="BI213" s="174">
        <v>2283</v>
      </c>
      <c r="BJ213" s="173">
        <v>1455.93</v>
      </c>
      <c r="BK213" s="174">
        <v>1512</v>
      </c>
      <c r="BL213" s="173">
        <v>1328</v>
      </c>
      <c r="BM213" s="189">
        <v>1305</v>
      </c>
      <c r="BN213" s="193">
        <v>2078</v>
      </c>
      <c r="BO213" s="194">
        <v>2236</v>
      </c>
      <c r="BP213" s="166">
        <v>3109.7000000000003</v>
      </c>
      <c r="BQ213" s="167">
        <v>3346.2000000000003</v>
      </c>
    </row>
    <row r="214" spans="1:69" s="195" customFormat="1" ht="41.25" customHeight="1" thickBot="1" x14ac:dyDescent="0.3">
      <c r="A214" s="205">
        <v>138</v>
      </c>
      <c r="B214" s="24" t="s">
        <v>204</v>
      </c>
      <c r="C214" s="1390" t="s">
        <v>3</v>
      </c>
      <c r="D214" s="1390"/>
      <c r="E214" s="138" t="s">
        <v>8</v>
      </c>
      <c r="F214" s="224" t="e">
        <f>#REF!</f>
        <v>#REF!</v>
      </c>
      <c r="G214" s="138">
        <v>1.5</v>
      </c>
      <c r="H214" s="206" t="e">
        <f t="shared" si="6"/>
        <v>#REF!</v>
      </c>
      <c r="I214" s="206" t="e">
        <f>(H214*($I$9+#REF!))+H214</f>
        <v>#REF!</v>
      </c>
      <c r="J214" s="274" t="e">
        <f>#REF!</f>
        <v>#REF!</v>
      </c>
      <c r="K214" s="275" t="e">
        <f>#REF!</f>
        <v>#REF!</v>
      </c>
      <c r="L214" s="166">
        <v>869</v>
      </c>
      <c r="M214" s="167">
        <v>561</v>
      </c>
      <c r="N214" s="184">
        <v>651.74735182114489</v>
      </c>
      <c r="O214" s="185">
        <v>514.29999999999995</v>
      </c>
      <c r="P214" s="186">
        <v>959</v>
      </c>
      <c r="Q214" s="167">
        <v>713.25</v>
      </c>
      <c r="R214" s="166">
        <v>864.74377622722716</v>
      </c>
      <c r="S214" s="167">
        <v>765.3</v>
      </c>
      <c r="T214" s="187">
        <v>1520</v>
      </c>
      <c r="U214" s="188">
        <v>438</v>
      </c>
      <c r="V214" s="166">
        <v>706.0271560042579</v>
      </c>
      <c r="W214" s="167">
        <v>759.79818420554204</v>
      </c>
      <c r="X214" s="173">
        <v>0</v>
      </c>
      <c r="Y214" s="189">
        <v>0</v>
      </c>
      <c r="Z214" s="166">
        <v>1156.02</v>
      </c>
      <c r="AA214" s="167">
        <v>1244</v>
      </c>
      <c r="AB214" s="166">
        <v>1597</v>
      </c>
      <c r="AC214" s="321">
        <v>946</v>
      </c>
      <c r="AD214" s="173">
        <v>983</v>
      </c>
      <c r="AE214" s="191">
        <v>592</v>
      </c>
      <c r="AF214" s="173">
        <v>719</v>
      </c>
      <c r="AG214" s="174">
        <v>747</v>
      </c>
      <c r="AH214" s="173">
        <v>552.29</v>
      </c>
      <c r="AI214" s="174">
        <v>619</v>
      </c>
      <c r="AJ214" s="173">
        <v>567.98</v>
      </c>
      <c r="AK214" s="174">
        <v>611</v>
      </c>
      <c r="AL214" s="173">
        <v>721</v>
      </c>
      <c r="AM214" s="174">
        <v>693</v>
      </c>
      <c r="AN214" s="173">
        <v>841.57</v>
      </c>
      <c r="AO214" s="189">
        <v>873.9</v>
      </c>
      <c r="AP214" s="173">
        <v>920.85599999999988</v>
      </c>
      <c r="AQ214" s="174">
        <v>990.33499999999992</v>
      </c>
      <c r="AR214" s="173">
        <v>786</v>
      </c>
      <c r="AS214" s="174">
        <v>846</v>
      </c>
      <c r="AT214" s="173">
        <v>696.41</v>
      </c>
      <c r="AU214" s="174">
        <v>749.44</v>
      </c>
      <c r="AV214" s="173">
        <v>782.40000000000009</v>
      </c>
      <c r="AW214" s="174">
        <v>527</v>
      </c>
      <c r="AX214" s="173">
        <v>538</v>
      </c>
      <c r="AY214" s="174">
        <v>574</v>
      </c>
      <c r="AZ214" s="192">
        <v>1080.5084745762713</v>
      </c>
      <c r="BA214" s="174">
        <v>1140</v>
      </c>
      <c r="BB214" s="166">
        <v>1021</v>
      </c>
      <c r="BC214" s="167">
        <v>534.05093247588434</v>
      </c>
      <c r="BD214" s="173">
        <v>1373</v>
      </c>
      <c r="BE214" s="174">
        <v>1478</v>
      </c>
      <c r="BF214" s="173">
        <v>762</v>
      </c>
      <c r="BG214" s="174">
        <v>820</v>
      </c>
      <c r="BH214" s="173">
        <v>857</v>
      </c>
      <c r="BI214" s="174">
        <v>856</v>
      </c>
      <c r="BJ214" s="173">
        <v>545.76</v>
      </c>
      <c r="BK214" s="174">
        <v>567</v>
      </c>
      <c r="BL214" s="173">
        <v>498</v>
      </c>
      <c r="BM214" s="189">
        <v>489</v>
      </c>
      <c r="BN214" s="193">
        <v>779</v>
      </c>
      <c r="BO214" s="194">
        <v>839</v>
      </c>
      <c r="BP214" s="166">
        <v>1166</v>
      </c>
      <c r="BQ214" s="167">
        <v>1255.1000000000001</v>
      </c>
    </row>
    <row r="215" spans="1:69" s="195" customFormat="1" ht="41.25" customHeight="1" thickBot="1" x14ac:dyDescent="0.3">
      <c r="A215" s="205">
        <v>139</v>
      </c>
      <c r="B215" s="24" t="s">
        <v>205</v>
      </c>
      <c r="C215" s="1390" t="s">
        <v>3</v>
      </c>
      <c r="D215" s="1390"/>
      <c r="E215" s="138" t="s">
        <v>8</v>
      </c>
      <c r="F215" s="224" t="e">
        <f>#REF!</f>
        <v>#REF!</v>
      </c>
      <c r="G215" s="138">
        <v>1</v>
      </c>
      <c r="H215" s="206" t="e">
        <f t="shared" si="6"/>
        <v>#REF!</v>
      </c>
      <c r="I215" s="206" t="e">
        <f>(H215*($I$9+#REF!))+H215</f>
        <v>#REF!</v>
      </c>
      <c r="J215" s="274" t="e">
        <f>#REF!</f>
        <v>#REF!</v>
      </c>
      <c r="K215" s="275" t="e">
        <f>#REF!</f>
        <v>#REF!</v>
      </c>
      <c r="L215" s="166">
        <v>579</v>
      </c>
      <c r="M215" s="167">
        <v>374</v>
      </c>
      <c r="N215" s="184">
        <v>434.49823454742989</v>
      </c>
      <c r="O215" s="185">
        <v>342.9</v>
      </c>
      <c r="P215" s="186">
        <v>640</v>
      </c>
      <c r="Q215" s="167">
        <v>475.5</v>
      </c>
      <c r="R215" s="166">
        <v>576.49585081815155</v>
      </c>
      <c r="S215" s="167">
        <v>510.2</v>
      </c>
      <c r="T215" s="187">
        <v>1013</v>
      </c>
      <c r="U215" s="188">
        <v>292</v>
      </c>
      <c r="V215" s="166">
        <v>470.68477066950527</v>
      </c>
      <c r="W215" s="167">
        <v>506.53212280369479</v>
      </c>
      <c r="X215" s="173">
        <v>0</v>
      </c>
      <c r="Y215" s="189">
        <v>0</v>
      </c>
      <c r="Z215" s="166">
        <v>770.68</v>
      </c>
      <c r="AA215" s="167">
        <v>829</v>
      </c>
      <c r="AB215" s="166">
        <v>1064</v>
      </c>
      <c r="AC215" s="321">
        <v>631</v>
      </c>
      <c r="AD215" s="173">
        <v>655</v>
      </c>
      <c r="AE215" s="191">
        <v>395</v>
      </c>
      <c r="AF215" s="173">
        <v>479</v>
      </c>
      <c r="AG215" s="174">
        <v>498</v>
      </c>
      <c r="AH215" s="173">
        <v>368.19</v>
      </c>
      <c r="AI215" s="174">
        <v>412</v>
      </c>
      <c r="AJ215" s="173">
        <v>378.65</v>
      </c>
      <c r="AK215" s="174">
        <v>407</v>
      </c>
      <c r="AL215" s="173">
        <v>807</v>
      </c>
      <c r="AM215" s="174">
        <v>777</v>
      </c>
      <c r="AN215" s="173">
        <v>561.04999999999995</v>
      </c>
      <c r="AO215" s="189">
        <v>582.6</v>
      </c>
      <c r="AP215" s="173">
        <v>613.904</v>
      </c>
      <c r="AQ215" s="174">
        <v>660.56899999999996</v>
      </c>
      <c r="AR215" s="173">
        <v>524</v>
      </c>
      <c r="AS215" s="174">
        <v>564</v>
      </c>
      <c r="AT215" s="173">
        <v>464.27</v>
      </c>
      <c r="AU215" s="174">
        <v>499.63</v>
      </c>
      <c r="AV215" s="173">
        <v>521.6</v>
      </c>
      <c r="AW215" s="174">
        <v>351</v>
      </c>
      <c r="AX215" s="173">
        <v>359</v>
      </c>
      <c r="AY215" s="174">
        <v>383</v>
      </c>
      <c r="AZ215" s="192">
        <v>622.03389830508479</v>
      </c>
      <c r="BA215" s="174">
        <v>646</v>
      </c>
      <c r="BB215" s="166">
        <v>681</v>
      </c>
      <c r="BC215" s="167">
        <v>356.23022508038588</v>
      </c>
      <c r="BD215" s="173">
        <v>916</v>
      </c>
      <c r="BE215" s="174">
        <v>985</v>
      </c>
      <c r="BF215" s="173">
        <v>508</v>
      </c>
      <c r="BG215" s="174">
        <v>547</v>
      </c>
      <c r="BH215" s="173">
        <v>572</v>
      </c>
      <c r="BI215" s="174">
        <v>571</v>
      </c>
      <c r="BJ215" s="173">
        <v>364.41</v>
      </c>
      <c r="BK215" s="174">
        <v>378</v>
      </c>
      <c r="BL215" s="173">
        <v>332</v>
      </c>
      <c r="BM215" s="189">
        <v>327</v>
      </c>
      <c r="BN215" s="193">
        <v>519</v>
      </c>
      <c r="BO215" s="194">
        <v>559</v>
      </c>
      <c r="BP215" s="166">
        <v>777.7</v>
      </c>
      <c r="BQ215" s="167">
        <v>836.00000000000011</v>
      </c>
    </row>
    <row r="216" spans="1:69" s="195" customFormat="1" ht="41.25" customHeight="1" thickBot="1" x14ac:dyDescent="0.3">
      <c r="A216" s="205">
        <v>140</v>
      </c>
      <c r="B216" s="24" t="s">
        <v>206</v>
      </c>
      <c r="C216" s="1390" t="s">
        <v>3</v>
      </c>
      <c r="D216" s="1390"/>
      <c r="E216" s="138" t="s">
        <v>8</v>
      </c>
      <c r="F216" s="224" t="e">
        <f>#REF!</f>
        <v>#REF!</v>
      </c>
      <c r="G216" s="138">
        <v>2</v>
      </c>
      <c r="H216" s="206" t="e">
        <f t="shared" si="6"/>
        <v>#REF!</v>
      </c>
      <c r="I216" s="206" t="e">
        <f>(H216*($I$9+#REF!))+H216</f>
        <v>#REF!</v>
      </c>
      <c r="J216" s="274" t="e">
        <f>#REF!</f>
        <v>#REF!</v>
      </c>
      <c r="K216" s="275" t="e">
        <f>#REF!</f>
        <v>#REF!</v>
      </c>
      <c r="L216" s="166">
        <v>1158</v>
      </c>
      <c r="M216" s="167">
        <v>748</v>
      </c>
      <c r="N216" s="184">
        <v>868.99646909485978</v>
      </c>
      <c r="O216" s="185">
        <v>685.8</v>
      </c>
      <c r="P216" s="186">
        <v>1279</v>
      </c>
      <c r="Q216" s="167">
        <v>951</v>
      </c>
      <c r="R216" s="166">
        <v>1152.9917016363031</v>
      </c>
      <c r="S216" s="167">
        <v>1020.4</v>
      </c>
      <c r="T216" s="187">
        <v>2026</v>
      </c>
      <c r="U216" s="188">
        <v>584</v>
      </c>
      <c r="V216" s="166">
        <v>941.36954133901054</v>
      </c>
      <c r="W216" s="167">
        <v>1013.0642456073896</v>
      </c>
      <c r="X216" s="173">
        <v>1408</v>
      </c>
      <c r="Y216" s="189">
        <v>1408</v>
      </c>
      <c r="Z216" s="166">
        <v>1541.37</v>
      </c>
      <c r="AA216" s="167">
        <v>1659</v>
      </c>
      <c r="AB216" s="166">
        <v>2129</v>
      </c>
      <c r="AC216" s="321">
        <v>1262</v>
      </c>
      <c r="AD216" s="173">
        <v>1311</v>
      </c>
      <c r="AE216" s="191">
        <v>790</v>
      </c>
      <c r="AF216" s="173">
        <v>959</v>
      </c>
      <c r="AG216" s="174">
        <v>996</v>
      </c>
      <c r="AH216" s="173">
        <v>736.38</v>
      </c>
      <c r="AI216" s="174">
        <v>825</v>
      </c>
      <c r="AJ216" s="173">
        <v>757.3</v>
      </c>
      <c r="AK216" s="174">
        <v>815</v>
      </c>
      <c r="AL216" s="173">
        <v>807</v>
      </c>
      <c r="AM216" s="174">
        <v>777</v>
      </c>
      <c r="AN216" s="173">
        <v>1122.0999999999999</v>
      </c>
      <c r="AO216" s="189">
        <v>1165.2</v>
      </c>
      <c r="AP216" s="173">
        <v>1227.808</v>
      </c>
      <c r="AQ216" s="174">
        <v>1321.1379999999999</v>
      </c>
      <c r="AR216" s="173">
        <v>1048</v>
      </c>
      <c r="AS216" s="174">
        <v>1128</v>
      </c>
      <c r="AT216" s="173">
        <v>928.54</v>
      </c>
      <c r="AU216" s="174">
        <v>999.26</v>
      </c>
      <c r="AV216" s="173">
        <v>1044.8</v>
      </c>
      <c r="AW216" s="174">
        <v>702</v>
      </c>
      <c r="AX216" s="173">
        <v>718</v>
      </c>
      <c r="AY216" s="174">
        <v>766</v>
      </c>
      <c r="AZ216" s="192">
        <v>1576.2711864406781</v>
      </c>
      <c r="BA216" s="174">
        <v>1640</v>
      </c>
      <c r="BB216" s="166">
        <v>1361</v>
      </c>
      <c r="BC216" s="167">
        <v>711.87163987138274</v>
      </c>
      <c r="BD216" s="173">
        <v>1831</v>
      </c>
      <c r="BE216" s="174">
        <v>1971</v>
      </c>
      <c r="BF216" s="173">
        <v>1016</v>
      </c>
      <c r="BG216" s="174">
        <v>1093</v>
      </c>
      <c r="BH216" s="173">
        <v>1143</v>
      </c>
      <c r="BI216" s="174">
        <v>1141</v>
      </c>
      <c r="BJ216" s="173">
        <v>727.97</v>
      </c>
      <c r="BK216" s="174">
        <v>756</v>
      </c>
      <c r="BL216" s="173">
        <v>664</v>
      </c>
      <c r="BM216" s="189">
        <v>652</v>
      </c>
      <c r="BN216" s="193">
        <v>1039</v>
      </c>
      <c r="BO216" s="194">
        <v>1118</v>
      </c>
      <c r="BP216" s="166">
        <v>1554.3000000000002</v>
      </c>
      <c r="BQ216" s="167">
        <v>1673.1000000000001</v>
      </c>
    </row>
    <row r="217" spans="1:69" s="195" customFormat="1" ht="41.25" customHeight="1" thickBot="1" x14ac:dyDescent="0.3">
      <c r="A217" s="205">
        <v>141</v>
      </c>
      <c r="B217" s="24" t="s">
        <v>207</v>
      </c>
      <c r="C217" s="1390" t="s">
        <v>3</v>
      </c>
      <c r="D217" s="1390"/>
      <c r="E217" s="138" t="s">
        <v>8</v>
      </c>
      <c r="F217" s="224" t="e">
        <f>#REF!</f>
        <v>#REF!</v>
      </c>
      <c r="G217" s="138">
        <v>1</v>
      </c>
      <c r="H217" s="206" t="e">
        <f t="shared" si="6"/>
        <v>#REF!</v>
      </c>
      <c r="I217" s="206" t="e">
        <f>(H217*($I$9+#REF!))+H217</f>
        <v>#REF!</v>
      </c>
      <c r="J217" s="274" t="e">
        <f>#REF!</f>
        <v>#REF!</v>
      </c>
      <c r="K217" s="275" t="e">
        <f>#REF!</f>
        <v>#REF!</v>
      </c>
      <c r="L217" s="166">
        <v>579</v>
      </c>
      <c r="M217" s="167">
        <v>374</v>
      </c>
      <c r="N217" s="184">
        <v>434.49823454742989</v>
      </c>
      <c r="O217" s="185">
        <v>342.9</v>
      </c>
      <c r="P217" s="186">
        <v>640</v>
      </c>
      <c r="Q217" s="167">
        <v>475.5</v>
      </c>
      <c r="R217" s="166">
        <v>576.49585081815155</v>
      </c>
      <c r="S217" s="167">
        <v>510.2</v>
      </c>
      <c r="T217" s="187">
        <v>1013</v>
      </c>
      <c r="U217" s="188">
        <v>292</v>
      </c>
      <c r="V217" s="166">
        <v>470.68477066950527</v>
      </c>
      <c r="W217" s="167">
        <v>506.53212280369479</v>
      </c>
      <c r="X217" s="173">
        <v>572</v>
      </c>
      <c r="Y217" s="189">
        <v>572</v>
      </c>
      <c r="Z217" s="166">
        <v>770.68</v>
      </c>
      <c r="AA217" s="167">
        <v>829</v>
      </c>
      <c r="AB217" s="166">
        <v>1064</v>
      </c>
      <c r="AC217" s="321">
        <v>631</v>
      </c>
      <c r="AD217" s="173">
        <v>655</v>
      </c>
      <c r="AE217" s="191">
        <v>395</v>
      </c>
      <c r="AF217" s="173">
        <v>479</v>
      </c>
      <c r="AG217" s="174">
        <v>498</v>
      </c>
      <c r="AH217" s="173">
        <v>368.19</v>
      </c>
      <c r="AI217" s="174">
        <v>412</v>
      </c>
      <c r="AJ217" s="173">
        <v>378.65</v>
      </c>
      <c r="AK217" s="174">
        <v>407</v>
      </c>
      <c r="AL217" s="173">
        <v>277</v>
      </c>
      <c r="AM217" s="174">
        <v>267</v>
      </c>
      <c r="AN217" s="173">
        <v>561.04999999999995</v>
      </c>
      <c r="AO217" s="189">
        <v>582.6</v>
      </c>
      <c r="AP217" s="173">
        <v>613.904</v>
      </c>
      <c r="AQ217" s="174">
        <v>660.56899999999996</v>
      </c>
      <c r="AR217" s="173">
        <v>524</v>
      </c>
      <c r="AS217" s="174">
        <v>564</v>
      </c>
      <c r="AT217" s="173">
        <v>464.27</v>
      </c>
      <c r="AU217" s="174">
        <v>499.63</v>
      </c>
      <c r="AV217" s="173">
        <v>521.6</v>
      </c>
      <c r="AW217" s="174">
        <v>351</v>
      </c>
      <c r="AX217" s="173">
        <v>359</v>
      </c>
      <c r="AY217" s="174">
        <v>383</v>
      </c>
      <c r="AZ217" s="192">
        <v>622.03389830508479</v>
      </c>
      <c r="BA217" s="174">
        <v>646</v>
      </c>
      <c r="BB217" s="166">
        <v>681</v>
      </c>
      <c r="BC217" s="167">
        <v>356.23022508038588</v>
      </c>
      <c r="BD217" s="173">
        <v>916</v>
      </c>
      <c r="BE217" s="174">
        <v>985</v>
      </c>
      <c r="BF217" s="173">
        <v>508</v>
      </c>
      <c r="BG217" s="174">
        <v>547</v>
      </c>
      <c r="BH217" s="173">
        <v>572</v>
      </c>
      <c r="BI217" s="174">
        <v>571</v>
      </c>
      <c r="BJ217" s="173">
        <v>364.41</v>
      </c>
      <c r="BK217" s="174">
        <v>378</v>
      </c>
      <c r="BL217" s="173">
        <v>332</v>
      </c>
      <c r="BM217" s="189">
        <v>327</v>
      </c>
      <c r="BN217" s="193">
        <v>519</v>
      </c>
      <c r="BO217" s="194">
        <v>559</v>
      </c>
      <c r="BP217" s="166">
        <v>777.7</v>
      </c>
      <c r="BQ217" s="167">
        <v>594.87376343999995</v>
      </c>
    </row>
    <row r="218" spans="1:69" s="195" customFormat="1" ht="41.25" customHeight="1" thickBot="1" x14ac:dyDescent="0.3">
      <c r="A218" s="205">
        <v>142</v>
      </c>
      <c r="B218" s="24" t="s">
        <v>356</v>
      </c>
      <c r="C218" s="1390" t="s">
        <v>3</v>
      </c>
      <c r="D218" s="1390"/>
      <c r="E218" s="138" t="s">
        <v>8</v>
      </c>
      <c r="F218" s="224" t="e">
        <f>#REF!</f>
        <v>#REF!</v>
      </c>
      <c r="G218" s="138">
        <v>0.96</v>
      </c>
      <c r="H218" s="206" t="e">
        <f t="shared" si="6"/>
        <v>#REF!</v>
      </c>
      <c r="I218" s="206" t="e">
        <f>(H218*($I$9+#REF!))+H218</f>
        <v>#REF!</v>
      </c>
      <c r="J218" s="274" t="e">
        <f>#REF!</f>
        <v>#REF!</v>
      </c>
      <c r="K218" s="275" t="e">
        <f>#REF!</f>
        <v>#REF!</v>
      </c>
      <c r="L218" s="166">
        <v>556</v>
      </c>
      <c r="M218" s="167">
        <v>359</v>
      </c>
      <c r="N218" s="184">
        <v>417.11830516553272</v>
      </c>
      <c r="O218" s="185">
        <v>329.2</v>
      </c>
      <c r="P218" s="186">
        <v>614</v>
      </c>
      <c r="Q218" s="167">
        <v>456.75</v>
      </c>
      <c r="R218" s="166">
        <v>553.43601678542541</v>
      </c>
      <c r="S218" s="167">
        <v>489.8</v>
      </c>
      <c r="T218" s="187">
        <v>973</v>
      </c>
      <c r="U218" s="188">
        <v>280</v>
      </c>
      <c r="V218" s="166">
        <v>451.85737984272498</v>
      </c>
      <c r="W218" s="167">
        <v>486.27083789154688</v>
      </c>
      <c r="X218" s="173">
        <v>483</v>
      </c>
      <c r="Y218" s="189">
        <v>483</v>
      </c>
      <c r="Z218" s="166">
        <v>739.86</v>
      </c>
      <c r="AA218" s="167">
        <v>796</v>
      </c>
      <c r="AB218" s="166">
        <v>1022</v>
      </c>
      <c r="AC218" s="321">
        <v>606</v>
      </c>
      <c r="AD218" s="173">
        <v>629</v>
      </c>
      <c r="AE218" s="191">
        <v>379</v>
      </c>
      <c r="AF218" s="173">
        <v>460</v>
      </c>
      <c r="AG218" s="174">
        <v>478</v>
      </c>
      <c r="AH218" s="173">
        <v>353.55</v>
      </c>
      <c r="AI218" s="174">
        <v>396</v>
      </c>
      <c r="AJ218" s="173">
        <v>362.96</v>
      </c>
      <c r="AK218" s="174">
        <v>391</v>
      </c>
      <c r="AL218" s="173">
        <v>398</v>
      </c>
      <c r="AM218" s="174">
        <v>383</v>
      </c>
      <c r="AN218" s="173">
        <v>538.61</v>
      </c>
      <c r="AO218" s="189">
        <v>559.29999999999995</v>
      </c>
      <c r="AP218" s="173">
        <v>589.01599999999996</v>
      </c>
      <c r="AQ218" s="174">
        <v>634.64400000000001</v>
      </c>
      <c r="AR218" s="173">
        <v>503</v>
      </c>
      <c r="AS218" s="174">
        <v>542</v>
      </c>
      <c r="AT218" s="173">
        <v>445.7</v>
      </c>
      <c r="AU218" s="174">
        <v>479.64</v>
      </c>
      <c r="AV218" s="173">
        <v>500.8</v>
      </c>
      <c r="AW218" s="174">
        <v>337</v>
      </c>
      <c r="AX218" s="173">
        <v>345</v>
      </c>
      <c r="AY218" s="174">
        <v>368</v>
      </c>
      <c r="AZ218" s="192">
        <v>585.59322033898309</v>
      </c>
      <c r="BA218" s="174">
        <v>609</v>
      </c>
      <c r="BB218" s="166">
        <v>653</v>
      </c>
      <c r="BC218" s="167">
        <v>341.66566164154108</v>
      </c>
      <c r="BD218" s="173">
        <v>879</v>
      </c>
      <c r="BE218" s="174">
        <v>946</v>
      </c>
      <c r="BF218" s="173">
        <v>488</v>
      </c>
      <c r="BG218" s="174">
        <v>525</v>
      </c>
      <c r="BH218" s="173">
        <v>549</v>
      </c>
      <c r="BI218" s="174">
        <v>548</v>
      </c>
      <c r="BJ218" s="173">
        <v>349.15</v>
      </c>
      <c r="BK218" s="174">
        <v>363</v>
      </c>
      <c r="BL218" s="173">
        <v>319</v>
      </c>
      <c r="BM218" s="189">
        <v>313</v>
      </c>
      <c r="BN218" s="193">
        <v>499</v>
      </c>
      <c r="BO218" s="194">
        <v>537</v>
      </c>
      <c r="BP218" s="166">
        <v>745.80000000000007</v>
      </c>
      <c r="BQ218" s="167">
        <v>594.87376343999995</v>
      </c>
    </row>
    <row r="219" spans="1:69" s="195" customFormat="1" ht="41.25" customHeight="1" thickBot="1" x14ac:dyDescent="0.3">
      <c r="A219" s="205">
        <v>143</v>
      </c>
      <c r="B219" s="24" t="s">
        <v>208</v>
      </c>
      <c r="C219" s="1390" t="s">
        <v>3</v>
      </c>
      <c r="D219" s="1390"/>
      <c r="E219" s="138" t="s">
        <v>8</v>
      </c>
      <c r="F219" s="224" t="e">
        <f>#REF!</f>
        <v>#REF!</v>
      </c>
      <c r="G219" s="138">
        <v>1</v>
      </c>
      <c r="H219" s="206" t="e">
        <f t="shared" si="6"/>
        <v>#REF!</v>
      </c>
      <c r="I219" s="206" t="e">
        <f>(H219*($I$9+#REF!))+H219</f>
        <v>#REF!</v>
      </c>
      <c r="J219" s="274" t="e">
        <f>#REF!</f>
        <v>#REF!</v>
      </c>
      <c r="K219" s="275" t="e">
        <f>#REF!</f>
        <v>#REF!</v>
      </c>
      <c r="L219" s="166">
        <v>579</v>
      </c>
      <c r="M219" s="167">
        <v>374</v>
      </c>
      <c r="N219" s="184">
        <v>434.49823454742989</v>
      </c>
      <c r="O219" s="185">
        <v>342.9</v>
      </c>
      <c r="P219" s="186">
        <v>640</v>
      </c>
      <c r="Q219" s="167">
        <v>475.5</v>
      </c>
      <c r="R219" s="166">
        <v>576.49585081815155</v>
      </c>
      <c r="S219" s="167">
        <v>510.2</v>
      </c>
      <c r="T219" s="187">
        <v>1013</v>
      </c>
      <c r="U219" s="188">
        <v>292</v>
      </c>
      <c r="V219" s="166">
        <v>470.68477066950527</v>
      </c>
      <c r="W219" s="167">
        <v>506.53212280369479</v>
      </c>
      <c r="X219" s="173">
        <v>572</v>
      </c>
      <c r="Y219" s="189">
        <v>572</v>
      </c>
      <c r="Z219" s="166">
        <v>770.68</v>
      </c>
      <c r="AA219" s="167">
        <v>829</v>
      </c>
      <c r="AB219" s="166">
        <v>1064</v>
      </c>
      <c r="AC219" s="321">
        <v>631</v>
      </c>
      <c r="AD219" s="173">
        <v>655</v>
      </c>
      <c r="AE219" s="191">
        <v>395</v>
      </c>
      <c r="AF219" s="173">
        <v>479</v>
      </c>
      <c r="AG219" s="174">
        <v>498</v>
      </c>
      <c r="AH219" s="173">
        <v>368.19</v>
      </c>
      <c r="AI219" s="174">
        <v>412</v>
      </c>
      <c r="AJ219" s="173">
        <v>378.65</v>
      </c>
      <c r="AK219" s="174">
        <v>407</v>
      </c>
      <c r="AL219" s="173">
        <v>277</v>
      </c>
      <c r="AM219" s="174">
        <v>267</v>
      </c>
      <c r="AN219" s="173">
        <v>561.04999999999995</v>
      </c>
      <c r="AO219" s="189">
        <v>582.6</v>
      </c>
      <c r="AP219" s="173">
        <v>613.904</v>
      </c>
      <c r="AQ219" s="174">
        <v>660.56899999999996</v>
      </c>
      <c r="AR219" s="173">
        <v>524</v>
      </c>
      <c r="AS219" s="174">
        <v>564</v>
      </c>
      <c r="AT219" s="173">
        <v>464.27</v>
      </c>
      <c r="AU219" s="174">
        <v>499.63</v>
      </c>
      <c r="AV219" s="173">
        <v>521.6</v>
      </c>
      <c r="AW219" s="174">
        <v>351</v>
      </c>
      <c r="AX219" s="173">
        <v>359</v>
      </c>
      <c r="AY219" s="174">
        <v>383</v>
      </c>
      <c r="AZ219" s="192">
        <v>622.03389830508479</v>
      </c>
      <c r="BA219" s="174">
        <v>646</v>
      </c>
      <c r="BB219" s="166">
        <v>681</v>
      </c>
      <c r="BC219" s="167">
        <v>356.23022508038588</v>
      </c>
      <c r="BD219" s="173">
        <v>916</v>
      </c>
      <c r="BE219" s="174">
        <v>985</v>
      </c>
      <c r="BF219" s="173">
        <v>508</v>
      </c>
      <c r="BG219" s="174">
        <v>547</v>
      </c>
      <c r="BH219" s="173">
        <v>572</v>
      </c>
      <c r="BI219" s="174">
        <v>571</v>
      </c>
      <c r="BJ219" s="173">
        <v>364.41</v>
      </c>
      <c r="BK219" s="174">
        <v>378</v>
      </c>
      <c r="BL219" s="173">
        <v>332</v>
      </c>
      <c r="BM219" s="189">
        <v>327</v>
      </c>
      <c r="BN219" s="193">
        <v>519</v>
      </c>
      <c r="BO219" s="194">
        <v>559</v>
      </c>
      <c r="BP219" s="166">
        <v>777.7</v>
      </c>
      <c r="BQ219" s="167">
        <v>836.00000000000011</v>
      </c>
    </row>
    <row r="220" spans="1:69" s="195" customFormat="1" ht="41.25" customHeight="1" thickBot="1" x14ac:dyDescent="0.3">
      <c r="A220" s="205">
        <v>144</v>
      </c>
      <c r="B220" s="24" t="s">
        <v>209</v>
      </c>
      <c r="C220" s="1390" t="s">
        <v>3</v>
      </c>
      <c r="D220" s="1390"/>
      <c r="E220" s="138" t="s">
        <v>8</v>
      </c>
      <c r="F220" s="224" t="e">
        <f>#REF!</f>
        <v>#REF!</v>
      </c>
      <c r="G220" s="138">
        <v>0.5</v>
      </c>
      <c r="H220" s="206" t="e">
        <f t="shared" si="6"/>
        <v>#REF!</v>
      </c>
      <c r="I220" s="206" t="e">
        <f>(H220*($I$9+#REF!))+H220</f>
        <v>#REF!</v>
      </c>
      <c r="J220" s="274" t="e">
        <f>#REF!</f>
        <v>#REF!</v>
      </c>
      <c r="K220" s="275" t="e">
        <f>#REF!</f>
        <v>#REF!</v>
      </c>
      <c r="L220" s="166">
        <v>290</v>
      </c>
      <c r="M220" s="167">
        <v>187</v>
      </c>
      <c r="N220" s="184">
        <v>217.24911727371494</v>
      </c>
      <c r="O220" s="185">
        <v>171.4</v>
      </c>
      <c r="P220" s="186">
        <v>320</v>
      </c>
      <c r="Q220" s="167">
        <v>237.75</v>
      </c>
      <c r="R220" s="166">
        <v>288.24792540907578</v>
      </c>
      <c r="S220" s="167">
        <v>255.1</v>
      </c>
      <c r="T220" s="187">
        <v>507</v>
      </c>
      <c r="U220" s="188">
        <v>146</v>
      </c>
      <c r="V220" s="166">
        <v>235.34238533475263</v>
      </c>
      <c r="W220" s="167">
        <v>253.2660614018474</v>
      </c>
      <c r="X220" s="173">
        <v>0</v>
      </c>
      <c r="Y220" s="189">
        <v>0</v>
      </c>
      <c r="Z220" s="166">
        <v>385.34</v>
      </c>
      <c r="AA220" s="167">
        <v>415</v>
      </c>
      <c r="AB220" s="166">
        <v>532</v>
      </c>
      <c r="AC220" s="321">
        <v>315</v>
      </c>
      <c r="AD220" s="173">
        <v>328</v>
      </c>
      <c r="AE220" s="191">
        <v>197</v>
      </c>
      <c r="AF220" s="173">
        <v>240</v>
      </c>
      <c r="AG220" s="174">
        <v>249</v>
      </c>
      <c r="AH220" s="173">
        <v>184.1</v>
      </c>
      <c r="AI220" s="174">
        <v>206</v>
      </c>
      <c r="AJ220" s="173">
        <v>189.33</v>
      </c>
      <c r="AK220" s="174">
        <v>204</v>
      </c>
      <c r="AL220" s="173">
        <v>101</v>
      </c>
      <c r="AM220" s="174">
        <v>97</v>
      </c>
      <c r="AN220" s="173">
        <v>280.52</v>
      </c>
      <c r="AO220" s="189">
        <v>291.3</v>
      </c>
      <c r="AP220" s="173">
        <v>306.952</v>
      </c>
      <c r="AQ220" s="174">
        <v>329.76599999999996</v>
      </c>
      <c r="AR220" s="173">
        <v>262</v>
      </c>
      <c r="AS220" s="174">
        <v>282</v>
      </c>
      <c r="AT220" s="173">
        <v>232.14</v>
      </c>
      <c r="AU220" s="174">
        <v>249.81</v>
      </c>
      <c r="AV220" s="173">
        <v>260.8</v>
      </c>
      <c r="AW220" s="174">
        <v>176</v>
      </c>
      <c r="AX220" s="173">
        <v>179</v>
      </c>
      <c r="AY220" s="174">
        <v>191</v>
      </c>
      <c r="AZ220" s="192">
        <v>313.5593220338983</v>
      </c>
      <c r="BA220" s="174">
        <v>326</v>
      </c>
      <c r="BB220" s="166">
        <v>340</v>
      </c>
      <c r="BC220" s="167">
        <v>177.8207073954984</v>
      </c>
      <c r="BD220" s="173">
        <v>458</v>
      </c>
      <c r="BE220" s="174">
        <v>493</v>
      </c>
      <c r="BF220" s="173">
        <v>254</v>
      </c>
      <c r="BG220" s="174">
        <v>273</v>
      </c>
      <c r="BH220" s="173">
        <v>286</v>
      </c>
      <c r="BI220" s="174">
        <v>285</v>
      </c>
      <c r="BJ220" s="173">
        <v>182.2</v>
      </c>
      <c r="BK220" s="174">
        <v>189</v>
      </c>
      <c r="BL220" s="173">
        <v>166</v>
      </c>
      <c r="BM220" s="189">
        <v>163</v>
      </c>
      <c r="BN220" s="193">
        <v>260</v>
      </c>
      <c r="BO220" s="194">
        <v>280</v>
      </c>
      <c r="BP220" s="166">
        <v>388.3</v>
      </c>
      <c r="BQ220" s="167">
        <v>418.00000000000006</v>
      </c>
    </row>
    <row r="221" spans="1:69" s="195" customFormat="1" ht="41.25" customHeight="1" thickBot="1" x14ac:dyDescent="0.3">
      <c r="A221" s="205">
        <v>145</v>
      </c>
      <c r="B221" s="24" t="s">
        <v>210</v>
      </c>
      <c r="C221" s="1390" t="s">
        <v>3</v>
      </c>
      <c r="D221" s="1390"/>
      <c r="E221" s="138" t="s">
        <v>8</v>
      </c>
      <c r="F221" s="224" t="e">
        <f>#REF!</f>
        <v>#REF!</v>
      </c>
      <c r="G221" s="138">
        <v>0.5</v>
      </c>
      <c r="H221" s="206" t="e">
        <f t="shared" si="6"/>
        <v>#REF!</v>
      </c>
      <c r="I221" s="206" t="e">
        <f>(H221*($I$9+#REF!))+H221</f>
        <v>#REF!</v>
      </c>
      <c r="J221" s="274" t="e">
        <f>#REF!</f>
        <v>#REF!</v>
      </c>
      <c r="K221" s="275" t="e">
        <f>#REF!</f>
        <v>#REF!</v>
      </c>
      <c r="L221" s="166">
        <v>290</v>
      </c>
      <c r="M221" s="167">
        <v>187</v>
      </c>
      <c r="N221" s="184">
        <v>217.24911727371494</v>
      </c>
      <c r="O221" s="185">
        <v>171.4</v>
      </c>
      <c r="P221" s="186">
        <v>320</v>
      </c>
      <c r="Q221" s="167">
        <v>237.75</v>
      </c>
      <c r="R221" s="166">
        <v>288.24792540907578</v>
      </c>
      <c r="S221" s="167">
        <v>255.1</v>
      </c>
      <c r="T221" s="187">
        <v>507</v>
      </c>
      <c r="U221" s="188">
        <v>146</v>
      </c>
      <c r="V221" s="166">
        <v>235.34238533475263</v>
      </c>
      <c r="W221" s="167">
        <v>253.2660614018474</v>
      </c>
      <c r="X221" s="173">
        <v>286</v>
      </c>
      <c r="Y221" s="189">
        <v>286</v>
      </c>
      <c r="Z221" s="166">
        <v>385.34</v>
      </c>
      <c r="AA221" s="167">
        <v>415</v>
      </c>
      <c r="AB221" s="166">
        <v>532</v>
      </c>
      <c r="AC221" s="321">
        <v>315</v>
      </c>
      <c r="AD221" s="173">
        <v>328</v>
      </c>
      <c r="AE221" s="191">
        <v>197</v>
      </c>
      <c r="AF221" s="173">
        <v>240</v>
      </c>
      <c r="AG221" s="174">
        <v>249</v>
      </c>
      <c r="AH221" s="173">
        <v>184.1</v>
      </c>
      <c r="AI221" s="174">
        <v>206</v>
      </c>
      <c r="AJ221" s="173">
        <v>189.33</v>
      </c>
      <c r="AK221" s="174">
        <v>204</v>
      </c>
      <c r="AL221" s="173">
        <v>101</v>
      </c>
      <c r="AM221" s="174">
        <v>97</v>
      </c>
      <c r="AN221" s="173">
        <v>280.52</v>
      </c>
      <c r="AO221" s="189">
        <v>291.3</v>
      </c>
      <c r="AP221" s="173">
        <v>306.952</v>
      </c>
      <c r="AQ221" s="174">
        <v>329.76599999999996</v>
      </c>
      <c r="AR221" s="173">
        <v>262</v>
      </c>
      <c r="AS221" s="174">
        <v>282</v>
      </c>
      <c r="AT221" s="173">
        <v>232.14</v>
      </c>
      <c r="AU221" s="174">
        <v>249.81</v>
      </c>
      <c r="AV221" s="173">
        <v>260.8</v>
      </c>
      <c r="AW221" s="174">
        <v>176</v>
      </c>
      <c r="AX221" s="173">
        <v>179</v>
      </c>
      <c r="AY221" s="174">
        <v>191</v>
      </c>
      <c r="AZ221" s="192">
        <v>313.5593220338983</v>
      </c>
      <c r="BA221" s="174">
        <v>326</v>
      </c>
      <c r="BB221" s="166">
        <v>340</v>
      </c>
      <c r="BC221" s="167">
        <v>177.8207073954984</v>
      </c>
      <c r="BD221" s="173">
        <v>458</v>
      </c>
      <c r="BE221" s="174">
        <v>493</v>
      </c>
      <c r="BF221" s="173">
        <v>254</v>
      </c>
      <c r="BG221" s="174">
        <v>273</v>
      </c>
      <c r="BH221" s="173">
        <v>286</v>
      </c>
      <c r="BI221" s="174">
        <v>285</v>
      </c>
      <c r="BJ221" s="173">
        <v>182.2</v>
      </c>
      <c r="BK221" s="174">
        <v>189</v>
      </c>
      <c r="BL221" s="173">
        <v>166</v>
      </c>
      <c r="BM221" s="189">
        <v>163</v>
      </c>
      <c r="BN221" s="193">
        <v>260</v>
      </c>
      <c r="BO221" s="194">
        <v>280</v>
      </c>
      <c r="BP221" s="166">
        <v>388.3</v>
      </c>
      <c r="BQ221" s="167">
        <v>418.00000000000006</v>
      </c>
    </row>
    <row r="222" spans="1:69" s="195" customFormat="1" ht="41.25" customHeight="1" thickBot="1" x14ac:dyDescent="0.3">
      <c r="A222" s="205">
        <v>146</v>
      </c>
      <c r="B222" s="24" t="s">
        <v>211</v>
      </c>
      <c r="C222" s="1390" t="s">
        <v>3</v>
      </c>
      <c r="D222" s="1390"/>
      <c r="E222" s="138" t="s">
        <v>8</v>
      </c>
      <c r="F222" s="224" t="e">
        <f>#REF!</f>
        <v>#REF!</v>
      </c>
      <c r="G222" s="138">
        <v>1.5</v>
      </c>
      <c r="H222" s="206" t="e">
        <f t="shared" si="6"/>
        <v>#REF!</v>
      </c>
      <c r="I222" s="206" t="e">
        <f>(H222*($I$9+#REF!))+H222</f>
        <v>#REF!</v>
      </c>
      <c r="J222" s="274" t="e">
        <f>#REF!</f>
        <v>#REF!</v>
      </c>
      <c r="K222" s="275" t="e">
        <f>#REF!</f>
        <v>#REF!</v>
      </c>
      <c r="L222" s="166">
        <v>869</v>
      </c>
      <c r="M222" s="167">
        <v>561</v>
      </c>
      <c r="N222" s="184">
        <v>651.74735182114489</v>
      </c>
      <c r="O222" s="185">
        <v>514.29999999999995</v>
      </c>
      <c r="P222" s="186">
        <v>959</v>
      </c>
      <c r="Q222" s="167">
        <v>713.25</v>
      </c>
      <c r="R222" s="166">
        <v>864.74377622722716</v>
      </c>
      <c r="S222" s="167">
        <v>765.3</v>
      </c>
      <c r="T222" s="187">
        <v>1520</v>
      </c>
      <c r="U222" s="188">
        <v>438</v>
      </c>
      <c r="V222" s="166">
        <v>706.0271560042579</v>
      </c>
      <c r="W222" s="167">
        <v>759.79818420554204</v>
      </c>
      <c r="X222" s="173">
        <v>858</v>
      </c>
      <c r="Y222" s="189">
        <v>858</v>
      </c>
      <c r="Z222" s="166">
        <v>1156.02</v>
      </c>
      <c r="AA222" s="167">
        <v>1244</v>
      </c>
      <c r="AB222" s="166">
        <v>1597</v>
      </c>
      <c r="AC222" s="321">
        <v>946</v>
      </c>
      <c r="AD222" s="173">
        <v>983</v>
      </c>
      <c r="AE222" s="191">
        <v>592</v>
      </c>
      <c r="AF222" s="173">
        <v>719</v>
      </c>
      <c r="AG222" s="174">
        <v>747</v>
      </c>
      <c r="AH222" s="173">
        <v>552.29</v>
      </c>
      <c r="AI222" s="174">
        <v>619</v>
      </c>
      <c r="AJ222" s="173">
        <v>567.98</v>
      </c>
      <c r="AK222" s="174">
        <v>611</v>
      </c>
      <c r="AL222" s="173">
        <v>721</v>
      </c>
      <c r="AM222" s="174">
        <v>693</v>
      </c>
      <c r="AN222" s="173">
        <v>841.57</v>
      </c>
      <c r="AO222" s="189">
        <v>873.9</v>
      </c>
      <c r="AP222" s="173">
        <v>920.85599999999988</v>
      </c>
      <c r="AQ222" s="174">
        <v>990.33499999999992</v>
      </c>
      <c r="AR222" s="173">
        <v>786</v>
      </c>
      <c r="AS222" s="174">
        <v>846</v>
      </c>
      <c r="AT222" s="173">
        <v>696.41</v>
      </c>
      <c r="AU222" s="174">
        <v>749.44</v>
      </c>
      <c r="AV222" s="173">
        <v>782.40000000000009</v>
      </c>
      <c r="AW222" s="174">
        <v>527</v>
      </c>
      <c r="AX222" s="173">
        <v>538</v>
      </c>
      <c r="AY222" s="174">
        <v>574</v>
      </c>
      <c r="AZ222" s="192">
        <v>1080.5084745762713</v>
      </c>
      <c r="BA222" s="174">
        <v>1140</v>
      </c>
      <c r="BB222" s="166">
        <v>1021</v>
      </c>
      <c r="BC222" s="167">
        <v>534.05093247588434</v>
      </c>
      <c r="BD222" s="173">
        <v>1373</v>
      </c>
      <c r="BE222" s="174">
        <v>1478</v>
      </c>
      <c r="BF222" s="173">
        <v>762</v>
      </c>
      <c r="BG222" s="174">
        <v>820</v>
      </c>
      <c r="BH222" s="173">
        <v>857</v>
      </c>
      <c r="BI222" s="174">
        <v>856</v>
      </c>
      <c r="BJ222" s="173">
        <v>545.76</v>
      </c>
      <c r="BK222" s="174">
        <v>567</v>
      </c>
      <c r="BL222" s="173">
        <v>498</v>
      </c>
      <c r="BM222" s="189">
        <v>489</v>
      </c>
      <c r="BN222" s="193">
        <v>779</v>
      </c>
      <c r="BO222" s="194">
        <v>839</v>
      </c>
      <c r="BP222" s="166">
        <v>1166</v>
      </c>
      <c r="BQ222" s="167">
        <v>1255.1000000000001</v>
      </c>
    </row>
    <row r="223" spans="1:69" s="195" customFormat="1" ht="41.25" customHeight="1" thickBot="1" x14ac:dyDescent="0.3">
      <c r="A223" s="205">
        <v>147</v>
      </c>
      <c r="B223" s="24" t="s">
        <v>212</v>
      </c>
      <c r="C223" s="1390" t="s">
        <v>3</v>
      </c>
      <c r="D223" s="1390"/>
      <c r="E223" s="138" t="s">
        <v>8</v>
      </c>
      <c r="F223" s="224" t="e">
        <f>#REF!</f>
        <v>#REF!</v>
      </c>
      <c r="G223" s="138">
        <v>1</v>
      </c>
      <c r="H223" s="206" t="e">
        <f t="shared" si="6"/>
        <v>#REF!</v>
      </c>
      <c r="I223" s="206" t="e">
        <f>(H223*($I$9+#REF!))+H223</f>
        <v>#REF!</v>
      </c>
      <c r="J223" s="274" t="e">
        <f>#REF!</f>
        <v>#REF!</v>
      </c>
      <c r="K223" s="275" t="e">
        <f>#REF!</f>
        <v>#REF!</v>
      </c>
      <c r="L223" s="166">
        <v>579</v>
      </c>
      <c r="M223" s="167">
        <v>374</v>
      </c>
      <c r="N223" s="184">
        <v>434.49823454742989</v>
      </c>
      <c r="O223" s="185">
        <v>342.9</v>
      </c>
      <c r="P223" s="186">
        <v>640</v>
      </c>
      <c r="Q223" s="167">
        <v>475.5</v>
      </c>
      <c r="R223" s="166">
        <v>576.49585081815155</v>
      </c>
      <c r="S223" s="167">
        <v>510.2</v>
      </c>
      <c r="T223" s="187">
        <v>1013</v>
      </c>
      <c r="U223" s="188">
        <v>292</v>
      </c>
      <c r="V223" s="166">
        <v>470.68477066950527</v>
      </c>
      <c r="W223" s="167">
        <v>506.53212280369479</v>
      </c>
      <c r="X223" s="173">
        <v>572</v>
      </c>
      <c r="Y223" s="189">
        <v>572</v>
      </c>
      <c r="Z223" s="166">
        <v>770.68</v>
      </c>
      <c r="AA223" s="167">
        <v>829</v>
      </c>
      <c r="AB223" s="166">
        <v>1064</v>
      </c>
      <c r="AC223" s="321">
        <v>631</v>
      </c>
      <c r="AD223" s="173">
        <v>655</v>
      </c>
      <c r="AE223" s="191">
        <v>395</v>
      </c>
      <c r="AF223" s="173">
        <v>479</v>
      </c>
      <c r="AG223" s="174">
        <v>498</v>
      </c>
      <c r="AH223" s="173">
        <v>368.19</v>
      </c>
      <c r="AI223" s="174">
        <v>412</v>
      </c>
      <c r="AJ223" s="173">
        <v>378.65</v>
      </c>
      <c r="AK223" s="174">
        <v>407</v>
      </c>
      <c r="AL223" s="173">
        <v>721</v>
      </c>
      <c r="AM223" s="174">
        <v>693</v>
      </c>
      <c r="AN223" s="173">
        <v>561.04999999999995</v>
      </c>
      <c r="AO223" s="189">
        <v>582.6</v>
      </c>
      <c r="AP223" s="173">
        <v>613.904</v>
      </c>
      <c r="AQ223" s="174">
        <v>660.56899999999996</v>
      </c>
      <c r="AR223" s="173">
        <v>524</v>
      </c>
      <c r="AS223" s="174">
        <v>564</v>
      </c>
      <c r="AT223" s="173">
        <v>464.27</v>
      </c>
      <c r="AU223" s="174">
        <v>499.63</v>
      </c>
      <c r="AV223" s="173">
        <v>521.6</v>
      </c>
      <c r="AW223" s="174">
        <v>351</v>
      </c>
      <c r="AX223" s="173">
        <v>359</v>
      </c>
      <c r="AY223" s="174">
        <v>383</v>
      </c>
      <c r="AZ223" s="192">
        <v>622.03389830508479</v>
      </c>
      <c r="BA223" s="174">
        <v>646</v>
      </c>
      <c r="BB223" s="166">
        <v>681</v>
      </c>
      <c r="BC223" s="167">
        <v>356.23022508038588</v>
      </c>
      <c r="BD223" s="173">
        <v>916</v>
      </c>
      <c r="BE223" s="174">
        <v>985</v>
      </c>
      <c r="BF223" s="173">
        <v>508</v>
      </c>
      <c r="BG223" s="174">
        <v>547</v>
      </c>
      <c r="BH223" s="173">
        <v>572</v>
      </c>
      <c r="BI223" s="174">
        <v>571</v>
      </c>
      <c r="BJ223" s="173">
        <v>364.41</v>
      </c>
      <c r="BK223" s="174">
        <v>378</v>
      </c>
      <c r="BL223" s="173">
        <v>332</v>
      </c>
      <c r="BM223" s="189">
        <v>327</v>
      </c>
      <c r="BN223" s="193">
        <v>519</v>
      </c>
      <c r="BO223" s="194">
        <v>559</v>
      </c>
      <c r="BP223" s="166">
        <v>777.7</v>
      </c>
      <c r="BQ223" s="167">
        <v>836.00000000000011</v>
      </c>
    </row>
    <row r="224" spans="1:69" s="195" customFormat="1" ht="41.25" customHeight="1" thickBot="1" x14ac:dyDescent="0.3">
      <c r="A224" s="205">
        <v>148</v>
      </c>
      <c r="B224" s="24" t="s">
        <v>213</v>
      </c>
      <c r="C224" s="1390" t="s">
        <v>3</v>
      </c>
      <c r="D224" s="1390"/>
      <c r="E224" s="138" t="s">
        <v>8</v>
      </c>
      <c r="F224" s="224" t="e">
        <f>#REF!</f>
        <v>#REF!</v>
      </c>
      <c r="G224" s="138">
        <v>0.7</v>
      </c>
      <c r="H224" s="206" t="e">
        <f t="shared" si="6"/>
        <v>#REF!</v>
      </c>
      <c r="I224" s="206" t="e">
        <f>(H224*($I$9+#REF!))+H224</f>
        <v>#REF!</v>
      </c>
      <c r="J224" s="274" t="e">
        <f>#REF!</f>
        <v>#REF!</v>
      </c>
      <c r="K224" s="275" t="e">
        <f>#REF!</f>
        <v>#REF!</v>
      </c>
      <c r="L224" s="166">
        <v>405</v>
      </c>
      <c r="M224" s="167">
        <v>262</v>
      </c>
      <c r="N224" s="184">
        <v>304.14876418320097</v>
      </c>
      <c r="O224" s="185">
        <v>240</v>
      </c>
      <c r="P224" s="186">
        <v>448</v>
      </c>
      <c r="Q224" s="167">
        <v>333</v>
      </c>
      <c r="R224" s="166">
        <v>403.54709557270604</v>
      </c>
      <c r="S224" s="167">
        <v>357.1</v>
      </c>
      <c r="T224" s="187">
        <v>709</v>
      </c>
      <c r="U224" s="188">
        <v>205</v>
      </c>
      <c r="V224" s="166">
        <v>329.47933946865368</v>
      </c>
      <c r="W224" s="167">
        <v>354.57248596258626</v>
      </c>
      <c r="X224" s="173">
        <v>400</v>
      </c>
      <c r="Y224" s="189">
        <v>400</v>
      </c>
      <c r="Z224" s="166">
        <v>539.48</v>
      </c>
      <c r="AA224" s="167">
        <v>581</v>
      </c>
      <c r="AB224" s="166">
        <v>745</v>
      </c>
      <c r="AC224" s="321">
        <v>441</v>
      </c>
      <c r="AD224" s="173">
        <v>459</v>
      </c>
      <c r="AE224" s="191">
        <v>276</v>
      </c>
      <c r="AF224" s="173">
        <v>336</v>
      </c>
      <c r="AG224" s="174">
        <v>348</v>
      </c>
      <c r="AH224" s="173">
        <v>257.32</v>
      </c>
      <c r="AI224" s="174">
        <v>289</v>
      </c>
      <c r="AJ224" s="173">
        <v>264.64</v>
      </c>
      <c r="AK224" s="174">
        <v>286</v>
      </c>
      <c r="AL224" s="173">
        <v>144</v>
      </c>
      <c r="AM224" s="174">
        <v>139</v>
      </c>
      <c r="AN224" s="173">
        <v>392.73</v>
      </c>
      <c r="AO224" s="189">
        <v>407.8</v>
      </c>
      <c r="AP224" s="173">
        <v>429.31799999999998</v>
      </c>
      <c r="AQ224" s="174">
        <v>462.50199999999995</v>
      </c>
      <c r="AR224" s="173">
        <v>367</v>
      </c>
      <c r="AS224" s="174">
        <v>395</v>
      </c>
      <c r="AT224" s="173">
        <v>324.99</v>
      </c>
      <c r="AU224" s="174">
        <v>349.74</v>
      </c>
      <c r="AV224" s="173">
        <v>364.8</v>
      </c>
      <c r="AW224" s="174">
        <v>246</v>
      </c>
      <c r="AX224" s="173">
        <v>251</v>
      </c>
      <c r="AY224" s="174">
        <v>268</v>
      </c>
      <c r="AZ224" s="192">
        <v>428.81355932203394</v>
      </c>
      <c r="BA224" s="174">
        <v>445</v>
      </c>
      <c r="BB224" s="166">
        <v>476</v>
      </c>
      <c r="BC224" s="167">
        <v>249.40468965517243</v>
      </c>
      <c r="BD224" s="173">
        <v>641</v>
      </c>
      <c r="BE224" s="174">
        <v>690</v>
      </c>
      <c r="BF224" s="173">
        <v>356</v>
      </c>
      <c r="BG224" s="174">
        <v>383</v>
      </c>
      <c r="BH224" s="173">
        <v>400</v>
      </c>
      <c r="BI224" s="174">
        <v>399</v>
      </c>
      <c r="BJ224" s="173">
        <v>255.08</v>
      </c>
      <c r="BK224" s="174">
        <v>265</v>
      </c>
      <c r="BL224" s="173">
        <v>232</v>
      </c>
      <c r="BM224" s="189">
        <v>229</v>
      </c>
      <c r="BN224" s="193">
        <v>364</v>
      </c>
      <c r="BO224" s="194">
        <v>391</v>
      </c>
      <c r="BP224" s="166">
        <v>544.5</v>
      </c>
      <c r="BQ224" s="167">
        <v>585.20000000000005</v>
      </c>
    </row>
    <row r="225" spans="1:69" s="195" customFormat="1" ht="41.25" customHeight="1" thickBot="1" x14ac:dyDescent="0.3">
      <c r="A225" s="205">
        <v>149</v>
      </c>
      <c r="B225" s="24" t="s">
        <v>214</v>
      </c>
      <c r="C225" s="1390" t="s">
        <v>3</v>
      </c>
      <c r="D225" s="1390"/>
      <c r="E225" s="138" t="s">
        <v>8</v>
      </c>
      <c r="F225" s="224" t="e">
        <f>#REF!</f>
        <v>#REF!</v>
      </c>
      <c r="G225" s="138">
        <v>0.5</v>
      </c>
      <c r="H225" s="206" t="e">
        <f t="shared" si="6"/>
        <v>#REF!</v>
      </c>
      <c r="I225" s="206" t="e">
        <f>(H225*($I$9+#REF!))+H225</f>
        <v>#REF!</v>
      </c>
      <c r="J225" s="274" t="e">
        <f>#REF!</f>
        <v>#REF!</v>
      </c>
      <c r="K225" s="275" t="e">
        <f>#REF!</f>
        <v>#REF!</v>
      </c>
      <c r="L225" s="166">
        <v>290</v>
      </c>
      <c r="M225" s="167">
        <v>187</v>
      </c>
      <c r="N225" s="184">
        <v>217.24911727371494</v>
      </c>
      <c r="O225" s="185">
        <v>171.4</v>
      </c>
      <c r="P225" s="186">
        <v>320</v>
      </c>
      <c r="Q225" s="167">
        <v>237.75</v>
      </c>
      <c r="R225" s="166">
        <v>288.24792540907578</v>
      </c>
      <c r="S225" s="167">
        <v>255.1</v>
      </c>
      <c r="T225" s="187">
        <v>507</v>
      </c>
      <c r="U225" s="188">
        <v>146</v>
      </c>
      <c r="V225" s="166">
        <v>235.34238533475263</v>
      </c>
      <c r="W225" s="167">
        <v>253.2660614018474</v>
      </c>
      <c r="X225" s="173">
        <v>286</v>
      </c>
      <c r="Y225" s="189">
        <v>286</v>
      </c>
      <c r="Z225" s="166">
        <v>385.34</v>
      </c>
      <c r="AA225" s="167">
        <v>415</v>
      </c>
      <c r="AB225" s="166">
        <v>532</v>
      </c>
      <c r="AC225" s="321">
        <v>315</v>
      </c>
      <c r="AD225" s="173">
        <v>328</v>
      </c>
      <c r="AE225" s="191">
        <v>197</v>
      </c>
      <c r="AF225" s="173">
        <v>240</v>
      </c>
      <c r="AG225" s="174">
        <v>249</v>
      </c>
      <c r="AH225" s="173">
        <v>184.1</v>
      </c>
      <c r="AI225" s="174">
        <v>206</v>
      </c>
      <c r="AJ225" s="173">
        <v>189.33</v>
      </c>
      <c r="AK225" s="174">
        <v>204</v>
      </c>
      <c r="AL225" s="173">
        <v>144</v>
      </c>
      <c r="AM225" s="174">
        <v>139</v>
      </c>
      <c r="AN225" s="173">
        <v>280.52</v>
      </c>
      <c r="AO225" s="189">
        <v>291.3</v>
      </c>
      <c r="AP225" s="173">
        <v>306.952</v>
      </c>
      <c r="AQ225" s="174">
        <v>329.76599999999996</v>
      </c>
      <c r="AR225" s="173">
        <v>262</v>
      </c>
      <c r="AS225" s="174">
        <v>282</v>
      </c>
      <c r="AT225" s="173">
        <v>232.14</v>
      </c>
      <c r="AU225" s="174">
        <v>249.81</v>
      </c>
      <c r="AV225" s="173">
        <v>260.8</v>
      </c>
      <c r="AW225" s="174">
        <v>176</v>
      </c>
      <c r="AX225" s="173">
        <v>179</v>
      </c>
      <c r="AY225" s="174">
        <v>191</v>
      </c>
      <c r="AZ225" s="192">
        <v>313.5593220338983</v>
      </c>
      <c r="BA225" s="174">
        <v>326</v>
      </c>
      <c r="BB225" s="166">
        <v>340</v>
      </c>
      <c r="BC225" s="167">
        <v>177.8207073954984</v>
      </c>
      <c r="BD225" s="173">
        <v>458</v>
      </c>
      <c r="BE225" s="174">
        <v>493</v>
      </c>
      <c r="BF225" s="173">
        <v>169</v>
      </c>
      <c r="BG225" s="174">
        <v>144</v>
      </c>
      <c r="BH225" s="173">
        <v>286</v>
      </c>
      <c r="BI225" s="174">
        <v>285</v>
      </c>
      <c r="BJ225" s="173">
        <v>182.2</v>
      </c>
      <c r="BK225" s="174">
        <v>189</v>
      </c>
      <c r="BL225" s="173">
        <v>166</v>
      </c>
      <c r="BM225" s="189">
        <v>163</v>
      </c>
      <c r="BN225" s="193">
        <v>260</v>
      </c>
      <c r="BO225" s="194">
        <v>280</v>
      </c>
      <c r="BP225" s="166">
        <v>388.3</v>
      </c>
      <c r="BQ225" s="167">
        <v>418.00000000000006</v>
      </c>
    </row>
    <row r="226" spans="1:69" s="195" customFormat="1" ht="41.25" customHeight="1" thickBot="1" x14ac:dyDescent="0.3">
      <c r="A226" s="205">
        <v>150</v>
      </c>
      <c r="B226" s="24" t="s">
        <v>215</v>
      </c>
      <c r="C226" s="1390" t="s">
        <v>3</v>
      </c>
      <c r="D226" s="1390"/>
      <c r="E226" s="138" t="s">
        <v>8</v>
      </c>
      <c r="F226" s="224" t="e">
        <f>#REF!</f>
        <v>#REF!</v>
      </c>
      <c r="G226" s="138">
        <v>0.5</v>
      </c>
      <c r="H226" s="206" t="e">
        <f t="shared" si="6"/>
        <v>#REF!</v>
      </c>
      <c r="I226" s="206" t="e">
        <f>(H226*($I$9+#REF!))+H226</f>
        <v>#REF!</v>
      </c>
      <c r="J226" s="274" t="e">
        <f>#REF!</f>
        <v>#REF!</v>
      </c>
      <c r="K226" s="275" t="e">
        <f>#REF!</f>
        <v>#REF!</v>
      </c>
      <c r="L226" s="166">
        <v>290</v>
      </c>
      <c r="M226" s="167">
        <v>187</v>
      </c>
      <c r="N226" s="184">
        <v>217.24911727371494</v>
      </c>
      <c r="O226" s="185">
        <v>171.4</v>
      </c>
      <c r="P226" s="186">
        <v>320</v>
      </c>
      <c r="Q226" s="167">
        <v>237.75</v>
      </c>
      <c r="R226" s="166">
        <v>288.24792540907578</v>
      </c>
      <c r="S226" s="167">
        <v>255.1</v>
      </c>
      <c r="T226" s="187">
        <v>507</v>
      </c>
      <c r="U226" s="188">
        <v>146</v>
      </c>
      <c r="V226" s="166">
        <v>235.34238533475263</v>
      </c>
      <c r="W226" s="167">
        <v>253.2660614018474</v>
      </c>
      <c r="X226" s="173">
        <v>0</v>
      </c>
      <c r="Y226" s="189">
        <v>0</v>
      </c>
      <c r="Z226" s="166">
        <v>385.34</v>
      </c>
      <c r="AA226" s="167">
        <v>415</v>
      </c>
      <c r="AB226" s="166">
        <v>532</v>
      </c>
      <c r="AC226" s="321">
        <v>315</v>
      </c>
      <c r="AD226" s="173">
        <v>328</v>
      </c>
      <c r="AE226" s="191">
        <v>197</v>
      </c>
      <c r="AF226" s="173">
        <v>240</v>
      </c>
      <c r="AG226" s="174">
        <v>249</v>
      </c>
      <c r="AH226" s="173">
        <v>184.1</v>
      </c>
      <c r="AI226" s="174">
        <v>206</v>
      </c>
      <c r="AJ226" s="173">
        <v>189.33</v>
      </c>
      <c r="AK226" s="174">
        <v>204</v>
      </c>
      <c r="AL226" s="173">
        <v>92</v>
      </c>
      <c r="AM226" s="174">
        <v>89</v>
      </c>
      <c r="AN226" s="173">
        <v>280.52</v>
      </c>
      <c r="AO226" s="189">
        <v>291.3</v>
      </c>
      <c r="AP226" s="173">
        <v>306.952</v>
      </c>
      <c r="AQ226" s="174">
        <v>329.76599999999996</v>
      </c>
      <c r="AR226" s="173">
        <v>262</v>
      </c>
      <c r="AS226" s="174">
        <v>282</v>
      </c>
      <c r="AT226" s="173">
        <v>232.14</v>
      </c>
      <c r="AU226" s="174">
        <v>249.81</v>
      </c>
      <c r="AV226" s="173">
        <v>260.8</v>
      </c>
      <c r="AW226" s="174">
        <v>176</v>
      </c>
      <c r="AX226" s="173">
        <v>179</v>
      </c>
      <c r="AY226" s="174">
        <v>191</v>
      </c>
      <c r="AZ226" s="192">
        <v>313.5593220338983</v>
      </c>
      <c r="BA226" s="174">
        <v>326</v>
      </c>
      <c r="BB226" s="166">
        <v>340</v>
      </c>
      <c r="BC226" s="167">
        <v>177.8207073954984</v>
      </c>
      <c r="BD226" s="173">
        <v>458</v>
      </c>
      <c r="BE226" s="174">
        <v>493</v>
      </c>
      <c r="BF226" s="173">
        <v>169</v>
      </c>
      <c r="BG226" s="174">
        <v>144</v>
      </c>
      <c r="BH226" s="173">
        <v>286</v>
      </c>
      <c r="BI226" s="174">
        <v>285</v>
      </c>
      <c r="BJ226" s="173">
        <v>182.2</v>
      </c>
      <c r="BK226" s="174">
        <v>189</v>
      </c>
      <c r="BL226" s="173">
        <v>166</v>
      </c>
      <c r="BM226" s="189">
        <v>163</v>
      </c>
      <c r="BN226" s="193">
        <v>260</v>
      </c>
      <c r="BO226" s="194">
        <v>280</v>
      </c>
      <c r="BP226" s="166">
        <v>388.3</v>
      </c>
      <c r="BQ226" s="167">
        <v>418.00000000000006</v>
      </c>
    </row>
    <row r="227" spans="1:69" s="195" customFormat="1" ht="41.25" customHeight="1" thickBot="1" x14ac:dyDescent="0.3">
      <c r="A227" s="205">
        <v>151</v>
      </c>
      <c r="B227" s="24" t="s">
        <v>216</v>
      </c>
      <c r="C227" s="1390" t="s">
        <v>3</v>
      </c>
      <c r="D227" s="1390"/>
      <c r="E227" s="138" t="s">
        <v>8</v>
      </c>
      <c r="F227" s="224" t="e">
        <f>#REF!</f>
        <v>#REF!</v>
      </c>
      <c r="G227" s="138">
        <v>0.7</v>
      </c>
      <c r="H227" s="206" t="e">
        <f t="shared" si="6"/>
        <v>#REF!</v>
      </c>
      <c r="I227" s="206" t="e">
        <f>(H227*($I$9+#REF!))+H227</f>
        <v>#REF!</v>
      </c>
      <c r="J227" s="274" t="e">
        <f>#REF!</f>
        <v>#REF!</v>
      </c>
      <c r="K227" s="275" t="e">
        <f>#REF!</f>
        <v>#REF!</v>
      </c>
      <c r="L227" s="166">
        <v>405</v>
      </c>
      <c r="M227" s="167">
        <v>262</v>
      </c>
      <c r="N227" s="184">
        <v>304.14876418320097</v>
      </c>
      <c r="O227" s="185">
        <v>240</v>
      </c>
      <c r="P227" s="186">
        <v>448</v>
      </c>
      <c r="Q227" s="167">
        <v>333</v>
      </c>
      <c r="R227" s="166">
        <v>403.54709557270604</v>
      </c>
      <c r="S227" s="167">
        <v>357.1</v>
      </c>
      <c r="T227" s="187">
        <v>709</v>
      </c>
      <c r="U227" s="188">
        <v>205</v>
      </c>
      <c r="V227" s="166">
        <v>329.47933946865368</v>
      </c>
      <c r="W227" s="167">
        <v>354.57248596258626</v>
      </c>
      <c r="X227" s="173">
        <v>171</v>
      </c>
      <c r="Y227" s="189">
        <v>171</v>
      </c>
      <c r="Z227" s="166">
        <v>539.48</v>
      </c>
      <c r="AA227" s="167">
        <v>581</v>
      </c>
      <c r="AB227" s="166">
        <v>745</v>
      </c>
      <c r="AC227" s="321">
        <v>441</v>
      </c>
      <c r="AD227" s="173">
        <v>459</v>
      </c>
      <c r="AE227" s="191">
        <v>276</v>
      </c>
      <c r="AF227" s="173">
        <v>336</v>
      </c>
      <c r="AG227" s="174">
        <v>348</v>
      </c>
      <c r="AH227" s="173">
        <v>257.32</v>
      </c>
      <c r="AI227" s="174">
        <v>289</v>
      </c>
      <c r="AJ227" s="173">
        <v>264.64</v>
      </c>
      <c r="AK227" s="174">
        <v>286</v>
      </c>
      <c r="AL227" s="173">
        <v>92</v>
      </c>
      <c r="AM227" s="174">
        <v>89</v>
      </c>
      <c r="AN227" s="173">
        <v>392.73</v>
      </c>
      <c r="AO227" s="189">
        <v>407.8</v>
      </c>
      <c r="AP227" s="173">
        <v>429.31799999999998</v>
      </c>
      <c r="AQ227" s="174">
        <v>462.50199999999995</v>
      </c>
      <c r="AR227" s="173">
        <v>367</v>
      </c>
      <c r="AS227" s="174">
        <v>395</v>
      </c>
      <c r="AT227" s="173">
        <v>324.99</v>
      </c>
      <c r="AU227" s="174">
        <v>349.74</v>
      </c>
      <c r="AV227" s="173">
        <v>364.8</v>
      </c>
      <c r="AW227" s="174">
        <v>246</v>
      </c>
      <c r="AX227" s="173">
        <v>251</v>
      </c>
      <c r="AY227" s="174">
        <v>268</v>
      </c>
      <c r="AZ227" s="192">
        <v>428.81355932203394</v>
      </c>
      <c r="BA227" s="174">
        <v>445</v>
      </c>
      <c r="BB227" s="166">
        <v>476</v>
      </c>
      <c r="BC227" s="167">
        <v>249.40468965517243</v>
      </c>
      <c r="BD227" s="173">
        <v>641</v>
      </c>
      <c r="BE227" s="174">
        <v>690</v>
      </c>
      <c r="BF227" s="173">
        <v>356</v>
      </c>
      <c r="BG227" s="174">
        <v>383</v>
      </c>
      <c r="BH227" s="173">
        <v>400</v>
      </c>
      <c r="BI227" s="174">
        <v>399</v>
      </c>
      <c r="BJ227" s="173">
        <v>255.08</v>
      </c>
      <c r="BK227" s="174">
        <v>265</v>
      </c>
      <c r="BL227" s="173">
        <v>232</v>
      </c>
      <c r="BM227" s="189">
        <v>229</v>
      </c>
      <c r="BN227" s="193">
        <v>364</v>
      </c>
      <c r="BO227" s="194">
        <v>391</v>
      </c>
      <c r="BP227" s="166">
        <v>544.5</v>
      </c>
      <c r="BQ227" s="167">
        <v>585.20000000000005</v>
      </c>
    </row>
    <row r="228" spans="1:69" s="195" customFormat="1" ht="41.25" customHeight="1" thickBot="1" x14ac:dyDescent="0.3">
      <c r="A228" s="205">
        <v>152</v>
      </c>
      <c r="B228" s="24" t="s">
        <v>217</v>
      </c>
      <c r="C228" s="1390" t="s">
        <v>3</v>
      </c>
      <c r="D228" s="1390"/>
      <c r="E228" s="138" t="s">
        <v>8</v>
      </c>
      <c r="F228" s="224" t="e">
        <f>#REF!</f>
        <v>#REF!</v>
      </c>
      <c r="G228" s="138">
        <v>0.5</v>
      </c>
      <c r="H228" s="206" t="e">
        <f t="shared" si="6"/>
        <v>#REF!</v>
      </c>
      <c r="I228" s="206" t="e">
        <f>(H228*($I$9+#REF!))+H228</f>
        <v>#REF!</v>
      </c>
      <c r="J228" s="274" t="e">
        <f>#REF!</f>
        <v>#REF!</v>
      </c>
      <c r="K228" s="275" t="e">
        <f>#REF!</f>
        <v>#REF!</v>
      </c>
      <c r="L228" s="166">
        <v>290</v>
      </c>
      <c r="M228" s="167">
        <v>187</v>
      </c>
      <c r="N228" s="184">
        <v>217.24911727371494</v>
      </c>
      <c r="O228" s="185">
        <v>171.4</v>
      </c>
      <c r="P228" s="186">
        <v>320</v>
      </c>
      <c r="Q228" s="167">
        <v>237.75</v>
      </c>
      <c r="R228" s="166">
        <v>288.24792540907578</v>
      </c>
      <c r="S228" s="167">
        <v>255.1</v>
      </c>
      <c r="T228" s="187">
        <v>507</v>
      </c>
      <c r="U228" s="188">
        <v>146</v>
      </c>
      <c r="V228" s="166">
        <v>235.34238533475263</v>
      </c>
      <c r="W228" s="167">
        <v>253.2660614018474</v>
      </c>
      <c r="X228" s="173">
        <v>286</v>
      </c>
      <c r="Y228" s="189">
        <v>286</v>
      </c>
      <c r="Z228" s="166">
        <v>385.34</v>
      </c>
      <c r="AA228" s="167">
        <v>415</v>
      </c>
      <c r="AB228" s="166">
        <v>532</v>
      </c>
      <c r="AC228" s="321">
        <v>315</v>
      </c>
      <c r="AD228" s="173">
        <v>328</v>
      </c>
      <c r="AE228" s="191">
        <v>197</v>
      </c>
      <c r="AF228" s="173">
        <v>240</v>
      </c>
      <c r="AG228" s="174">
        <v>249</v>
      </c>
      <c r="AH228" s="173">
        <v>184.1</v>
      </c>
      <c r="AI228" s="174">
        <v>206</v>
      </c>
      <c r="AJ228" s="173">
        <v>189.33</v>
      </c>
      <c r="AK228" s="174">
        <v>204</v>
      </c>
      <c r="AL228" s="173">
        <v>101</v>
      </c>
      <c r="AM228" s="174">
        <v>97</v>
      </c>
      <c r="AN228" s="173">
        <v>280.52</v>
      </c>
      <c r="AO228" s="189">
        <v>291.3</v>
      </c>
      <c r="AP228" s="173">
        <v>430.50500628930814</v>
      </c>
      <c r="AQ228" s="174">
        <v>462.50199999999995</v>
      </c>
      <c r="AR228" s="173">
        <v>262</v>
      </c>
      <c r="AS228" s="174">
        <v>282</v>
      </c>
      <c r="AT228" s="173">
        <v>232.14</v>
      </c>
      <c r="AU228" s="174">
        <v>249.81</v>
      </c>
      <c r="AV228" s="173">
        <v>260.8</v>
      </c>
      <c r="AW228" s="174">
        <v>176</v>
      </c>
      <c r="AX228" s="173">
        <v>179</v>
      </c>
      <c r="AY228" s="174">
        <v>191</v>
      </c>
      <c r="AZ228" s="192">
        <v>313.5593220338983</v>
      </c>
      <c r="BA228" s="174">
        <v>326</v>
      </c>
      <c r="BB228" s="166">
        <v>340</v>
      </c>
      <c r="BC228" s="167">
        <v>177.8207073954984</v>
      </c>
      <c r="BD228" s="173">
        <v>458</v>
      </c>
      <c r="BE228" s="174">
        <v>493</v>
      </c>
      <c r="BF228" s="173">
        <v>254</v>
      </c>
      <c r="BG228" s="174">
        <v>273</v>
      </c>
      <c r="BH228" s="173">
        <v>286</v>
      </c>
      <c r="BI228" s="174">
        <v>285</v>
      </c>
      <c r="BJ228" s="173">
        <v>182.2</v>
      </c>
      <c r="BK228" s="174">
        <v>189</v>
      </c>
      <c r="BL228" s="173">
        <v>166</v>
      </c>
      <c r="BM228" s="189">
        <v>163</v>
      </c>
      <c r="BN228" s="193">
        <v>260</v>
      </c>
      <c r="BO228" s="194">
        <v>280</v>
      </c>
      <c r="BP228" s="166">
        <v>388.3</v>
      </c>
      <c r="BQ228" s="167">
        <v>418.00000000000006</v>
      </c>
    </row>
    <row r="229" spans="1:69" s="195" customFormat="1" ht="41.25" customHeight="1" thickBot="1" x14ac:dyDescent="0.3">
      <c r="A229" s="205">
        <v>153</v>
      </c>
      <c r="B229" s="24" t="s">
        <v>218</v>
      </c>
      <c r="C229" s="1390" t="s">
        <v>3</v>
      </c>
      <c r="D229" s="1390"/>
      <c r="E229" s="138" t="s">
        <v>8</v>
      </c>
      <c r="F229" s="224" t="e">
        <f>#REF!</f>
        <v>#REF!</v>
      </c>
      <c r="G229" s="138">
        <v>0.7</v>
      </c>
      <c r="H229" s="206" t="e">
        <f t="shared" si="6"/>
        <v>#REF!</v>
      </c>
      <c r="I229" s="206" t="e">
        <f>(H229*($I$9+#REF!))+H229</f>
        <v>#REF!</v>
      </c>
      <c r="J229" s="274" t="e">
        <f>#REF!</f>
        <v>#REF!</v>
      </c>
      <c r="K229" s="275" t="e">
        <f>#REF!</f>
        <v>#REF!</v>
      </c>
      <c r="L229" s="166">
        <v>405</v>
      </c>
      <c r="M229" s="167">
        <v>262</v>
      </c>
      <c r="N229" s="184">
        <v>304.14876418320097</v>
      </c>
      <c r="O229" s="185">
        <v>240</v>
      </c>
      <c r="P229" s="186">
        <v>448</v>
      </c>
      <c r="Q229" s="167">
        <v>333</v>
      </c>
      <c r="R229" s="166">
        <v>403.54709557270604</v>
      </c>
      <c r="S229" s="167">
        <v>357.1</v>
      </c>
      <c r="T229" s="187">
        <v>709</v>
      </c>
      <c r="U229" s="188">
        <v>205</v>
      </c>
      <c r="V229" s="166">
        <v>329.47933946865368</v>
      </c>
      <c r="W229" s="167">
        <v>354.57248596258626</v>
      </c>
      <c r="X229" s="173">
        <v>400</v>
      </c>
      <c r="Y229" s="189">
        <v>400</v>
      </c>
      <c r="Z229" s="166">
        <v>539.48</v>
      </c>
      <c r="AA229" s="167">
        <v>581</v>
      </c>
      <c r="AB229" s="166">
        <v>745</v>
      </c>
      <c r="AC229" s="321">
        <v>441</v>
      </c>
      <c r="AD229" s="173">
        <v>459</v>
      </c>
      <c r="AE229" s="191">
        <v>276</v>
      </c>
      <c r="AF229" s="173">
        <v>336</v>
      </c>
      <c r="AG229" s="174">
        <v>348</v>
      </c>
      <c r="AH229" s="173">
        <v>257.32</v>
      </c>
      <c r="AI229" s="174">
        <v>289</v>
      </c>
      <c r="AJ229" s="173">
        <v>264.64</v>
      </c>
      <c r="AK229" s="174">
        <v>286</v>
      </c>
      <c r="AL229" s="173">
        <v>187</v>
      </c>
      <c r="AM229" s="174">
        <v>181</v>
      </c>
      <c r="AN229" s="173">
        <v>392.73</v>
      </c>
      <c r="AO229" s="189">
        <v>407.8</v>
      </c>
      <c r="AP229" s="173">
        <v>429.31799999999998</v>
      </c>
      <c r="AQ229" s="174">
        <v>462.50199999999995</v>
      </c>
      <c r="AR229" s="173">
        <v>367</v>
      </c>
      <c r="AS229" s="174">
        <v>395</v>
      </c>
      <c r="AT229" s="173">
        <v>324.99</v>
      </c>
      <c r="AU229" s="174">
        <v>349.74</v>
      </c>
      <c r="AV229" s="173">
        <v>364.8</v>
      </c>
      <c r="AW229" s="174">
        <v>246</v>
      </c>
      <c r="AX229" s="173">
        <v>251</v>
      </c>
      <c r="AY229" s="174">
        <v>268</v>
      </c>
      <c r="AZ229" s="192">
        <v>428.81355932203394</v>
      </c>
      <c r="BA229" s="174">
        <v>445</v>
      </c>
      <c r="BB229" s="166">
        <v>476</v>
      </c>
      <c r="BC229" s="167">
        <v>249.40468965517243</v>
      </c>
      <c r="BD229" s="173">
        <v>641</v>
      </c>
      <c r="BE229" s="174">
        <v>690</v>
      </c>
      <c r="BF229" s="173">
        <v>356</v>
      </c>
      <c r="BG229" s="174">
        <v>383</v>
      </c>
      <c r="BH229" s="173">
        <v>400</v>
      </c>
      <c r="BI229" s="174">
        <v>399</v>
      </c>
      <c r="BJ229" s="173">
        <v>255.08</v>
      </c>
      <c r="BK229" s="174">
        <v>265</v>
      </c>
      <c r="BL229" s="173">
        <v>232</v>
      </c>
      <c r="BM229" s="189">
        <v>229</v>
      </c>
      <c r="BN229" s="193">
        <v>364</v>
      </c>
      <c r="BO229" s="194">
        <v>391</v>
      </c>
      <c r="BP229" s="166">
        <v>544.5</v>
      </c>
      <c r="BQ229" s="167">
        <v>585.20000000000005</v>
      </c>
    </row>
    <row r="230" spans="1:69" s="195" customFormat="1" ht="41.25" customHeight="1" thickBot="1" x14ac:dyDescent="0.3">
      <c r="A230" s="205">
        <v>154</v>
      </c>
      <c r="B230" s="24" t="s">
        <v>219</v>
      </c>
      <c r="C230" s="1390" t="s">
        <v>3</v>
      </c>
      <c r="D230" s="1390"/>
      <c r="E230" s="138" t="s">
        <v>8</v>
      </c>
      <c r="F230" s="224" t="e">
        <f>#REF!</f>
        <v>#REF!</v>
      </c>
      <c r="G230" s="138">
        <v>0.5</v>
      </c>
      <c r="H230" s="206" t="e">
        <f t="shared" si="6"/>
        <v>#REF!</v>
      </c>
      <c r="I230" s="206" t="e">
        <f>(H230*($I$9+#REF!))+H230</f>
        <v>#REF!</v>
      </c>
      <c r="J230" s="274" t="e">
        <f>#REF!</f>
        <v>#REF!</v>
      </c>
      <c r="K230" s="275" t="e">
        <f>#REF!</f>
        <v>#REF!</v>
      </c>
      <c r="L230" s="166">
        <v>290</v>
      </c>
      <c r="M230" s="167">
        <v>187</v>
      </c>
      <c r="N230" s="184">
        <v>217.24911727371494</v>
      </c>
      <c r="O230" s="185">
        <v>171.4</v>
      </c>
      <c r="P230" s="186">
        <v>320</v>
      </c>
      <c r="Q230" s="167">
        <v>237.75</v>
      </c>
      <c r="R230" s="166">
        <v>288.24792540907578</v>
      </c>
      <c r="S230" s="167">
        <v>255.1</v>
      </c>
      <c r="T230" s="187">
        <v>507</v>
      </c>
      <c r="U230" s="188">
        <v>146</v>
      </c>
      <c r="V230" s="166">
        <v>235.34238533475263</v>
      </c>
      <c r="W230" s="167">
        <v>253.2660614018474</v>
      </c>
      <c r="X230" s="173">
        <v>286</v>
      </c>
      <c r="Y230" s="189">
        <v>286</v>
      </c>
      <c r="Z230" s="166">
        <v>385.34</v>
      </c>
      <c r="AA230" s="167">
        <v>415</v>
      </c>
      <c r="AB230" s="166">
        <v>532</v>
      </c>
      <c r="AC230" s="321">
        <v>315</v>
      </c>
      <c r="AD230" s="173">
        <v>328</v>
      </c>
      <c r="AE230" s="191">
        <v>197</v>
      </c>
      <c r="AF230" s="173">
        <v>240</v>
      </c>
      <c r="AG230" s="174">
        <v>249</v>
      </c>
      <c r="AH230" s="173">
        <v>184.1</v>
      </c>
      <c r="AI230" s="174">
        <v>206</v>
      </c>
      <c r="AJ230" s="173">
        <v>189.33</v>
      </c>
      <c r="AK230" s="174">
        <v>204</v>
      </c>
      <c r="AL230" s="173">
        <v>101</v>
      </c>
      <c r="AM230" s="174">
        <v>97</v>
      </c>
      <c r="AN230" s="173">
        <v>280.52</v>
      </c>
      <c r="AO230" s="189">
        <v>291.3</v>
      </c>
      <c r="AP230" s="173">
        <v>613.904</v>
      </c>
      <c r="AQ230" s="174">
        <v>659.53199999999993</v>
      </c>
      <c r="AR230" s="173">
        <v>262</v>
      </c>
      <c r="AS230" s="174">
        <v>282</v>
      </c>
      <c r="AT230" s="173">
        <v>232.14</v>
      </c>
      <c r="AU230" s="174">
        <v>249.81</v>
      </c>
      <c r="AV230" s="173">
        <v>260.8</v>
      </c>
      <c r="AW230" s="174">
        <v>176</v>
      </c>
      <c r="AX230" s="173">
        <v>179</v>
      </c>
      <c r="AY230" s="174">
        <v>191</v>
      </c>
      <c r="AZ230" s="192">
        <v>313.5593220338983</v>
      </c>
      <c r="BA230" s="174">
        <v>326</v>
      </c>
      <c r="BB230" s="166">
        <v>340</v>
      </c>
      <c r="BC230" s="167">
        <v>177.8207073954984</v>
      </c>
      <c r="BD230" s="173">
        <v>458</v>
      </c>
      <c r="BE230" s="174">
        <v>493</v>
      </c>
      <c r="BF230" s="173">
        <v>254</v>
      </c>
      <c r="BG230" s="174">
        <v>273</v>
      </c>
      <c r="BH230" s="173">
        <v>286</v>
      </c>
      <c r="BI230" s="174">
        <v>285</v>
      </c>
      <c r="BJ230" s="173">
        <v>182.2</v>
      </c>
      <c r="BK230" s="174">
        <v>189</v>
      </c>
      <c r="BL230" s="173">
        <v>166</v>
      </c>
      <c r="BM230" s="189">
        <v>163</v>
      </c>
      <c r="BN230" s="193">
        <v>260</v>
      </c>
      <c r="BO230" s="194">
        <v>280</v>
      </c>
      <c r="BP230" s="166">
        <v>388.3</v>
      </c>
      <c r="BQ230" s="167">
        <v>418.00000000000006</v>
      </c>
    </row>
    <row r="231" spans="1:69" s="195" customFormat="1" ht="41.25" customHeight="1" thickBot="1" x14ac:dyDescent="0.3">
      <c r="A231" s="205">
        <v>155</v>
      </c>
      <c r="B231" s="24" t="s">
        <v>220</v>
      </c>
      <c r="C231" s="1390" t="s">
        <v>3</v>
      </c>
      <c r="D231" s="1390"/>
      <c r="E231" s="138" t="s">
        <v>8</v>
      </c>
      <c r="F231" s="224" t="e">
        <f>#REF!</f>
        <v>#REF!</v>
      </c>
      <c r="G231" s="138">
        <v>0.5</v>
      </c>
      <c r="H231" s="206" t="e">
        <f t="shared" si="6"/>
        <v>#REF!</v>
      </c>
      <c r="I231" s="206" t="e">
        <f>(H231*($I$9+#REF!))+H231</f>
        <v>#REF!</v>
      </c>
      <c r="J231" s="274" t="e">
        <f>#REF!</f>
        <v>#REF!</v>
      </c>
      <c r="K231" s="275" t="e">
        <f>#REF!</f>
        <v>#REF!</v>
      </c>
      <c r="L231" s="166">
        <v>290</v>
      </c>
      <c r="M231" s="167">
        <v>187</v>
      </c>
      <c r="N231" s="184">
        <v>217.24911727371494</v>
      </c>
      <c r="O231" s="185">
        <v>171.4</v>
      </c>
      <c r="P231" s="186">
        <v>320</v>
      </c>
      <c r="Q231" s="167">
        <v>237.75</v>
      </c>
      <c r="R231" s="166">
        <v>288.24792540907578</v>
      </c>
      <c r="S231" s="167">
        <v>255.1</v>
      </c>
      <c r="T231" s="187">
        <v>507</v>
      </c>
      <c r="U231" s="188">
        <v>146</v>
      </c>
      <c r="V231" s="166">
        <v>235.34238533475263</v>
      </c>
      <c r="W231" s="167">
        <v>253.2660614018474</v>
      </c>
      <c r="X231" s="173">
        <v>286</v>
      </c>
      <c r="Y231" s="189">
        <v>286</v>
      </c>
      <c r="Z231" s="166">
        <v>385.34</v>
      </c>
      <c r="AA231" s="167">
        <v>415</v>
      </c>
      <c r="AB231" s="166">
        <v>532</v>
      </c>
      <c r="AC231" s="321">
        <v>315</v>
      </c>
      <c r="AD231" s="173">
        <v>328</v>
      </c>
      <c r="AE231" s="191">
        <v>197</v>
      </c>
      <c r="AF231" s="173">
        <v>240</v>
      </c>
      <c r="AG231" s="174">
        <v>249</v>
      </c>
      <c r="AH231" s="173">
        <v>184.1</v>
      </c>
      <c r="AI231" s="174">
        <v>206</v>
      </c>
      <c r="AJ231" s="173">
        <v>189.33</v>
      </c>
      <c r="AK231" s="174">
        <v>204</v>
      </c>
      <c r="AL231" s="173">
        <v>101</v>
      </c>
      <c r="AM231" s="174">
        <v>97</v>
      </c>
      <c r="AN231" s="173">
        <v>280.52</v>
      </c>
      <c r="AO231" s="189">
        <v>291.3</v>
      </c>
      <c r="AP231" s="173">
        <v>306.952</v>
      </c>
      <c r="AQ231" s="174">
        <v>329.76599999999996</v>
      </c>
      <c r="AR231" s="173">
        <v>262</v>
      </c>
      <c r="AS231" s="174">
        <v>282</v>
      </c>
      <c r="AT231" s="173">
        <v>232.14</v>
      </c>
      <c r="AU231" s="174">
        <v>249.81</v>
      </c>
      <c r="AV231" s="173">
        <v>260.8</v>
      </c>
      <c r="AW231" s="174">
        <v>176</v>
      </c>
      <c r="AX231" s="173">
        <v>179</v>
      </c>
      <c r="AY231" s="174">
        <v>191</v>
      </c>
      <c r="AZ231" s="192">
        <v>313.5593220338983</v>
      </c>
      <c r="BA231" s="174">
        <v>326</v>
      </c>
      <c r="BB231" s="166">
        <v>340</v>
      </c>
      <c r="BC231" s="167">
        <v>177.8207073954984</v>
      </c>
      <c r="BD231" s="173">
        <v>458</v>
      </c>
      <c r="BE231" s="174">
        <v>493</v>
      </c>
      <c r="BF231" s="173">
        <v>254</v>
      </c>
      <c r="BG231" s="174">
        <v>273</v>
      </c>
      <c r="BH231" s="173">
        <v>286</v>
      </c>
      <c r="BI231" s="174">
        <v>285</v>
      </c>
      <c r="BJ231" s="173">
        <v>182.2</v>
      </c>
      <c r="BK231" s="174">
        <v>189</v>
      </c>
      <c r="BL231" s="173">
        <v>166</v>
      </c>
      <c r="BM231" s="189">
        <v>163</v>
      </c>
      <c r="BN231" s="193">
        <v>260</v>
      </c>
      <c r="BO231" s="194">
        <v>280</v>
      </c>
      <c r="BP231" s="166">
        <v>388.3</v>
      </c>
      <c r="BQ231" s="167">
        <v>418.00000000000006</v>
      </c>
    </row>
    <row r="232" spans="1:69" s="195" customFormat="1" ht="41.25" customHeight="1" thickBot="1" x14ac:dyDescent="0.3">
      <c r="A232" s="205">
        <v>156</v>
      </c>
      <c r="B232" s="24" t="s">
        <v>221</v>
      </c>
      <c r="C232" s="1390" t="s">
        <v>3</v>
      </c>
      <c r="D232" s="1390"/>
      <c r="E232" s="138" t="s">
        <v>8</v>
      </c>
      <c r="F232" s="224" t="e">
        <f>#REF!</f>
        <v>#REF!</v>
      </c>
      <c r="G232" s="138">
        <v>2</v>
      </c>
      <c r="H232" s="206" t="e">
        <f t="shared" si="6"/>
        <v>#REF!</v>
      </c>
      <c r="I232" s="206" t="e">
        <f>(H232*($I$9+#REF!))+H232</f>
        <v>#REF!</v>
      </c>
      <c r="J232" s="274" t="e">
        <f>#REF!</f>
        <v>#REF!</v>
      </c>
      <c r="K232" s="275" t="e">
        <f>#REF!</f>
        <v>#REF!</v>
      </c>
      <c r="L232" s="166">
        <v>1158</v>
      </c>
      <c r="M232" s="167">
        <v>748</v>
      </c>
      <c r="N232" s="184">
        <v>868.99646909485978</v>
      </c>
      <c r="O232" s="185">
        <v>685.8</v>
      </c>
      <c r="P232" s="186">
        <v>1279</v>
      </c>
      <c r="Q232" s="167">
        <v>951</v>
      </c>
      <c r="R232" s="166">
        <v>1152.9917016363031</v>
      </c>
      <c r="S232" s="167">
        <v>1020.4</v>
      </c>
      <c r="T232" s="187">
        <v>2026</v>
      </c>
      <c r="U232" s="188">
        <v>584</v>
      </c>
      <c r="V232" s="166">
        <v>941.36954133901054</v>
      </c>
      <c r="W232" s="167">
        <v>1013.0642456073896</v>
      </c>
      <c r="X232" s="173">
        <v>286</v>
      </c>
      <c r="Y232" s="189">
        <v>286</v>
      </c>
      <c r="Z232" s="166">
        <v>1541.37</v>
      </c>
      <c r="AA232" s="167">
        <v>1659</v>
      </c>
      <c r="AB232" s="166">
        <v>2129</v>
      </c>
      <c r="AC232" s="321">
        <v>1262</v>
      </c>
      <c r="AD232" s="173">
        <v>1311</v>
      </c>
      <c r="AE232" s="191">
        <v>790</v>
      </c>
      <c r="AF232" s="173">
        <v>959</v>
      </c>
      <c r="AG232" s="174">
        <v>996</v>
      </c>
      <c r="AH232" s="173">
        <v>736.38</v>
      </c>
      <c r="AI232" s="174">
        <v>825</v>
      </c>
      <c r="AJ232" s="173">
        <v>757.3</v>
      </c>
      <c r="AK232" s="174">
        <v>815</v>
      </c>
      <c r="AL232" s="173">
        <v>807</v>
      </c>
      <c r="AM232" s="174">
        <v>777</v>
      </c>
      <c r="AN232" s="173">
        <v>1122.0999999999999</v>
      </c>
      <c r="AO232" s="189">
        <v>1165.2</v>
      </c>
      <c r="AP232" s="173">
        <v>1227.808</v>
      </c>
      <c r="AQ232" s="174">
        <v>1321.1379999999999</v>
      </c>
      <c r="AR232" s="173">
        <v>1048</v>
      </c>
      <c r="AS232" s="174">
        <v>1128</v>
      </c>
      <c r="AT232" s="173">
        <v>928.54</v>
      </c>
      <c r="AU232" s="174">
        <v>999.26</v>
      </c>
      <c r="AV232" s="173">
        <v>1044.8</v>
      </c>
      <c r="AW232" s="174">
        <v>702</v>
      </c>
      <c r="AX232" s="173">
        <v>718</v>
      </c>
      <c r="AY232" s="174">
        <v>766</v>
      </c>
      <c r="AZ232" s="192">
        <v>1082.2033898305085</v>
      </c>
      <c r="BA232" s="174">
        <v>1141</v>
      </c>
      <c r="BB232" s="166">
        <v>1361</v>
      </c>
      <c r="BC232" s="167">
        <v>711.87163987138274</v>
      </c>
      <c r="BD232" s="173">
        <v>1831</v>
      </c>
      <c r="BE232" s="174">
        <v>1971</v>
      </c>
      <c r="BF232" s="173">
        <v>1016</v>
      </c>
      <c r="BG232" s="174">
        <v>1093</v>
      </c>
      <c r="BH232" s="173">
        <v>1143</v>
      </c>
      <c r="BI232" s="174">
        <v>1141</v>
      </c>
      <c r="BJ232" s="173">
        <v>727.97</v>
      </c>
      <c r="BK232" s="174">
        <v>756</v>
      </c>
      <c r="BL232" s="173">
        <v>664</v>
      </c>
      <c r="BM232" s="189">
        <v>652</v>
      </c>
      <c r="BN232" s="193">
        <v>1039</v>
      </c>
      <c r="BO232" s="194">
        <v>1118</v>
      </c>
      <c r="BP232" s="166">
        <v>1554.3000000000002</v>
      </c>
      <c r="BQ232" s="167">
        <v>1673.1000000000001</v>
      </c>
    </row>
    <row r="233" spans="1:69" s="195" customFormat="1" ht="41.25" customHeight="1" thickBot="1" x14ac:dyDescent="0.3">
      <c r="A233" s="205">
        <v>157</v>
      </c>
      <c r="B233" s="24" t="s">
        <v>222</v>
      </c>
      <c r="C233" s="1390" t="s">
        <v>3</v>
      </c>
      <c r="D233" s="1390"/>
      <c r="E233" s="138" t="s">
        <v>8</v>
      </c>
      <c r="F233" s="224" t="e">
        <f>#REF!</f>
        <v>#REF!</v>
      </c>
      <c r="G233" s="138">
        <v>0.5</v>
      </c>
      <c r="H233" s="206" t="e">
        <f t="shared" si="6"/>
        <v>#REF!</v>
      </c>
      <c r="I233" s="206" t="e">
        <f>(H233*($I$9+#REF!))+H233</f>
        <v>#REF!</v>
      </c>
      <c r="J233" s="274" t="e">
        <f>#REF!</f>
        <v>#REF!</v>
      </c>
      <c r="K233" s="275" t="e">
        <f>#REF!</f>
        <v>#REF!</v>
      </c>
      <c r="L233" s="166">
        <v>290</v>
      </c>
      <c r="M233" s="167">
        <v>187</v>
      </c>
      <c r="N233" s="184">
        <v>217.24911727371494</v>
      </c>
      <c r="O233" s="185">
        <v>171.4</v>
      </c>
      <c r="P233" s="186">
        <v>320</v>
      </c>
      <c r="Q233" s="167">
        <v>237.75</v>
      </c>
      <c r="R233" s="166">
        <v>288.24792540907578</v>
      </c>
      <c r="S233" s="167">
        <v>255.1</v>
      </c>
      <c r="T233" s="187">
        <v>507</v>
      </c>
      <c r="U233" s="188">
        <v>146</v>
      </c>
      <c r="V233" s="166">
        <v>235.34238533475263</v>
      </c>
      <c r="W233" s="167">
        <v>253.2660614018474</v>
      </c>
      <c r="X233" s="173">
        <v>286</v>
      </c>
      <c r="Y233" s="189">
        <v>286</v>
      </c>
      <c r="Z233" s="166">
        <v>385.34</v>
      </c>
      <c r="AA233" s="167">
        <v>415</v>
      </c>
      <c r="AB233" s="166">
        <v>532</v>
      </c>
      <c r="AC233" s="321">
        <v>315</v>
      </c>
      <c r="AD233" s="173">
        <v>328</v>
      </c>
      <c r="AE233" s="191">
        <v>197</v>
      </c>
      <c r="AF233" s="173">
        <v>240</v>
      </c>
      <c r="AG233" s="174">
        <v>249</v>
      </c>
      <c r="AH233" s="173">
        <v>184.1</v>
      </c>
      <c r="AI233" s="174">
        <v>206</v>
      </c>
      <c r="AJ233" s="173">
        <v>189.33</v>
      </c>
      <c r="AK233" s="174">
        <v>204</v>
      </c>
      <c r="AL233" s="173">
        <v>101</v>
      </c>
      <c r="AM233" s="174">
        <v>97</v>
      </c>
      <c r="AN233" s="173">
        <v>280.52</v>
      </c>
      <c r="AO233" s="189">
        <v>291.3</v>
      </c>
      <c r="AP233" s="173">
        <v>306.952</v>
      </c>
      <c r="AQ233" s="174">
        <v>329.76599999999996</v>
      </c>
      <c r="AR233" s="173">
        <v>262</v>
      </c>
      <c r="AS233" s="174">
        <v>282</v>
      </c>
      <c r="AT233" s="173">
        <v>232.14</v>
      </c>
      <c r="AU233" s="174">
        <v>249.81</v>
      </c>
      <c r="AV233" s="173">
        <v>260.8</v>
      </c>
      <c r="AW233" s="174">
        <v>176</v>
      </c>
      <c r="AX233" s="173">
        <v>179</v>
      </c>
      <c r="AY233" s="174">
        <v>191</v>
      </c>
      <c r="AZ233" s="192">
        <v>313.5593220338983</v>
      </c>
      <c r="BA233" s="174">
        <v>326</v>
      </c>
      <c r="BB233" s="166">
        <v>340</v>
      </c>
      <c r="BC233" s="167">
        <v>177.8207073954984</v>
      </c>
      <c r="BD233" s="173">
        <v>458</v>
      </c>
      <c r="BE233" s="174">
        <v>493</v>
      </c>
      <c r="BF233" s="173">
        <v>254</v>
      </c>
      <c r="BG233" s="174">
        <v>273</v>
      </c>
      <c r="BH233" s="173">
        <v>286</v>
      </c>
      <c r="BI233" s="174">
        <v>285</v>
      </c>
      <c r="BJ233" s="173">
        <v>182.2</v>
      </c>
      <c r="BK233" s="174">
        <v>189</v>
      </c>
      <c r="BL233" s="173">
        <v>166</v>
      </c>
      <c r="BM233" s="189">
        <v>163</v>
      </c>
      <c r="BN233" s="193">
        <v>260</v>
      </c>
      <c r="BO233" s="194">
        <v>280</v>
      </c>
      <c r="BP233" s="166">
        <v>388.3</v>
      </c>
      <c r="BQ233" s="167">
        <v>418.00000000000006</v>
      </c>
    </row>
    <row r="234" spans="1:69" s="195" customFormat="1" ht="41.25" customHeight="1" thickBot="1" x14ac:dyDescent="0.3">
      <c r="A234" s="205">
        <v>158</v>
      </c>
      <c r="B234" s="24" t="s">
        <v>223</v>
      </c>
      <c r="C234" s="1390" t="s">
        <v>3</v>
      </c>
      <c r="D234" s="1390"/>
      <c r="E234" s="138" t="s">
        <v>8</v>
      </c>
      <c r="F234" s="224" t="e">
        <f>#REF!</f>
        <v>#REF!</v>
      </c>
      <c r="G234" s="138">
        <v>1.5</v>
      </c>
      <c r="H234" s="206" t="e">
        <f t="shared" si="6"/>
        <v>#REF!</v>
      </c>
      <c r="I234" s="206" t="e">
        <f>(H234*($I$9+#REF!))+H234</f>
        <v>#REF!</v>
      </c>
      <c r="J234" s="274" t="e">
        <f>#REF!</f>
        <v>#REF!</v>
      </c>
      <c r="K234" s="275" t="e">
        <f>#REF!</f>
        <v>#REF!</v>
      </c>
      <c r="L234" s="166">
        <v>869</v>
      </c>
      <c r="M234" s="167">
        <v>561</v>
      </c>
      <c r="N234" s="184">
        <v>651.74735182114489</v>
      </c>
      <c r="O234" s="185">
        <v>514.29999999999995</v>
      </c>
      <c r="P234" s="186">
        <v>959</v>
      </c>
      <c r="Q234" s="167">
        <v>713.25</v>
      </c>
      <c r="R234" s="166">
        <v>864.74377622722716</v>
      </c>
      <c r="S234" s="167">
        <v>765.3</v>
      </c>
      <c r="T234" s="187">
        <v>1520</v>
      </c>
      <c r="U234" s="188">
        <v>438</v>
      </c>
      <c r="V234" s="166">
        <v>706.0271560042579</v>
      </c>
      <c r="W234" s="167">
        <v>759.79818420554204</v>
      </c>
      <c r="X234" s="173">
        <v>858</v>
      </c>
      <c r="Y234" s="189">
        <v>858</v>
      </c>
      <c r="Z234" s="166">
        <v>1156.02</v>
      </c>
      <c r="AA234" s="167">
        <v>1244</v>
      </c>
      <c r="AB234" s="166">
        <v>1597</v>
      </c>
      <c r="AC234" s="321">
        <v>946</v>
      </c>
      <c r="AD234" s="173">
        <v>983</v>
      </c>
      <c r="AE234" s="191">
        <v>592</v>
      </c>
      <c r="AF234" s="173">
        <v>719</v>
      </c>
      <c r="AG234" s="174">
        <v>747</v>
      </c>
      <c r="AH234" s="173">
        <v>552.29</v>
      </c>
      <c r="AI234" s="174">
        <v>619</v>
      </c>
      <c r="AJ234" s="173">
        <v>567.98</v>
      </c>
      <c r="AK234" s="174">
        <v>611</v>
      </c>
      <c r="AL234" s="173">
        <v>490</v>
      </c>
      <c r="AM234" s="174">
        <v>472</v>
      </c>
      <c r="AN234" s="173">
        <v>841.57</v>
      </c>
      <c r="AO234" s="189">
        <v>873.9</v>
      </c>
      <c r="AP234" s="173">
        <v>920.85599999999988</v>
      </c>
      <c r="AQ234" s="174">
        <v>990.33499999999992</v>
      </c>
      <c r="AR234" s="173">
        <v>786</v>
      </c>
      <c r="AS234" s="174">
        <v>846</v>
      </c>
      <c r="AT234" s="173">
        <v>696.41</v>
      </c>
      <c r="AU234" s="174">
        <v>749.44</v>
      </c>
      <c r="AV234" s="173">
        <v>782.40000000000009</v>
      </c>
      <c r="AW234" s="174">
        <v>527</v>
      </c>
      <c r="AX234" s="173">
        <v>538</v>
      </c>
      <c r="AY234" s="174">
        <v>574</v>
      </c>
      <c r="AZ234" s="192">
        <v>1048.3050847457628</v>
      </c>
      <c r="BA234" s="174">
        <v>1128</v>
      </c>
      <c r="BB234" s="166">
        <v>1021</v>
      </c>
      <c r="BC234" s="167">
        <v>534.05093247588434</v>
      </c>
      <c r="BD234" s="173">
        <v>1373</v>
      </c>
      <c r="BE234" s="174">
        <v>1478</v>
      </c>
      <c r="BF234" s="173">
        <v>762</v>
      </c>
      <c r="BG234" s="174">
        <v>820</v>
      </c>
      <c r="BH234" s="173">
        <v>857</v>
      </c>
      <c r="BI234" s="174">
        <v>856</v>
      </c>
      <c r="BJ234" s="173">
        <v>545.76</v>
      </c>
      <c r="BK234" s="174">
        <v>567</v>
      </c>
      <c r="BL234" s="173">
        <v>498</v>
      </c>
      <c r="BM234" s="189">
        <v>489</v>
      </c>
      <c r="BN234" s="193">
        <v>779</v>
      </c>
      <c r="BO234" s="194">
        <v>839</v>
      </c>
      <c r="BP234" s="166">
        <v>1166</v>
      </c>
      <c r="BQ234" s="167">
        <v>1255.1000000000001</v>
      </c>
    </row>
    <row r="235" spans="1:69" s="195" customFormat="1" ht="41.25" customHeight="1" thickBot="1" x14ac:dyDescent="0.3">
      <c r="A235" s="205">
        <v>159</v>
      </c>
      <c r="B235" s="24" t="s">
        <v>224</v>
      </c>
      <c r="C235" s="1390" t="s">
        <v>3</v>
      </c>
      <c r="D235" s="1390"/>
      <c r="E235" s="138" t="s">
        <v>8</v>
      </c>
      <c r="F235" s="224" t="e">
        <f>#REF!</f>
        <v>#REF!</v>
      </c>
      <c r="G235" s="138">
        <v>1.5</v>
      </c>
      <c r="H235" s="206" t="e">
        <f t="shared" si="6"/>
        <v>#REF!</v>
      </c>
      <c r="I235" s="206" t="e">
        <f>(H235*($I$9+#REF!))+H235</f>
        <v>#REF!</v>
      </c>
      <c r="J235" s="274" t="e">
        <f>#REF!</f>
        <v>#REF!</v>
      </c>
      <c r="K235" s="275" t="e">
        <f>#REF!</f>
        <v>#REF!</v>
      </c>
      <c r="L235" s="166">
        <v>869</v>
      </c>
      <c r="M235" s="167">
        <v>561</v>
      </c>
      <c r="N235" s="184">
        <v>651.74735182114489</v>
      </c>
      <c r="O235" s="185">
        <v>514.29999999999995</v>
      </c>
      <c r="P235" s="186">
        <v>959</v>
      </c>
      <c r="Q235" s="167">
        <v>713.25</v>
      </c>
      <c r="R235" s="166">
        <v>864.74377622722716</v>
      </c>
      <c r="S235" s="167">
        <v>765.3</v>
      </c>
      <c r="T235" s="187">
        <v>1520</v>
      </c>
      <c r="U235" s="188">
        <v>438</v>
      </c>
      <c r="V235" s="166">
        <v>706.0271560042579</v>
      </c>
      <c r="W235" s="167">
        <v>759.79818420554204</v>
      </c>
      <c r="X235" s="173">
        <v>858</v>
      </c>
      <c r="Y235" s="189">
        <v>858</v>
      </c>
      <c r="Z235" s="166">
        <v>1156.02</v>
      </c>
      <c r="AA235" s="167">
        <v>1244</v>
      </c>
      <c r="AB235" s="166">
        <v>1597</v>
      </c>
      <c r="AC235" s="321">
        <v>946</v>
      </c>
      <c r="AD235" s="173">
        <v>983</v>
      </c>
      <c r="AE235" s="191">
        <v>592</v>
      </c>
      <c r="AF235" s="173">
        <v>719</v>
      </c>
      <c r="AG235" s="174">
        <v>747</v>
      </c>
      <c r="AH235" s="173">
        <v>552.29</v>
      </c>
      <c r="AI235" s="174">
        <v>619</v>
      </c>
      <c r="AJ235" s="173">
        <v>567.98</v>
      </c>
      <c r="AK235" s="174">
        <v>611</v>
      </c>
      <c r="AL235" s="173">
        <v>490</v>
      </c>
      <c r="AM235" s="174">
        <v>472</v>
      </c>
      <c r="AN235" s="173">
        <v>841.57</v>
      </c>
      <c r="AO235" s="189">
        <v>873.9</v>
      </c>
      <c r="AP235" s="173">
        <v>920.85599999999988</v>
      </c>
      <c r="AQ235" s="174">
        <v>990.33499999999992</v>
      </c>
      <c r="AR235" s="173">
        <v>786</v>
      </c>
      <c r="AS235" s="174">
        <v>846</v>
      </c>
      <c r="AT235" s="173">
        <v>696.41</v>
      </c>
      <c r="AU235" s="174">
        <v>749.44</v>
      </c>
      <c r="AV235" s="173">
        <v>782.40000000000009</v>
      </c>
      <c r="AW235" s="174">
        <v>527</v>
      </c>
      <c r="AX235" s="173">
        <v>538</v>
      </c>
      <c r="AY235" s="174">
        <v>574</v>
      </c>
      <c r="AZ235" s="192">
        <v>1048.3050847457628</v>
      </c>
      <c r="BA235" s="174">
        <v>1128</v>
      </c>
      <c r="BB235" s="166">
        <v>1021</v>
      </c>
      <c r="BC235" s="167">
        <v>534.05093247588434</v>
      </c>
      <c r="BD235" s="173">
        <v>1373</v>
      </c>
      <c r="BE235" s="174">
        <v>1478</v>
      </c>
      <c r="BF235" s="173">
        <v>762</v>
      </c>
      <c r="BG235" s="174">
        <v>820</v>
      </c>
      <c r="BH235" s="173">
        <v>857</v>
      </c>
      <c r="BI235" s="174">
        <v>856</v>
      </c>
      <c r="BJ235" s="173">
        <v>545.76</v>
      </c>
      <c r="BK235" s="174">
        <v>567</v>
      </c>
      <c r="BL235" s="173">
        <v>498</v>
      </c>
      <c r="BM235" s="189">
        <v>489</v>
      </c>
      <c r="BN235" s="193">
        <v>779</v>
      </c>
      <c r="BO235" s="194">
        <v>839</v>
      </c>
      <c r="BP235" s="166">
        <v>1166</v>
      </c>
      <c r="BQ235" s="167">
        <v>1255.1000000000001</v>
      </c>
    </row>
    <row r="236" spans="1:69" s="195" customFormat="1" ht="41.25" customHeight="1" thickBot="1" x14ac:dyDescent="0.3">
      <c r="A236" s="205">
        <v>160</v>
      </c>
      <c r="B236" s="24" t="s">
        <v>225</v>
      </c>
      <c r="C236" s="1390" t="s">
        <v>3</v>
      </c>
      <c r="D236" s="1390"/>
      <c r="E236" s="138" t="s">
        <v>8</v>
      </c>
      <c r="F236" s="224" t="e">
        <f>#REF!</f>
        <v>#REF!</v>
      </c>
      <c r="G236" s="138">
        <v>1</v>
      </c>
      <c r="H236" s="206" t="e">
        <f t="shared" si="6"/>
        <v>#REF!</v>
      </c>
      <c r="I236" s="206" t="e">
        <f>(H236*($I$9+#REF!))+H236</f>
        <v>#REF!</v>
      </c>
      <c r="J236" s="274" t="e">
        <f>#REF!</f>
        <v>#REF!</v>
      </c>
      <c r="K236" s="275" t="e">
        <f>#REF!</f>
        <v>#REF!</v>
      </c>
      <c r="L236" s="166">
        <v>579</v>
      </c>
      <c r="M236" s="167">
        <v>374</v>
      </c>
      <c r="N236" s="184">
        <v>434.49823454742989</v>
      </c>
      <c r="O236" s="185">
        <v>342.9</v>
      </c>
      <c r="P236" s="186">
        <v>640</v>
      </c>
      <c r="Q236" s="167">
        <v>475.5</v>
      </c>
      <c r="R236" s="166">
        <v>576.49585081815155</v>
      </c>
      <c r="S236" s="167">
        <v>510.2</v>
      </c>
      <c r="T236" s="187">
        <v>1013</v>
      </c>
      <c r="U236" s="188">
        <v>292</v>
      </c>
      <c r="V236" s="166">
        <v>470.68477066950527</v>
      </c>
      <c r="W236" s="167">
        <v>506.53212280369479</v>
      </c>
      <c r="X236" s="173">
        <v>572</v>
      </c>
      <c r="Y236" s="189">
        <v>572</v>
      </c>
      <c r="Z236" s="166">
        <v>770.68</v>
      </c>
      <c r="AA236" s="167">
        <v>829</v>
      </c>
      <c r="AB236" s="166">
        <v>1064</v>
      </c>
      <c r="AC236" s="321">
        <v>631</v>
      </c>
      <c r="AD236" s="173">
        <v>655</v>
      </c>
      <c r="AE236" s="191">
        <v>395</v>
      </c>
      <c r="AF236" s="173">
        <v>479</v>
      </c>
      <c r="AG236" s="174">
        <v>498</v>
      </c>
      <c r="AH236" s="173">
        <v>368.19</v>
      </c>
      <c r="AI236" s="174">
        <v>412</v>
      </c>
      <c r="AJ236" s="173">
        <v>378.65</v>
      </c>
      <c r="AK236" s="174">
        <v>407</v>
      </c>
      <c r="AL236" s="173">
        <v>490</v>
      </c>
      <c r="AM236" s="174">
        <v>472</v>
      </c>
      <c r="AN236" s="173">
        <v>561.04999999999995</v>
      </c>
      <c r="AO236" s="189">
        <v>582.6</v>
      </c>
      <c r="AP236" s="173">
        <v>613.904</v>
      </c>
      <c r="AQ236" s="174">
        <v>660.56899999999996</v>
      </c>
      <c r="AR236" s="173">
        <v>524</v>
      </c>
      <c r="AS236" s="174">
        <v>564</v>
      </c>
      <c r="AT236" s="173">
        <v>464.27</v>
      </c>
      <c r="AU236" s="174">
        <v>499.63</v>
      </c>
      <c r="AV236" s="173">
        <v>521.6</v>
      </c>
      <c r="AW236" s="174">
        <v>351</v>
      </c>
      <c r="AX236" s="173">
        <v>359</v>
      </c>
      <c r="AY236" s="174">
        <v>383</v>
      </c>
      <c r="AZ236" s="192">
        <v>622.03389830508479</v>
      </c>
      <c r="BA236" s="174">
        <v>646</v>
      </c>
      <c r="BB236" s="166">
        <v>681</v>
      </c>
      <c r="BC236" s="167">
        <v>356.23022508038588</v>
      </c>
      <c r="BD236" s="173">
        <v>916</v>
      </c>
      <c r="BE236" s="174">
        <v>985</v>
      </c>
      <c r="BF236" s="173">
        <v>508</v>
      </c>
      <c r="BG236" s="174">
        <v>547</v>
      </c>
      <c r="BH236" s="173">
        <v>572</v>
      </c>
      <c r="BI236" s="174">
        <v>571</v>
      </c>
      <c r="BJ236" s="173">
        <v>364.41</v>
      </c>
      <c r="BK236" s="174">
        <v>378</v>
      </c>
      <c r="BL236" s="173">
        <v>332</v>
      </c>
      <c r="BM236" s="189">
        <v>327</v>
      </c>
      <c r="BN236" s="193">
        <v>519</v>
      </c>
      <c r="BO236" s="194">
        <v>559</v>
      </c>
      <c r="BP236" s="166">
        <v>777.7</v>
      </c>
      <c r="BQ236" s="167">
        <v>836.00000000000011</v>
      </c>
    </row>
    <row r="237" spans="1:69" s="195" customFormat="1" ht="41.25" customHeight="1" thickBot="1" x14ac:dyDescent="0.3">
      <c r="A237" s="205">
        <v>161</v>
      </c>
      <c r="B237" s="24" t="s">
        <v>226</v>
      </c>
      <c r="C237" s="1390" t="s">
        <v>3</v>
      </c>
      <c r="D237" s="1390"/>
      <c r="E237" s="138" t="s">
        <v>8</v>
      </c>
      <c r="F237" s="224" t="e">
        <f>#REF!</f>
        <v>#REF!</v>
      </c>
      <c r="G237" s="138">
        <v>0.5</v>
      </c>
      <c r="H237" s="206" t="e">
        <f t="shared" si="6"/>
        <v>#REF!</v>
      </c>
      <c r="I237" s="206" t="e">
        <f>(H237*($I$9+#REF!))+H237</f>
        <v>#REF!</v>
      </c>
      <c r="J237" s="274" t="e">
        <f>#REF!</f>
        <v>#REF!</v>
      </c>
      <c r="K237" s="275" t="e">
        <f>#REF!</f>
        <v>#REF!</v>
      </c>
      <c r="L237" s="166">
        <v>290</v>
      </c>
      <c r="M237" s="167">
        <v>187</v>
      </c>
      <c r="N237" s="184">
        <v>217.24911727371494</v>
      </c>
      <c r="O237" s="185">
        <v>171.4</v>
      </c>
      <c r="P237" s="186">
        <v>320</v>
      </c>
      <c r="Q237" s="167">
        <v>237.75</v>
      </c>
      <c r="R237" s="166">
        <v>288.24792540907578</v>
      </c>
      <c r="S237" s="167">
        <v>255.1</v>
      </c>
      <c r="T237" s="187">
        <v>507</v>
      </c>
      <c r="U237" s="188">
        <v>146</v>
      </c>
      <c r="V237" s="166">
        <v>235.34238533475263</v>
      </c>
      <c r="W237" s="167">
        <v>253.2660614018474</v>
      </c>
      <c r="X237" s="173">
        <v>286</v>
      </c>
      <c r="Y237" s="189">
        <v>286</v>
      </c>
      <c r="Z237" s="166">
        <v>385.34</v>
      </c>
      <c r="AA237" s="167">
        <v>415</v>
      </c>
      <c r="AB237" s="166">
        <v>532</v>
      </c>
      <c r="AC237" s="321">
        <v>315</v>
      </c>
      <c r="AD237" s="173">
        <v>328</v>
      </c>
      <c r="AE237" s="191">
        <v>197</v>
      </c>
      <c r="AF237" s="173">
        <v>240</v>
      </c>
      <c r="AG237" s="174">
        <v>249</v>
      </c>
      <c r="AH237" s="173">
        <v>184.1</v>
      </c>
      <c r="AI237" s="174">
        <v>206</v>
      </c>
      <c r="AJ237" s="173">
        <v>189.33</v>
      </c>
      <c r="AK237" s="174">
        <v>204</v>
      </c>
      <c r="AL237" s="173">
        <v>101</v>
      </c>
      <c r="AM237" s="174">
        <v>97</v>
      </c>
      <c r="AN237" s="173">
        <v>280.52</v>
      </c>
      <c r="AO237" s="189">
        <v>291.3</v>
      </c>
      <c r="AP237" s="173">
        <v>306.952</v>
      </c>
      <c r="AQ237" s="174">
        <v>329.76599999999996</v>
      </c>
      <c r="AR237" s="173">
        <v>262</v>
      </c>
      <c r="AS237" s="174">
        <v>282</v>
      </c>
      <c r="AT237" s="173">
        <v>232.14</v>
      </c>
      <c r="AU237" s="174">
        <v>249.81</v>
      </c>
      <c r="AV237" s="173">
        <v>260.8</v>
      </c>
      <c r="AW237" s="174">
        <v>176</v>
      </c>
      <c r="AX237" s="173">
        <v>179</v>
      </c>
      <c r="AY237" s="174">
        <v>191</v>
      </c>
      <c r="AZ237" s="192">
        <v>313.5593220338983</v>
      </c>
      <c r="BA237" s="174">
        <v>326</v>
      </c>
      <c r="BB237" s="166">
        <v>340</v>
      </c>
      <c r="BC237" s="167">
        <v>177.8207073954984</v>
      </c>
      <c r="BD237" s="173">
        <v>458</v>
      </c>
      <c r="BE237" s="174">
        <v>493</v>
      </c>
      <c r="BF237" s="173">
        <v>254</v>
      </c>
      <c r="BG237" s="174">
        <v>273</v>
      </c>
      <c r="BH237" s="173">
        <v>286</v>
      </c>
      <c r="BI237" s="174">
        <v>285</v>
      </c>
      <c r="BJ237" s="173">
        <v>182.2</v>
      </c>
      <c r="BK237" s="174">
        <v>189</v>
      </c>
      <c r="BL237" s="173">
        <v>166</v>
      </c>
      <c r="BM237" s="189">
        <v>163</v>
      </c>
      <c r="BN237" s="193">
        <v>260</v>
      </c>
      <c r="BO237" s="194">
        <v>280</v>
      </c>
      <c r="BP237" s="166">
        <v>388.3</v>
      </c>
      <c r="BQ237" s="167">
        <v>418.00000000000006</v>
      </c>
    </row>
    <row r="238" spans="1:69" s="195" customFormat="1" ht="41.25" customHeight="1" thickBot="1" x14ac:dyDescent="0.3">
      <c r="A238" s="205">
        <v>162</v>
      </c>
      <c r="B238" s="24" t="s">
        <v>227</v>
      </c>
      <c r="C238" s="1390" t="s">
        <v>3</v>
      </c>
      <c r="D238" s="1390"/>
      <c r="E238" s="138" t="s">
        <v>8</v>
      </c>
      <c r="F238" s="224" t="e">
        <f>#REF!</f>
        <v>#REF!</v>
      </c>
      <c r="G238" s="138">
        <v>0.5</v>
      </c>
      <c r="H238" s="206" t="e">
        <f t="shared" si="6"/>
        <v>#REF!</v>
      </c>
      <c r="I238" s="206" t="e">
        <f>(H238*($I$9+#REF!))+H238</f>
        <v>#REF!</v>
      </c>
      <c r="J238" s="274" t="e">
        <f>#REF!</f>
        <v>#REF!</v>
      </c>
      <c r="K238" s="275" t="e">
        <f>#REF!</f>
        <v>#REF!</v>
      </c>
      <c r="L238" s="166">
        <v>290</v>
      </c>
      <c r="M238" s="167">
        <v>187</v>
      </c>
      <c r="N238" s="184">
        <v>217.24911727371494</v>
      </c>
      <c r="O238" s="185">
        <v>171.4</v>
      </c>
      <c r="P238" s="186">
        <v>320</v>
      </c>
      <c r="Q238" s="167">
        <v>237.75</v>
      </c>
      <c r="R238" s="166">
        <v>288.24792540907578</v>
      </c>
      <c r="S238" s="167">
        <v>255.1</v>
      </c>
      <c r="T238" s="187">
        <v>507</v>
      </c>
      <c r="U238" s="188">
        <v>146</v>
      </c>
      <c r="V238" s="166">
        <v>235.34238533475263</v>
      </c>
      <c r="W238" s="167">
        <v>253.2660614018474</v>
      </c>
      <c r="X238" s="173">
        <v>286</v>
      </c>
      <c r="Y238" s="189">
        <v>286</v>
      </c>
      <c r="Z238" s="166">
        <v>385.34</v>
      </c>
      <c r="AA238" s="167">
        <v>415</v>
      </c>
      <c r="AB238" s="166">
        <v>532</v>
      </c>
      <c r="AC238" s="321">
        <v>315</v>
      </c>
      <c r="AD238" s="173">
        <v>328</v>
      </c>
      <c r="AE238" s="191">
        <v>197</v>
      </c>
      <c r="AF238" s="173">
        <v>240</v>
      </c>
      <c r="AG238" s="174">
        <v>249</v>
      </c>
      <c r="AH238" s="173">
        <v>184.1</v>
      </c>
      <c r="AI238" s="174">
        <v>206</v>
      </c>
      <c r="AJ238" s="173">
        <v>189.33</v>
      </c>
      <c r="AK238" s="174">
        <v>204</v>
      </c>
      <c r="AL238" s="173">
        <v>101</v>
      </c>
      <c r="AM238" s="174">
        <v>97</v>
      </c>
      <c r="AN238" s="173">
        <v>280.52</v>
      </c>
      <c r="AO238" s="189">
        <v>291.3</v>
      </c>
      <c r="AP238" s="173">
        <v>306.952</v>
      </c>
      <c r="AQ238" s="174">
        <v>329.76599999999996</v>
      </c>
      <c r="AR238" s="173">
        <v>262</v>
      </c>
      <c r="AS238" s="174">
        <v>282</v>
      </c>
      <c r="AT238" s="173">
        <v>232.14</v>
      </c>
      <c r="AU238" s="174">
        <v>249.81</v>
      </c>
      <c r="AV238" s="173">
        <v>260.8</v>
      </c>
      <c r="AW238" s="174">
        <v>176</v>
      </c>
      <c r="AX238" s="173">
        <v>179</v>
      </c>
      <c r="AY238" s="174">
        <v>191</v>
      </c>
      <c r="AZ238" s="192">
        <v>313.5593220338983</v>
      </c>
      <c r="BA238" s="174">
        <v>326</v>
      </c>
      <c r="BB238" s="166">
        <v>340</v>
      </c>
      <c r="BC238" s="167">
        <v>177.8207073954984</v>
      </c>
      <c r="BD238" s="173">
        <v>458</v>
      </c>
      <c r="BE238" s="174">
        <v>493</v>
      </c>
      <c r="BF238" s="173">
        <v>254</v>
      </c>
      <c r="BG238" s="174">
        <v>273</v>
      </c>
      <c r="BH238" s="173">
        <v>286</v>
      </c>
      <c r="BI238" s="174">
        <v>285</v>
      </c>
      <c r="BJ238" s="173">
        <v>182.2</v>
      </c>
      <c r="BK238" s="174">
        <v>189</v>
      </c>
      <c r="BL238" s="173">
        <v>166</v>
      </c>
      <c r="BM238" s="189">
        <v>163</v>
      </c>
      <c r="BN238" s="193">
        <v>260</v>
      </c>
      <c r="BO238" s="194">
        <v>280</v>
      </c>
      <c r="BP238" s="166">
        <v>388.3</v>
      </c>
      <c r="BQ238" s="167">
        <v>418.00000000000006</v>
      </c>
    </row>
    <row r="239" spans="1:69" s="195" customFormat="1" ht="41.25" customHeight="1" thickBot="1" x14ac:dyDescent="0.3">
      <c r="A239" s="205">
        <v>163</v>
      </c>
      <c r="B239" s="24" t="s">
        <v>228</v>
      </c>
      <c r="C239" s="1390" t="s">
        <v>3</v>
      </c>
      <c r="D239" s="1390"/>
      <c r="E239" s="138" t="s">
        <v>8</v>
      </c>
      <c r="F239" s="224" t="e">
        <f>#REF!</f>
        <v>#REF!</v>
      </c>
      <c r="G239" s="138">
        <v>0.5</v>
      </c>
      <c r="H239" s="206" t="e">
        <f t="shared" si="6"/>
        <v>#REF!</v>
      </c>
      <c r="I239" s="206" t="e">
        <f>(H239*($I$9+#REF!))+H239</f>
        <v>#REF!</v>
      </c>
      <c r="J239" s="274" t="e">
        <f>#REF!</f>
        <v>#REF!</v>
      </c>
      <c r="K239" s="275" t="e">
        <f>#REF!</f>
        <v>#REF!</v>
      </c>
      <c r="L239" s="166">
        <v>290</v>
      </c>
      <c r="M239" s="167">
        <v>187</v>
      </c>
      <c r="N239" s="184">
        <v>217.24911727371494</v>
      </c>
      <c r="O239" s="185">
        <v>171.4</v>
      </c>
      <c r="P239" s="186">
        <v>320</v>
      </c>
      <c r="Q239" s="167">
        <v>237.75</v>
      </c>
      <c r="R239" s="166">
        <v>288.24792540907578</v>
      </c>
      <c r="S239" s="167">
        <v>255.1</v>
      </c>
      <c r="T239" s="187">
        <v>507</v>
      </c>
      <c r="U239" s="188">
        <v>146</v>
      </c>
      <c r="V239" s="166">
        <v>235.34238533475263</v>
      </c>
      <c r="W239" s="167">
        <v>253.2660614018474</v>
      </c>
      <c r="X239" s="173">
        <v>286</v>
      </c>
      <c r="Y239" s="189">
        <v>286</v>
      </c>
      <c r="Z239" s="166">
        <v>385.34</v>
      </c>
      <c r="AA239" s="167">
        <v>415</v>
      </c>
      <c r="AB239" s="166">
        <v>532</v>
      </c>
      <c r="AC239" s="321">
        <v>315</v>
      </c>
      <c r="AD239" s="173">
        <v>328</v>
      </c>
      <c r="AE239" s="191">
        <v>197</v>
      </c>
      <c r="AF239" s="173">
        <v>240</v>
      </c>
      <c r="AG239" s="174">
        <v>249</v>
      </c>
      <c r="AH239" s="173">
        <v>184.1</v>
      </c>
      <c r="AI239" s="174">
        <v>206</v>
      </c>
      <c r="AJ239" s="173">
        <v>189.33</v>
      </c>
      <c r="AK239" s="174">
        <v>204</v>
      </c>
      <c r="AL239" s="173">
        <v>101</v>
      </c>
      <c r="AM239" s="174">
        <v>97</v>
      </c>
      <c r="AN239" s="173">
        <v>280.52</v>
      </c>
      <c r="AO239" s="189">
        <v>291.3</v>
      </c>
      <c r="AP239" s="173">
        <v>613.904</v>
      </c>
      <c r="AQ239" s="174">
        <v>659.53199999999993</v>
      </c>
      <c r="AR239" s="173">
        <v>262</v>
      </c>
      <c r="AS239" s="174">
        <v>282</v>
      </c>
      <c r="AT239" s="173">
        <v>232.14</v>
      </c>
      <c r="AU239" s="174">
        <v>249.81</v>
      </c>
      <c r="AV239" s="173">
        <v>260.8</v>
      </c>
      <c r="AW239" s="174">
        <v>176</v>
      </c>
      <c r="AX239" s="173">
        <v>179</v>
      </c>
      <c r="AY239" s="174">
        <v>191</v>
      </c>
      <c r="AZ239" s="192">
        <v>313.5593220338983</v>
      </c>
      <c r="BA239" s="174">
        <v>326</v>
      </c>
      <c r="BB239" s="166">
        <v>340</v>
      </c>
      <c r="BC239" s="167">
        <v>177.8207073954984</v>
      </c>
      <c r="BD239" s="173">
        <v>458</v>
      </c>
      <c r="BE239" s="174">
        <v>493</v>
      </c>
      <c r="BF239" s="173">
        <v>254</v>
      </c>
      <c r="BG239" s="174">
        <v>273</v>
      </c>
      <c r="BH239" s="173">
        <v>286</v>
      </c>
      <c r="BI239" s="174">
        <v>285</v>
      </c>
      <c r="BJ239" s="173">
        <v>182.2</v>
      </c>
      <c r="BK239" s="174">
        <v>189</v>
      </c>
      <c r="BL239" s="173">
        <v>166</v>
      </c>
      <c r="BM239" s="189">
        <v>163</v>
      </c>
      <c r="BN239" s="193">
        <v>260</v>
      </c>
      <c r="BO239" s="194">
        <v>280</v>
      </c>
      <c r="BP239" s="166">
        <v>388.3</v>
      </c>
      <c r="BQ239" s="167">
        <v>418.00000000000006</v>
      </c>
    </row>
    <row r="240" spans="1:69" s="195" customFormat="1" ht="41.25" customHeight="1" thickBot="1" x14ac:dyDescent="0.3">
      <c r="A240" s="205">
        <v>164</v>
      </c>
      <c r="B240" s="24" t="s">
        <v>229</v>
      </c>
      <c r="C240" s="1390" t="s">
        <v>3</v>
      </c>
      <c r="D240" s="1390"/>
      <c r="E240" s="138" t="s">
        <v>8</v>
      </c>
      <c r="F240" s="224" t="e">
        <f>#REF!</f>
        <v>#REF!</v>
      </c>
      <c r="G240" s="138">
        <v>0.64</v>
      </c>
      <c r="H240" s="206" t="e">
        <f t="shared" si="6"/>
        <v>#REF!</v>
      </c>
      <c r="I240" s="206" t="e">
        <f>(H240*($I$9+#REF!))+H240</f>
        <v>#REF!</v>
      </c>
      <c r="J240" s="274" t="e">
        <f>#REF!</f>
        <v>#REF!</v>
      </c>
      <c r="K240" s="275" t="e">
        <f>#REF!</f>
        <v>#REF!</v>
      </c>
      <c r="L240" s="166">
        <v>371</v>
      </c>
      <c r="M240" s="167">
        <v>239</v>
      </c>
      <c r="N240" s="184">
        <v>278.07887011035513</v>
      </c>
      <c r="O240" s="185">
        <v>219.5</v>
      </c>
      <c r="P240" s="186">
        <v>409</v>
      </c>
      <c r="Q240" s="167">
        <v>304.5</v>
      </c>
      <c r="R240" s="166">
        <v>368.957344523617</v>
      </c>
      <c r="S240" s="167">
        <v>326.5</v>
      </c>
      <c r="T240" s="187">
        <v>648</v>
      </c>
      <c r="U240" s="188">
        <v>187</v>
      </c>
      <c r="V240" s="166">
        <v>301.23825322848342</v>
      </c>
      <c r="W240" s="167">
        <v>324.18055859436464</v>
      </c>
      <c r="X240" s="173">
        <v>366</v>
      </c>
      <c r="Y240" s="189">
        <v>366</v>
      </c>
      <c r="Z240" s="166">
        <v>493.24</v>
      </c>
      <c r="AA240" s="167">
        <v>531</v>
      </c>
      <c r="AB240" s="166">
        <v>681</v>
      </c>
      <c r="AC240" s="321">
        <v>404</v>
      </c>
      <c r="AD240" s="173">
        <v>419</v>
      </c>
      <c r="AE240" s="191">
        <v>253</v>
      </c>
      <c r="AF240" s="173">
        <v>307</v>
      </c>
      <c r="AG240" s="174">
        <v>319</v>
      </c>
      <c r="AH240" s="173">
        <v>235.35</v>
      </c>
      <c r="AI240" s="174">
        <v>264</v>
      </c>
      <c r="AJ240" s="173">
        <v>242.67</v>
      </c>
      <c r="AK240" s="174">
        <v>260</v>
      </c>
      <c r="AL240" s="173">
        <v>184</v>
      </c>
      <c r="AM240" s="174">
        <v>177</v>
      </c>
      <c r="AN240" s="173">
        <v>359.07</v>
      </c>
      <c r="AO240" s="189">
        <v>372.9</v>
      </c>
      <c r="AP240" s="173">
        <v>393.02299999999997</v>
      </c>
      <c r="AQ240" s="174">
        <v>423.09599999999995</v>
      </c>
      <c r="AR240" s="173">
        <v>335</v>
      </c>
      <c r="AS240" s="174">
        <v>361</v>
      </c>
      <c r="AT240" s="173">
        <v>297.13</v>
      </c>
      <c r="AU240" s="174">
        <v>319.76</v>
      </c>
      <c r="AV240" s="173">
        <v>334.40000000000003</v>
      </c>
      <c r="AW240" s="174">
        <v>225</v>
      </c>
      <c r="AX240" s="173">
        <v>230</v>
      </c>
      <c r="AY240" s="174">
        <v>245</v>
      </c>
      <c r="AZ240" s="192">
        <v>393.22033898305085</v>
      </c>
      <c r="BA240" s="174">
        <v>409</v>
      </c>
      <c r="BB240" s="166">
        <v>436</v>
      </c>
      <c r="BC240" s="167">
        <v>227.61045226130656</v>
      </c>
      <c r="BD240" s="173">
        <v>586</v>
      </c>
      <c r="BE240" s="174">
        <v>631</v>
      </c>
      <c r="BF240" s="173">
        <v>325</v>
      </c>
      <c r="BG240" s="174">
        <v>350</v>
      </c>
      <c r="BH240" s="173">
        <v>366</v>
      </c>
      <c r="BI240" s="174">
        <v>365</v>
      </c>
      <c r="BJ240" s="173">
        <v>233.05</v>
      </c>
      <c r="BK240" s="174">
        <v>242</v>
      </c>
      <c r="BL240" s="173">
        <v>213</v>
      </c>
      <c r="BM240" s="189">
        <v>209</v>
      </c>
      <c r="BN240" s="193">
        <v>332</v>
      </c>
      <c r="BO240" s="194">
        <v>358</v>
      </c>
      <c r="BP240" s="166">
        <v>497.20000000000005</v>
      </c>
      <c r="BQ240" s="167">
        <v>535.70000000000005</v>
      </c>
    </row>
    <row r="241" spans="1:69" s="195" customFormat="1" ht="41.25" customHeight="1" thickBot="1" x14ac:dyDescent="0.3">
      <c r="A241" s="205">
        <v>165</v>
      </c>
      <c r="B241" s="24" t="s">
        <v>230</v>
      </c>
      <c r="C241" s="1390" t="s">
        <v>3</v>
      </c>
      <c r="D241" s="1390"/>
      <c r="E241" s="138" t="s">
        <v>8</v>
      </c>
      <c r="F241" s="224" t="e">
        <f>#REF!</f>
        <v>#REF!</v>
      </c>
      <c r="G241" s="138">
        <v>0.5</v>
      </c>
      <c r="H241" s="206" t="e">
        <f t="shared" si="6"/>
        <v>#REF!</v>
      </c>
      <c r="I241" s="206" t="e">
        <f>(H241*($I$9+#REF!))+H241</f>
        <v>#REF!</v>
      </c>
      <c r="J241" s="274" t="e">
        <f>#REF!</f>
        <v>#REF!</v>
      </c>
      <c r="K241" s="275" t="e">
        <f>#REF!</f>
        <v>#REF!</v>
      </c>
      <c r="L241" s="166">
        <v>290</v>
      </c>
      <c r="M241" s="167">
        <v>187</v>
      </c>
      <c r="N241" s="184">
        <v>217.24911727371494</v>
      </c>
      <c r="O241" s="185">
        <v>171.4</v>
      </c>
      <c r="P241" s="186">
        <v>320</v>
      </c>
      <c r="Q241" s="167">
        <v>237.75</v>
      </c>
      <c r="R241" s="166">
        <v>288.24792540907578</v>
      </c>
      <c r="S241" s="167">
        <v>255.1</v>
      </c>
      <c r="T241" s="187">
        <v>507</v>
      </c>
      <c r="U241" s="188">
        <v>146</v>
      </c>
      <c r="V241" s="166">
        <v>235.34238533475263</v>
      </c>
      <c r="W241" s="167">
        <v>253.2660614018474</v>
      </c>
      <c r="X241" s="173">
        <v>286</v>
      </c>
      <c r="Y241" s="189">
        <v>286</v>
      </c>
      <c r="Z241" s="166">
        <v>385.34</v>
      </c>
      <c r="AA241" s="167">
        <v>415</v>
      </c>
      <c r="AB241" s="166">
        <v>532</v>
      </c>
      <c r="AC241" s="321">
        <v>315</v>
      </c>
      <c r="AD241" s="173">
        <v>328</v>
      </c>
      <c r="AE241" s="191">
        <v>197</v>
      </c>
      <c r="AF241" s="173">
        <v>240</v>
      </c>
      <c r="AG241" s="174">
        <v>249</v>
      </c>
      <c r="AH241" s="173">
        <v>184.1</v>
      </c>
      <c r="AI241" s="174">
        <v>206</v>
      </c>
      <c r="AJ241" s="173">
        <v>189.33</v>
      </c>
      <c r="AK241" s="174">
        <v>204</v>
      </c>
      <c r="AL241" s="173">
        <v>72</v>
      </c>
      <c r="AM241" s="174">
        <v>69</v>
      </c>
      <c r="AN241" s="173">
        <v>280.52</v>
      </c>
      <c r="AO241" s="189">
        <v>291.3</v>
      </c>
      <c r="AP241" s="173">
        <v>306.952</v>
      </c>
      <c r="AQ241" s="174">
        <v>329.76599999999996</v>
      </c>
      <c r="AR241" s="173">
        <v>262</v>
      </c>
      <c r="AS241" s="174">
        <v>282</v>
      </c>
      <c r="AT241" s="173">
        <v>232.14</v>
      </c>
      <c r="AU241" s="174">
        <v>249.81</v>
      </c>
      <c r="AV241" s="173">
        <v>260.8</v>
      </c>
      <c r="AW241" s="174">
        <v>176</v>
      </c>
      <c r="AX241" s="173">
        <v>179</v>
      </c>
      <c r="AY241" s="174">
        <v>191</v>
      </c>
      <c r="AZ241" s="192">
        <v>313.5593220338983</v>
      </c>
      <c r="BA241" s="174">
        <v>326</v>
      </c>
      <c r="BB241" s="166">
        <v>340</v>
      </c>
      <c r="BC241" s="167">
        <v>177.8207073954984</v>
      </c>
      <c r="BD241" s="173">
        <v>458</v>
      </c>
      <c r="BE241" s="174">
        <v>493</v>
      </c>
      <c r="BF241" s="173">
        <v>254</v>
      </c>
      <c r="BG241" s="174">
        <v>273</v>
      </c>
      <c r="BH241" s="173">
        <v>286</v>
      </c>
      <c r="BI241" s="174">
        <v>285</v>
      </c>
      <c r="BJ241" s="173">
        <v>182.2</v>
      </c>
      <c r="BK241" s="174">
        <v>189</v>
      </c>
      <c r="BL241" s="173">
        <v>166</v>
      </c>
      <c r="BM241" s="189">
        <v>163</v>
      </c>
      <c r="BN241" s="193">
        <v>260</v>
      </c>
      <c r="BO241" s="194">
        <v>280</v>
      </c>
      <c r="BP241" s="166">
        <v>388.3</v>
      </c>
      <c r="BQ241" s="167">
        <v>418.00000000000006</v>
      </c>
    </row>
    <row r="242" spans="1:69" s="195" customFormat="1" ht="41.25" customHeight="1" thickBot="1" x14ac:dyDescent="0.3">
      <c r="A242" s="205">
        <v>166</v>
      </c>
      <c r="B242" s="24" t="s">
        <v>231</v>
      </c>
      <c r="C242" s="1390" t="s">
        <v>3</v>
      </c>
      <c r="D242" s="1390"/>
      <c r="E242" s="138" t="s">
        <v>382</v>
      </c>
      <c r="F242" s="224" t="e">
        <f>#REF!</f>
        <v>#REF!</v>
      </c>
      <c r="G242" s="138">
        <v>0.34</v>
      </c>
      <c r="H242" s="206" t="e">
        <f t="shared" si="6"/>
        <v>#REF!</v>
      </c>
      <c r="I242" s="206" t="e">
        <f>(H242*($I$9+#REF!))+H242</f>
        <v>#REF!</v>
      </c>
      <c r="J242" s="274" t="e">
        <f>#REF!</f>
        <v>#REF!</v>
      </c>
      <c r="K242" s="275" t="e">
        <f>#REF!</f>
        <v>#REF!</v>
      </c>
      <c r="L242" s="166">
        <v>172</v>
      </c>
      <c r="M242" s="167">
        <v>111</v>
      </c>
      <c r="N242" s="184">
        <v>129.53944688807692</v>
      </c>
      <c r="O242" s="185">
        <v>102.2</v>
      </c>
      <c r="P242" s="186">
        <v>193</v>
      </c>
      <c r="Q242" s="167">
        <v>143.25</v>
      </c>
      <c r="R242" s="166">
        <v>170.84124732493271</v>
      </c>
      <c r="S242" s="167">
        <v>151.19999999999999</v>
      </c>
      <c r="T242" s="187">
        <v>300</v>
      </c>
      <c r="U242" s="188">
        <v>87</v>
      </c>
      <c r="V242" s="166">
        <v>139.3834256369696</v>
      </c>
      <c r="W242" s="167">
        <v>149.99886733348117</v>
      </c>
      <c r="X242" s="173">
        <v>171</v>
      </c>
      <c r="Y242" s="189">
        <v>171</v>
      </c>
      <c r="Z242" s="166">
        <v>235.95</v>
      </c>
      <c r="AA242" s="167">
        <v>254</v>
      </c>
      <c r="AB242" s="166">
        <v>310</v>
      </c>
      <c r="AC242" s="321">
        <v>184</v>
      </c>
      <c r="AD242" s="173">
        <v>194</v>
      </c>
      <c r="AE242" s="191">
        <v>117</v>
      </c>
      <c r="AF242" s="173">
        <v>154</v>
      </c>
      <c r="AG242" s="174">
        <v>160</v>
      </c>
      <c r="AH242" s="173">
        <v>127.61</v>
      </c>
      <c r="AI242" s="174">
        <v>143</v>
      </c>
      <c r="AJ242" s="173">
        <v>114.01</v>
      </c>
      <c r="AK242" s="174">
        <v>122</v>
      </c>
      <c r="AL242" s="173">
        <v>98</v>
      </c>
      <c r="AM242" s="174">
        <v>94</v>
      </c>
      <c r="AN242" s="173">
        <v>190.76</v>
      </c>
      <c r="AO242" s="189">
        <v>198.1</v>
      </c>
      <c r="AP242" s="173">
        <v>161.77199999999999</v>
      </c>
      <c r="AQ242" s="174">
        <v>204.28899999999999</v>
      </c>
      <c r="AR242" s="173">
        <v>155</v>
      </c>
      <c r="AS242" s="174">
        <v>167</v>
      </c>
      <c r="AT242" s="173">
        <v>147.77000000000001</v>
      </c>
      <c r="AU242" s="174">
        <v>159.02000000000001</v>
      </c>
      <c r="AV242" s="173">
        <v>177.60000000000002</v>
      </c>
      <c r="AW242" s="174">
        <v>119</v>
      </c>
      <c r="AX242" s="173">
        <v>152.26084</v>
      </c>
      <c r="AY242" s="174">
        <v>158.11054000000001</v>
      </c>
      <c r="AZ242" s="192">
        <v>211.86440677966101</v>
      </c>
      <c r="BA242" s="174">
        <v>226</v>
      </c>
      <c r="BB242" s="166">
        <v>208</v>
      </c>
      <c r="BC242" s="167">
        <v>108.48167539267017</v>
      </c>
      <c r="BD242" s="173">
        <v>271</v>
      </c>
      <c r="BE242" s="174">
        <v>292</v>
      </c>
      <c r="BF242" s="173">
        <v>151</v>
      </c>
      <c r="BG242" s="174">
        <v>162</v>
      </c>
      <c r="BH242" s="173">
        <v>170</v>
      </c>
      <c r="BI242" s="174">
        <v>170</v>
      </c>
      <c r="BJ242" s="173">
        <v>107.63</v>
      </c>
      <c r="BK242" s="174">
        <v>112</v>
      </c>
      <c r="BL242" s="173">
        <v>113</v>
      </c>
      <c r="BM242" s="189">
        <v>111</v>
      </c>
      <c r="BN242" s="193">
        <v>165</v>
      </c>
      <c r="BO242" s="194">
        <v>177</v>
      </c>
      <c r="BP242" s="166">
        <v>239.8</v>
      </c>
      <c r="BQ242" s="167">
        <v>202.25872128</v>
      </c>
    </row>
    <row r="243" spans="1:69" s="195" customFormat="1" ht="41.25" customHeight="1" thickBot="1" x14ac:dyDescent="0.3">
      <c r="A243" s="205">
        <v>167</v>
      </c>
      <c r="B243" s="24" t="s">
        <v>232</v>
      </c>
      <c r="C243" s="1390" t="s">
        <v>3</v>
      </c>
      <c r="D243" s="1390"/>
      <c r="E243" s="138" t="s">
        <v>8</v>
      </c>
      <c r="F243" s="224" t="e">
        <f>#REF!</f>
        <v>#REF!</v>
      </c>
      <c r="G243" s="138">
        <v>0.64</v>
      </c>
      <c r="H243" s="206" t="e">
        <f t="shared" si="6"/>
        <v>#REF!</v>
      </c>
      <c r="I243" s="206" t="e">
        <f>(H243*($I$9+#REF!))+H243</f>
        <v>#REF!</v>
      </c>
      <c r="J243" s="274" t="e">
        <f>#REF!</f>
        <v>#REF!</v>
      </c>
      <c r="K243" s="275" t="e">
        <f>#REF!</f>
        <v>#REF!</v>
      </c>
      <c r="L243" s="166">
        <v>325</v>
      </c>
      <c r="M243" s="167">
        <v>210</v>
      </c>
      <c r="N243" s="184">
        <v>243.83895884814478</v>
      </c>
      <c r="O243" s="185">
        <v>192.4</v>
      </c>
      <c r="P243" s="186">
        <v>363</v>
      </c>
      <c r="Q243" s="167">
        <v>270</v>
      </c>
      <c r="R243" s="166">
        <v>321.58352437634386</v>
      </c>
      <c r="S243" s="167">
        <v>284.60000000000002</v>
      </c>
      <c r="T243" s="187">
        <v>565</v>
      </c>
      <c r="U243" s="188">
        <v>163</v>
      </c>
      <c r="V243" s="166">
        <v>262.36880119900167</v>
      </c>
      <c r="W243" s="167">
        <v>282.35080909831754</v>
      </c>
      <c r="X243" s="173">
        <v>392</v>
      </c>
      <c r="Y243" s="189">
        <v>392</v>
      </c>
      <c r="Z243" s="166">
        <v>444.15</v>
      </c>
      <c r="AA243" s="167">
        <v>478</v>
      </c>
      <c r="AB243" s="166">
        <v>584</v>
      </c>
      <c r="AC243" s="321">
        <v>346</v>
      </c>
      <c r="AD243" s="173">
        <v>365</v>
      </c>
      <c r="AE243" s="191">
        <v>220</v>
      </c>
      <c r="AF243" s="173">
        <v>290</v>
      </c>
      <c r="AG243" s="174">
        <v>302</v>
      </c>
      <c r="AH243" s="173">
        <v>240.58</v>
      </c>
      <c r="AI243" s="174">
        <v>270</v>
      </c>
      <c r="AJ243" s="173">
        <v>214.43</v>
      </c>
      <c r="AK243" s="174">
        <v>230</v>
      </c>
      <c r="AL243" s="173">
        <v>98</v>
      </c>
      <c r="AM243" s="174">
        <v>94</v>
      </c>
      <c r="AN243" s="173">
        <v>359.07</v>
      </c>
      <c r="AO243" s="189">
        <v>372.9</v>
      </c>
      <c r="AP243" s="173">
        <v>303.84099999999995</v>
      </c>
      <c r="AQ243" s="174">
        <v>384.72699999999998</v>
      </c>
      <c r="AR243" s="173">
        <v>293</v>
      </c>
      <c r="AS243" s="174">
        <v>315</v>
      </c>
      <c r="AT243" s="173">
        <v>278.14999999999998</v>
      </c>
      <c r="AU243" s="174">
        <v>299.33999999999997</v>
      </c>
      <c r="AV243" s="173">
        <v>334.40000000000003</v>
      </c>
      <c r="AW243" s="174">
        <v>225</v>
      </c>
      <c r="AX243" s="173">
        <v>286.60368000000005</v>
      </c>
      <c r="AY243" s="174">
        <v>297.60744000000005</v>
      </c>
      <c r="AZ243" s="192">
        <v>399.15254237288138</v>
      </c>
      <c r="BA243" s="174">
        <v>414</v>
      </c>
      <c r="BB243" s="166">
        <v>392</v>
      </c>
      <c r="BC243" s="167">
        <v>205.23922005571035</v>
      </c>
      <c r="BD243" s="173">
        <v>510</v>
      </c>
      <c r="BE243" s="174">
        <v>549</v>
      </c>
      <c r="BF243" s="173">
        <v>284</v>
      </c>
      <c r="BG243" s="174">
        <v>306</v>
      </c>
      <c r="BH243" s="173">
        <v>321</v>
      </c>
      <c r="BI243" s="174">
        <v>320</v>
      </c>
      <c r="BJ243" s="173">
        <v>203.39</v>
      </c>
      <c r="BK243" s="174">
        <v>211</v>
      </c>
      <c r="BL243" s="173">
        <v>213</v>
      </c>
      <c r="BM243" s="189">
        <v>209</v>
      </c>
      <c r="BN243" s="193">
        <v>310</v>
      </c>
      <c r="BO243" s="194">
        <v>334</v>
      </c>
      <c r="BP243" s="166">
        <v>452.1</v>
      </c>
      <c r="BQ243" s="167">
        <v>380.72632268000007</v>
      </c>
    </row>
    <row r="244" spans="1:69" s="195" customFormat="1" ht="41.25" customHeight="1" thickBot="1" x14ac:dyDescent="0.3">
      <c r="A244" s="205">
        <v>168</v>
      </c>
      <c r="B244" s="24" t="s">
        <v>233</v>
      </c>
      <c r="C244" s="1390" t="s">
        <v>3</v>
      </c>
      <c r="D244" s="1390"/>
      <c r="E244" s="138" t="s">
        <v>383</v>
      </c>
      <c r="F244" s="224" t="e">
        <f>#REF!</f>
        <v>#REF!</v>
      </c>
      <c r="G244" s="138">
        <v>0.5</v>
      </c>
      <c r="H244" s="206" t="e">
        <f t="shared" si="6"/>
        <v>#REF!</v>
      </c>
      <c r="I244" s="206" t="e">
        <f>(H244*($I$9+#REF!))+H244</f>
        <v>#REF!</v>
      </c>
      <c r="J244" s="274" t="e">
        <f>#REF!</f>
        <v>#REF!</v>
      </c>
      <c r="K244" s="275" t="e">
        <f>#REF!</f>
        <v>#REF!</v>
      </c>
      <c r="L244" s="166">
        <v>290</v>
      </c>
      <c r="M244" s="167">
        <v>187</v>
      </c>
      <c r="N244" s="184">
        <v>217.24911727371494</v>
      </c>
      <c r="O244" s="185">
        <v>171.4</v>
      </c>
      <c r="P244" s="186">
        <v>320</v>
      </c>
      <c r="Q244" s="167">
        <v>237.75</v>
      </c>
      <c r="R244" s="166">
        <v>288.24792540907578</v>
      </c>
      <c r="S244" s="167">
        <v>255.1</v>
      </c>
      <c r="T244" s="187">
        <v>507</v>
      </c>
      <c r="U244" s="188">
        <v>146</v>
      </c>
      <c r="V244" s="166">
        <v>235.34238533475263</v>
      </c>
      <c r="W244" s="167">
        <v>253.2660614018474</v>
      </c>
      <c r="X244" s="173">
        <v>286</v>
      </c>
      <c r="Y244" s="189">
        <v>286</v>
      </c>
      <c r="Z244" s="166">
        <v>385.34</v>
      </c>
      <c r="AA244" s="167">
        <v>415</v>
      </c>
      <c r="AB244" s="166">
        <v>532</v>
      </c>
      <c r="AC244" s="321">
        <v>315</v>
      </c>
      <c r="AD244" s="173">
        <v>328</v>
      </c>
      <c r="AE244" s="191">
        <v>197</v>
      </c>
      <c r="AF244" s="173">
        <v>240</v>
      </c>
      <c r="AG244" s="174">
        <v>249</v>
      </c>
      <c r="AH244" s="173">
        <v>184.1</v>
      </c>
      <c r="AI244" s="174">
        <v>206</v>
      </c>
      <c r="AJ244" s="173">
        <v>189.33</v>
      </c>
      <c r="AK244" s="174">
        <v>204</v>
      </c>
      <c r="AL244" s="173">
        <v>184</v>
      </c>
      <c r="AM244" s="174">
        <v>177</v>
      </c>
      <c r="AN244" s="173">
        <v>280.52</v>
      </c>
      <c r="AO244" s="189">
        <v>291.3</v>
      </c>
      <c r="AP244" s="173">
        <v>306.952</v>
      </c>
      <c r="AQ244" s="174">
        <v>329.76599999999996</v>
      </c>
      <c r="AR244" s="173">
        <v>262</v>
      </c>
      <c r="AS244" s="174">
        <v>282</v>
      </c>
      <c r="AT244" s="173">
        <v>232.14</v>
      </c>
      <c r="AU244" s="174">
        <v>249.81</v>
      </c>
      <c r="AV244" s="173">
        <v>260.8</v>
      </c>
      <c r="AW244" s="174">
        <v>176</v>
      </c>
      <c r="AX244" s="173">
        <v>147.78134</v>
      </c>
      <c r="AY244" s="174">
        <v>153.45186000000001</v>
      </c>
      <c r="AZ244" s="192">
        <v>313.5593220338983</v>
      </c>
      <c r="BA244" s="174">
        <v>326</v>
      </c>
      <c r="BB244" s="166">
        <v>340</v>
      </c>
      <c r="BC244" s="167">
        <v>177.8207073954984</v>
      </c>
      <c r="BD244" s="173">
        <v>458</v>
      </c>
      <c r="BE244" s="174">
        <v>493</v>
      </c>
      <c r="BF244" s="173">
        <v>169</v>
      </c>
      <c r="BG244" s="174">
        <v>144</v>
      </c>
      <c r="BH244" s="173">
        <v>286</v>
      </c>
      <c r="BI244" s="174">
        <v>285</v>
      </c>
      <c r="BJ244" s="173">
        <v>182.2</v>
      </c>
      <c r="BK244" s="174">
        <v>189</v>
      </c>
      <c r="BL244" s="173">
        <v>166</v>
      </c>
      <c r="BM244" s="189">
        <v>163</v>
      </c>
      <c r="BN244" s="193">
        <v>260</v>
      </c>
      <c r="BO244" s="194">
        <v>280</v>
      </c>
      <c r="BP244" s="166">
        <v>388.3</v>
      </c>
      <c r="BQ244" s="167">
        <v>196.30752108000001</v>
      </c>
    </row>
    <row r="245" spans="1:69" s="195" customFormat="1" ht="41.25" customHeight="1" thickBot="1" x14ac:dyDescent="0.3">
      <c r="A245" s="205">
        <v>169</v>
      </c>
      <c r="B245" s="24" t="s">
        <v>234</v>
      </c>
      <c r="C245" s="1390" t="s">
        <v>3</v>
      </c>
      <c r="D245" s="1390"/>
      <c r="E245" s="138" t="s">
        <v>8</v>
      </c>
      <c r="F245" s="224" t="e">
        <f>#REF!</f>
        <v>#REF!</v>
      </c>
      <c r="G245" s="138">
        <v>0.5</v>
      </c>
      <c r="H245" s="206" t="e">
        <f t="shared" si="6"/>
        <v>#REF!</v>
      </c>
      <c r="I245" s="206" t="e">
        <f>(H245*($I$9+#REF!))+H245</f>
        <v>#REF!</v>
      </c>
      <c r="J245" s="274" t="e">
        <f>#REF!</f>
        <v>#REF!</v>
      </c>
      <c r="K245" s="275" t="e">
        <f>#REF!</f>
        <v>#REF!</v>
      </c>
      <c r="L245" s="166">
        <v>290</v>
      </c>
      <c r="M245" s="167">
        <v>187</v>
      </c>
      <c r="N245" s="184">
        <v>217.24911727371494</v>
      </c>
      <c r="O245" s="185">
        <v>171.4</v>
      </c>
      <c r="P245" s="186">
        <v>320</v>
      </c>
      <c r="Q245" s="167">
        <v>237.75</v>
      </c>
      <c r="R245" s="166">
        <v>288.24792540907578</v>
      </c>
      <c r="S245" s="167">
        <v>255.1</v>
      </c>
      <c r="T245" s="187">
        <v>507</v>
      </c>
      <c r="U245" s="188">
        <v>146</v>
      </c>
      <c r="V245" s="166">
        <v>235.34238533475263</v>
      </c>
      <c r="W245" s="167">
        <v>253.2660614018474</v>
      </c>
      <c r="X245" s="173">
        <v>286</v>
      </c>
      <c r="Y245" s="189">
        <v>286</v>
      </c>
      <c r="Z245" s="166">
        <v>385.34</v>
      </c>
      <c r="AA245" s="167">
        <v>415</v>
      </c>
      <c r="AB245" s="166">
        <v>532</v>
      </c>
      <c r="AC245" s="321">
        <v>315</v>
      </c>
      <c r="AD245" s="173">
        <v>328</v>
      </c>
      <c r="AE245" s="191">
        <v>197</v>
      </c>
      <c r="AF245" s="173">
        <v>240</v>
      </c>
      <c r="AG245" s="174">
        <v>249</v>
      </c>
      <c r="AH245" s="173">
        <v>184.1</v>
      </c>
      <c r="AI245" s="174">
        <v>206</v>
      </c>
      <c r="AJ245" s="173">
        <v>189.33</v>
      </c>
      <c r="AK245" s="174">
        <v>204</v>
      </c>
      <c r="AL245" s="173">
        <v>95</v>
      </c>
      <c r="AM245" s="174">
        <v>92</v>
      </c>
      <c r="AN245" s="173">
        <v>280.52</v>
      </c>
      <c r="AO245" s="189">
        <v>291.3</v>
      </c>
      <c r="AP245" s="173">
        <v>306.952</v>
      </c>
      <c r="AQ245" s="174">
        <v>329.76599999999996</v>
      </c>
      <c r="AR245" s="173">
        <v>262</v>
      </c>
      <c r="AS245" s="174">
        <v>282</v>
      </c>
      <c r="AT245" s="173">
        <v>232.14</v>
      </c>
      <c r="AU245" s="174">
        <v>249.81</v>
      </c>
      <c r="AV245" s="173">
        <v>260.8</v>
      </c>
      <c r="AW245" s="174">
        <v>176</v>
      </c>
      <c r="AX245" s="173">
        <v>179</v>
      </c>
      <c r="AY245" s="174">
        <v>191</v>
      </c>
      <c r="AZ245" s="192">
        <v>313.5593220338983</v>
      </c>
      <c r="BA245" s="174">
        <v>326</v>
      </c>
      <c r="BB245" s="166">
        <v>340</v>
      </c>
      <c r="BC245" s="167">
        <v>177.8207073954984</v>
      </c>
      <c r="BD245" s="173">
        <v>458</v>
      </c>
      <c r="BE245" s="174">
        <v>493</v>
      </c>
      <c r="BF245" s="173">
        <v>254</v>
      </c>
      <c r="BG245" s="174">
        <v>273</v>
      </c>
      <c r="BH245" s="173">
        <v>286</v>
      </c>
      <c r="BI245" s="174">
        <v>285</v>
      </c>
      <c r="BJ245" s="173">
        <v>182.2</v>
      </c>
      <c r="BK245" s="174">
        <v>189</v>
      </c>
      <c r="BL245" s="173">
        <v>166</v>
      </c>
      <c r="BM245" s="189">
        <v>163</v>
      </c>
      <c r="BN245" s="193">
        <v>260</v>
      </c>
      <c r="BO245" s="194">
        <v>280</v>
      </c>
      <c r="BP245" s="166">
        <v>388.3</v>
      </c>
      <c r="BQ245" s="167">
        <v>418.00000000000006</v>
      </c>
    </row>
    <row r="246" spans="1:69" s="195" customFormat="1" ht="41.25" customHeight="1" thickBot="1" x14ac:dyDescent="0.3">
      <c r="A246" s="205">
        <v>170</v>
      </c>
      <c r="B246" s="24" t="s">
        <v>235</v>
      </c>
      <c r="C246" s="1390" t="s">
        <v>3</v>
      </c>
      <c r="D246" s="1390"/>
      <c r="E246" s="138" t="s">
        <v>8</v>
      </c>
      <c r="F246" s="224" t="e">
        <f>#REF!</f>
        <v>#REF!</v>
      </c>
      <c r="G246" s="138">
        <v>0.65</v>
      </c>
      <c r="H246" s="206" t="e">
        <f t="shared" si="6"/>
        <v>#REF!</v>
      </c>
      <c r="I246" s="206" t="e">
        <f>(H246*($I$9+#REF!))+H246</f>
        <v>#REF!</v>
      </c>
      <c r="J246" s="274" t="e">
        <f>#REF!</f>
        <v>#REF!</v>
      </c>
      <c r="K246" s="275" t="e">
        <f>#REF!</f>
        <v>#REF!</v>
      </c>
      <c r="L246" s="166">
        <v>376</v>
      </c>
      <c r="M246" s="167">
        <v>243</v>
      </c>
      <c r="N246" s="184">
        <v>282.42385245582949</v>
      </c>
      <c r="O246" s="185">
        <v>222.9</v>
      </c>
      <c r="P246" s="186">
        <v>416</v>
      </c>
      <c r="Q246" s="167">
        <v>309</v>
      </c>
      <c r="R246" s="166">
        <v>374.72230303179862</v>
      </c>
      <c r="S246" s="167">
        <v>331.6</v>
      </c>
      <c r="T246" s="187">
        <v>659</v>
      </c>
      <c r="U246" s="188">
        <v>190</v>
      </c>
      <c r="V246" s="166">
        <v>305.94510093517846</v>
      </c>
      <c r="W246" s="167">
        <v>329.24587982240155</v>
      </c>
      <c r="X246" s="173">
        <v>372</v>
      </c>
      <c r="Y246" s="189">
        <v>372</v>
      </c>
      <c r="Z246" s="166">
        <v>500.94</v>
      </c>
      <c r="AA246" s="167">
        <v>539</v>
      </c>
      <c r="AB246" s="166">
        <v>691</v>
      </c>
      <c r="AC246" s="321">
        <v>410</v>
      </c>
      <c r="AD246" s="173">
        <v>426</v>
      </c>
      <c r="AE246" s="191">
        <v>257</v>
      </c>
      <c r="AF246" s="173">
        <v>312</v>
      </c>
      <c r="AG246" s="174">
        <v>324</v>
      </c>
      <c r="AH246" s="173">
        <v>239.53</v>
      </c>
      <c r="AI246" s="174">
        <v>268</v>
      </c>
      <c r="AJ246" s="173">
        <v>245.81</v>
      </c>
      <c r="AK246" s="174">
        <v>265</v>
      </c>
      <c r="AL246" s="173">
        <v>95</v>
      </c>
      <c r="AM246" s="174">
        <v>92</v>
      </c>
      <c r="AN246" s="173">
        <v>364.68</v>
      </c>
      <c r="AO246" s="189">
        <v>378.7</v>
      </c>
      <c r="AP246" s="173">
        <v>399.24499999999995</v>
      </c>
      <c r="AQ246" s="174">
        <v>429.31799999999998</v>
      </c>
      <c r="AR246" s="173">
        <v>341</v>
      </c>
      <c r="AS246" s="174">
        <v>367</v>
      </c>
      <c r="AT246" s="173">
        <v>301.77999999999997</v>
      </c>
      <c r="AU246" s="174">
        <v>324.76</v>
      </c>
      <c r="AV246" s="173">
        <v>339.20000000000005</v>
      </c>
      <c r="AW246" s="174">
        <v>228</v>
      </c>
      <c r="AX246" s="173">
        <v>233</v>
      </c>
      <c r="AY246" s="174">
        <v>249</v>
      </c>
      <c r="AZ246" s="192">
        <v>400</v>
      </c>
      <c r="BA246" s="174">
        <v>414</v>
      </c>
      <c r="BB246" s="166">
        <v>442</v>
      </c>
      <c r="BC246" s="167">
        <v>231.51980198019803</v>
      </c>
      <c r="BD246" s="173">
        <v>595</v>
      </c>
      <c r="BE246" s="174">
        <v>640</v>
      </c>
      <c r="BF246" s="173">
        <v>330</v>
      </c>
      <c r="BG246" s="174">
        <v>355</v>
      </c>
      <c r="BH246" s="173">
        <v>372</v>
      </c>
      <c r="BI246" s="174">
        <v>371</v>
      </c>
      <c r="BJ246" s="173">
        <v>236.44</v>
      </c>
      <c r="BK246" s="174">
        <v>246</v>
      </c>
      <c r="BL246" s="173">
        <v>216</v>
      </c>
      <c r="BM246" s="189">
        <v>212</v>
      </c>
      <c r="BN246" s="193">
        <v>338</v>
      </c>
      <c r="BO246" s="194">
        <v>363</v>
      </c>
      <c r="BP246" s="166">
        <v>504.90000000000003</v>
      </c>
      <c r="BQ246" s="167">
        <v>543.40000000000009</v>
      </c>
    </row>
    <row r="247" spans="1:69" s="195" customFormat="1" ht="41.25" customHeight="1" thickBot="1" x14ac:dyDescent="0.3">
      <c r="A247" s="205">
        <v>171</v>
      </c>
      <c r="B247" s="24" t="s">
        <v>236</v>
      </c>
      <c r="C247" s="1390" t="s">
        <v>3</v>
      </c>
      <c r="D247" s="1390"/>
      <c r="E247" s="138" t="s">
        <v>8</v>
      </c>
      <c r="F247" s="224" t="e">
        <f>#REF!</f>
        <v>#REF!</v>
      </c>
      <c r="G247" s="138">
        <v>0.5</v>
      </c>
      <c r="H247" s="206" t="e">
        <f t="shared" si="6"/>
        <v>#REF!</v>
      </c>
      <c r="I247" s="206" t="e">
        <f>(H247*($I$9+#REF!))+H247</f>
        <v>#REF!</v>
      </c>
      <c r="J247" s="274" t="e">
        <f>#REF!</f>
        <v>#REF!</v>
      </c>
      <c r="K247" s="275" t="e">
        <f>#REF!</f>
        <v>#REF!</v>
      </c>
      <c r="L247" s="166">
        <v>290</v>
      </c>
      <c r="M247" s="167">
        <v>187</v>
      </c>
      <c r="N247" s="184">
        <v>217.24911727371494</v>
      </c>
      <c r="O247" s="185">
        <v>171.4</v>
      </c>
      <c r="P247" s="186">
        <v>320</v>
      </c>
      <c r="Q247" s="167">
        <v>237.75</v>
      </c>
      <c r="R247" s="166">
        <v>288.24792540907578</v>
      </c>
      <c r="S247" s="167">
        <v>255.1</v>
      </c>
      <c r="T247" s="187">
        <v>507</v>
      </c>
      <c r="U247" s="188">
        <v>146</v>
      </c>
      <c r="V247" s="166">
        <v>235.34238533475263</v>
      </c>
      <c r="W247" s="167">
        <v>253.2660614018474</v>
      </c>
      <c r="X247" s="173">
        <v>286</v>
      </c>
      <c r="Y247" s="189">
        <v>286</v>
      </c>
      <c r="Z247" s="166">
        <v>385.34</v>
      </c>
      <c r="AA247" s="167">
        <v>415</v>
      </c>
      <c r="AB247" s="166">
        <v>532</v>
      </c>
      <c r="AC247" s="321">
        <v>315</v>
      </c>
      <c r="AD247" s="173">
        <v>328</v>
      </c>
      <c r="AE247" s="191">
        <v>197</v>
      </c>
      <c r="AF247" s="173">
        <v>240</v>
      </c>
      <c r="AG247" s="174">
        <v>249</v>
      </c>
      <c r="AH247" s="173">
        <v>184.1</v>
      </c>
      <c r="AI247" s="174">
        <v>206</v>
      </c>
      <c r="AJ247" s="173">
        <v>189.33</v>
      </c>
      <c r="AK247" s="174">
        <v>204</v>
      </c>
      <c r="AL247" s="173">
        <v>101</v>
      </c>
      <c r="AM247" s="174">
        <v>97</v>
      </c>
      <c r="AN247" s="173">
        <v>280.52</v>
      </c>
      <c r="AO247" s="189">
        <v>291.3</v>
      </c>
      <c r="AP247" s="173">
        <v>306.952</v>
      </c>
      <c r="AQ247" s="174">
        <v>329.76599999999996</v>
      </c>
      <c r="AR247" s="173">
        <v>262</v>
      </c>
      <c r="AS247" s="174">
        <v>282</v>
      </c>
      <c r="AT247" s="173">
        <v>232.14</v>
      </c>
      <c r="AU247" s="174">
        <v>249.81</v>
      </c>
      <c r="AV247" s="173">
        <v>260.8</v>
      </c>
      <c r="AW247" s="174">
        <v>176</v>
      </c>
      <c r="AX247" s="173">
        <v>179</v>
      </c>
      <c r="AY247" s="174">
        <v>191</v>
      </c>
      <c r="AZ247" s="192">
        <v>313.5593220338983</v>
      </c>
      <c r="BA247" s="174">
        <v>326</v>
      </c>
      <c r="BB247" s="166">
        <v>340</v>
      </c>
      <c r="BC247" s="167">
        <v>177.8207073954984</v>
      </c>
      <c r="BD247" s="173">
        <v>458</v>
      </c>
      <c r="BE247" s="174">
        <v>493</v>
      </c>
      <c r="BF247" s="173">
        <v>254</v>
      </c>
      <c r="BG247" s="174">
        <v>273</v>
      </c>
      <c r="BH247" s="173">
        <v>286</v>
      </c>
      <c r="BI247" s="174">
        <v>285</v>
      </c>
      <c r="BJ247" s="173">
        <v>182.2</v>
      </c>
      <c r="BK247" s="174">
        <v>189</v>
      </c>
      <c r="BL247" s="173">
        <v>166</v>
      </c>
      <c r="BM247" s="189">
        <v>163</v>
      </c>
      <c r="BN247" s="193">
        <v>260</v>
      </c>
      <c r="BO247" s="194">
        <v>280</v>
      </c>
      <c r="BP247" s="166">
        <v>388.3</v>
      </c>
      <c r="BQ247" s="167">
        <v>418.00000000000006</v>
      </c>
    </row>
    <row r="248" spans="1:69" s="195" customFormat="1" ht="41.25" customHeight="1" thickBot="1" x14ac:dyDescent="0.3">
      <c r="A248" s="205">
        <v>172</v>
      </c>
      <c r="B248" s="24" t="s">
        <v>237</v>
      </c>
      <c r="C248" s="1390" t="s">
        <v>3</v>
      </c>
      <c r="D248" s="1390"/>
      <c r="E248" s="138" t="s">
        <v>8</v>
      </c>
      <c r="F248" s="224" t="e">
        <f>#REF!</f>
        <v>#REF!</v>
      </c>
      <c r="G248" s="138">
        <v>1</v>
      </c>
      <c r="H248" s="206" t="e">
        <f t="shared" si="6"/>
        <v>#REF!</v>
      </c>
      <c r="I248" s="206" t="e">
        <f>(H248*($I$9+#REF!))+H248</f>
        <v>#REF!</v>
      </c>
      <c r="J248" s="274" t="e">
        <f>#REF!</f>
        <v>#REF!</v>
      </c>
      <c r="K248" s="275" t="e">
        <f>#REF!</f>
        <v>#REF!</v>
      </c>
      <c r="L248" s="166">
        <v>579</v>
      </c>
      <c r="M248" s="167">
        <v>374</v>
      </c>
      <c r="N248" s="184">
        <v>434.49823454742989</v>
      </c>
      <c r="O248" s="185">
        <v>342.9</v>
      </c>
      <c r="P248" s="186">
        <v>640</v>
      </c>
      <c r="Q248" s="167">
        <v>475.5</v>
      </c>
      <c r="R248" s="166">
        <v>576.49585081815155</v>
      </c>
      <c r="S248" s="167">
        <v>510.2</v>
      </c>
      <c r="T248" s="187">
        <v>1013</v>
      </c>
      <c r="U248" s="188">
        <v>292</v>
      </c>
      <c r="V248" s="166">
        <v>470.68477066950527</v>
      </c>
      <c r="W248" s="167">
        <v>506.53212280369479</v>
      </c>
      <c r="X248" s="173">
        <v>572</v>
      </c>
      <c r="Y248" s="189">
        <v>572</v>
      </c>
      <c r="Z248" s="166">
        <v>770.68</v>
      </c>
      <c r="AA248" s="167">
        <v>829</v>
      </c>
      <c r="AB248" s="166">
        <v>1064</v>
      </c>
      <c r="AC248" s="321">
        <v>631</v>
      </c>
      <c r="AD248" s="173">
        <v>655</v>
      </c>
      <c r="AE248" s="191">
        <v>395</v>
      </c>
      <c r="AF248" s="173">
        <v>479</v>
      </c>
      <c r="AG248" s="174">
        <v>498</v>
      </c>
      <c r="AH248" s="173">
        <v>368.19</v>
      </c>
      <c r="AI248" s="174">
        <v>412</v>
      </c>
      <c r="AJ248" s="173">
        <v>378.65</v>
      </c>
      <c r="AK248" s="174">
        <v>407</v>
      </c>
      <c r="AL248" s="173">
        <v>383</v>
      </c>
      <c r="AM248" s="174">
        <v>369</v>
      </c>
      <c r="AN248" s="173">
        <v>561.04999999999995</v>
      </c>
      <c r="AO248" s="189">
        <v>582.6</v>
      </c>
      <c r="AP248" s="173">
        <v>613.904</v>
      </c>
      <c r="AQ248" s="174">
        <v>660.56899999999996</v>
      </c>
      <c r="AR248" s="173">
        <v>524</v>
      </c>
      <c r="AS248" s="174">
        <v>564</v>
      </c>
      <c r="AT248" s="173">
        <v>464.27</v>
      </c>
      <c r="AU248" s="174">
        <v>499.63</v>
      </c>
      <c r="AV248" s="173">
        <v>521.6</v>
      </c>
      <c r="AW248" s="174">
        <v>351</v>
      </c>
      <c r="AX248" s="173">
        <v>359</v>
      </c>
      <c r="AY248" s="174">
        <v>383</v>
      </c>
      <c r="AZ248" s="192">
        <v>622.03389830508479</v>
      </c>
      <c r="BA248" s="174">
        <v>646</v>
      </c>
      <c r="BB248" s="166">
        <v>681</v>
      </c>
      <c r="BC248" s="167">
        <v>356.23022508038588</v>
      </c>
      <c r="BD248" s="173">
        <v>916</v>
      </c>
      <c r="BE248" s="174">
        <v>985</v>
      </c>
      <c r="BF248" s="173">
        <v>508</v>
      </c>
      <c r="BG248" s="174">
        <v>547</v>
      </c>
      <c r="BH248" s="173">
        <v>572</v>
      </c>
      <c r="BI248" s="174">
        <v>571</v>
      </c>
      <c r="BJ248" s="173">
        <v>364.41</v>
      </c>
      <c r="BK248" s="174">
        <v>378</v>
      </c>
      <c r="BL248" s="173">
        <v>332</v>
      </c>
      <c r="BM248" s="189">
        <v>327</v>
      </c>
      <c r="BN248" s="193">
        <v>519</v>
      </c>
      <c r="BO248" s="194">
        <v>559</v>
      </c>
      <c r="BP248" s="166">
        <v>777.7</v>
      </c>
      <c r="BQ248" s="167">
        <v>836.00000000000011</v>
      </c>
    </row>
    <row r="249" spans="1:69" s="195" customFormat="1" ht="41.25" customHeight="1" thickBot="1" x14ac:dyDescent="0.3">
      <c r="A249" s="205">
        <v>173</v>
      </c>
      <c r="B249" s="24" t="s">
        <v>238</v>
      </c>
      <c r="C249" s="1390" t="s">
        <v>3</v>
      </c>
      <c r="D249" s="1390"/>
      <c r="E249" s="138" t="s">
        <v>8</v>
      </c>
      <c r="F249" s="224" t="e">
        <f>#REF!</f>
        <v>#REF!</v>
      </c>
      <c r="G249" s="138">
        <v>1</v>
      </c>
      <c r="H249" s="206" t="e">
        <f t="shared" si="6"/>
        <v>#REF!</v>
      </c>
      <c r="I249" s="206" t="e">
        <f>(H249*($I$9+#REF!))+H249</f>
        <v>#REF!</v>
      </c>
      <c r="J249" s="274" t="e">
        <f>#REF!</f>
        <v>#REF!</v>
      </c>
      <c r="K249" s="275" t="e">
        <f>#REF!</f>
        <v>#REF!</v>
      </c>
      <c r="L249" s="166">
        <v>579</v>
      </c>
      <c r="M249" s="167">
        <v>374</v>
      </c>
      <c r="N249" s="184">
        <v>434.49823454742989</v>
      </c>
      <c r="O249" s="185">
        <v>342.9</v>
      </c>
      <c r="P249" s="186">
        <v>640</v>
      </c>
      <c r="Q249" s="167">
        <v>475.5</v>
      </c>
      <c r="R249" s="166">
        <v>576.49585081815155</v>
      </c>
      <c r="S249" s="167">
        <v>510.2</v>
      </c>
      <c r="T249" s="187">
        <v>1013</v>
      </c>
      <c r="U249" s="188">
        <v>292</v>
      </c>
      <c r="V249" s="166">
        <v>470.68477066950527</v>
      </c>
      <c r="W249" s="167">
        <v>506.53212280369479</v>
      </c>
      <c r="X249" s="173">
        <v>572</v>
      </c>
      <c r="Y249" s="189">
        <v>572</v>
      </c>
      <c r="Z249" s="166">
        <v>770.68</v>
      </c>
      <c r="AA249" s="167">
        <v>829</v>
      </c>
      <c r="AB249" s="166">
        <v>1064</v>
      </c>
      <c r="AC249" s="321">
        <v>631</v>
      </c>
      <c r="AD249" s="173">
        <v>655</v>
      </c>
      <c r="AE249" s="191">
        <v>395</v>
      </c>
      <c r="AF249" s="173">
        <v>479</v>
      </c>
      <c r="AG249" s="174">
        <v>498</v>
      </c>
      <c r="AH249" s="173">
        <v>368.19</v>
      </c>
      <c r="AI249" s="174">
        <v>412</v>
      </c>
      <c r="AJ249" s="173">
        <v>378.65</v>
      </c>
      <c r="AK249" s="174">
        <v>407</v>
      </c>
      <c r="AL249" s="173">
        <v>288</v>
      </c>
      <c r="AM249" s="174">
        <v>277</v>
      </c>
      <c r="AN249" s="173">
        <v>561.04999999999995</v>
      </c>
      <c r="AO249" s="189">
        <v>582.6</v>
      </c>
      <c r="AP249" s="173">
        <v>613.904</v>
      </c>
      <c r="AQ249" s="174">
        <v>660.56899999999996</v>
      </c>
      <c r="AR249" s="173">
        <v>524</v>
      </c>
      <c r="AS249" s="174">
        <v>564</v>
      </c>
      <c r="AT249" s="173">
        <v>464.27</v>
      </c>
      <c r="AU249" s="174">
        <v>499.63</v>
      </c>
      <c r="AV249" s="173">
        <v>521.6</v>
      </c>
      <c r="AW249" s="174">
        <v>351</v>
      </c>
      <c r="AX249" s="173">
        <v>359</v>
      </c>
      <c r="AY249" s="174">
        <v>383</v>
      </c>
      <c r="AZ249" s="192">
        <v>622.03389830508479</v>
      </c>
      <c r="BA249" s="174">
        <v>646</v>
      </c>
      <c r="BB249" s="166">
        <v>681</v>
      </c>
      <c r="BC249" s="167">
        <v>356.23022508038588</v>
      </c>
      <c r="BD249" s="173">
        <v>916</v>
      </c>
      <c r="BE249" s="174">
        <v>985</v>
      </c>
      <c r="BF249" s="173">
        <v>508</v>
      </c>
      <c r="BG249" s="174">
        <v>547</v>
      </c>
      <c r="BH249" s="173">
        <v>572</v>
      </c>
      <c r="BI249" s="174">
        <v>571</v>
      </c>
      <c r="BJ249" s="173">
        <v>364.41</v>
      </c>
      <c r="BK249" s="174">
        <v>378</v>
      </c>
      <c r="BL249" s="173">
        <v>332</v>
      </c>
      <c r="BM249" s="189">
        <v>327</v>
      </c>
      <c r="BN249" s="193">
        <v>519</v>
      </c>
      <c r="BO249" s="194">
        <v>559</v>
      </c>
      <c r="BP249" s="166">
        <v>777.7</v>
      </c>
      <c r="BQ249" s="167">
        <v>836.00000000000011</v>
      </c>
    </row>
    <row r="250" spans="1:69" s="195" customFormat="1" ht="41.25" customHeight="1" thickBot="1" x14ac:dyDescent="0.3">
      <c r="A250" s="205">
        <v>174</v>
      </c>
      <c r="B250" s="24" t="s">
        <v>239</v>
      </c>
      <c r="C250" s="1390" t="s">
        <v>3</v>
      </c>
      <c r="D250" s="1390"/>
      <c r="E250" s="138" t="s">
        <v>8</v>
      </c>
      <c r="F250" s="224" t="e">
        <f>#REF!</f>
        <v>#REF!</v>
      </c>
      <c r="G250" s="138">
        <v>0.5</v>
      </c>
      <c r="H250" s="206" t="e">
        <f t="shared" si="6"/>
        <v>#REF!</v>
      </c>
      <c r="I250" s="206" t="e">
        <f>(H250*($I$9+#REF!))+H250</f>
        <v>#REF!</v>
      </c>
      <c r="J250" s="274" t="e">
        <f>#REF!</f>
        <v>#REF!</v>
      </c>
      <c r="K250" s="275" t="e">
        <f>#REF!</f>
        <v>#REF!</v>
      </c>
      <c r="L250" s="166">
        <v>290</v>
      </c>
      <c r="M250" s="167">
        <v>187</v>
      </c>
      <c r="N250" s="184">
        <v>217.24911727371494</v>
      </c>
      <c r="O250" s="185">
        <v>171.4</v>
      </c>
      <c r="P250" s="186">
        <v>320</v>
      </c>
      <c r="Q250" s="167">
        <v>237.75</v>
      </c>
      <c r="R250" s="166">
        <v>288.24792540907578</v>
      </c>
      <c r="S250" s="167">
        <v>255.1</v>
      </c>
      <c r="T250" s="187">
        <v>507</v>
      </c>
      <c r="U250" s="188">
        <v>146</v>
      </c>
      <c r="V250" s="166">
        <v>235.34238533475263</v>
      </c>
      <c r="W250" s="167">
        <v>253.2660614018474</v>
      </c>
      <c r="X250" s="173">
        <v>286</v>
      </c>
      <c r="Y250" s="189">
        <v>286</v>
      </c>
      <c r="Z250" s="166">
        <v>385.34</v>
      </c>
      <c r="AA250" s="167">
        <v>415</v>
      </c>
      <c r="AB250" s="166">
        <v>532</v>
      </c>
      <c r="AC250" s="321">
        <v>315</v>
      </c>
      <c r="AD250" s="173">
        <v>328</v>
      </c>
      <c r="AE250" s="191">
        <v>197</v>
      </c>
      <c r="AF250" s="173">
        <v>240</v>
      </c>
      <c r="AG250" s="174">
        <v>249</v>
      </c>
      <c r="AH250" s="173">
        <v>184.1</v>
      </c>
      <c r="AI250" s="174">
        <v>206</v>
      </c>
      <c r="AJ250" s="173">
        <v>189.33</v>
      </c>
      <c r="AK250" s="174">
        <v>204</v>
      </c>
      <c r="AL250" s="173">
        <v>101</v>
      </c>
      <c r="AM250" s="174">
        <v>97</v>
      </c>
      <c r="AN250" s="173">
        <v>280.52</v>
      </c>
      <c r="AO250" s="189">
        <v>291.3</v>
      </c>
      <c r="AP250" s="173">
        <v>306.952</v>
      </c>
      <c r="AQ250" s="174">
        <v>329.76599999999996</v>
      </c>
      <c r="AR250" s="173">
        <v>262</v>
      </c>
      <c r="AS250" s="174">
        <v>282</v>
      </c>
      <c r="AT250" s="173">
        <v>232.14</v>
      </c>
      <c r="AU250" s="174">
        <v>249.81</v>
      </c>
      <c r="AV250" s="173">
        <v>260.8</v>
      </c>
      <c r="AW250" s="174">
        <v>176</v>
      </c>
      <c r="AX250" s="173">
        <v>179</v>
      </c>
      <c r="AY250" s="174">
        <v>191</v>
      </c>
      <c r="AZ250" s="192">
        <v>313.5593220338983</v>
      </c>
      <c r="BA250" s="174">
        <v>326</v>
      </c>
      <c r="BB250" s="166">
        <v>340</v>
      </c>
      <c r="BC250" s="167">
        <v>177.8207073954984</v>
      </c>
      <c r="BD250" s="173">
        <v>458</v>
      </c>
      <c r="BE250" s="174">
        <v>493</v>
      </c>
      <c r="BF250" s="173">
        <v>254</v>
      </c>
      <c r="BG250" s="174">
        <v>273</v>
      </c>
      <c r="BH250" s="173">
        <v>286</v>
      </c>
      <c r="BI250" s="174">
        <v>285</v>
      </c>
      <c r="BJ250" s="173">
        <v>182.2</v>
      </c>
      <c r="BK250" s="174">
        <v>189</v>
      </c>
      <c r="BL250" s="173">
        <v>166</v>
      </c>
      <c r="BM250" s="189">
        <v>163</v>
      </c>
      <c r="BN250" s="193">
        <v>260</v>
      </c>
      <c r="BO250" s="194">
        <v>280</v>
      </c>
      <c r="BP250" s="166">
        <v>388.3</v>
      </c>
      <c r="BQ250" s="167">
        <v>418.00000000000006</v>
      </c>
    </row>
    <row r="251" spans="1:69" s="195" customFormat="1" ht="41.25" customHeight="1" thickBot="1" x14ac:dyDescent="0.3">
      <c r="A251" s="205">
        <v>175</v>
      </c>
      <c r="B251" s="24" t="s">
        <v>240</v>
      </c>
      <c r="C251" s="1390" t="s">
        <v>3</v>
      </c>
      <c r="D251" s="1390"/>
      <c r="E251" s="138" t="s">
        <v>8</v>
      </c>
      <c r="F251" s="224" t="e">
        <f>#REF!</f>
        <v>#REF!</v>
      </c>
      <c r="G251" s="138">
        <v>3</v>
      </c>
      <c r="H251" s="206" t="e">
        <f t="shared" si="6"/>
        <v>#REF!</v>
      </c>
      <c r="I251" s="206" t="e">
        <f>(H251*($I$9+#REF!))+H251</f>
        <v>#REF!</v>
      </c>
      <c r="J251" s="274" t="e">
        <f>#REF!</f>
        <v>#REF!</v>
      </c>
      <c r="K251" s="275" t="e">
        <f>#REF!</f>
        <v>#REF!</v>
      </c>
      <c r="L251" s="166">
        <v>1737</v>
      </c>
      <c r="M251" s="167">
        <v>1122</v>
      </c>
      <c r="N251" s="184">
        <v>1303.4947036422898</v>
      </c>
      <c r="O251" s="185">
        <v>1028.7</v>
      </c>
      <c r="P251" s="186">
        <v>1919</v>
      </c>
      <c r="Q251" s="167">
        <v>1426.5</v>
      </c>
      <c r="R251" s="166">
        <v>1729.4875524544543</v>
      </c>
      <c r="S251" s="167">
        <v>1530.6</v>
      </c>
      <c r="T251" s="187">
        <v>3039</v>
      </c>
      <c r="U251" s="188">
        <v>877</v>
      </c>
      <c r="V251" s="166">
        <v>1412.0543120085158</v>
      </c>
      <c r="W251" s="167">
        <v>1519.5963684110841</v>
      </c>
      <c r="X251" s="173">
        <v>1716</v>
      </c>
      <c r="Y251" s="189">
        <v>1716</v>
      </c>
      <c r="Z251" s="166">
        <v>2312.0500000000002</v>
      </c>
      <c r="AA251" s="167">
        <v>2488</v>
      </c>
      <c r="AB251" s="166">
        <v>3192</v>
      </c>
      <c r="AC251" s="321">
        <v>1892</v>
      </c>
      <c r="AD251" s="173">
        <v>1966</v>
      </c>
      <c r="AE251" s="191">
        <v>1185</v>
      </c>
      <c r="AF251" s="173">
        <v>1438</v>
      </c>
      <c r="AG251" s="174">
        <v>1493</v>
      </c>
      <c r="AH251" s="173">
        <v>1104.58</v>
      </c>
      <c r="AI251" s="174">
        <v>1237</v>
      </c>
      <c r="AJ251" s="173">
        <v>1134.9100000000001</v>
      </c>
      <c r="AK251" s="174">
        <v>1222</v>
      </c>
      <c r="AL251" s="173">
        <v>807</v>
      </c>
      <c r="AM251" s="174">
        <v>777</v>
      </c>
      <c r="AN251" s="173">
        <v>1683.15</v>
      </c>
      <c r="AO251" s="189">
        <v>1747.8</v>
      </c>
      <c r="AP251" s="173">
        <v>1841.7119999999998</v>
      </c>
      <c r="AQ251" s="174">
        <v>1981.7069999999999</v>
      </c>
      <c r="AR251" s="173">
        <v>1573</v>
      </c>
      <c r="AS251" s="174">
        <v>1692</v>
      </c>
      <c r="AT251" s="173">
        <v>1392.81</v>
      </c>
      <c r="AU251" s="174">
        <v>1498.89</v>
      </c>
      <c r="AV251" s="173">
        <v>1566.4</v>
      </c>
      <c r="AW251" s="174">
        <v>1053</v>
      </c>
      <c r="AX251" s="173">
        <v>1077</v>
      </c>
      <c r="AY251" s="174">
        <v>1149</v>
      </c>
      <c r="AZ251" s="192">
        <v>2161.0169491525426</v>
      </c>
      <c r="BA251" s="174">
        <v>2285</v>
      </c>
      <c r="BB251" s="166">
        <v>2042</v>
      </c>
      <c r="BC251" s="167">
        <v>1068.1018649517687</v>
      </c>
      <c r="BD251" s="173">
        <v>2747</v>
      </c>
      <c r="BE251" s="174">
        <v>2956</v>
      </c>
      <c r="BF251" s="173">
        <v>1524</v>
      </c>
      <c r="BG251" s="174">
        <v>1640</v>
      </c>
      <c r="BH251" s="173">
        <v>1715</v>
      </c>
      <c r="BI251" s="174">
        <v>1712</v>
      </c>
      <c r="BJ251" s="173">
        <v>1092.3699999999999</v>
      </c>
      <c r="BK251" s="174">
        <v>1134</v>
      </c>
      <c r="BL251" s="173">
        <v>996</v>
      </c>
      <c r="BM251" s="189">
        <v>979</v>
      </c>
      <c r="BN251" s="193">
        <v>1558</v>
      </c>
      <c r="BO251" s="194">
        <v>1677</v>
      </c>
      <c r="BP251" s="166">
        <v>2332</v>
      </c>
      <c r="BQ251" s="167">
        <v>2509.1000000000004</v>
      </c>
    </row>
    <row r="252" spans="1:69" s="195" customFormat="1" ht="41.25" customHeight="1" thickBot="1" x14ac:dyDescent="0.3">
      <c r="A252" s="205">
        <v>176</v>
      </c>
      <c r="B252" s="24" t="s">
        <v>241</v>
      </c>
      <c r="C252" s="1390" t="s">
        <v>3</v>
      </c>
      <c r="D252" s="1390"/>
      <c r="E252" s="138" t="s">
        <v>8</v>
      </c>
      <c r="F252" s="224" t="e">
        <f>#REF!</f>
        <v>#REF!</v>
      </c>
      <c r="G252" s="138">
        <v>1.5</v>
      </c>
      <c r="H252" s="206" t="e">
        <f t="shared" si="6"/>
        <v>#REF!</v>
      </c>
      <c r="I252" s="206" t="e">
        <f>(H252*($I$9+#REF!))+H252</f>
        <v>#REF!</v>
      </c>
      <c r="J252" s="274" t="e">
        <f>#REF!</f>
        <v>#REF!</v>
      </c>
      <c r="K252" s="275" t="e">
        <f>#REF!</f>
        <v>#REF!</v>
      </c>
      <c r="L252" s="166">
        <v>869</v>
      </c>
      <c r="M252" s="167">
        <v>561</v>
      </c>
      <c r="N252" s="184">
        <v>651.74735182114489</v>
      </c>
      <c r="O252" s="185">
        <v>514.29999999999995</v>
      </c>
      <c r="P252" s="186">
        <v>959</v>
      </c>
      <c r="Q252" s="167">
        <v>713.25</v>
      </c>
      <c r="R252" s="166">
        <v>864.74377622722716</v>
      </c>
      <c r="S252" s="167">
        <v>765.3</v>
      </c>
      <c r="T252" s="187">
        <v>1520</v>
      </c>
      <c r="U252" s="188">
        <v>438</v>
      </c>
      <c r="V252" s="166">
        <v>706.0271560042579</v>
      </c>
      <c r="W252" s="167">
        <v>759.79818420554204</v>
      </c>
      <c r="X252" s="173">
        <v>858</v>
      </c>
      <c r="Y252" s="189">
        <v>858</v>
      </c>
      <c r="Z252" s="166">
        <v>1156.02</v>
      </c>
      <c r="AA252" s="167">
        <v>1244</v>
      </c>
      <c r="AB252" s="166">
        <v>1597</v>
      </c>
      <c r="AC252" s="321">
        <v>946</v>
      </c>
      <c r="AD252" s="173">
        <v>983</v>
      </c>
      <c r="AE252" s="191">
        <v>592</v>
      </c>
      <c r="AF252" s="173">
        <v>719</v>
      </c>
      <c r="AG252" s="174">
        <v>747</v>
      </c>
      <c r="AH252" s="173">
        <v>552.29</v>
      </c>
      <c r="AI252" s="174">
        <v>619</v>
      </c>
      <c r="AJ252" s="173">
        <v>567.98</v>
      </c>
      <c r="AK252" s="174">
        <v>611</v>
      </c>
      <c r="AL252" s="173">
        <v>144</v>
      </c>
      <c r="AM252" s="174">
        <v>139</v>
      </c>
      <c r="AN252" s="173">
        <v>841.57</v>
      </c>
      <c r="AO252" s="189">
        <v>873.9</v>
      </c>
      <c r="AP252" s="173">
        <v>920.85599999999988</v>
      </c>
      <c r="AQ252" s="174">
        <v>990.33499999999992</v>
      </c>
      <c r="AR252" s="173">
        <v>786</v>
      </c>
      <c r="AS252" s="174">
        <v>846</v>
      </c>
      <c r="AT252" s="173">
        <v>696.41</v>
      </c>
      <c r="AU252" s="174">
        <v>749.44</v>
      </c>
      <c r="AV252" s="173">
        <v>782.40000000000009</v>
      </c>
      <c r="AW252" s="174">
        <v>527</v>
      </c>
      <c r="AX252" s="173">
        <v>538</v>
      </c>
      <c r="AY252" s="174">
        <v>574</v>
      </c>
      <c r="AZ252" s="192">
        <v>1080.5084745762713</v>
      </c>
      <c r="BA252" s="174">
        <v>1140</v>
      </c>
      <c r="BB252" s="166">
        <v>1021</v>
      </c>
      <c r="BC252" s="167">
        <v>534.05093247588434</v>
      </c>
      <c r="BD252" s="173">
        <v>1373</v>
      </c>
      <c r="BE252" s="174">
        <v>1478</v>
      </c>
      <c r="BF252" s="173">
        <v>762</v>
      </c>
      <c r="BG252" s="174">
        <v>820</v>
      </c>
      <c r="BH252" s="173">
        <v>857</v>
      </c>
      <c r="BI252" s="174">
        <v>856</v>
      </c>
      <c r="BJ252" s="173">
        <v>545.76</v>
      </c>
      <c r="BK252" s="174">
        <v>567</v>
      </c>
      <c r="BL252" s="173">
        <v>498</v>
      </c>
      <c r="BM252" s="189">
        <v>489</v>
      </c>
      <c r="BN252" s="193">
        <v>779</v>
      </c>
      <c r="BO252" s="194">
        <v>839</v>
      </c>
      <c r="BP252" s="166">
        <v>1166</v>
      </c>
      <c r="BQ252" s="167">
        <v>1255.1000000000001</v>
      </c>
    </row>
    <row r="253" spans="1:69" s="195" customFormat="1" ht="41.25" customHeight="1" thickBot="1" x14ac:dyDescent="0.3">
      <c r="A253" s="205">
        <v>177</v>
      </c>
      <c r="B253" s="24" t="s">
        <v>242</v>
      </c>
      <c r="C253" s="1390" t="s">
        <v>3</v>
      </c>
      <c r="D253" s="1390"/>
      <c r="E253" s="138" t="s">
        <v>8</v>
      </c>
      <c r="F253" s="224" t="e">
        <f>#REF!</f>
        <v>#REF!</v>
      </c>
      <c r="G253" s="138">
        <v>2.1</v>
      </c>
      <c r="H253" s="206" t="e">
        <f t="shared" si="6"/>
        <v>#REF!</v>
      </c>
      <c r="I253" s="206" t="e">
        <f>(H253*($I$9+#REF!))+H253</f>
        <v>#REF!</v>
      </c>
      <c r="J253" s="274" t="e">
        <f>#REF!</f>
        <v>#REF!</v>
      </c>
      <c r="K253" s="275" t="e">
        <f>#REF!</f>
        <v>#REF!</v>
      </c>
      <c r="L253" s="166">
        <v>1216</v>
      </c>
      <c r="M253" s="167">
        <v>785</v>
      </c>
      <c r="N253" s="184">
        <v>912.44629254960284</v>
      </c>
      <c r="O253" s="185">
        <v>720.1</v>
      </c>
      <c r="P253" s="186">
        <v>1343</v>
      </c>
      <c r="Q253" s="167">
        <v>998.25</v>
      </c>
      <c r="R253" s="166">
        <v>1210.6412867181184</v>
      </c>
      <c r="S253" s="167">
        <v>1071.4000000000001</v>
      </c>
      <c r="T253" s="187">
        <v>2128</v>
      </c>
      <c r="U253" s="188">
        <v>614</v>
      </c>
      <c r="V253" s="166">
        <v>988.4380184059612</v>
      </c>
      <c r="W253" s="167">
        <v>1063.7174578877591</v>
      </c>
      <c r="X253" s="173">
        <v>1201</v>
      </c>
      <c r="Y253" s="189">
        <v>1201</v>
      </c>
      <c r="Z253" s="166">
        <v>1618.43</v>
      </c>
      <c r="AA253" s="167">
        <v>1742</v>
      </c>
      <c r="AB253" s="166">
        <v>2235</v>
      </c>
      <c r="AC253" s="321">
        <v>1325</v>
      </c>
      <c r="AD253" s="173">
        <v>1376</v>
      </c>
      <c r="AE253" s="191">
        <v>829</v>
      </c>
      <c r="AF253" s="173">
        <v>1007</v>
      </c>
      <c r="AG253" s="174">
        <v>1045</v>
      </c>
      <c r="AH253" s="173">
        <v>772.99</v>
      </c>
      <c r="AI253" s="174">
        <v>866</v>
      </c>
      <c r="AJ253" s="173">
        <v>794.96</v>
      </c>
      <c r="AK253" s="174">
        <v>856</v>
      </c>
      <c r="AL253" s="173">
        <v>346</v>
      </c>
      <c r="AM253" s="174">
        <v>344</v>
      </c>
      <c r="AN253" s="173">
        <v>1178.2</v>
      </c>
      <c r="AO253" s="189">
        <v>1223.4000000000001</v>
      </c>
      <c r="AP253" s="173">
        <v>1288.991</v>
      </c>
      <c r="AQ253" s="174">
        <v>1387.5059999999999</v>
      </c>
      <c r="AR253" s="173">
        <v>1101</v>
      </c>
      <c r="AS253" s="174">
        <v>1185</v>
      </c>
      <c r="AT253" s="173">
        <v>974.97</v>
      </c>
      <c r="AU253" s="174">
        <v>1049.22</v>
      </c>
      <c r="AV253" s="173">
        <v>1096</v>
      </c>
      <c r="AW253" s="174">
        <v>737</v>
      </c>
      <c r="AX253" s="173">
        <v>754</v>
      </c>
      <c r="AY253" s="174">
        <v>804</v>
      </c>
      <c r="AZ253" s="192">
        <v>1511.0169491525426</v>
      </c>
      <c r="BA253" s="174">
        <v>1597</v>
      </c>
      <c r="BB253" s="166">
        <v>1429</v>
      </c>
      <c r="BC253" s="167">
        <v>747.68575803981628</v>
      </c>
      <c r="BD253" s="173">
        <v>1923</v>
      </c>
      <c r="BE253" s="174">
        <v>2069</v>
      </c>
      <c r="BF253" s="173">
        <v>1067</v>
      </c>
      <c r="BG253" s="174">
        <v>1148</v>
      </c>
      <c r="BH253" s="173">
        <v>1200</v>
      </c>
      <c r="BI253" s="174">
        <v>1198</v>
      </c>
      <c r="BJ253" s="173">
        <v>764.41</v>
      </c>
      <c r="BK253" s="174">
        <v>794</v>
      </c>
      <c r="BL253" s="173">
        <v>697</v>
      </c>
      <c r="BM253" s="189">
        <v>686</v>
      </c>
      <c r="BN253" s="193">
        <v>1091</v>
      </c>
      <c r="BO253" s="194">
        <v>1174</v>
      </c>
      <c r="BP253" s="166">
        <v>1632.4</v>
      </c>
      <c r="BQ253" s="167">
        <v>1756.7</v>
      </c>
    </row>
    <row r="254" spans="1:69" s="195" customFormat="1" ht="41.25" customHeight="1" thickBot="1" x14ac:dyDescent="0.3">
      <c r="A254" s="205">
        <v>178</v>
      </c>
      <c r="B254" s="24" t="s">
        <v>243</v>
      </c>
      <c r="C254" s="1390" t="s">
        <v>3</v>
      </c>
      <c r="D254" s="1390"/>
      <c r="E254" s="138" t="s">
        <v>8</v>
      </c>
      <c r="F254" s="224" t="e">
        <f>#REF!</f>
        <v>#REF!</v>
      </c>
      <c r="G254" s="138">
        <v>2</v>
      </c>
      <c r="H254" s="206" t="e">
        <f t="shared" si="6"/>
        <v>#REF!</v>
      </c>
      <c r="I254" s="206" t="e">
        <f>(H254*($I$9+#REF!))+H254</f>
        <v>#REF!</v>
      </c>
      <c r="J254" s="274" t="e">
        <f>#REF!</f>
        <v>#REF!</v>
      </c>
      <c r="K254" s="275" t="e">
        <f>#REF!</f>
        <v>#REF!</v>
      </c>
      <c r="L254" s="166">
        <v>1158</v>
      </c>
      <c r="M254" s="167">
        <v>748</v>
      </c>
      <c r="N254" s="184">
        <v>868.99646909485978</v>
      </c>
      <c r="O254" s="185">
        <v>685.8</v>
      </c>
      <c r="P254" s="186">
        <v>1279</v>
      </c>
      <c r="Q254" s="167">
        <v>951</v>
      </c>
      <c r="R254" s="166">
        <v>1152.9917016363031</v>
      </c>
      <c r="S254" s="167">
        <v>1020.4</v>
      </c>
      <c r="T254" s="187">
        <v>2026</v>
      </c>
      <c r="U254" s="188">
        <v>584</v>
      </c>
      <c r="V254" s="166">
        <v>941.36954133901054</v>
      </c>
      <c r="W254" s="167">
        <v>1013.0642456073896</v>
      </c>
      <c r="X254" s="173">
        <v>1144</v>
      </c>
      <c r="Y254" s="189">
        <v>1144</v>
      </c>
      <c r="Z254" s="166">
        <v>1541.37</v>
      </c>
      <c r="AA254" s="167">
        <v>1659</v>
      </c>
      <c r="AB254" s="166">
        <v>2129</v>
      </c>
      <c r="AC254" s="321">
        <v>1262</v>
      </c>
      <c r="AD254" s="173">
        <v>1311</v>
      </c>
      <c r="AE254" s="191">
        <v>790</v>
      </c>
      <c r="AF254" s="173">
        <v>959</v>
      </c>
      <c r="AG254" s="174">
        <v>996</v>
      </c>
      <c r="AH254" s="173">
        <v>736.38</v>
      </c>
      <c r="AI254" s="174">
        <v>825</v>
      </c>
      <c r="AJ254" s="173">
        <v>757.3</v>
      </c>
      <c r="AK254" s="174">
        <v>815</v>
      </c>
      <c r="AL254" s="173">
        <v>807</v>
      </c>
      <c r="AM254" s="174">
        <v>777</v>
      </c>
      <c r="AN254" s="173">
        <v>1122.0999999999999</v>
      </c>
      <c r="AO254" s="189">
        <v>1165.2</v>
      </c>
      <c r="AP254" s="173">
        <v>1227.808</v>
      </c>
      <c r="AQ254" s="174">
        <v>1321.1379999999999</v>
      </c>
      <c r="AR254" s="173">
        <v>1048</v>
      </c>
      <c r="AS254" s="174">
        <v>1128</v>
      </c>
      <c r="AT254" s="173">
        <v>928.54</v>
      </c>
      <c r="AU254" s="174">
        <v>999.26</v>
      </c>
      <c r="AV254" s="173">
        <v>1044.8</v>
      </c>
      <c r="AW254" s="174">
        <v>702</v>
      </c>
      <c r="AX254" s="173">
        <v>718</v>
      </c>
      <c r="AY254" s="174">
        <v>766</v>
      </c>
      <c r="AZ254" s="192">
        <v>1440.6779661016949</v>
      </c>
      <c r="BA254" s="174">
        <v>1520</v>
      </c>
      <c r="BB254" s="166">
        <v>1361</v>
      </c>
      <c r="BC254" s="167">
        <v>711.87163987138274</v>
      </c>
      <c r="BD254" s="173">
        <v>1831</v>
      </c>
      <c r="BE254" s="174">
        <v>1971</v>
      </c>
      <c r="BF254" s="173">
        <v>1016</v>
      </c>
      <c r="BG254" s="174">
        <v>1093</v>
      </c>
      <c r="BH254" s="173">
        <v>1143</v>
      </c>
      <c r="BI254" s="174">
        <v>1141</v>
      </c>
      <c r="BJ254" s="173">
        <v>727.97</v>
      </c>
      <c r="BK254" s="174">
        <v>756</v>
      </c>
      <c r="BL254" s="173">
        <v>664</v>
      </c>
      <c r="BM254" s="189">
        <v>652</v>
      </c>
      <c r="BN254" s="193">
        <v>1039</v>
      </c>
      <c r="BO254" s="194">
        <v>1118</v>
      </c>
      <c r="BP254" s="166">
        <v>1554.3000000000002</v>
      </c>
      <c r="BQ254" s="167">
        <v>1673.1000000000001</v>
      </c>
    </row>
    <row r="255" spans="1:69" s="195" customFormat="1" ht="41.25" customHeight="1" thickBot="1" x14ac:dyDescent="0.3">
      <c r="A255" s="205">
        <v>179</v>
      </c>
      <c r="B255" s="24" t="s">
        <v>244</v>
      </c>
      <c r="C255" s="1390" t="s">
        <v>3</v>
      </c>
      <c r="D255" s="1390"/>
      <c r="E255" s="138" t="s">
        <v>8</v>
      </c>
      <c r="F255" s="224" t="e">
        <f>#REF!</f>
        <v>#REF!</v>
      </c>
      <c r="G255" s="138">
        <v>1</v>
      </c>
      <c r="H255" s="206" t="e">
        <f t="shared" si="6"/>
        <v>#REF!</v>
      </c>
      <c r="I255" s="206" t="e">
        <f>(H255*($I$9+#REF!))+H255</f>
        <v>#REF!</v>
      </c>
      <c r="J255" s="274" t="e">
        <f>#REF!</f>
        <v>#REF!</v>
      </c>
      <c r="K255" s="275" t="e">
        <f>#REF!</f>
        <v>#REF!</v>
      </c>
      <c r="L255" s="166">
        <v>579</v>
      </c>
      <c r="M255" s="167">
        <v>374</v>
      </c>
      <c r="N255" s="184">
        <v>434.49823454742989</v>
      </c>
      <c r="O255" s="185">
        <v>342.9</v>
      </c>
      <c r="P255" s="186">
        <v>640</v>
      </c>
      <c r="Q255" s="167">
        <v>475.5</v>
      </c>
      <c r="R255" s="166">
        <v>576.49585081815155</v>
      </c>
      <c r="S255" s="167">
        <v>510.2</v>
      </c>
      <c r="T255" s="187">
        <v>1013</v>
      </c>
      <c r="U255" s="188">
        <v>292</v>
      </c>
      <c r="V255" s="166">
        <v>470.68477066950527</v>
      </c>
      <c r="W255" s="167">
        <v>506.53212280369479</v>
      </c>
      <c r="X255" s="173">
        <v>572</v>
      </c>
      <c r="Y255" s="189">
        <v>572</v>
      </c>
      <c r="Z255" s="166">
        <v>770.68</v>
      </c>
      <c r="AA255" s="167">
        <v>829</v>
      </c>
      <c r="AB255" s="166">
        <v>1064</v>
      </c>
      <c r="AC255" s="321">
        <v>631</v>
      </c>
      <c r="AD255" s="173">
        <v>655</v>
      </c>
      <c r="AE255" s="191">
        <v>395</v>
      </c>
      <c r="AF255" s="173">
        <v>479</v>
      </c>
      <c r="AG255" s="174">
        <v>498</v>
      </c>
      <c r="AH255" s="173">
        <v>368.19</v>
      </c>
      <c r="AI255" s="174">
        <v>412</v>
      </c>
      <c r="AJ255" s="173">
        <v>378.65</v>
      </c>
      <c r="AK255" s="174">
        <v>407</v>
      </c>
      <c r="AL255" s="173">
        <v>288</v>
      </c>
      <c r="AM255" s="174">
        <v>277</v>
      </c>
      <c r="AN255" s="173">
        <v>561.04999999999995</v>
      </c>
      <c r="AO255" s="189">
        <v>582.6</v>
      </c>
      <c r="AP255" s="173">
        <v>613.904</v>
      </c>
      <c r="AQ255" s="174">
        <v>660.56899999999996</v>
      </c>
      <c r="AR255" s="173">
        <v>524</v>
      </c>
      <c r="AS255" s="174">
        <v>564</v>
      </c>
      <c r="AT255" s="173">
        <v>464.27</v>
      </c>
      <c r="AU255" s="174">
        <v>499.63</v>
      </c>
      <c r="AV255" s="173">
        <v>521.6</v>
      </c>
      <c r="AW255" s="174">
        <v>351</v>
      </c>
      <c r="AX255" s="173">
        <v>359</v>
      </c>
      <c r="AY255" s="174">
        <v>383</v>
      </c>
      <c r="AZ255" s="192">
        <v>622.03389830508479</v>
      </c>
      <c r="BA255" s="174">
        <v>646</v>
      </c>
      <c r="BB255" s="166">
        <v>681</v>
      </c>
      <c r="BC255" s="167">
        <v>356.23022508038588</v>
      </c>
      <c r="BD255" s="173">
        <v>916</v>
      </c>
      <c r="BE255" s="174">
        <v>985</v>
      </c>
      <c r="BF255" s="173">
        <v>508</v>
      </c>
      <c r="BG255" s="174">
        <v>547</v>
      </c>
      <c r="BH255" s="173">
        <v>572</v>
      </c>
      <c r="BI255" s="174">
        <v>571</v>
      </c>
      <c r="BJ255" s="173">
        <v>364.41</v>
      </c>
      <c r="BK255" s="174">
        <v>378</v>
      </c>
      <c r="BL255" s="173">
        <v>332</v>
      </c>
      <c r="BM255" s="189">
        <v>327</v>
      </c>
      <c r="BN255" s="193">
        <v>519</v>
      </c>
      <c r="BO255" s="194">
        <v>559</v>
      </c>
      <c r="BP255" s="166">
        <v>777.7</v>
      </c>
      <c r="BQ255" s="167">
        <v>836.00000000000011</v>
      </c>
    </row>
    <row r="256" spans="1:69" s="195" customFormat="1" ht="41.25" customHeight="1" thickBot="1" x14ac:dyDescent="0.3">
      <c r="A256" s="205">
        <v>180</v>
      </c>
      <c r="B256" s="24" t="s">
        <v>245</v>
      </c>
      <c r="C256" s="1390" t="s">
        <v>3</v>
      </c>
      <c r="D256" s="1390"/>
      <c r="E256" s="138" t="s">
        <v>8</v>
      </c>
      <c r="F256" s="224" t="e">
        <f>#REF!</f>
        <v>#REF!</v>
      </c>
      <c r="G256" s="138">
        <v>0.7</v>
      </c>
      <c r="H256" s="206" t="e">
        <f t="shared" si="6"/>
        <v>#REF!</v>
      </c>
      <c r="I256" s="206" t="e">
        <f>(H256*($I$9+#REF!))+H256</f>
        <v>#REF!</v>
      </c>
      <c r="J256" s="274" t="e">
        <f>#REF!</f>
        <v>#REF!</v>
      </c>
      <c r="K256" s="275" t="e">
        <f>#REF!</f>
        <v>#REF!</v>
      </c>
      <c r="L256" s="166">
        <v>405</v>
      </c>
      <c r="M256" s="167">
        <v>262</v>
      </c>
      <c r="N256" s="184">
        <v>304.14876418320097</v>
      </c>
      <c r="O256" s="185">
        <v>240</v>
      </c>
      <c r="P256" s="186">
        <v>448</v>
      </c>
      <c r="Q256" s="167">
        <v>333</v>
      </c>
      <c r="R256" s="166">
        <v>403.54709557270604</v>
      </c>
      <c r="S256" s="167">
        <v>357.1</v>
      </c>
      <c r="T256" s="187">
        <v>709</v>
      </c>
      <c r="U256" s="188">
        <v>205</v>
      </c>
      <c r="V256" s="166">
        <v>329.47933946865368</v>
      </c>
      <c r="W256" s="167">
        <v>354.57248596258626</v>
      </c>
      <c r="X256" s="173">
        <v>400</v>
      </c>
      <c r="Y256" s="189">
        <v>400</v>
      </c>
      <c r="Z256" s="166">
        <v>539.48</v>
      </c>
      <c r="AA256" s="167">
        <v>581</v>
      </c>
      <c r="AB256" s="166">
        <v>745</v>
      </c>
      <c r="AC256" s="321">
        <v>441</v>
      </c>
      <c r="AD256" s="173">
        <v>459</v>
      </c>
      <c r="AE256" s="191">
        <v>276</v>
      </c>
      <c r="AF256" s="173">
        <v>336</v>
      </c>
      <c r="AG256" s="174">
        <v>348</v>
      </c>
      <c r="AH256" s="173">
        <v>257.32</v>
      </c>
      <c r="AI256" s="174">
        <v>289</v>
      </c>
      <c r="AJ256" s="173">
        <v>264.64</v>
      </c>
      <c r="AK256" s="174">
        <v>286</v>
      </c>
      <c r="AL256" s="173">
        <v>144</v>
      </c>
      <c r="AM256" s="174">
        <v>139</v>
      </c>
      <c r="AN256" s="173">
        <v>392.73</v>
      </c>
      <c r="AO256" s="189">
        <v>407.8</v>
      </c>
      <c r="AP256" s="173">
        <v>429.31799999999998</v>
      </c>
      <c r="AQ256" s="174">
        <v>462.50199999999995</v>
      </c>
      <c r="AR256" s="173">
        <v>367</v>
      </c>
      <c r="AS256" s="174">
        <v>395</v>
      </c>
      <c r="AT256" s="173">
        <v>324.99</v>
      </c>
      <c r="AU256" s="174">
        <v>349.74</v>
      </c>
      <c r="AV256" s="173">
        <v>364.8</v>
      </c>
      <c r="AW256" s="174">
        <v>246</v>
      </c>
      <c r="AX256" s="173">
        <v>251</v>
      </c>
      <c r="AY256" s="174">
        <v>268</v>
      </c>
      <c r="AZ256" s="192">
        <v>428.81355932203394</v>
      </c>
      <c r="BA256" s="174">
        <v>445</v>
      </c>
      <c r="BB256" s="166">
        <v>476</v>
      </c>
      <c r="BC256" s="167">
        <v>249.40468965517243</v>
      </c>
      <c r="BD256" s="173">
        <v>641</v>
      </c>
      <c r="BE256" s="174">
        <v>690</v>
      </c>
      <c r="BF256" s="173">
        <v>356</v>
      </c>
      <c r="BG256" s="174">
        <v>383</v>
      </c>
      <c r="BH256" s="173">
        <v>400</v>
      </c>
      <c r="BI256" s="174">
        <v>399</v>
      </c>
      <c r="BJ256" s="173">
        <v>255.08</v>
      </c>
      <c r="BK256" s="174">
        <v>265</v>
      </c>
      <c r="BL256" s="173">
        <v>232</v>
      </c>
      <c r="BM256" s="189">
        <v>229</v>
      </c>
      <c r="BN256" s="193">
        <v>364</v>
      </c>
      <c r="BO256" s="194">
        <v>391</v>
      </c>
      <c r="BP256" s="166">
        <v>544.5</v>
      </c>
      <c r="BQ256" s="167">
        <v>585.20000000000005</v>
      </c>
    </row>
    <row r="257" spans="1:69" s="195" customFormat="1" ht="41.25" customHeight="1" thickBot="1" x14ac:dyDescent="0.3">
      <c r="A257" s="205">
        <v>181</v>
      </c>
      <c r="B257" s="24" t="s">
        <v>246</v>
      </c>
      <c r="C257" s="1390" t="s">
        <v>3</v>
      </c>
      <c r="D257" s="1390"/>
      <c r="E257" s="138" t="s">
        <v>8</v>
      </c>
      <c r="F257" s="224" t="e">
        <f>#REF!</f>
        <v>#REF!</v>
      </c>
      <c r="G257" s="138">
        <v>1</v>
      </c>
      <c r="H257" s="206" t="e">
        <f t="shared" si="6"/>
        <v>#REF!</v>
      </c>
      <c r="I257" s="206" t="e">
        <f>(H257*($I$9+#REF!))+H257</f>
        <v>#REF!</v>
      </c>
      <c r="J257" s="274" t="e">
        <f>#REF!</f>
        <v>#REF!</v>
      </c>
      <c r="K257" s="275" t="e">
        <f>#REF!</f>
        <v>#REF!</v>
      </c>
      <c r="L257" s="166">
        <v>579</v>
      </c>
      <c r="M257" s="167">
        <v>374</v>
      </c>
      <c r="N257" s="184">
        <v>434.49823454742989</v>
      </c>
      <c r="O257" s="185">
        <v>342.9</v>
      </c>
      <c r="P257" s="186">
        <v>640</v>
      </c>
      <c r="Q257" s="167">
        <v>475.5</v>
      </c>
      <c r="R257" s="166">
        <v>576.49585081815155</v>
      </c>
      <c r="S257" s="167">
        <v>510.2</v>
      </c>
      <c r="T257" s="187">
        <v>1013</v>
      </c>
      <c r="U257" s="188">
        <v>292</v>
      </c>
      <c r="V257" s="166">
        <v>470.68477066950527</v>
      </c>
      <c r="W257" s="167">
        <v>506.53212280369479</v>
      </c>
      <c r="X257" s="173">
        <v>572</v>
      </c>
      <c r="Y257" s="189">
        <v>572</v>
      </c>
      <c r="Z257" s="166">
        <v>770.68</v>
      </c>
      <c r="AA257" s="167">
        <v>829</v>
      </c>
      <c r="AB257" s="166">
        <v>1064</v>
      </c>
      <c r="AC257" s="321">
        <v>631</v>
      </c>
      <c r="AD257" s="173">
        <v>655</v>
      </c>
      <c r="AE257" s="191">
        <v>395</v>
      </c>
      <c r="AF257" s="173">
        <v>479</v>
      </c>
      <c r="AG257" s="174">
        <v>498</v>
      </c>
      <c r="AH257" s="173">
        <v>368.19</v>
      </c>
      <c r="AI257" s="174">
        <v>412</v>
      </c>
      <c r="AJ257" s="173">
        <v>378.65</v>
      </c>
      <c r="AK257" s="174">
        <v>407</v>
      </c>
      <c r="AL257" s="173">
        <v>288</v>
      </c>
      <c r="AM257" s="174">
        <v>277</v>
      </c>
      <c r="AN257" s="173">
        <v>561.04999999999995</v>
      </c>
      <c r="AO257" s="189">
        <v>582.6</v>
      </c>
      <c r="AP257" s="173">
        <v>613.904</v>
      </c>
      <c r="AQ257" s="174">
        <v>660.56899999999996</v>
      </c>
      <c r="AR257" s="173">
        <v>524</v>
      </c>
      <c r="AS257" s="174">
        <v>564</v>
      </c>
      <c r="AT257" s="173">
        <v>464.27</v>
      </c>
      <c r="AU257" s="174">
        <v>499.63</v>
      </c>
      <c r="AV257" s="173">
        <v>521.6</v>
      </c>
      <c r="AW257" s="174">
        <v>351</v>
      </c>
      <c r="AX257" s="173">
        <v>359</v>
      </c>
      <c r="AY257" s="174">
        <v>383</v>
      </c>
      <c r="AZ257" s="192">
        <v>622.03389830508479</v>
      </c>
      <c r="BA257" s="174">
        <v>646</v>
      </c>
      <c r="BB257" s="166">
        <v>681</v>
      </c>
      <c r="BC257" s="167">
        <v>356.23022508038588</v>
      </c>
      <c r="BD257" s="173">
        <v>916</v>
      </c>
      <c r="BE257" s="174">
        <v>985</v>
      </c>
      <c r="BF257" s="173">
        <v>508</v>
      </c>
      <c r="BG257" s="174">
        <v>547</v>
      </c>
      <c r="BH257" s="173">
        <v>572</v>
      </c>
      <c r="BI257" s="174">
        <v>571</v>
      </c>
      <c r="BJ257" s="173">
        <v>364.41</v>
      </c>
      <c r="BK257" s="174">
        <v>378</v>
      </c>
      <c r="BL257" s="173">
        <v>332</v>
      </c>
      <c r="BM257" s="189">
        <v>327</v>
      </c>
      <c r="BN257" s="193">
        <v>519</v>
      </c>
      <c r="BO257" s="194">
        <v>559</v>
      </c>
      <c r="BP257" s="166">
        <v>777.7</v>
      </c>
      <c r="BQ257" s="167">
        <v>836.00000000000011</v>
      </c>
    </row>
    <row r="258" spans="1:69" s="195" customFormat="1" ht="41.25" customHeight="1" thickBot="1" x14ac:dyDescent="0.3">
      <c r="A258" s="205">
        <v>182</v>
      </c>
      <c r="B258" s="24" t="s">
        <v>247</v>
      </c>
      <c r="C258" s="1390" t="s">
        <v>3</v>
      </c>
      <c r="D258" s="1390"/>
      <c r="E258" s="138" t="s">
        <v>8</v>
      </c>
      <c r="F258" s="224" t="e">
        <f>#REF!</f>
        <v>#REF!</v>
      </c>
      <c r="G258" s="138">
        <v>0.65</v>
      </c>
      <c r="H258" s="206" t="e">
        <f t="shared" ref="H258:H321" si="7">F258*G258</f>
        <v>#REF!</v>
      </c>
      <c r="I258" s="206" t="e">
        <f>(H258*($I$9+#REF!))+H258</f>
        <v>#REF!</v>
      </c>
      <c r="J258" s="274" t="e">
        <f>#REF!</f>
        <v>#REF!</v>
      </c>
      <c r="K258" s="275" t="e">
        <f>#REF!</f>
        <v>#REF!</v>
      </c>
      <c r="L258" s="166">
        <v>376</v>
      </c>
      <c r="M258" s="167">
        <v>243</v>
      </c>
      <c r="N258" s="184">
        <v>282.42385245582949</v>
      </c>
      <c r="O258" s="185">
        <v>222.9</v>
      </c>
      <c r="P258" s="186">
        <v>416</v>
      </c>
      <c r="Q258" s="167">
        <v>309</v>
      </c>
      <c r="R258" s="166">
        <v>374.72230303179862</v>
      </c>
      <c r="S258" s="167">
        <v>331.6</v>
      </c>
      <c r="T258" s="187">
        <v>659</v>
      </c>
      <c r="U258" s="188">
        <v>190</v>
      </c>
      <c r="V258" s="166">
        <v>305.94510093517846</v>
      </c>
      <c r="W258" s="167">
        <v>329.24587982240155</v>
      </c>
      <c r="X258" s="173">
        <v>372</v>
      </c>
      <c r="Y258" s="189">
        <v>372</v>
      </c>
      <c r="Z258" s="166">
        <v>500.94</v>
      </c>
      <c r="AA258" s="167">
        <v>539</v>
      </c>
      <c r="AB258" s="166">
        <v>691</v>
      </c>
      <c r="AC258" s="321">
        <v>410</v>
      </c>
      <c r="AD258" s="173">
        <v>426</v>
      </c>
      <c r="AE258" s="191">
        <v>257</v>
      </c>
      <c r="AF258" s="173">
        <v>312</v>
      </c>
      <c r="AG258" s="174">
        <v>324</v>
      </c>
      <c r="AH258" s="173">
        <v>239.53</v>
      </c>
      <c r="AI258" s="174">
        <v>268</v>
      </c>
      <c r="AJ258" s="173">
        <v>245.81</v>
      </c>
      <c r="AK258" s="174">
        <v>265</v>
      </c>
      <c r="AL258" s="173">
        <v>95</v>
      </c>
      <c r="AM258" s="174">
        <v>92</v>
      </c>
      <c r="AN258" s="173">
        <v>364.68</v>
      </c>
      <c r="AO258" s="189">
        <v>378.7</v>
      </c>
      <c r="AP258" s="173">
        <v>614.29725845410621</v>
      </c>
      <c r="AQ258" s="174">
        <v>660.56899999999996</v>
      </c>
      <c r="AR258" s="173">
        <v>341</v>
      </c>
      <c r="AS258" s="174">
        <v>367</v>
      </c>
      <c r="AT258" s="173">
        <v>301.77999999999997</v>
      </c>
      <c r="AU258" s="174">
        <v>324.76</v>
      </c>
      <c r="AV258" s="173">
        <v>339.20000000000005</v>
      </c>
      <c r="AW258" s="174">
        <v>228</v>
      </c>
      <c r="AX258" s="173">
        <v>233</v>
      </c>
      <c r="AY258" s="174">
        <v>249</v>
      </c>
      <c r="AZ258" s="192">
        <v>400</v>
      </c>
      <c r="BA258" s="174">
        <v>414</v>
      </c>
      <c r="BB258" s="166">
        <v>442</v>
      </c>
      <c r="BC258" s="167">
        <v>231.51980198019803</v>
      </c>
      <c r="BD258" s="173">
        <v>595</v>
      </c>
      <c r="BE258" s="174">
        <v>640</v>
      </c>
      <c r="BF258" s="173">
        <v>330</v>
      </c>
      <c r="BG258" s="174">
        <v>355</v>
      </c>
      <c r="BH258" s="173">
        <v>372</v>
      </c>
      <c r="BI258" s="174">
        <v>371</v>
      </c>
      <c r="BJ258" s="173">
        <v>236.44</v>
      </c>
      <c r="BK258" s="174">
        <v>246</v>
      </c>
      <c r="BL258" s="173">
        <v>216</v>
      </c>
      <c r="BM258" s="189">
        <v>212</v>
      </c>
      <c r="BN258" s="193">
        <v>338</v>
      </c>
      <c r="BO258" s="194">
        <v>363</v>
      </c>
      <c r="BP258" s="166">
        <v>504.90000000000003</v>
      </c>
      <c r="BQ258" s="167">
        <v>543.40000000000009</v>
      </c>
    </row>
    <row r="259" spans="1:69" s="195" customFormat="1" ht="41.25" customHeight="1" thickBot="1" x14ac:dyDescent="0.3">
      <c r="A259" s="205">
        <v>183</v>
      </c>
      <c r="B259" s="24" t="s">
        <v>248</v>
      </c>
      <c r="C259" s="1390" t="s">
        <v>3</v>
      </c>
      <c r="D259" s="1390"/>
      <c r="E259" s="138" t="s">
        <v>8</v>
      </c>
      <c r="F259" s="224" t="e">
        <f>#REF!</f>
        <v>#REF!</v>
      </c>
      <c r="G259" s="138">
        <v>0.5</v>
      </c>
      <c r="H259" s="206" t="e">
        <f t="shared" si="7"/>
        <v>#REF!</v>
      </c>
      <c r="I259" s="206" t="e">
        <f>(H259*($I$9+#REF!))+H259</f>
        <v>#REF!</v>
      </c>
      <c r="J259" s="274" t="e">
        <f>#REF!</f>
        <v>#REF!</v>
      </c>
      <c r="K259" s="275" t="e">
        <f>#REF!</f>
        <v>#REF!</v>
      </c>
      <c r="L259" s="166">
        <v>290</v>
      </c>
      <c r="M259" s="167">
        <v>187</v>
      </c>
      <c r="N259" s="184">
        <v>217.24911727371494</v>
      </c>
      <c r="O259" s="185">
        <v>171.4</v>
      </c>
      <c r="P259" s="186">
        <v>320</v>
      </c>
      <c r="Q259" s="167">
        <v>237.75</v>
      </c>
      <c r="R259" s="166">
        <v>288.24792540907578</v>
      </c>
      <c r="S259" s="167">
        <v>255.1</v>
      </c>
      <c r="T259" s="187">
        <v>507</v>
      </c>
      <c r="U259" s="188">
        <v>146</v>
      </c>
      <c r="V259" s="166">
        <v>235.34238533475263</v>
      </c>
      <c r="W259" s="167">
        <v>253.2660614018474</v>
      </c>
      <c r="X259" s="173">
        <v>286</v>
      </c>
      <c r="Y259" s="189">
        <v>286</v>
      </c>
      <c r="Z259" s="166">
        <v>385.34</v>
      </c>
      <c r="AA259" s="167">
        <v>415</v>
      </c>
      <c r="AB259" s="166">
        <v>532</v>
      </c>
      <c r="AC259" s="321">
        <v>315</v>
      </c>
      <c r="AD259" s="173">
        <v>328</v>
      </c>
      <c r="AE259" s="191">
        <v>197</v>
      </c>
      <c r="AF259" s="173">
        <v>240</v>
      </c>
      <c r="AG259" s="174">
        <v>249</v>
      </c>
      <c r="AH259" s="173">
        <v>184.1</v>
      </c>
      <c r="AI259" s="174">
        <v>206</v>
      </c>
      <c r="AJ259" s="173">
        <v>189.33</v>
      </c>
      <c r="AK259" s="174">
        <v>204</v>
      </c>
      <c r="AL259" s="173">
        <v>95</v>
      </c>
      <c r="AM259" s="174">
        <v>92</v>
      </c>
      <c r="AN259" s="173">
        <v>280.52</v>
      </c>
      <c r="AO259" s="189">
        <v>291.3</v>
      </c>
      <c r="AP259" s="173">
        <v>306.952</v>
      </c>
      <c r="AQ259" s="174">
        <v>329.76599999999996</v>
      </c>
      <c r="AR259" s="173">
        <v>262</v>
      </c>
      <c r="AS259" s="174">
        <v>282</v>
      </c>
      <c r="AT259" s="173">
        <v>232.14</v>
      </c>
      <c r="AU259" s="174">
        <v>249.81</v>
      </c>
      <c r="AV259" s="173">
        <v>260.8</v>
      </c>
      <c r="AW259" s="174">
        <v>176</v>
      </c>
      <c r="AX259" s="173">
        <v>179</v>
      </c>
      <c r="AY259" s="174">
        <v>191</v>
      </c>
      <c r="AZ259" s="192">
        <v>313.5593220338983</v>
      </c>
      <c r="BA259" s="174">
        <v>326</v>
      </c>
      <c r="BB259" s="166">
        <v>340</v>
      </c>
      <c r="BC259" s="167">
        <v>177.8207073954984</v>
      </c>
      <c r="BD259" s="173">
        <v>458</v>
      </c>
      <c r="BE259" s="174">
        <v>493</v>
      </c>
      <c r="BF259" s="173">
        <v>254</v>
      </c>
      <c r="BG259" s="174">
        <v>273</v>
      </c>
      <c r="BH259" s="173">
        <v>286</v>
      </c>
      <c r="BI259" s="174">
        <v>285</v>
      </c>
      <c r="BJ259" s="173">
        <v>182.2</v>
      </c>
      <c r="BK259" s="174">
        <v>189</v>
      </c>
      <c r="BL259" s="173">
        <v>166</v>
      </c>
      <c r="BM259" s="189">
        <v>163</v>
      </c>
      <c r="BN259" s="193">
        <v>260</v>
      </c>
      <c r="BO259" s="194">
        <v>280</v>
      </c>
      <c r="BP259" s="166">
        <v>388.3</v>
      </c>
      <c r="BQ259" s="167">
        <v>418.00000000000006</v>
      </c>
    </row>
    <row r="260" spans="1:69" s="195" customFormat="1" ht="41.25" customHeight="1" thickBot="1" x14ac:dyDescent="0.3">
      <c r="A260" s="205">
        <v>184</v>
      </c>
      <c r="B260" s="24" t="s">
        <v>249</v>
      </c>
      <c r="C260" s="1390" t="s">
        <v>3</v>
      </c>
      <c r="D260" s="1390"/>
      <c r="E260" s="138" t="s">
        <v>8</v>
      </c>
      <c r="F260" s="224" t="e">
        <f>#REF!</f>
        <v>#REF!</v>
      </c>
      <c r="G260" s="138">
        <v>0.5</v>
      </c>
      <c r="H260" s="206" t="e">
        <f t="shared" si="7"/>
        <v>#REF!</v>
      </c>
      <c r="I260" s="206" t="e">
        <f>(H260*($I$9+#REF!))+H260</f>
        <v>#REF!</v>
      </c>
      <c r="J260" s="274" t="e">
        <f>#REF!</f>
        <v>#REF!</v>
      </c>
      <c r="K260" s="275" t="e">
        <f>#REF!</f>
        <v>#REF!</v>
      </c>
      <c r="L260" s="166">
        <v>290</v>
      </c>
      <c r="M260" s="167">
        <v>187</v>
      </c>
      <c r="N260" s="184">
        <v>217.24911727371494</v>
      </c>
      <c r="O260" s="185">
        <v>171.4</v>
      </c>
      <c r="P260" s="186">
        <v>320</v>
      </c>
      <c r="Q260" s="167">
        <v>237.75</v>
      </c>
      <c r="R260" s="166">
        <v>288.24792540907578</v>
      </c>
      <c r="S260" s="167">
        <v>255.1</v>
      </c>
      <c r="T260" s="187">
        <v>507</v>
      </c>
      <c r="U260" s="188">
        <v>146</v>
      </c>
      <c r="V260" s="166">
        <v>235.34238533475263</v>
      </c>
      <c r="W260" s="167">
        <v>253.2660614018474</v>
      </c>
      <c r="X260" s="173">
        <v>286</v>
      </c>
      <c r="Y260" s="189">
        <v>286</v>
      </c>
      <c r="Z260" s="166">
        <v>385.34</v>
      </c>
      <c r="AA260" s="167">
        <v>415</v>
      </c>
      <c r="AB260" s="166">
        <v>532</v>
      </c>
      <c r="AC260" s="321">
        <v>315</v>
      </c>
      <c r="AD260" s="173">
        <v>328</v>
      </c>
      <c r="AE260" s="191">
        <v>197</v>
      </c>
      <c r="AF260" s="173">
        <v>240</v>
      </c>
      <c r="AG260" s="174">
        <v>249</v>
      </c>
      <c r="AH260" s="173">
        <v>184.1</v>
      </c>
      <c r="AI260" s="174">
        <v>206</v>
      </c>
      <c r="AJ260" s="173">
        <v>189.33</v>
      </c>
      <c r="AK260" s="174">
        <v>204</v>
      </c>
      <c r="AL260" s="173">
        <v>95</v>
      </c>
      <c r="AM260" s="174">
        <v>92</v>
      </c>
      <c r="AN260" s="173">
        <v>280.52</v>
      </c>
      <c r="AO260" s="189">
        <v>291.3</v>
      </c>
      <c r="AP260" s="173">
        <v>306.952</v>
      </c>
      <c r="AQ260" s="174">
        <v>329.76599999999996</v>
      </c>
      <c r="AR260" s="173">
        <v>262</v>
      </c>
      <c r="AS260" s="174">
        <v>282</v>
      </c>
      <c r="AT260" s="173">
        <v>232.14</v>
      </c>
      <c r="AU260" s="174">
        <v>249.81</v>
      </c>
      <c r="AV260" s="173">
        <v>260.8</v>
      </c>
      <c r="AW260" s="174">
        <v>176</v>
      </c>
      <c r="AX260" s="173">
        <v>179</v>
      </c>
      <c r="AY260" s="174">
        <v>191</v>
      </c>
      <c r="AZ260" s="192">
        <v>313.5593220338983</v>
      </c>
      <c r="BA260" s="174">
        <v>326</v>
      </c>
      <c r="BB260" s="166">
        <v>340</v>
      </c>
      <c r="BC260" s="167">
        <v>177.8207073954984</v>
      </c>
      <c r="BD260" s="173">
        <v>458</v>
      </c>
      <c r="BE260" s="174">
        <v>493</v>
      </c>
      <c r="BF260" s="173">
        <v>254</v>
      </c>
      <c r="BG260" s="174">
        <v>273</v>
      </c>
      <c r="BH260" s="173">
        <v>286</v>
      </c>
      <c r="BI260" s="174">
        <v>285</v>
      </c>
      <c r="BJ260" s="173">
        <v>182.2</v>
      </c>
      <c r="BK260" s="174">
        <v>189</v>
      </c>
      <c r="BL260" s="173">
        <v>166</v>
      </c>
      <c r="BM260" s="189">
        <v>163</v>
      </c>
      <c r="BN260" s="193">
        <v>260</v>
      </c>
      <c r="BO260" s="194">
        <v>280</v>
      </c>
      <c r="BP260" s="166">
        <v>388.3</v>
      </c>
      <c r="BQ260" s="167">
        <v>418.00000000000006</v>
      </c>
    </row>
    <row r="261" spans="1:69" s="195" customFormat="1" ht="41.25" customHeight="1" thickBot="1" x14ac:dyDescent="0.3">
      <c r="A261" s="205">
        <v>185</v>
      </c>
      <c r="B261" s="24" t="s">
        <v>250</v>
      </c>
      <c r="C261" s="1390" t="s">
        <v>3</v>
      </c>
      <c r="D261" s="1390"/>
      <c r="E261" s="138" t="s">
        <v>8</v>
      </c>
      <c r="F261" s="224" t="e">
        <f>#REF!</f>
        <v>#REF!</v>
      </c>
      <c r="G261" s="138">
        <v>0.5</v>
      </c>
      <c r="H261" s="206" t="e">
        <f t="shared" si="7"/>
        <v>#REF!</v>
      </c>
      <c r="I261" s="206" t="e">
        <f>(H261*($I$9+#REF!))+H261</f>
        <v>#REF!</v>
      </c>
      <c r="J261" s="274" t="e">
        <f>#REF!</f>
        <v>#REF!</v>
      </c>
      <c r="K261" s="275" t="e">
        <f>#REF!</f>
        <v>#REF!</v>
      </c>
      <c r="L261" s="166">
        <v>290</v>
      </c>
      <c r="M261" s="167">
        <v>187</v>
      </c>
      <c r="N261" s="184">
        <v>217.24911727371494</v>
      </c>
      <c r="O261" s="185">
        <v>171.4</v>
      </c>
      <c r="P261" s="186">
        <v>320</v>
      </c>
      <c r="Q261" s="167">
        <v>237.75</v>
      </c>
      <c r="R261" s="166">
        <v>288.24792540907578</v>
      </c>
      <c r="S261" s="167">
        <v>255.1</v>
      </c>
      <c r="T261" s="187">
        <v>507</v>
      </c>
      <c r="U261" s="188">
        <v>146</v>
      </c>
      <c r="V261" s="166">
        <v>235.34238533475263</v>
      </c>
      <c r="W261" s="167">
        <v>253.2660614018474</v>
      </c>
      <c r="X261" s="173">
        <v>286</v>
      </c>
      <c r="Y261" s="189">
        <v>286</v>
      </c>
      <c r="Z261" s="166">
        <v>385.34</v>
      </c>
      <c r="AA261" s="167">
        <v>415</v>
      </c>
      <c r="AB261" s="166">
        <v>532</v>
      </c>
      <c r="AC261" s="321">
        <v>315</v>
      </c>
      <c r="AD261" s="173">
        <v>328</v>
      </c>
      <c r="AE261" s="191">
        <v>197</v>
      </c>
      <c r="AF261" s="173">
        <v>240</v>
      </c>
      <c r="AG261" s="174">
        <v>249</v>
      </c>
      <c r="AH261" s="173">
        <v>184.1</v>
      </c>
      <c r="AI261" s="174">
        <v>206</v>
      </c>
      <c r="AJ261" s="173">
        <v>189.33</v>
      </c>
      <c r="AK261" s="174">
        <v>204</v>
      </c>
      <c r="AL261" s="173">
        <v>144</v>
      </c>
      <c r="AM261" s="174">
        <v>139</v>
      </c>
      <c r="AN261" s="173">
        <v>280.52</v>
      </c>
      <c r="AO261" s="189">
        <v>291.3</v>
      </c>
      <c r="AP261" s="173">
        <v>306.952</v>
      </c>
      <c r="AQ261" s="174">
        <v>329.76599999999996</v>
      </c>
      <c r="AR261" s="173">
        <v>262</v>
      </c>
      <c r="AS261" s="174">
        <v>282</v>
      </c>
      <c r="AT261" s="173">
        <v>232.14</v>
      </c>
      <c r="AU261" s="174">
        <v>249.81</v>
      </c>
      <c r="AV261" s="173">
        <v>260.8</v>
      </c>
      <c r="AW261" s="174">
        <v>176</v>
      </c>
      <c r="AX261" s="173">
        <v>179</v>
      </c>
      <c r="AY261" s="174">
        <v>191</v>
      </c>
      <c r="AZ261" s="192">
        <v>313.5593220338983</v>
      </c>
      <c r="BA261" s="174">
        <v>326</v>
      </c>
      <c r="BB261" s="166">
        <v>340</v>
      </c>
      <c r="BC261" s="167">
        <v>177.8207073954984</v>
      </c>
      <c r="BD261" s="173">
        <v>458</v>
      </c>
      <c r="BE261" s="174">
        <v>493</v>
      </c>
      <c r="BF261" s="173">
        <v>254</v>
      </c>
      <c r="BG261" s="174">
        <v>273</v>
      </c>
      <c r="BH261" s="173">
        <v>286</v>
      </c>
      <c r="BI261" s="174">
        <v>285</v>
      </c>
      <c r="BJ261" s="173">
        <v>182.2</v>
      </c>
      <c r="BK261" s="174">
        <v>189</v>
      </c>
      <c r="BL261" s="173">
        <v>166</v>
      </c>
      <c r="BM261" s="189">
        <v>163</v>
      </c>
      <c r="BN261" s="193">
        <v>260</v>
      </c>
      <c r="BO261" s="194">
        <v>280</v>
      </c>
      <c r="BP261" s="166">
        <v>388.3</v>
      </c>
      <c r="BQ261" s="167">
        <v>418.00000000000006</v>
      </c>
    </row>
    <row r="262" spans="1:69" s="195" customFormat="1" ht="41.25" customHeight="1" thickBot="1" x14ac:dyDescent="0.3">
      <c r="A262" s="205">
        <v>186</v>
      </c>
      <c r="B262" s="24" t="s">
        <v>251</v>
      </c>
      <c r="C262" s="1390" t="s">
        <v>3</v>
      </c>
      <c r="D262" s="1390"/>
      <c r="E262" s="138" t="s">
        <v>8</v>
      </c>
      <c r="F262" s="224" t="e">
        <f>#REF!</f>
        <v>#REF!</v>
      </c>
      <c r="G262" s="138">
        <v>0.5</v>
      </c>
      <c r="H262" s="206" t="e">
        <f t="shared" si="7"/>
        <v>#REF!</v>
      </c>
      <c r="I262" s="206" t="e">
        <f>(H262*($I$9+#REF!))+H262</f>
        <v>#REF!</v>
      </c>
      <c r="J262" s="274" t="e">
        <f>#REF!</f>
        <v>#REF!</v>
      </c>
      <c r="K262" s="275" t="e">
        <f>#REF!</f>
        <v>#REF!</v>
      </c>
      <c r="L262" s="166">
        <v>290</v>
      </c>
      <c r="M262" s="167">
        <v>187</v>
      </c>
      <c r="N262" s="184">
        <v>217.24911727371494</v>
      </c>
      <c r="O262" s="185">
        <v>171.4</v>
      </c>
      <c r="P262" s="186">
        <v>320</v>
      </c>
      <c r="Q262" s="167">
        <v>237.75</v>
      </c>
      <c r="R262" s="166">
        <v>288.24792540907578</v>
      </c>
      <c r="S262" s="167">
        <v>255.1</v>
      </c>
      <c r="T262" s="187">
        <v>507</v>
      </c>
      <c r="U262" s="188">
        <v>146</v>
      </c>
      <c r="V262" s="166">
        <v>235.34238533475263</v>
      </c>
      <c r="W262" s="167">
        <v>253.2660614018474</v>
      </c>
      <c r="X262" s="173">
        <v>286</v>
      </c>
      <c r="Y262" s="189">
        <v>286</v>
      </c>
      <c r="Z262" s="166">
        <v>385.34</v>
      </c>
      <c r="AA262" s="167">
        <v>415</v>
      </c>
      <c r="AB262" s="166">
        <v>532</v>
      </c>
      <c r="AC262" s="321">
        <v>315</v>
      </c>
      <c r="AD262" s="173">
        <v>328</v>
      </c>
      <c r="AE262" s="191">
        <v>197</v>
      </c>
      <c r="AF262" s="173">
        <v>240</v>
      </c>
      <c r="AG262" s="174">
        <v>249</v>
      </c>
      <c r="AH262" s="173">
        <v>184.1</v>
      </c>
      <c r="AI262" s="174">
        <v>206</v>
      </c>
      <c r="AJ262" s="173">
        <v>189.33</v>
      </c>
      <c r="AK262" s="174">
        <v>204</v>
      </c>
      <c r="AL262" s="173">
        <v>144</v>
      </c>
      <c r="AM262" s="174">
        <v>139</v>
      </c>
      <c r="AN262" s="173">
        <v>280.52</v>
      </c>
      <c r="AO262" s="189">
        <v>291.3</v>
      </c>
      <c r="AP262" s="173">
        <v>306.952</v>
      </c>
      <c r="AQ262" s="174">
        <v>329.76599999999996</v>
      </c>
      <c r="AR262" s="173">
        <v>262</v>
      </c>
      <c r="AS262" s="174">
        <v>282</v>
      </c>
      <c r="AT262" s="173">
        <v>232.14</v>
      </c>
      <c r="AU262" s="174">
        <v>249.81</v>
      </c>
      <c r="AV262" s="173">
        <v>260.8</v>
      </c>
      <c r="AW262" s="174">
        <v>176</v>
      </c>
      <c r="AX262" s="173">
        <v>179</v>
      </c>
      <c r="AY262" s="174">
        <v>191</v>
      </c>
      <c r="AZ262" s="192">
        <v>313.5593220338983</v>
      </c>
      <c r="BA262" s="174">
        <v>326</v>
      </c>
      <c r="BB262" s="166">
        <v>340</v>
      </c>
      <c r="BC262" s="167">
        <v>177.8207073954984</v>
      </c>
      <c r="BD262" s="173">
        <v>458</v>
      </c>
      <c r="BE262" s="174">
        <v>493</v>
      </c>
      <c r="BF262" s="173">
        <v>254</v>
      </c>
      <c r="BG262" s="174">
        <v>273</v>
      </c>
      <c r="BH262" s="173">
        <v>286</v>
      </c>
      <c r="BI262" s="174">
        <v>285</v>
      </c>
      <c r="BJ262" s="173">
        <v>182.2</v>
      </c>
      <c r="BK262" s="174">
        <v>189</v>
      </c>
      <c r="BL262" s="173">
        <v>166</v>
      </c>
      <c r="BM262" s="189">
        <v>163</v>
      </c>
      <c r="BN262" s="193">
        <v>260</v>
      </c>
      <c r="BO262" s="194">
        <v>280</v>
      </c>
      <c r="BP262" s="166">
        <v>388.3</v>
      </c>
      <c r="BQ262" s="167">
        <v>418.00000000000006</v>
      </c>
    </row>
    <row r="263" spans="1:69" s="195" customFormat="1" ht="41.25" customHeight="1" thickBot="1" x14ac:dyDescent="0.3">
      <c r="A263" s="205">
        <v>187</v>
      </c>
      <c r="B263" s="24" t="s">
        <v>252</v>
      </c>
      <c r="C263" s="1390" t="s">
        <v>3</v>
      </c>
      <c r="D263" s="1390"/>
      <c r="E263" s="138" t="s">
        <v>8</v>
      </c>
      <c r="F263" s="224" t="e">
        <f>#REF!</f>
        <v>#REF!</v>
      </c>
      <c r="G263" s="138">
        <v>0.5</v>
      </c>
      <c r="H263" s="206" t="e">
        <f t="shared" si="7"/>
        <v>#REF!</v>
      </c>
      <c r="I263" s="206" t="e">
        <f>(H263*($I$9+#REF!))+H263</f>
        <v>#REF!</v>
      </c>
      <c r="J263" s="274" t="e">
        <f>#REF!</f>
        <v>#REF!</v>
      </c>
      <c r="K263" s="275" t="e">
        <f>#REF!</f>
        <v>#REF!</v>
      </c>
      <c r="L263" s="166">
        <v>290</v>
      </c>
      <c r="M263" s="167">
        <v>187</v>
      </c>
      <c r="N263" s="184">
        <v>217.24911727371494</v>
      </c>
      <c r="O263" s="185">
        <v>171.4</v>
      </c>
      <c r="P263" s="186">
        <v>320</v>
      </c>
      <c r="Q263" s="167">
        <v>237.75</v>
      </c>
      <c r="R263" s="166">
        <v>288.24792540907578</v>
      </c>
      <c r="S263" s="167">
        <v>255.1</v>
      </c>
      <c r="T263" s="187">
        <v>507</v>
      </c>
      <c r="U263" s="188">
        <v>146</v>
      </c>
      <c r="V263" s="166">
        <v>235.34238533475263</v>
      </c>
      <c r="W263" s="167">
        <v>253.2660614018474</v>
      </c>
      <c r="X263" s="173">
        <v>286</v>
      </c>
      <c r="Y263" s="189">
        <v>286</v>
      </c>
      <c r="Z263" s="166">
        <v>385.34</v>
      </c>
      <c r="AA263" s="167">
        <v>415</v>
      </c>
      <c r="AB263" s="166">
        <v>532</v>
      </c>
      <c r="AC263" s="321">
        <v>315</v>
      </c>
      <c r="AD263" s="173">
        <v>328</v>
      </c>
      <c r="AE263" s="191">
        <v>197</v>
      </c>
      <c r="AF263" s="173">
        <v>240</v>
      </c>
      <c r="AG263" s="174">
        <v>249</v>
      </c>
      <c r="AH263" s="173">
        <v>184.1</v>
      </c>
      <c r="AI263" s="174">
        <v>206</v>
      </c>
      <c r="AJ263" s="173">
        <v>189.33</v>
      </c>
      <c r="AK263" s="174">
        <v>204</v>
      </c>
      <c r="AL263" s="173">
        <v>144</v>
      </c>
      <c r="AM263" s="174">
        <v>139</v>
      </c>
      <c r="AN263" s="173">
        <v>280.52</v>
      </c>
      <c r="AO263" s="189">
        <v>291.3</v>
      </c>
      <c r="AP263" s="173">
        <v>613.904</v>
      </c>
      <c r="AQ263" s="174">
        <v>659.53199999999993</v>
      </c>
      <c r="AR263" s="173">
        <v>262</v>
      </c>
      <c r="AS263" s="174">
        <v>282</v>
      </c>
      <c r="AT263" s="173">
        <v>232.14</v>
      </c>
      <c r="AU263" s="174">
        <v>249.81</v>
      </c>
      <c r="AV263" s="173">
        <v>260.8</v>
      </c>
      <c r="AW263" s="174">
        <v>176</v>
      </c>
      <c r="AX263" s="173">
        <v>179</v>
      </c>
      <c r="AY263" s="174">
        <v>191</v>
      </c>
      <c r="AZ263" s="192">
        <v>313.5593220338983</v>
      </c>
      <c r="BA263" s="174">
        <v>326</v>
      </c>
      <c r="BB263" s="166">
        <v>340</v>
      </c>
      <c r="BC263" s="167">
        <v>177.8207073954984</v>
      </c>
      <c r="BD263" s="173">
        <v>458</v>
      </c>
      <c r="BE263" s="174">
        <v>493</v>
      </c>
      <c r="BF263" s="173">
        <v>254</v>
      </c>
      <c r="BG263" s="174">
        <v>273</v>
      </c>
      <c r="BH263" s="173">
        <v>286</v>
      </c>
      <c r="BI263" s="174">
        <v>285</v>
      </c>
      <c r="BJ263" s="173">
        <v>182.2</v>
      </c>
      <c r="BK263" s="174">
        <v>189</v>
      </c>
      <c r="BL263" s="173">
        <v>166</v>
      </c>
      <c r="BM263" s="189">
        <v>163</v>
      </c>
      <c r="BN263" s="193">
        <v>260</v>
      </c>
      <c r="BO263" s="194">
        <v>280</v>
      </c>
      <c r="BP263" s="166">
        <v>388.3</v>
      </c>
      <c r="BQ263" s="167">
        <v>418.00000000000006</v>
      </c>
    </row>
    <row r="264" spans="1:69" s="195" customFormat="1" ht="41.25" customHeight="1" thickBot="1" x14ac:dyDescent="0.3">
      <c r="A264" s="205">
        <v>188</v>
      </c>
      <c r="B264" s="24" t="s">
        <v>253</v>
      </c>
      <c r="C264" s="1390" t="s">
        <v>3</v>
      </c>
      <c r="D264" s="1390"/>
      <c r="E264" s="138" t="s">
        <v>8</v>
      </c>
      <c r="F264" s="224" t="e">
        <f>#REF!</f>
        <v>#REF!</v>
      </c>
      <c r="G264" s="138">
        <v>0.5</v>
      </c>
      <c r="H264" s="206" t="e">
        <f t="shared" si="7"/>
        <v>#REF!</v>
      </c>
      <c r="I264" s="206" t="e">
        <f>(H264*($I$9+#REF!))+H264</f>
        <v>#REF!</v>
      </c>
      <c r="J264" s="274" t="e">
        <f>#REF!</f>
        <v>#REF!</v>
      </c>
      <c r="K264" s="275" t="e">
        <f>#REF!</f>
        <v>#REF!</v>
      </c>
      <c r="L264" s="166">
        <v>290</v>
      </c>
      <c r="M264" s="167">
        <v>187</v>
      </c>
      <c r="N264" s="184">
        <v>217.24911727371494</v>
      </c>
      <c r="O264" s="185">
        <v>171.4</v>
      </c>
      <c r="P264" s="186">
        <v>320</v>
      </c>
      <c r="Q264" s="167">
        <v>237.75</v>
      </c>
      <c r="R264" s="166">
        <v>288.24792540907578</v>
      </c>
      <c r="S264" s="167">
        <v>255.1</v>
      </c>
      <c r="T264" s="187">
        <v>507</v>
      </c>
      <c r="U264" s="188">
        <v>146</v>
      </c>
      <c r="V264" s="166">
        <v>235.34238533475263</v>
      </c>
      <c r="W264" s="167">
        <v>253.2660614018474</v>
      </c>
      <c r="X264" s="173">
        <v>286</v>
      </c>
      <c r="Y264" s="189">
        <v>286</v>
      </c>
      <c r="Z264" s="166">
        <v>385.34</v>
      </c>
      <c r="AA264" s="167">
        <v>415</v>
      </c>
      <c r="AB264" s="166">
        <v>532</v>
      </c>
      <c r="AC264" s="321">
        <v>315</v>
      </c>
      <c r="AD264" s="173">
        <v>328</v>
      </c>
      <c r="AE264" s="191">
        <v>197</v>
      </c>
      <c r="AF264" s="173">
        <v>240</v>
      </c>
      <c r="AG264" s="174">
        <v>249</v>
      </c>
      <c r="AH264" s="173">
        <v>184.1</v>
      </c>
      <c r="AI264" s="174">
        <v>206</v>
      </c>
      <c r="AJ264" s="173">
        <v>189.33</v>
      </c>
      <c r="AK264" s="174">
        <v>204</v>
      </c>
      <c r="AL264" s="173">
        <v>144</v>
      </c>
      <c r="AM264" s="174">
        <v>139</v>
      </c>
      <c r="AN264" s="173">
        <v>280.52</v>
      </c>
      <c r="AO264" s="189">
        <v>291.3</v>
      </c>
      <c r="AP264" s="173">
        <v>613.904</v>
      </c>
      <c r="AQ264" s="174">
        <v>659.53199999999993</v>
      </c>
      <c r="AR264" s="173">
        <v>262</v>
      </c>
      <c r="AS264" s="174">
        <v>282</v>
      </c>
      <c r="AT264" s="173">
        <v>232.14</v>
      </c>
      <c r="AU264" s="174">
        <v>249.81</v>
      </c>
      <c r="AV264" s="173">
        <v>260.8</v>
      </c>
      <c r="AW264" s="174">
        <v>176</v>
      </c>
      <c r="AX264" s="173">
        <v>179</v>
      </c>
      <c r="AY264" s="174">
        <v>191</v>
      </c>
      <c r="AZ264" s="192">
        <v>313.5593220338983</v>
      </c>
      <c r="BA264" s="174">
        <v>326</v>
      </c>
      <c r="BB264" s="166">
        <v>340</v>
      </c>
      <c r="BC264" s="167">
        <v>177.8207073954984</v>
      </c>
      <c r="BD264" s="173">
        <v>458</v>
      </c>
      <c r="BE264" s="174">
        <v>493</v>
      </c>
      <c r="BF264" s="173">
        <v>254</v>
      </c>
      <c r="BG264" s="174">
        <v>273</v>
      </c>
      <c r="BH264" s="173">
        <v>286</v>
      </c>
      <c r="BI264" s="174">
        <v>285</v>
      </c>
      <c r="BJ264" s="173">
        <v>182.2</v>
      </c>
      <c r="BK264" s="174">
        <v>189</v>
      </c>
      <c r="BL264" s="173">
        <v>166</v>
      </c>
      <c r="BM264" s="189">
        <v>163</v>
      </c>
      <c r="BN264" s="193">
        <v>260</v>
      </c>
      <c r="BO264" s="194">
        <v>280</v>
      </c>
      <c r="BP264" s="166">
        <v>388.3</v>
      </c>
      <c r="BQ264" s="167">
        <v>418.00000000000006</v>
      </c>
    </row>
    <row r="265" spans="1:69" s="195" customFormat="1" ht="41.25" customHeight="1" thickBot="1" x14ac:dyDescent="0.3">
      <c r="A265" s="205">
        <v>189</v>
      </c>
      <c r="B265" s="24" t="s">
        <v>254</v>
      </c>
      <c r="C265" s="1390" t="s">
        <v>3</v>
      </c>
      <c r="D265" s="1390"/>
      <c r="E265" s="138" t="s">
        <v>8</v>
      </c>
      <c r="F265" s="224" t="e">
        <f>#REF!</f>
        <v>#REF!</v>
      </c>
      <c r="G265" s="138">
        <v>0.5</v>
      </c>
      <c r="H265" s="206" t="e">
        <f t="shared" si="7"/>
        <v>#REF!</v>
      </c>
      <c r="I265" s="206" t="e">
        <f>(H265*($I$9+#REF!))+H265</f>
        <v>#REF!</v>
      </c>
      <c r="J265" s="274" t="e">
        <f>#REF!</f>
        <v>#REF!</v>
      </c>
      <c r="K265" s="275" t="e">
        <f>#REF!</f>
        <v>#REF!</v>
      </c>
      <c r="L265" s="166">
        <v>290</v>
      </c>
      <c r="M265" s="167">
        <v>187</v>
      </c>
      <c r="N265" s="184">
        <v>217.24911727371494</v>
      </c>
      <c r="O265" s="185">
        <v>171.4</v>
      </c>
      <c r="P265" s="186">
        <v>320</v>
      </c>
      <c r="Q265" s="167">
        <v>237.75</v>
      </c>
      <c r="R265" s="166">
        <v>288.24792540907578</v>
      </c>
      <c r="S265" s="167">
        <v>255.1</v>
      </c>
      <c r="T265" s="187">
        <v>507</v>
      </c>
      <c r="U265" s="188">
        <v>146</v>
      </c>
      <c r="V265" s="166">
        <v>235.34238533475263</v>
      </c>
      <c r="W265" s="167">
        <v>253.2660614018474</v>
      </c>
      <c r="X265" s="173">
        <v>286</v>
      </c>
      <c r="Y265" s="189">
        <v>286</v>
      </c>
      <c r="Z265" s="166">
        <v>385.34</v>
      </c>
      <c r="AA265" s="167">
        <v>415</v>
      </c>
      <c r="AB265" s="166">
        <v>532</v>
      </c>
      <c r="AC265" s="321">
        <v>315</v>
      </c>
      <c r="AD265" s="173">
        <v>328</v>
      </c>
      <c r="AE265" s="191">
        <v>197</v>
      </c>
      <c r="AF265" s="173">
        <v>240</v>
      </c>
      <c r="AG265" s="174">
        <v>249</v>
      </c>
      <c r="AH265" s="173">
        <v>184.1</v>
      </c>
      <c r="AI265" s="174">
        <v>206</v>
      </c>
      <c r="AJ265" s="173">
        <v>189.33</v>
      </c>
      <c r="AK265" s="174">
        <v>204</v>
      </c>
      <c r="AL265" s="173">
        <v>144</v>
      </c>
      <c r="AM265" s="174">
        <v>139</v>
      </c>
      <c r="AN265" s="173">
        <v>280.52</v>
      </c>
      <c r="AO265" s="189">
        <v>291.3</v>
      </c>
      <c r="AP265" s="173">
        <v>613.904</v>
      </c>
      <c r="AQ265" s="174">
        <v>659.53199999999993</v>
      </c>
      <c r="AR265" s="173">
        <v>262</v>
      </c>
      <c r="AS265" s="174">
        <v>282</v>
      </c>
      <c r="AT265" s="173">
        <v>232.14</v>
      </c>
      <c r="AU265" s="174">
        <v>249.81</v>
      </c>
      <c r="AV265" s="173">
        <v>260.8</v>
      </c>
      <c r="AW265" s="174">
        <v>176</v>
      </c>
      <c r="AX265" s="173">
        <v>179</v>
      </c>
      <c r="AY265" s="174">
        <v>191</v>
      </c>
      <c r="AZ265" s="192">
        <v>313.5593220338983</v>
      </c>
      <c r="BA265" s="174">
        <v>326</v>
      </c>
      <c r="BB265" s="166">
        <v>340</v>
      </c>
      <c r="BC265" s="167">
        <v>177.8207073954984</v>
      </c>
      <c r="BD265" s="173">
        <v>458</v>
      </c>
      <c r="BE265" s="174">
        <v>493</v>
      </c>
      <c r="BF265" s="173">
        <v>254</v>
      </c>
      <c r="BG265" s="174">
        <v>273</v>
      </c>
      <c r="BH265" s="173">
        <v>286</v>
      </c>
      <c r="BI265" s="174">
        <v>285</v>
      </c>
      <c r="BJ265" s="173">
        <v>182.2</v>
      </c>
      <c r="BK265" s="174">
        <v>189</v>
      </c>
      <c r="BL265" s="173">
        <v>166</v>
      </c>
      <c r="BM265" s="189">
        <v>163</v>
      </c>
      <c r="BN265" s="193">
        <v>260</v>
      </c>
      <c r="BO265" s="194">
        <v>280</v>
      </c>
      <c r="BP265" s="166">
        <v>388.3</v>
      </c>
      <c r="BQ265" s="167">
        <v>418.00000000000006</v>
      </c>
    </row>
    <row r="266" spans="1:69" s="195" customFormat="1" ht="41.25" customHeight="1" thickBot="1" x14ac:dyDescent="0.3">
      <c r="A266" s="205">
        <v>190</v>
      </c>
      <c r="B266" s="24" t="s">
        <v>255</v>
      </c>
      <c r="C266" s="1390" t="s">
        <v>3</v>
      </c>
      <c r="D266" s="1390"/>
      <c r="E266" s="138" t="s">
        <v>8</v>
      </c>
      <c r="F266" s="224" t="e">
        <f>#REF!</f>
        <v>#REF!</v>
      </c>
      <c r="G266" s="138">
        <v>0.5</v>
      </c>
      <c r="H266" s="206" t="e">
        <f t="shared" si="7"/>
        <v>#REF!</v>
      </c>
      <c r="I266" s="206" t="e">
        <f>(H266*($I$9+#REF!))+H266</f>
        <v>#REF!</v>
      </c>
      <c r="J266" s="274" t="e">
        <f>#REF!</f>
        <v>#REF!</v>
      </c>
      <c r="K266" s="275" t="e">
        <f>#REF!</f>
        <v>#REF!</v>
      </c>
      <c r="L266" s="166">
        <v>290</v>
      </c>
      <c r="M266" s="167">
        <v>187</v>
      </c>
      <c r="N266" s="184">
        <v>217.24911727371494</v>
      </c>
      <c r="O266" s="185">
        <v>171.4</v>
      </c>
      <c r="P266" s="186">
        <v>320</v>
      </c>
      <c r="Q266" s="167">
        <v>237.75</v>
      </c>
      <c r="R266" s="166">
        <v>288.24792540907578</v>
      </c>
      <c r="S266" s="167">
        <v>255.1</v>
      </c>
      <c r="T266" s="187">
        <v>507</v>
      </c>
      <c r="U266" s="188">
        <v>146</v>
      </c>
      <c r="V266" s="166">
        <v>235.34238533475263</v>
      </c>
      <c r="W266" s="167">
        <v>253.2660614018474</v>
      </c>
      <c r="X266" s="173">
        <v>286</v>
      </c>
      <c r="Y266" s="189">
        <v>286</v>
      </c>
      <c r="Z266" s="166">
        <v>385.34</v>
      </c>
      <c r="AA266" s="167">
        <v>415</v>
      </c>
      <c r="AB266" s="166">
        <v>532</v>
      </c>
      <c r="AC266" s="321">
        <v>315</v>
      </c>
      <c r="AD266" s="173">
        <v>328</v>
      </c>
      <c r="AE266" s="191">
        <v>197</v>
      </c>
      <c r="AF266" s="173">
        <v>240</v>
      </c>
      <c r="AG266" s="174">
        <v>249</v>
      </c>
      <c r="AH266" s="173">
        <v>184.1</v>
      </c>
      <c r="AI266" s="174">
        <v>206</v>
      </c>
      <c r="AJ266" s="173">
        <v>189.33</v>
      </c>
      <c r="AK266" s="174">
        <v>204</v>
      </c>
      <c r="AL266" s="173">
        <v>144</v>
      </c>
      <c r="AM266" s="174">
        <v>139</v>
      </c>
      <c r="AN266" s="173">
        <v>280.52</v>
      </c>
      <c r="AO266" s="189">
        <v>291.3</v>
      </c>
      <c r="AP266" s="173">
        <v>306.952</v>
      </c>
      <c r="AQ266" s="174">
        <v>329.76599999999996</v>
      </c>
      <c r="AR266" s="173">
        <v>262</v>
      </c>
      <c r="AS266" s="174">
        <v>282</v>
      </c>
      <c r="AT266" s="173">
        <v>232.14</v>
      </c>
      <c r="AU266" s="174">
        <v>249.81</v>
      </c>
      <c r="AV266" s="173">
        <v>260.8</v>
      </c>
      <c r="AW266" s="174">
        <v>176</v>
      </c>
      <c r="AX266" s="173">
        <v>179</v>
      </c>
      <c r="AY266" s="174">
        <v>191</v>
      </c>
      <c r="AZ266" s="192">
        <v>313.5593220338983</v>
      </c>
      <c r="BA266" s="174">
        <v>326</v>
      </c>
      <c r="BB266" s="166">
        <v>340</v>
      </c>
      <c r="BC266" s="167">
        <v>177.8207073954984</v>
      </c>
      <c r="BD266" s="173">
        <v>458</v>
      </c>
      <c r="BE266" s="174">
        <v>493</v>
      </c>
      <c r="BF266" s="173">
        <v>254</v>
      </c>
      <c r="BG266" s="174">
        <v>273</v>
      </c>
      <c r="BH266" s="173">
        <v>286</v>
      </c>
      <c r="BI266" s="174">
        <v>285</v>
      </c>
      <c r="BJ266" s="173">
        <v>182.2</v>
      </c>
      <c r="BK266" s="174">
        <v>189</v>
      </c>
      <c r="BL266" s="173">
        <v>166</v>
      </c>
      <c r="BM266" s="189">
        <v>163</v>
      </c>
      <c r="BN266" s="193">
        <v>260</v>
      </c>
      <c r="BO266" s="194">
        <v>280</v>
      </c>
      <c r="BP266" s="166">
        <v>388.3</v>
      </c>
      <c r="BQ266" s="167">
        <v>418.00000000000006</v>
      </c>
    </row>
    <row r="267" spans="1:69" s="195" customFormat="1" ht="41.25" customHeight="1" thickBot="1" x14ac:dyDescent="0.3">
      <c r="A267" s="205">
        <v>191</v>
      </c>
      <c r="B267" s="24" t="s">
        <v>256</v>
      </c>
      <c r="C267" s="1390" t="s">
        <v>3</v>
      </c>
      <c r="D267" s="1390"/>
      <c r="E267" s="138" t="s">
        <v>8</v>
      </c>
      <c r="F267" s="224" t="e">
        <f>#REF!</f>
        <v>#REF!</v>
      </c>
      <c r="G267" s="138">
        <v>1</v>
      </c>
      <c r="H267" s="206" t="e">
        <f t="shared" si="7"/>
        <v>#REF!</v>
      </c>
      <c r="I267" s="206" t="e">
        <f>(H267*($I$9+#REF!))+H267</f>
        <v>#REF!</v>
      </c>
      <c r="J267" s="274" t="e">
        <f>#REF!</f>
        <v>#REF!</v>
      </c>
      <c r="K267" s="275" t="e">
        <f>#REF!</f>
        <v>#REF!</v>
      </c>
      <c r="L267" s="166">
        <v>579</v>
      </c>
      <c r="M267" s="167">
        <v>374</v>
      </c>
      <c r="N267" s="184">
        <v>434.49823454742989</v>
      </c>
      <c r="O267" s="185">
        <v>342.9</v>
      </c>
      <c r="P267" s="186">
        <v>640</v>
      </c>
      <c r="Q267" s="167">
        <v>475.5</v>
      </c>
      <c r="R267" s="166">
        <v>576.49585081815155</v>
      </c>
      <c r="S267" s="167">
        <v>510.2</v>
      </c>
      <c r="T267" s="187">
        <v>1013</v>
      </c>
      <c r="U267" s="188">
        <v>292</v>
      </c>
      <c r="V267" s="166">
        <v>470.68477066950527</v>
      </c>
      <c r="W267" s="167">
        <v>506.53212280369479</v>
      </c>
      <c r="X267" s="173">
        <v>572</v>
      </c>
      <c r="Y267" s="189">
        <v>572</v>
      </c>
      <c r="Z267" s="166">
        <v>770.68</v>
      </c>
      <c r="AA267" s="167">
        <v>829</v>
      </c>
      <c r="AB267" s="166">
        <v>1064</v>
      </c>
      <c r="AC267" s="321">
        <v>631</v>
      </c>
      <c r="AD267" s="173">
        <v>655</v>
      </c>
      <c r="AE267" s="191">
        <v>395</v>
      </c>
      <c r="AF267" s="173">
        <v>479</v>
      </c>
      <c r="AG267" s="174">
        <v>498</v>
      </c>
      <c r="AH267" s="173">
        <v>368.19</v>
      </c>
      <c r="AI267" s="174">
        <v>412</v>
      </c>
      <c r="AJ267" s="173">
        <v>378.65</v>
      </c>
      <c r="AK267" s="174">
        <v>407</v>
      </c>
      <c r="AL267" s="173">
        <v>144</v>
      </c>
      <c r="AM267" s="174">
        <v>139</v>
      </c>
      <c r="AN267" s="173">
        <v>561.04999999999995</v>
      </c>
      <c r="AO267" s="189">
        <v>582.6</v>
      </c>
      <c r="AP267" s="173">
        <v>613.904</v>
      </c>
      <c r="AQ267" s="174">
        <v>660.56899999999996</v>
      </c>
      <c r="AR267" s="173">
        <v>524</v>
      </c>
      <c r="AS267" s="174">
        <v>564</v>
      </c>
      <c r="AT267" s="173">
        <v>464.27</v>
      </c>
      <c r="AU267" s="174">
        <v>499.63</v>
      </c>
      <c r="AV267" s="173">
        <v>521.6</v>
      </c>
      <c r="AW267" s="174">
        <v>351</v>
      </c>
      <c r="AX267" s="173">
        <v>359</v>
      </c>
      <c r="AY267" s="174">
        <v>383</v>
      </c>
      <c r="AZ267" s="192">
        <v>622.03389830508479</v>
      </c>
      <c r="BA267" s="174">
        <v>646</v>
      </c>
      <c r="BB267" s="166">
        <v>681</v>
      </c>
      <c r="BC267" s="167">
        <v>356.23022508038588</v>
      </c>
      <c r="BD267" s="173">
        <v>916</v>
      </c>
      <c r="BE267" s="174">
        <v>985</v>
      </c>
      <c r="BF267" s="173">
        <v>508</v>
      </c>
      <c r="BG267" s="174">
        <v>547</v>
      </c>
      <c r="BH267" s="173">
        <v>572</v>
      </c>
      <c r="BI267" s="174">
        <v>571</v>
      </c>
      <c r="BJ267" s="173">
        <v>364.41</v>
      </c>
      <c r="BK267" s="174">
        <v>378</v>
      </c>
      <c r="BL267" s="173">
        <v>332</v>
      </c>
      <c r="BM267" s="189">
        <v>327</v>
      </c>
      <c r="BN267" s="193">
        <v>519</v>
      </c>
      <c r="BO267" s="194">
        <v>559</v>
      </c>
      <c r="BP267" s="166">
        <v>777.7</v>
      </c>
      <c r="BQ267" s="167">
        <v>836.00000000000011</v>
      </c>
    </row>
    <row r="268" spans="1:69" s="195" customFormat="1" ht="41.25" customHeight="1" thickBot="1" x14ac:dyDescent="0.3">
      <c r="A268" s="205">
        <v>192</v>
      </c>
      <c r="B268" s="24" t="s">
        <v>257</v>
      </c>
      <c r="C268" s="1390" t="s">
        <v>3</v>
      </c>
      <c r="D268" s="1390"/>
      <c r="E268" s="138" t="s">
        <v>8</v>
      </c>
      <c r="F268" s="224" t="e">
        <f>#REF!</f>
        <v>#REF!</v>
      </c>
      <c r="G268" s="138">
        <v>0.5</v>
      </c>
      <c r="H268" s="206" t="e">
        <f t="shared" si="7"/>
        <v>#REF!</v>
      </c>
      <c r="I268" s="206" t="e">
        <f>(H268*($I$9+#REF!))+H268</f>
        <v>#REF!</v>
      </c>
      <c r="J268" s="274" t="e">
        <f>#REF!</f>
        <v>#REF!</v>
      </c>
      <c r="K268" s="275" t="e">
        <f>#REF!</f>
        <v>#REF!</v>
      </c>
      <c r="L268" s="166">
        <v>290</v>
      </c>
      <c r="M268" s="167">
        <v>187</v>
      </c>
      <c r="N268" s="184">
        <v>217.24911727371494</v>
      </c>
      <c r="O268" s="185">
        <v>171.4</v>
      </c>
      <c r="P268" s="186">
        <v>320</v>
      </c>
      <c r="Q268" s="167">
        <v>237.75</v>
      </c>
      <c r="R268" s="166">
        <v>288.24792540907578</v>
      </c>
      <c r="S268" s="167">
        <v>255.1</v>
      </c>
      <c r="T268" s="187">
        <v>507</v>
      </c>
      <c r="U268" s="188">
        <v>146</v>
      </c>
      <c r="V268" s="166">
        <v>235.34238533475263</v>
      </c>
      <c r="W268" s="167">
        <v>253.2660614018474</v>
      </c>
      <c r="X268" s="173">
        <v>286</v>
      </c>
      <c r="Y268" s="189">
        <v>286</v>
      </c>
      <c r="Z268" s="166">
        <v>385.34</v>
      </c>
      <c r="AA268" s="167">
        <v>415</v>
      </c>
      <c r="AB268" s="166">
        <v>532</v>
      </c>
      <c r="AC268" s="321">
        <v>315</v>
      </c>
      <c r="AD268" s="173">
        <v>328</v>
      </c>
      <c r="AE268" s="191">
        <v>197</v>
      </c>
      <c r="AF268" s="173">
        <v>240</v>
      </c>
      <c r="AG268" s="174">
        <v>249</v>
      </c>
      <c r="AH268" s="173">
        <v>184.1</v>
      </c>
      <c r="AI268" s="174">
        <v>206</v>
      </c>
      <c r="AJ268" s="173">
        <v>189.33</v>
      </c>
      <c r="AK268" s="174">
        <v>204</v>
      </c>
      <c r="AL268" s="173">
        <v>144</v>
      </c>
      <c r="AM268" s="174">
        <v>139</v>
      </c>
      <c r="AN268" s="173">
        <v>280.52</v>
      </c>
      <c r="AO268" s="189">
        <v>291.3</v>
      </c>
      <c r="AP268" s="173">
        <v>306.952</v>
      </c>
      <c r="AQ268" s="174">
        <v>329.76599999999996</v>
      </c>
      <c r="AR268" s="173">
        <v>262</v>
      </c>
      <c r="AS268" s="174">
        <v>282</v>
      </c>
      <c r="AT268" s="173">
        <v>232.14</v>
      </c>
      <c r="AU268" s="174">
        <v>249.81</v>
      </c>
      <c r="AV268" s="173">
        <v>260.8</v>
      </c>
      <c r="AW268" s="174">
        <v>176</v>
      </c>
      <c r="AX268" s="173">
        <v>179</v>
      </c>
      <c r="AY268" s="174">
        <v>191</v>
      </c>
      <c r="AZ268" s="192">
        <v>313.5593220338983</v>
      </c>
      <c r="BA268" s="174">
        <v>326</v>
      </c>
      <c r="BB268" s="166">
        <v>340</v>
      </c>
      <c r="BC268" s="167">
        <v>177.8207073954984</v>
      </c>
      <c r="BD268" s="173">
        <v>458</v>
      </c>
      <c r="BE268" s="174">
        <v>493</v>
      </c>
      <c r="BF268" s="173">
        <v>254</v>
      </c>
      <c r="BG268" s="174">
        <v>273</v>
      </c>
      <c r="BH268" s="173">
        <v>286</v>
      </c>
      <c r="BI268" s="174">
        <v>285</v>
      </c>
      <c r="BJ268" s="173">
        <v>182.2</v>
      </c>
      <c r="BK268" s="174">
        <v>189</v>
      </c>
      <c r="BL268" s="173">
        <v>166</v>
      </c>
      <c r="BM268" s="189">
        <v>163</v>
      </c>
      <c r="BN268" s="193">
        <v>260</v>
      </c>
      <c r="BO268" s="194">
        <v>280</v>
      </c>
      <c r="BP268" s="166">
        <v>388.3</v>
      </c>
      <c r="BQ268" s="167">
        <v>418.00000000000006</v>
      </c>
    </row>
    <row r="269" spans="1:69" s="195" customFormat="1" ht="41.25" customHeight="1" thickBot="1" x14ac:dyDescent="0.3">
      <c r="A269" s="205">
        <v>193</v>
      </c>
      <c r="B269" s="24" t="s">
        <v>258</v>
      </c>
      <c r="C269" s="1390" t="s">
        <v>3</v>
      </c>
      <c r="D269" s="1390"/>
      <c r="E269" s="138" t="s">
        <v>8</v>
      </c>
      <c r="F269" s="224" t="e">
        <f>#REF!</f>
        <v>#REF!</v>
      </c>
      <c r="G269" s="138">
        <v>0.5</v>
      </c>
      <c r="H269" s="206" t="e">
        <f t="shared" si="7"/>
        <v>#REF!</v>
      </c>
      <c r="I269" s="206" t="e">
        <f>(H269*($I$9+#REF!))+H269</f>
        <v>#REF!</v>
      </c>
      <c r="J269" s="274" t="e">
        <f>#REF!</f>
        <v>#REF!</v>
      </c>
      <c r="K269" s="275" t="e">
        <f>#REF!</f>
        <v>#REF!</v>
      </c>
      <c r="L269" s="166">
        <v>290</v>
      </c>
      <c r="M269" s="167">
        <v>187</v>
      </c>
      <c r="N269" s="184">
        <v>217.24911727371494</v>
      </c>
      <c r="O269" s="185">
        <v>171.4</v>
      </c>
      <c r="P269" s="186">
        <v>320</v>
      </c>
      <c r="Q269" s="167">
        <v>237.75</v>
      </c>
      <c r="R269" s="166">
        <v>288.24792540907578</v>
      </c>
      <c r="S269" s="167">
        <v>255.1</v>
      </c>
      <c r="T269" s="187">
        <v>507</v>
      </c>
      <c r="U269" s="188">
        <v>146</v>
      </c>
      <c r="V269" s="166">
        <v>235.34238533475263</v>
      </c>
      <c r="W269" s="167">
        <v>253.2660614018474</v>
      </c>
      <c r="X269" s="173">
        <v>286</v>
      </c>
      <c r="Y269" s="189">
        <v>286</v>
      </c>
      <c r="Z269" s="166">
        <v>385.34</v>
      </c>
      <c r="AA269" s="167">
        <v>415</v>
      </c>
      <c r="AB269" s="166">
        <v>532</v>
      </c>
      <c r="AC269" s="321">
        <v>315</v>
      </c>
      <c r="AD269" s="173">
        <v>328</v>
      </c>
      <c r="AE269" s="191">
        <v>197</v>
      </c>
      <c r="AF269" s="173">
        <v>240</v>
      </c>
      <c r="AG269" s="174">
        <v>249</v>
      </c>
      <c r="AH269" s="173">
        <v>184.1</v>
      </c>
      <c r="AI269" s="174">
        <v>206</v>
      </c>
      <c r="AJ269" s="173">
        <v>189.33</v>
      </c>
      <c r="AK269" s="174">
        <v>204</v>
      </c>
      <c r="AL269" s="173">
        <v>95</v>
      </c>
      <c r="AM269" s="174">
        <v>92</v>
      </c>
      <c r="AN269" s="173">
        <v>280.52</v>
      </c>
      <c r="AO269" s="189">
        <v>291.3</v>
      </c>
      <c r="AP269" s="173">
        <v>306.952</v>
      </c>
      <c r="AQ269" s="174">
        <v>329.76599999999996</v>
      </c>
      <c r="AR269" s="173">
        <v>262</v>
      </c>
      <c r="AS269" s="174">
        <v>282</v>
      </c>
      <c r="AT269" s="173">
        <v>232.14</v>
      </c>
      <c r="AU269" s="174">
        <v>249.81</v>
      </c>
      <c r="AV269" s="173">
        <v>260.8</v>
      </c>
      <c r="AW269" s="174">
        <v>176</v>
      </c>
      <c r="AX269" s="173">
        <v>179</v>
      </c>
      <c r="AY269" s="174">
        <v>191</v>
      </c>
      <c r="AZ269" s="192">
        <v>313.5593220338983</v>
      </c>
      <c r="BA269" s="174">
        <v>326</v>
      </c>
      <c r="BB269" s="166">
        <v>340</v>
      </c>
      <c r="BC269" s="167">
        <v>177.8207073954984</v>
      </c>
      <c r="BD269" s="173">
        <v>458</v>
      </c>
      <c r="BE269" s="174">
        <v>493</v>
      </c>
      <c r="BF269" s="173">
        <v>254</v>
      </c>
      <c r="BG269" s="174">
        <v>273</v>
      </c>
      <c r="BH269" s="173">
        <v>286</v>
      </c>
      <c r="BI269" s="174">
        <v>285</v>
      </c>
      <c r="BJ269" s="173">
        <v>182.2</v>
      </c>
      <c r="BK269" s="174">
        <v>189</v>
      </c>
      <c r="BL269" s="173">
        <v>166</v>
      </c>
      <c r="BM269" s="189">
        <v>163</v>
      </c>
      <c r="BN269" s="193">
        <v>260</v>
      </c>
      <c r="BO269" s="194">
        <v>280</v>
      </c>
      <c r="BP269" s="166">
        <v>388.3</v>
      </c>
      <c r="BQ269" s="167">
        <v>418.00000000000006</v>
      </c>
    </row>
    <row r="270" spans="1:69" s="195" customFormat="1" ht="41.25" customHeight="1" thickBot="1" x14ac:dyDescent="0.3">
      <c r="A270" s="205">
        <v>194</v>
      </c>
      <c r="B270" s="24" t="s">
        <v>259</v>
      </c>
      <c r="C270" s="1390" t="s">
        <v>3</v>
      </c>
      <c r="D270" s="1390"/>
      <c r="E270" s="138" t="s">
        <v>8</v>
      </c>
      <c r="F270" s="224" t="e">
        <f>#REF!</f>
        <v>#REF!</v>
      </c>
      <c r="G270" s="138">
        <v>0.7</v>
      </c>
      <c r="H270" s="206" t="e">
        <f t="shared" si="7"/>
        <v>#REF!</v>
      </c>
      <c r="I270" s="206" t="e">
        <f>(H270*($I$9+#REF!))+H270</f>
        <v>#REF!</v>
      </c>
      <c r="J270" s="274" t="e">
        <f>#REF!</f>
        <v>#REF!</v>
      </c>
      <c r="K270" s="275" t="e">
        <f>#REF!</f>
        <v>#REF!</v>
      </c>
      <c r="L270" s="166">
        <v>405</v>
      </c>
      <c r="M270" s="167">
        <v>262</v>
      </c>
      <c r="N270" s="184">
        <v>304.14876418320097</v>
      </c>
      <c r="O270" s="185">
        <v>240</v>
      </c>
      <c r="P270" s="186">
        <v>448</v>
      </c>
      <c r="Q270" s="167">
        <v>333</v>
      </c>
      <c r="R270" s="166">
        <v>403.54709557270604</v>
      </c>
      <c r="S270" s="167">
        <v>357.1</v>
      </c>
      <c r="T270" s="187">
        <v>709</v>
      </c>
      <c r="U270" s="188">
        <v>205</v>
      </c>
      <c r="V270" s="166">
        <v>329.47933946865368</v>
      </c>
      <c r="W270" s="167">
        <v>354.57248596258626</v>
      </c>
      <c r="X270" s="173">
        <v>400</v>
      </c>
      <c r="Y270" s="189">
        <v>400</v>
      </c>
      <c r="Z270" s="166">
        <v>539.48</v>
      </c>
      <c r="AA270" s="167">
        <v>581</v>
      </c>
      <c r="AB270" s="166">
        <v>745</v>
      </c>
      <c r="AC270" s="321">
        <v>441</v>
      </c>
      <c r="AD270" s="173">
        <v>459</v>
      </c>
      <c r="AE270" s="191">
        <v>276</v>
      </c>
      <c r="AF270" s="173">
        <v>336</v>
      </c>
      <c r="AG270" s="174">
        <v>348</v>
      </c>
      <c r="AH270" s="173">
        <v>257.32</v>
      </c>
      <c r="AI270" s="174">
        <v>289</v>
      </c>
      <c r="AJ270" s="173">
        <v>264.64</v>
      </c>
      <c r="AK270" s="174">
        <v>286</v>
      </c>
      <c r="AL270" s="173">
        <v>144</v>
      </c>
      <c r="AM270" s="174">
        <v>139</v>
      </c>
      <c r="AN270" s="173">
        <v>392.73</v>
      </c>
      <c r="AO270" s="189">
        <v>407.8</v>
      </c>
      <c r="AP270" s="173">
        <v>429.31799999999998</v>
      </c>
      <c r="AQ270" s="174">
        <v>462.50199999999995</v>
      </c>
      <c r="AR270" s="173">
        <v>367</v>
      </c>
      <c r="AS270" s="174">
        <v>395</v>
      </c>
      <c r="AT270" s="173">
        <v>324.99</v>
      </c>
      <c r="AU270" s="174">
        <v>349.74</v>
      </c>
      <c r="AV270" s="173">
        <v>364.8</v>
      </c>
      <c r="AW270" s="174">
        <v>246</v>
      </c>
      <c r="AX270" s="173">
        <v>251</v>
      </c>
      <c r="AY270" s="174">
        <v>268</v>
      </c>
      <c r="AZ270" s="192">
        <v>428.81355932203394</v>
      </c>
      <c r="BA270" s="174">
        <v>445</v>
      </c>
      <c r="BB270" s="166">
        <v>476</v>
      </c>
      <c r="BC270" s="167">
        <v>249.40468965517243</v>
      </c>
      <c r="BD270" s="173">
        <v>641</v>
      </c>
      <c r="BE270" s="174">
        <v>690</v>
      </c>
      <c r="BF270" s="173">
        <v>356</v>
      </c>
      <c r="BG270" s="174">
        <v>383</v>
      </c>
      <c r="BH270" s="173">
        <v>400</v>
      </c>
      <c r="BI270" s="174">
        <v>399</v>
      </c>
      <c r="BJ270" s="173">
        <v>255.08</v>
      </c>
      <c r="BK270" s="174">
        <v>265</v>
      </c>
      <c r="BL270" s="173">
        <v>232</v>
      </c>
      <c r="BM270" s="189">
        <v>229</v>
      </c>
      <c r="BN270" s="193">
        <v>364</v>
      </c>
      <c r="BO270" s="194">
        <v>391</v>
      </c>
      <c r="BP270" s="166">
        <v>544.5</v>
      </c>
      <c r="BQ270" s="167">
        <v>585.20000000000005</v>
      </c>
    </row>
    <row r="271" spans="1:69" s="195" customFormat="1" ht="41.25" customHeight="1" thickBot="1" x14ac:dyDescent="0.3">
      <c r="A271" s="205">
        <v>195</v>
      </c>
      <c r="B271" s="24" t="s">
        <v>260</v>
      </c>
      <c r="C271" s="1390" t="s">
        <v>3</v>
      </c>
      <c r="D271" s="1390"/>
      <c r="E271" s="138" t="s">
        <v>8</v>
      </c>
      <c r="F271" s="224" t="e">
        <f>#REF!</f>
        <v>#REF!</v>
      </c>
      <c r="G271" s="138">
        <v>0.5</v>
      </c>
      <c r="H271" s="206" t="e">
        <f t="shared" si="7"/>
        <v>#REF!</v>
      </c>
      <c r="I271" s="206" t="e">
        <f>(H271*($I$9+#REF!))+H271</f>
        <v>#REF!</v>
      </c>
      <c r="J271" s="274" t="e">
        <f>#REF!</f>
        <v>#REF!</v>
      </c>
      <c r="K271" s="275" t="e">
        <f>#REF!</f>
        <v>#REF!</v>
      </c>
      <c r="L271" s="166">
        <v>290</v>
      </c>
      <c r="M271" s="167">
        <v>187</v>
      </c>
      <c r="N271" s="184">
        <v>217.24911727371494</v>
      </c>
      <c r="O271" s="185">
        <v>171.4</v>
      </c>
      <c r="P271" s="186">
        <v>320</v>
      </c>
      <c r="Q271" s="167">
        <v>237.75</v>
      </c>
      <c r="R271" s="166">
        <v>288.24792540907578</v>
      </c>
      <c r="S271" s="167">
        <v>255.1</v>
      </c>
      <c r="T271" s="187">
        <v>507</v>
      </c>
      <c r="U271" s="188">
        <v>146</v>
      </c>
      <c r="V271" s="166">
        <v>235.34238533475263</v>
      </c>
      <c r="W271" s="167">
        <v>253.2660614018474</v>
      </c>
      <c r="X271" s="173">
        <v>286</v>
      </c>
      <c r="Y271" s="189">
        <v>286</v>
      </c>
      <c r="Z271" s="166">
        <v>385.34</v>
      </c>
      <c r="AA271" s="167">
        <v>415</v>
      </c>
      <c r="AB271" s="166">
        <v>532</v>
      </c>
      <c r="AC271" s="321">
        <v>315</v>
      </c>
      <c r="AD271" s="173">
        <v>328</v>
      </c>
      <c r="AE271" s="191">
        <v>197</v>
      </c>
      <c r="AF271" s="173">
        <v>240</v>
      </c>
      <c r="AG271" s="174">
        <v>249</v>
      </c>
      <c r="AH271" s="173">
        <v>184.1</v>
      </c>
      <c r="AI271" s="174">
        <v>206</v>
      </c>
      <c r="AJ271" s="173">
        <v>189.33</v>
      </c>
      <c r="AK271" s="174">
        <v>204</v>
      </c>
      <c r="AL271" s="173">
        <v>144</v>
      </c>
      <c r="AM271" s="174">
        <v>139</v>
      </c>
      <c r="AN271" s="173">
        <v>280.52</v>
      </c>
      <c r="AO271" s="189">
        <v>291.3</v>
      </c>
      <c r="AP271" s="173">
        <v>306.952</v>
      </c>
      <c r="AQ271" s="174">
        <v>329.76599999999996</v>
      </c>
      <c r="AR271" s="173">
        <v>262</v>
      </c>
      <c r="AS271" s="174">
        <v>282</v>
      </c>
      <c r="AT271" s="173">
        <v>232.14</v>
      </c>
      <c r="AU271" s="174">
        <v>249.81</v>
      </c>
      <c r="AV271" s="173">
        <v>260.8</v>
      </c>
      <c r="AW271" s="174">
        <v>176</v>
      </c>
      <c r="AX271" s="173">
        <v>179</v>
      </c>
      <c r="AY271" s="174">
        <v>191</v>
      </c>
      <c r="AZ271" s="192">
        <v>313.5593220338983</v>
      </c>
      <c r="BA271" s="174">
        <v>326</v>
      </c>
      <c r="BB271" s="166">
        <v>340</v>
      </c>
      <c r="BC271" s="167">
        <v>177.8207073954984</v>
      </c>
      <c r="BD271" s="173">
        <v>458</v>
      </c>
      <c r="BE271" s="174">
        <v>493</v>
      </c>
      <c r="BF271" s="173">
        <v>254</v>
      </c>
      <c r="BG271" s="174">
        <v>273</v>
      </c>
      <c r="BH271" s="173">
        <v>286</v>
      </c>
      <c r="BI271" s="174">
        <v>285</v>
      </c>
      <c r="BJ271" s="173">
        <v>182.2</v>
      </c>
      <c r="BK271" s="174">
        <v>189</v>
      </c>
      <c r="BL271" s="173">
        <v>166</v>
      </c>
      <c r="BM271" s="189">
        <v>163</v>
      </c>
      <c r="BN271" s="193">
        <v>260</v>
      </c>
      <c r="BO271" s="194">
        <v>280</v>
      </c>
      <c r="BP271" s="166">
        <v>388.3</v>
      </c>
      <c r="BQ271" s="167">
        <v>418.00000000000006</v>
      </c>
    </row>
    <row r="272" spans="1:69" s="195" customFormat="1" ht="41.25" customHeight="1" thickBot="1" x14ac:dyDescent="0.3">
      <c r="A272" s="205">
        <v>196</v>
      </c>
      <c r="B272" s="24" t="s">
        <v>261</v>
      </c>
      <c r="C272" s="1390" t="s">
        <v>3</v>
      </c>
      <c r="D272" s="1390"/>
      <c r="E272" s="138" t="s">
        <v>8</v>
      </c>
      <c r="F272" s="224" t="e">
        <f>#REF!</f>
        <v>#REF!</v>
      </c>
      <c r="G272" s="138">
        <v>0.5</v>
      </c>
      <c r="H272" s="206" t="e">
        <f t="shared" si="7"/>
        <v>#REF!</v>
      </c>
      <c r="I272" s="206" t="e">
        <f>(H272*($I$9+#REF!))+H272</f>
        <v>#REF!</v>
      </c>
      <c r="J272" s="274" t="e">
        <f>#REF!</f>
        <v>#REF!</v>
      </c>
      <c r="K272" s="275" t="e">
        <f>#REF!</f>
        <v>#REF!</v>
      </c>
      <c r="L272" s="166">
        <v>290</v>
      </c>
      <c r="M272" s="167">
        <v>187</v>
      </c>
      <c r="N272" s="184">
        <v>217.24911727371494</v>
      </c>
      <c r="O272" s="185">
        <v>171.4</v>
      </c>
      <c r="P272" s="186">
        <v>320</v>
      </c>
      <c r="Q272" s="167">
        <v>237.75</v>
      </c>
      <c r="R272" s="166">
        <v>288.24792540907578</v>
      </c>
      <c r="S272" s="167">
        <v>255.1</v>
      </c>
      <c r="T272" s="187">
        <v>507</v>
      </c>
      <c r="U272" s="188">
        <v>146</v>
      </c>
      <c r="V272" s="166">
        <v>235.34238533475263</v>
      </c>
      <c r="W272" s="167">
        <v>253.2660614018474</v>
      </c>
      <c r="X272" s="173">
        <v>286</v>
      </c>
      <c r="Y272" s="189">
        <v>286</v>
      </c>
      <c r="Z272" s="166">
        <v>385.34</v>
      </c>
      <c r="AA272" s="167">
        <v>415</v>
      </c>
      <c r="AB272" s="166">
        <v>532</v>
      </c>
      <c r="AC272" s="321">
        <v>315</v>
      </c>
      <c r="AD272" s="173">
        <v>328</v>
      </c>
      <c r="AE272" s="191">
        <v>197</v>
      </c>
      <c r="AF272" s="173">
        <v>240</v>
      </c>
      <c r="AG272" s="174">
        <v>249</v>
      </c>
      <c r="AH272" s="173">
        <v>184.1</v>
      </c>
      <c r="AI272" s="174">
        <v>206</v>
      </c>
      <c r="AJ272" s="173">
        <v>189.33</v>
      </c>
      <c r="AK272" s="174">
        <v>204</v>
      </c>
      <c r="AL272" s="173">
        <v>95</v>
      </c>
      <c r="AM272" s="174">
        <v>92</v>
      </c>
      <c r="AN272" s="173">
        <v>280.52</v>
      </c>
      <c r="AO272" s="189">
        <v>291.3</v>
      </c>
      <c r="AP272" s="173">
        <v>306.952</v>
      </c>
      <c r="AQ272" s="174">
        <v>329.76599999999996</v>
      </c>
      <c r="AR272" s="173">
        <v>262</v>
      </c>
      <c r="AS272" s="174">
        <v>282</v>
      </c>
      <c r="AT272" s="173">
        <v>232.14</v>
      </c>
      <c r="AU272" s="174">
        <v>249.81</v>
      </c>
      <c r="AV272" s="173">
        <v>260.8</v>
      </c>
      <c r="AW272" s="174">
        <v>176</v>
      </c>
      <c r="AX272" s="173">
        <v>179</v>
      </c>
      <c r="AY272" s="174">
        <v>191</v>
      </c>
      <c r="AZ272" s="192">
        <v>313.5593220338983</v>
      </c>
      <c r="BA272" s="174">
        <v>326</v>
      </c>
      <c r="BB272" s="166">
        <v>340</v>
      </c>
      <c r="BC272" s="167">
        <v>177.8207073954984</v>
      </c>
      <c r="BD272" s="173">
        <v>458</v>
      </c>
      <c r="BE272" s="174">
        <v>493</v>
      </c>
      <c r="BF272" s="173">
        <v>254</v>
      </c>
      <c r="BG272" s="174">
        <v>273</v>
      </c>
      <c r="BH272" s="173">
        <v>286</v>
      </c>
      <c r="BI272" s="174">
        <v>285</v>
      </c>
      <c r="BJ272" s="173">
        <v>182.2</v>
      </c>
      <c r="BK272" s="174">
        <v>189</v>
      </c>
      <c r="BL272" s="173">
        <v>166</v>
      </c>
      <c r="BM272" s="189">
        <v>163</v>
      </c>
      <c r="BN272" s="193">
        <v>260</v>
      </c>
      <c r="BO272" s="194">
        <v>280</v>
      </c>
      <c r="BP272" s="166">
        <v>388.3</v>
      </c>
      <c r="BQ272" s="167">
        <v>418.00000000000006</v>
      </c>
    </row>
    <row r="273" spans="1:69" s="195" customFormat="1" ht="41.25" customHeight="1" thickBot="1" x14ac:dyDescent="0.3">
      <c r="A273" s="205">
        <v>197</v>
      </c>
      <c r="B273" s="24" t="s">
        <v>262</v>
      </c>
      <c r="C273" s="1390" t="s">
        <v>3</v>
      </c>
      <c r="D273" s="1390"/>
      <c r="E273" s="138" t="s">
        <v>8</v>
      </c>
      <c r="F273" s="224" t="e">
        <f>#REF!</f>
        <v>#REF!</v>
      </c>
      <c r="G273" s="138">
        <v>0.5</v>
      </c>
      <c r="H273" s="206" t="e">
        <f t="shared" si="7"/>
        <v>#REF!</v>
      </c>
      <c r="I273" s="206" t="e">
        <f>(H273*($I$9+#REF!))+H273</f>
        <v>#REF!</v>
      </c>
      <c r="J273" s="274" t="e">
        <f>#REF!</f>
        <v>#REF!</v>
      </c>
      <c r="K273" s="275" t="e">
        <f>#REF!</f>
        <v>#REF!</v>
      </c>
      <c r="L273" s="166">
        <v>290</v>
      </c>
      <c r="M273" s="167">
        <v>187</v>
      </c>
      <c r="N273" s="184">
        <v>217.24911727371494</v>
      </c>
      <c r="O273" s="185">
        <v>171.4</v>
      </c>
      <c r="P273" s="186">
        <v>320</v>
      </c>
      <c r="Q273" s="167">
        <v>237.75</v>
      </c>
      <c r="R273" s="166">
        <v>288.24792540907578</v>
      </c>
      <c r="S273" s="167">
        <v>255.1</v>
      </c>
      <c r="T273" s="187">
        <v>507</v>
      </c>
      <c r="U273" s="188">
        <v>146</v>
      </c>
      <c r="V273" s="166">
        <v>235.34238533475263</v>
      </c>
      <c r="W273" s="167">
        <v>253.2660614018474</v>
      </c>
      <c r="X273" s="173">
        <v>286</v>
      </c>
      <c r="Y273" s="189">
        <v>286</v>
      </c>
      <c r="Z273" s="166">
        <v>385.34</v>
      </c>
      <c r="AA273" s="167">
        <v>415</v>
      </c>
      <c r="AB273" s="166">
        <v>532</v>
      </c>
      <c r="AC273" s="321">
        <v>315</v>
      </c>
      <c r="AD273" s="173">
        <v>328</v>
      </c>
      <c r="AE273" s="191">
        <v>197</v>
      </c>
      <c r="AF273" s="173">
        <v>240</v>
      </c>
      <c r="AG273" s="174">
        <v>249</v>
      </c>
      <c r="AH273" s="173">
        <v>184.1</v>
      </c>
      <c r="AI273" s="174">
        <v>206</v>
      </c>
      <c r="AJ273" s="173">
        <v>189.33</v>
      </c>
      <c r="AK273" s="174">
        <v>204</v>
      </c>
      <c r="AL273" s="173">
        <v>144</v>
      </c>
      <c r="AM273" s="174">
        <v>139</v>
      </c>
      <c r="AN273" s="173">
        <v>280.52</v>
      </c>
      <c r="AO273" s="189">
        <v>291.3</v>
      </c>
      <c r="AP273" s="173">
        <v>306.952</v>
      </c>
      <c r="AQ273" s="174">
        <v>329.76599999999996</v>
      </c>
      <c r="AR273" s="173">
        <v>262</v>
      </c>
      <c r="AS273" s="174">
        <v>282</v>
      </c>
      <c r="AT273" s="173">
        <v>232.14</v>
      </c>
      <c r="AU273" s="174">
        <v>249.81</v>
      </c>
      <c r="AV273" s="173">
        <v>260.8</v>
      </c>
      <c r="AW273" s="174">
        <v>176</v>
      </c>
      <c r="AX273" s="173">
        <v>179</v>
      </c>
      <c r="AY273" s="174">
        <v>191</v>
      </c>
      <c r="AZ273" s="192">
        <v>313.5593220338983</v>
      </c>
      <c r="BA273" s="174">
        <v>326</v>
      </c>
      <c r="BB273" s="166">
        <v>340</v>
      </c>
      <c r="BC273" s="167">
        <v>177.8207073954984</v>
      </c>
      <c r="BD273" s="173">
        <v>458</v>
      </c>
      <c r="BE273" s="174">
        <v>493</v>
      </c>
      <c r="BF273" s="173">
        <v>254</v>
      </c>
      <c r="BG273" s="174">
        <v>273</v>
      </c>
      <c r="BH273" s="173">
        <v>286</v>
      </c>
      <c r="BI273" s="174">
        <v>285</v>
      </c>
      <c r="BJ273" s="173">
        <v>182.2</v>
      </c>
      <c r="BK273" s="174">
        <v>189</v>
      </c>
      <c r="BL273" s="173">
        <v>166</v>
      </c>
      <c r="BM273" s="189">
        <v>163</v>
      </c>
      <c r="BN273" s="193">
        <v>260</v>
      </c>
      <c r="BO273" s="194">
        <v>280</v>
      </c>
      <c r="BP273" s="166">
        <v>388.3</v>
      </c>
      <c r="BQ273" s="167">
        <v>418.00000000000006</v>
      </c>
    </row>
    <row r="274" spans="1:69" s="195" customFormat="1" ht="41.25" customHeight="1" thickBot="1" x14ac:dyDescent="0.3">
      <c r="A274" s="205">
        <v>198</v>
      </c>
      <c r="B274" s="24" t="s">
        <v>263</v>
      </c>
      <c r="C274" s="1390" t="s">
        <v>3</v>
      </c>
      <c r="D274" s="1390"/>
      <c r="E274" s="138" t="s">
        <v>8</v>
      </c>
      <c r="F274" s="224" t="e">
        <f>#REF!</f>
        <v>#REF!</v>
      </c>
      <c r="G274" s="138">
        <v>0.5</v>
      </c>
      <c r="H274" s="206" t="e">
        <f t="shared" si="7"/>
        <v>#REF!</v>
      </c>
      <c r="I274" s="206" t="e">
        <f>(H274*($I$9+#REF!))+H274</f>
        <v>#REF!</v>
      </c>
      <c r="J274" s="274" t="e">
        <f>#REF!</f>
        <v>#REF!</v>
      </c>
      <c r="K274" s="275" t="e">
        <f>#REF!</f>
        <v>#REF!</v>
      </c>
      <c r="L274" s="166">
        <v>290</v>
      </c>
      <c r="M274" s="167">
        <v>187</v>
      </c>
      <c r="N274" s="184">
        <v>217.24911727371494</v>
      </c>
      <c r="O274" s="185">
        <v>171.4</v>
      </c>
      <c r="P274" s="186">
        <v>320</v>
      </c>
      <c r="Q274" s="167">
        <v>237.75</v>
      </c>
      <c r="R274" s="166">
        <v>288.24792540907578</v>
      </c>
      <c r="S274" s="167">
        <v>255.1</v>
      </c>
      <c r="T274" s="187">
        <v>507</v>
      </c>
      <c r="U274" s="188">
        <v>146</v>
      </c>
      <c r="V274" s="166">
        <v>235.34238533475263</v>
      </c>
      <c r="W274" s="167">
        <v>253.2660614018474</v>
      </c>
      <c r="X274" s="173">
        <v>286</v>
      </c>
      <c r="Y274" s="189">
        <v>286</v>
      </c>
      <c r="Z274" s="166">
        <v>385.34</v>
      </c>
      <c r="AA274" s="167">
        <v>415</v>
      </c>
      <c r="AB274" s="166">
        <v>532</v>
      </c>
      <c r="AC274" s="321">
        <v>315</v>
      </c>
      <c r="AD274" s="173">
        <v>328</v>
      </c>
      <c r="AE274" s="191">
        <v>197</v>
      </c>
      <c r="AF274" s="173">
        <v>240</v>
      </c>
      <c r="AG274" s="174">
        <v>249</v>
      </c>
      <c r="AH274" s="173">
        <v>184.1</v>
      </c>
      <c r="AI274" s="174">
        <v>206</v>
      </c>
      <c r="AJ274" s="173">
        <v>189.33</v>
      </c>
      <c r="AK274" s="174">
        <v>204</v>
      </c>
      <c r="AL274" s="173">
        <v>144</v>
      </c>
      <c r="AM274" s="174">
        <v>139</v>
      </c>
      <c r="AN274" s="173">
        <v>280.52</v>
      </c>
      <c r="AO274" s="189">
        <v>291.3</v>
      </c>
      <c r="AP274" s="173">
        <v>306.952</v>
      </c>
      <c r="AQ274" s="174">
        <v>329.76599999999996</v>
      </c>
      <c r="AR274" s="173">
        <v>262</v>
      </c>
      <c r="AS274" s="174">
        <v>282</v>
      </c>
      <c r="AT274" s="173">
        <v>232.14</v>
      </c>
      <c r="AU274" s="174">
        <v>249.81</v>
      </c>
      <c r="AV274" s="173">
        <v>260.8</v>
      </c>
      <c r="AW274" s="174">
        <v>176</v>
      </c>
      <c r="AX274" s="173">
        <v>179</v>
      </c>
      <c r="AY274" s="174">
        <v>191</v>
      </c>
      <c r="AZ274" s="192">
        <v>313.5593220338983</v>
      </c>
      <c r="BA274" s="174">
        <v>326</v>
      </c>
      <c r="BB274" s="166">
        <v>340</v>
      </c>
      <c r="BC274" s="167">
        <v>177.8207073954984</v>
      </c>
      <c r="BD274" s="173">
        <v>458</v>
      </c>
      <c r="BE274" s="174">
        <v>493</v>
      </c>
      <c r="BF274" s="173">
        <v>254</v>
      </c>
      <c r="BG274" s="174">
        <v>273</v>
      </c>
      <c r="BH274" s="173">
        <v>286</v>
      </c>
      <c r="BI274" s="174">
        <v>285</v>
      </c>
      <c r="BJ274" s="173">
        <v>182.2</v>
      </c>
      <c r="BK274" s="174">
        <v>189</v>
      </c>
      <c r="BL274" s="173">
        <v>166</v>
      </c>
      <c r="BM274" s="189">
        <v>163</v>
      </c>
      <c r="BN274" s="193">
        <v>260</v>
      </c>
      <c r="BO274" s="194">
        <v>280</v>
      </c>
      <c r="BP274" s="166">
        <v>388.3</v>
      </c>
      <c r="BQ274" s="167">
        <v>418.00000000000006</v>
      </c>
    </row>
    <row r="275" spans="1:69" s="195" customFormat="1" ht="41.25" customHeight="1" thickBot="1" x14ac:dyDescent="0.3">
      <c r="A275" s="205">
        <v>199</v>
      </c>
      <c r="B275" s="24" t="s">
        <v>264</v>
      </c>
      <c r="C275" s="1390" t="s">
        <v>3</v>
      </c>
      <c r="D275" s="1390"/>
      <c r="E275" s="138" t="s">
        <v>8</v>
      </c>
      <c r="F275" s="224" t="e">
        <f>#REF!</f>
        <v>#REF!</v>
      </c>
      <c r="G275" s="138">
        <v>0.5</v>
      </c>
      <c r="H275" s="206" t="e">
        <f t="shared" si="7"/>
        <v>#REF!</v>
      </c>
      <c r="I275" s="206" t="e">
        <f>(H275*($I$9+#REF!))+H275</f>
        <v>#REF!</v>
      </c>
      <c r="J275" s="274" t="e">
        <f>#REF!</f>
        <v>#REF!</v>
      </c>
      <c r="K275" s="275" t="e">
        <f>#REF!</f>
        <v>#REF!</v>
      </c>
      <c r="L275" s="166">
        <v>290</v>
      </c>
      <c r="M275" s="167">
        <v>187</v>
      </c>
      <c r="N275" s="184">
        <v>217.24911727371494</v>
      </c>
      <c r="O275" s="185">
        <v>171.4</v>
      </c>
      <c r="P275" s="186">
        <v>320</v>
      </c>
      <c r="Q275" s="167">
        <v>237.75</v>
      </c>
      <c r="R275" s="166">
        <v>288.24792540907578</v>
      </c>
      <c r="S275" s="167">
        <v>255.1</v>
      </c>
      <c r="T275" s="187">
        <v>507</v>
      </c>
      <c r="U275" s="188">
        <v>146</v>
      </c>
      <c r="V275" s="166">
        <v>235.34238533475263</v>
      </c>
      <c r="W275" s="167">
        <v>253.2660614018474</v>
      </c>
      <c r="X275" s="173">
        <v>286</v>
      </c>
      <c r="Y275" s="189">
        <v>286</v>
      </c>
      <c r="Z275" s="166">
        <v>385.34</v>
      </c>
      <c r="AA275" s="167">
        <v>415</v>
      </c>
      <c r="AB275" s="166">
        <v>532</v>
      </c>
      <c r="AC275" s="321">
        <v>315</v>
      </c>
      <c r="AD275" s="173">
        <v>328</v>
      </c>
      <c r="AE275" s="191">
        <v>197</v>
      </c>
      <c r="AF275" s="173">
        <v>240</v>
      </c>
      <c r="AG275" s="174">
        <v>249</v>
      </c>
      <c r="AH275" s="173">
        <v>184.1</v>
      </c>
      <c r="AI275" s="174">
        <v>206</v>
      </c>
      <c r="AJ275" s="173">
        <v>189.33</v>
      </c>
      <c r="AK275" s="174">
        <v>204</v>
      </c>
      <c r="AL275" s="173">
        <v>144</v>
      </c>
      <c r="AM275" s="174">
        <v>139</v>
      </c>
      <c r="AN275" s="173">
        <v>280.52</v>
      </c>
      <c r="AO275" s="189">
        <v>291.3</v>
      </c>
      <c r="AP275" s="173">
        <v>306.952</v>
      </c>
      <c r="AQ275" s="174">
        <v>329.76599999999996</v>
      </c>
      <c r="AR275" s="173">
        <v>262</v>
      </c>
      <c r="AS275" s="174">
        <v>282</v>
      </c>
      <c r="AT275" s="173">
        <v>232.14</v>
      </c>
      <c r="AU275" s="174">
        <v>249.81</v>
      </c>
      <c r="AV275" s="173">
        <v>260.8</v>
      </c>
      <c r="AW275" s="174">
        <v>176</v>
      </c>
      <c r="AX275" s="173">
        <v>179</v>
      </c>
      <c r="AY275" s="174">
        <v>191</v>
      </c>
      <c r="AZ275" s="192">
        <v>313.5593220338983</v>
      </c>
      <c r="BA275" s="174">
        <v>326</v>
      </c>
      <c r="BB275" s="166">
        <v>340</v>
      </c>
      <c r="BC275" s="167">
        <v>177.8207073954984</v>
      </c>
      <c r="BD275" s="173">
        <v>458</v>
      </c>
      <c r="BE275" s="174">
        <v>493</v>
      </c>
      <c r="BF275" s="173">
        <v>254</v>
      </c>
      <c r="BG275" s="174">
        <v>273</v>
      </c>
      <c r="BH275" s="173">
        <v>286</v>
      </c>
      <c r="BI275" s="174">
        <v>285</v>
      </c>
      <c r="BJ275" s="173">
        <v>182.2</v>
      </c>
      <c r="BK275" s="174">
        <v>189</v>
      </c>
      <c r="BL275" s="173">
        <v>166</v>
      </c>
      <c r="BM275" s="189">
        <v>163</v>
      </c>
      <c r="BN275" s="193">
        <v>260</v>
      </c>
      <c r="BO275" s="194">
        <v>280</v>
      </c>
      <c r="BP275" s="166">
        <v>388.3</v>
      </c>
      <c r="BQ275" s="167">
        <v>418.00000000000006</v>
      </c>
    </row>
    <row r="276" spans="1:69" s="195" customFormat="1" ht="41.25" customHeight="1" thickBot="1" x14ac:dyDescent="0.3">
      <c r="A276" s="205">
        <v>200</v>
      </c>
      <c r="B276" s="24" t="s">
        <v>265</v>
      </c>
      <c r="C276" s="1390" t="s">
        <v>3</v>
      </c>
      <c r="D276" s="1390"/>
      <c r="E276" s="138" t="s">
        <v>8</v>
      </c>
      <c r="F276" s="224" t="e">
        <f>#REF!</f>
        <v>#REF!</v>
      </c>
      <c r="G276" s="138">
        <v>0.5</v>
      </c>
      <c r="H276" s="206" t="e">
        <f t="shared" si="7"/>
        <v>#REF!</v>
      </c>
      <c r="I276" s="206" t="e">
        <f>(H276*($I$9+#REF!))+H276</f>
        <v>#REF!</v>
      </c>
      <c r="J276" s="274" t="e">
        <f>#REF!</f>
        <v>#REF!</v>
      </c>
      <c r="K276" s="275" t="e">
        <f>#REF!</f>
        <v>#REF!</v>
      </c>
      <c r="L276" s="166">
        <v>290</v>
      </c>
      <c r="M276" s="167">
        <v>187</v>
      </c>
      <c r="N276" s="184">
        <v>217.24911727371494</v>
      </c>
      <c r="O276" s="185">
        <v>171.4</v>
      </c>
      <c r="P276" s="186">
        <v>320</v>
      </c>
      <c r="Q276" s="167">
        <v>237.75</v>
      </c>
      <c r="R276" s="166">
        <v>288.24792540907578</v>
      </c>
      <c r="S276" s="167">
        <v>255.1</v>
      </c>
      <c r="T276" s="187">
        <v>507</v>
      </c>
      <c r="U276" s="188">
        <v>146</v>
      </c>
      <c r="V276" s="166">
        <v>235.34238533475263</v>
      </c>
      <c r="W276" s="167">
        <v>253.2660614018474</v>
      </c>
      <c r="X276" s="173">
        <v>286</v>
      </c>
      <c r="Y276" s="189">
        <v>286</v>
      </c>
      <c r="Z276" s="166">
        <v>385.34</v>
      </c>
      <c r="AA276" s="167">
        <v>415</v>
      </c>
      <c r="AB276" s="166">
        <v>532</v>
      </c>
      <c r="AC276" s="321">
        <v>315</v>
      </c>
      <c r="AD276" s="173">
        <v>328</v>
      </c>
      <c r="AE276" s="191">
        <v>197</v>
      </c>
      <c r="AF276" s="173">
        <v>240</v>
      </c>
      <c r="AG276" s="174">
        <v>249</v>
      </c>
      <c r="AH276" s="173">
        <v>184.1</v>
      </c>
      <c r="AI276" s="174">
        <v>206</v>
      </c>
      <c r="AJ276" s="173">
        <v>189.33</v>
      </c>
      <c r="AK276" s="174">
        <v>204</v>
      </c>
      <c r="AL276" s="173">
        <v>144</v>
      </c>
      <c r="AM276" s="174">
        <v>139</v>
      </c>
      <c r="AN276" s="173">
        <v>280.52</v>
      </c>
      <c r="AO276" s="189">
        <v>291.3</v>
      </c>
      <c r="AP276" s="173">
        <v>306.952</v>
      </c>
      <c r="AQ276" s="174">
        <v>329.76599999999996</v>
      </c>
      <c r="AR276" s="173">
        <v>262</v>
      </c>
      <c r="AS276" s="174">
        <v>282</v>
      </c>
      <c r="AT276" s="173">
        <v>232.14</v>
      </c>
      <c r="AU276" s="174">
        <v>249.81</v>
      </c>
      <c r="AV276" s="173">
        <v>260.8</v>
      </c>
      <c r="AW276" s="174">
        <v>176</v>
      </c>
      <c r="AX276" s="173">
        <v>179</v>
      </c>
      <c r="AY276" s="174">
        <v>191</v>
      </c>
      <c r="AZ276" s="192">
        <v>313.5593220338983</v>
      </c>
      <c r="BA276" s="174">
        <v>326</v>
      </c>
      <c r="BB276" s="166">
        <v>340</v>
      </c>
      <c r="BC276" s="167">
        <v>177.8207073954984</v>
      </c>
      <c r="BD276" s="173">
        <v>458</v>
      </c>
      <c r="BE276" s="174">
        <v>493</v>
      </c>
      <c r="BF276" s="173">
        <v>254</v>
      </c>
      <c r="BG276" s="174">
        <v>273</v>
      </c>
      <c r="BH276" s="173">
        <v>286</v>
      </c>
      <c r="BI276" s="174">
        <v>285</v>
      </c>
      <c r="BJ276" s="173">
        <v>182.2</v>
      </c>
      <c r="BK276" s="174">
        <v>189</v>
      </c>
      <c r="BL276" s="173">
        <v>166</v>
      </c>
      <c r="BM276" s="189">
        <v>163</v>
      </c>
      <c r="BN276" s="193">
        <v>260</v>
      </c>
      <c r="BO276" s="194">
        <v>280</v>
      </c>
      <c r="BP276" s="166">
        <v>388.3</v>
      </c>
      <c r="BQ276" s="167">
        <v>418.00000000000006</v>
      </c>
    </row>
    <row r="277" spans="1:69" s="195" customFormat="1" ht="41.25" customHeight="1" thickBot="1" x14ac:dyDescent="0.3">
      <c r="A277" s="205">
        <v>201</v>
      </c>
      <c r="B277" s="24" t="s">
        <v>266</v>
      </c>
      <c r="C277" s="1390" t="s">
        <v>3</v>
      </c>
      <c r="D277" s="1390"/>
      <c r="E277" s="138" t="s">
        <v>8</v>
      </c>
      <c r="F277" s="224" t="e">
        <f>#REF!</f>
        <v>#REF!</v>
      </c>
      <c r="G277" s="138">
        <v>0.5</v>
      </c>
      <c r="H277" s="206" t="e">
        <f t="shared" si="7"/>
        <v>#REF!</v>
      </c>
      <c r="I277" s="206" t="e">
        <f>(H277*($I$9+#REF!))+H277</f>
        <v>#REF!</v>
      </c>
      <c r="J277" s="274" t="e">
        <f>#REF!</f>
        <v>#REF!</v>
      </c>
      <c r="K277" s="275" t="e">
        <f>#REF!</f>
        <v>#REF!</v>
      </c>
      <c r="L277" s="166">
        <v>290</v>
      </c>
      <c r="M277" s="167">
        <v>187</v>
      </c>
      <c r="N277" s="184">
        <v>217.24911727371494</v>
      </c>
      <c r="O277" s="185">
        <v>171.4</v>
      </c>
      <c r="P277" s="186">
        <v>320</v>
      </c>
      <c r="Q277" s="167">
        <v>237.75</v>
      </c>
      <c r="R277" s="166">
        <v>288.24792540907578</v>
      </c>
      <c r="S277" s="167">
        <v>255.1</v>
      </c>
      <c r="T277" s="187">
        <v>507</v>
      </c>
      <c r="U277" s="188">
        <v>146</v>
      </c>
      <c r="V277" s="166">
        <v>235.34238533475263</v>
      </c>
      <c r="W277" s="167">
        <v>253.2660614018474</v>
      </c>
      <c r="X277" s="173">
        <v>251</v>
      </c>
      <c r="Y277" s="189">
        <v>251</v>
      </c>
      <c r="Z277" s="166">
        <v>385.34</v>
      </c>
      <c r="AA277" s="167">
        <v>415</v>
      </c>
      <c r="AB277" s="166">
        <v>532</v>
      </c>
      <c r="AC277" s="321">
        <v>315</v>
      </c>
      <c r="AD277" s="173">
        <v>328</v>
      </c>
      <c r="AE277" s="191">
        <v>197</v>
      </c>
      <c r="AF277" s="173">
        <v>240</v>
      </c>
      <c r="AG277" s="174">
        <v>249</v>
      </c>
      <c r="AH277" s="173">
        <v>184.1</v>
      </c>
      <c r="AI277" s="174">
        <v>206</v>
      </c>
      <c r="AJ277" s="173">
        <v>189.33</v>
      </c>
      <c r="AK277" s="174">
        <v>204</v>
      </c>
      <c r="AL277" s="173">
        <v>144</v>
      </c>
      <c r="AM277" s="174">
        <v>139</v>
      </c>
      <c r="AN277" s="173">
        <v>280.52</v>
      </c>
      <c r="AO277" s="189">
        <v>291.3</v>
      </c>
      <c r="AP277" s="173">
        <v>306.952</v>
      </c>
      <c r="AQ277" s="174">
        <v>329.76599999999996</v>
      </c>
      <c r="AR277" s="173">
        <v>262</v>
      </c>
      <c r="AS277" s="174">
        <v>282</v>
      </c>
      <c r="AT277" s="173">
        <v>232.14</v>
      </c>
      <c r="AU277" s="174">
        <v>249.81</v>
      </c>
      <c r="AV277" s="173">
        <v>260.8</v>
      </c>
      <c r="AW277" s="174">
        <v>176</v>
      </c>
      <c r="AX277" s="173">
        <v>223.91176000000002</v>
      </c>
      <c r="AY277" s="174">
        <v>232.51239999999999</v>
      </c>
      <c r="AZ277" s="192">
        <v>313.5593220338983</v>
      </c>
      <c r="BA277" s="174">
        <v>326</v>
      </c>
      <c r="BB277" s="166">
        <v>340</v>
      </c>
      <c r="BC277" s="167">
        <v>177.8207073954984</v>
      </c>
      <c r="BD277" s="173">
        <v>458</v>
      </c>
      <c r="BE277" s="174">
        <v>493</v>
      </c>
      <c r="BF277" s="173">
        <v>254</v>
      </c>
      <c r="BG277" s="174">
        <v>273</v>
      </c>
      <c r="BH277" s="173">
        <v>286</v>
      </c>
      <c r="BI277" s="174">
        <v>285</v>
      </c>
      <c r="BJ277" s="173">
        <v>182.2</v>
      </c>
      <c r="BK277" s="174">
        <v>189</v>
      </c>
      <c r="BL277" s="173">
        <v>166</v>
      </c>
      <c r="BM277" s="189">
        <v>163</v>
      </c>
      <c r="BN277" s="193">
        <v>260</v>
      </c>
      <c r="BO277" s="194">
        <v>280</v>
      </c>
      <c r="BP277" s="166">
        <v>388.3</v>
      </c>
      <c r="BQ277" s="167">
        <v>297.43688171999997</v>
      </c>
    </row>
    <row r="278" spans="1:69" s="195" customFormat="1" ht="41.25" customHeight="1" thickBot="1" x14ac:dyDescent="0.3">
      <c r="A278" s="205">
        <v>202</v>
      </c>
      <c r="B278" s="24" t="s">
        <v>267</v>
      </c>
      <c r="C278" s="1390" t="s">
        <v>3</v>
      </c>
      <c r="D278" s="1390"/>
      <c r="E278" s="138" t="s">
        <v>8</v>
      </c>
      <c r="F278" s="224" t="e">
        <f>#REF!</f>
        <v>#REF!</v>
      </c>
      <c r="G278" s="138">
        <v>1.02</v>
      </c>
      <c r="H278" s="206" t="e">
        <f t="shared" si="7"/>
        <v>#REF!</v>
      </c>
      <c r="I278" s="206" t="e">
        <f>(H278*($I$9+#REF!))+H278</f>
        <v>#REF!</v>
      </c>
      <c r="J278" s="274" t="e">
        <f>#REF!</f>
        <v>#REF!</v>
      </c>
      <c r="K278" s="275" t="e">
        <f>#REF!</f>
        <v>#REF!</v>
      </c>
      <c r="L278" s="166">
        <v>591</v>
      </c>
      <c r="M278" s="167">
        <v>382</v>
      </c>
      <c r="N278" s="184">
        <v>443.18819923837856</v>
      </c>
      <c r="O278" s="185">
        <v>349.8</v>
      </c>
      <c r="P278" s="186">
        <v>656</v>
      </c>
      <c r="Q278" s="167">
        <v>485.25</v>
      </c>
      <c r="R278" s="166">
        <v>588.02576783451457</v>
      </c>
      <c r="S278" s="167">
        <v>520.4</v>
      </c>
      <c r="T278" s="187">
        <v>1033</v>
      </c>
      <c r="U278" s="188">
        <v>298</v>
      </c>
      <c r="V278" s="166">
        <v>480.09846608289547</v>
      </c>
      <c r="W278" s="167">
        <v>516.66276525976866</v>
      </c>
      <c r="X278" s="173">
        <v>513</v>
      </c>
      <c r="Y278" s="189">
        <v>513</v>
      </c>
      <c r="Z278" s="166">
        <v>786.1</v>
      </c>
      <c r="AA278" s="167">
        <v>846</v>
      </c>
      <c r="AB278" s="166">
        <v>1086</v>
      </c>
      <c r="AC278" s="321">
        <v>644</v>
      </c>
      <c r="AD278" s="173">
        <v>668</v>
      </c>
      <c r="AE278" s="191">
        <v>403</v>
      </c>
      <c r="AF278" s="173">
        <v>489</v>
      </c>
      <c r="AG278" s="174">
        <v>508</v>
      </c>
      <c r="AH278" s="173">
        <v>375.51</v>
      </c>
      <c r="AI278" s="174">
        <v>420</v>
      </c>
      <c r="AJ278" s="173">
        <v>385.97</v>
      </c>
      <c r="AK278" s="174">
        <v>415</v>
      </c>
      <c r="AL278" s="173">
        <v>294</v>
      </c>
      <c r="AM278" s="174">
        <v>283</v>
      </c>
      <c r="AN278" s="173">
        <v>572.27</v>
      </c>
      <c r="AO278" s="189">
        <v>594.20000000000005</v>
      </c>
      <c r="AP278" s="173">
        <v>626.34799999999996</v>
      </c>
      <c r="AQ278" s="174">
        <v>674.05</v>
      </c>
      <c r="AR278" s="173">
        <v>535</v>
      </c>
      <c r="AS278" s="174">
        <v>575</v>
      </c>
      <c r="AT278" s="173">
        <v>473.56</v>
      </c>
      <c r="AU278" s="174">
        <v>509.62</v>
      </c>
      <c r="AV278" s="173">
        <v>532.80000000000007</v>
      </c>
      <c r="AW278" s="174">
        <v>358</v>
      </c>
      <c r="AX278" s="173">
        <v>456.78251999999998</v>
      </c>
      <c r="AY278" s="174">
        <v>474.32107999999994</v>
      </c>
      <c r="AZ278" s="192">
        <v>628.81355932203394</v>
      </c>
      <c r="BA278" s="174">
        <v>652</v>
      </c>
      <c r="BB278" s="166">
        <v>694</v>
      </c>
      <c r="BC278" s="167">
        <v>363.50447949526819</v>
      </c>
      <c r="BD278" s="173">
        <v>934</v>
      </c>
      <c r="BE278" s="174">
        <v>1005</v>
      </c>
      <c r="BF278" s="173">
        <v>518</v>
      </c>
      <c r="BG278" s="174">
        <v>445</v>
      </c>
      <c r="BH278" s="173">
        <v>583</v>
      </c>
      <c r="BI278" s="174">
        <v>582</v>
      </c>
      <c r="BJ278" s="173">
        <v>371.19</v>
      </c>
      <c r="BK278" s="174">
        <v>386</v>
      </c>
      <c r="BL278" s="173">
        <v>339</v>
      </c>
      <c r="BM278" s="189">
        <v>333</v>
      </c>
      <c r="BN278" s="193">
        <v>530</v>
      </c>
      <c r="BO278" s="194">
        <v>570</v>
      </c>
      <c r="BP278" s="166">
        <v>793.1</v>
      </c>
      <c r="BQ278" s="167">
        <v>606.77616383999998</v>
      </c>
    </row>
    <row r="279" spans="1:69" s="195" customFormat="1" ht="41.25" customHeight="1" thickBot="1" x14ac:dyDescent="0.3">
      <c r="A279" s="205">
        <v>203</v>
      </c>
      <c r="B279" s="24" t="s">
        <v>268</v>
      </c>
      <c r="C279" s="1390" t="s">
        <v>3</v>
      </c>
      <c r="D279" s="1390"/>
      <c r="E279" s="138" t="s">
        <v>8</v>
      </c>
      <c r="F279" s="224" t="e">
        <f>#REF!</f>
        <v>#REF!</v>
      </c>
      <c r="G279" s="138">
        <v>0.54</v>
      </c>
      <c r="H279" s="206" t="e">
        <f t="shared" si="7"/>
        <v>#REF!</v>
      </c>
      <c r="I279" s="206" t="e">
        <f>(H279*($I$9+#REF!))+H279</f>
        <v>#REF!</v>
      </c>
      <c r="J279" s="274" t="e">
        <f>#REF!</f>
        <v>#REF!</v>
      </c>
      <c r="K279" s="275" t="e">
        <f>#REF!</f>
        <v>#REF!</v>
      </c>
      <c r="L279" s="166">
        <v>313</v>
      </c>
      <c r="M279" s="167">
        <v>202</v>
      </c>
      <c r="N279" s="184">
        <v>234.62904665561214</v>
      </c>
      <c r="O279" s="185">
        <v>185.2</v>
      </c>
      <c r="P279" s="186">
        <v>345</v>
      </c>
      <c r="Q279" s="167">
        <v>256.5</v>
      </c>
      <c r="R279" s="166">
        <v>311.30775944180186</v>
      </c>
      <c r="S279" s="167">
        <v>275.5</v>
      </c>
      <c r="T279" s="187">
        <v>547</v>
      </c>
      <c r="U279" s="188">
        <v>158</v>
      </c>
      <c r="V279" s="166">
        <v>254.16977616153287</v>
      </c>
      <c r="W279" s="167">
        <v>273.52734631399517</v>
      </c>
      <c r="X279" s="173">
        <v>271</v>
      </c>
      <c r="Y279" s="189">
        <v>271</v>
      </c>
      <c r="Z279" s="166">
        <v>416.17</v>
      </c>
      <c r="AA279" s="167">
        <v>448</v>
      </c>
      <c r="AB279" s="166">
        <v>575</v>
      </c>
      <c r="AC279" s="321">
        <v>341</v>
      </c>
      <c r="AD279" s="173">
        <v>354</v>
      </c>
      <c r="AE279" s="191">
        <v>213</v>
      </c>
      <c r="AF279" s="173">
        <v>259</v>
      </c>
      <c r="AG279" s="174">
        <v>269</v>
      </c>
      <c r="AH279" s="173">
        <v>198.74</v>
      </c>
      <c r="AI279" s="174">
        <v>223</v>
      </c>
      <c r="AJ279" s="173">
        <v>203.97</v>
      </c>
      <c r="AK279" s="174">
        <v>220</v>
      </c>
      <c r="AL279" s="173">
        <v>156</v>
      </c>
      <c r="AM279" s="174">
        <v>150</v>
      </c>
      <c r="AN279" s="173">
        <v>302.97000000000003</v>
      </c>
      <c r="AO279" s="189">
        <v>314.60000000000002</v>
      </c>
      <c r="AP279" s="173">
        <v>331.84</v>
      </c>
      <c r="AQ279" s="174">
        <v>356.72799999999995</v>
      </c>
      <c r="AR279" s="173">
        <v>283</v>
      </c>
      <c r="AS279" s="174">
        <v>305</v>
      </c>
      <c r="AT279" s="173">
        <v>250.71</v>
      </c>
      <c r="AU279" s="174">
        <v>269.8</v>
      </c>
      <c r="AV279" s="173">
        <v>281.60000000000002</v>
      </c>
      <c r="AW279" s="174">
        <v>190</v>
      </c>
      <c r="AX279" s="173">
        <v>241.81922000000003</v>
      </c>
      <c r="AY279" s="174">
        <v>251.1155</v>
      </c>
      <c r="AZ279" s="192">
        <v>352.54237288135596</v>
      </c>
      <c r="BA279" s="174">
        <v>366</v>
      </c>
      <c r="BB279" s="166">
        <v>367</v>
      </c>
      <c r="BC279" s="167">
        <v>191.79666666666671</v>
      </c>
      <c r="BD279" s="173">
        <v>494</v>
      </c>
      <c r="BE279" s="174">
        <v>532</v>
      </c>
      <c r="BF279" s="173">
        <v>274</v>
      </c>
      <c r="BG279" s="174">
        <v>235</v>
      </c>
      <c r="BH279" s="173">
        <v>309</v>
      </c>
      <c r="BI279" s="174">
        <v>308</v>
      </c>
      <c r="BJ279" s="173">
        <v>196.61</v>
      </c>
      <c r="BK279" s="174">
        <v>204</v>
      </c>
      <c r="BL279" s="173">
        <v>179</v>
      </c>
      <c r="BM279" s="189">
        <v>176</v>
      </c>
      <c r="BN279" s="193">
        <v>281</v>
      </c>
      <c r="BO279" s="194">
        <v>302</v>
      </c>
      <c r="BP279" s="166">
        <v>420.20000000000005</v>
      </c>
      <c r="BQ279" s="167">
        <v>321.2416825200001</v>
      </c>
    </row>
    <row r="280" spans="1:69" s="195" customFormat="1" ht="41.25" customHeight="1" thickBot="1" x14ac:dyDescent="0.3">
      <c r="A280" s="205">
        <v>204</v>
      </c>
      <c r="B280" s="24" t="s">
        <v>269</v>
      </c>
      <c r="C280" s="1390" t="s">
        <v>3</v>
      </c>
      <c r="D280" s="1390"/>
      <c r="E280" s="138" t="s">
        <v>8</v>
      </c>
      <c r="F280" s="224" t="e">
        <f>#REF!</f>
        <v>#REF!</v>
      </c>
      <c r="G280" s="138">
        <v>0.66</v>
      </c>
      <c r="H280" s="206" t="e">
        <f t="shared" si="7"/>
        <v>#REF!</v>
      </c>
      <c r="I280" s="206" t="e">
        <f>(H280*($I$9+#REF!))+H280</f>
        <v>#REF!</v>
      </c>
      <c r="J280" s="274" t="e">
        <f>#REF!</f>
        <v>#REF!</v>
      </c>
      <c r="K280" s="275" t="e">
        <f>#REF!</f>
        <v>#REF!</v>
      </c>
      <c r="L280" s="166">
        <v>382</v>
      </c>
      <c r="M280" s="167">
        <v>247</v>
      </c>
      <c r="N280" s="184">
        <v>286.76883480130374</v>
      </c>
      <c r="O280" s="185">
        <v>226.3</v>
      </c>
      <c r="P280" s="186">
        <v>422</v>
      </c>
      <c r="Q280" s="167">
        <v>313.5</v>
      </c>
      <c r="R280" s="166">
        <v>380.48726153998001</v>
      </c>
      <c r="S280" s="167">
        <v>336.7</v>
      </c>
      <c r="T280" s="187">
        <v>669</v>
      </c>
      <c r="U280" s="188">
        <v>193</v>
      </c>
      <c r="V280" s="166">
        <v>310.65194864187356</v>
      </c>
      <c r="W280" s="167">
        <v>334.31120105043857</v>
      </c>
      <c r="X280" s="173">
        <v>332</v>
      </c>
      <c r="Y280" s="189">
        <v>332</v>
      </c>
      <c r="Z280" s="166">
        <v>508.65</v>
      </c>
      <c r="AA280" s="167">
        <v>547</v>
      </c>
      <c r="AB280" s="166">
        <v>702</v>
      </c>
      <c r="AC280" s="321">
        <v>416</v>
      </c>
      <c r="AD280" s="173">
        <v>433</v>
      </c>
      <c r="AE280" s="191">
        <v>261</v>
      </c>
      <c r="AF280" s="173">
        <v>316</v>
      </c>
      <c r="AG280" s="174">
        <v>329</v>
      </c>
      <c r="AH280" s="173">
        <v>242.67</v>
      </c>
      <c r="AI280" s="174">
        <v>272</v>
      </c>
      <c r="AJ280" s="173">
        <v>249.99</v>
      </c>
      <c r="AK280" s="174">
        <v>269</v>
      </c>
      <c r="AL280" s="173">
        <v>190</v>
      </c>
      <c r="AM280" s="174">
        <v>183</v>
      </c>
      <c r="AN280" s="173">
        <v>370.29</v>
      </c>
      <c r="AO280" s="189">
        <v>384.5</v>
      </c>
      <c r="AP280" s="173">
        <v>405.46699999999998</v>
      </c>
      <c r="AQ280" s="174">
        <v>435.53999999999996</v>
      </c>
      <c r="AR280" s="173">
        <v>346</v>
      </c>
      <c r="AS280" s="174">
        <v>372</v>
      </c>
      <c r="AT280" s="173">
        <v>306.42</v>
      </c>
      <c r="AU280" s="174">
        <v>329.76</v>
      </c>
      <c r="AV280" s="173">
        <v>344</v>
      </c>
      <c r="AW280" s="174">
        <v>232</v>
      </c>
      <c r="AX280" s="173">
        <v>295.56268</v>
      </c>
      <c r="AY280" s="174">
        <v>306.91426000000007</v>
      </c>
      <c r="AZ280" s="192">
        <v>410.16949152542372</v>
      </c>
      <c r="BA280" s="174">
        <v>427</v>
      </c>
      <c r="BB280" s="166">
        <v>449</v>
      </c>
      <c r="BC280" s="167">
        <v>234.85664233576645</v>
      </c>
      <c r="BD280" s="173">
        <v>604</v>
      </c>
      <c r="BE280" s="174">
        <v>650</v>
      </c>
      <c r="BF280" s="173">
        <v>335</v>
      </c>
      <c r="BG280" s="174">
        <v>287</v>
      </c>
      <c r="BH280" s="173">
        <v>377</v>
      </c>
      <c r="BI280" s="174">
        <v>377</v>
      </c>
      <c r="BJ280" s="173">
        <v>239.83</v>
      </c>
      <c r="BK280" s="174">
        <v>249</v>
      </c>
      <c r="BL280" s="173">
        <v>220</v>
      </c>
      <c r="BM280" s="189">
        <v>215</v>
      </c>
      <c r="BN280" s="193">
        <v>343</v>
      </c>
      <c r="BO280" s="194">
        <v>369</v>
      </c>
      <c r="BP280" s="166">
        <v>512.6</v>
      </c>
      <c r="BQ280" s="167">
        <v>392.61504216000003</v>
      </c>
    </row>
    <row r="281" spans="1:69" s="195" customFormat="1" ht="41.25" customHeight="1" thickBot="1" x14ac:dyDescent="0.3">
      <c r="A281" s="205">
        <v>205</v>
      </c>
      <c r="B281" s="24" t="s">
        <v>270</v>
      </c>
      <c r="C281" s="1390" t="s">
        <v>3</v>
      </c>
      <c r="D281" s="1390"/>
      <c r="E281" s="138" t="s">
        <v>8</v>
      </c>
      <c r="F281" s="224" t="e">
        <f>#REF!</f>
        <v>#REF!</v>
      </c>
      <c r="G281" s="138">
        <v>0.33</v>
      </c>
      <c r="H281" s="206" t="e">
        <f t="shared" si="7"/>
        <v>#REF!</v>
      </c>
      <c r="I281" s="206" t="e">
        <f>(H281*($I$9+#REF!))+H281</f>
        <v>#REF!</v>
      </c>
      <c r="J281" s="274" t="e">
        <f>#REF!</f>
        <v>#REF!</v>
      </c>
      <c r="K281" s="275" t="e">
        <f>#REF!</f>
        <v>#REF!</v>
      </c>
      <c r="L281" s="166">
        <v>191</v>
      </c>
      <c r="M281" s="167">
        <v>123</v>
      </c>
      <c r="N281" s="184">
        <v>143.38441740065187</v>
      </c>
      <c r="O281" s="185">
        <v>113.2</v>
      </c>
      <c r="P281" s="186">
        <v>211</v>
      </c>
      <c r="Q281" s="167">
        <v>156.75</v>
      </c>
      <c r="R281" s="166">
        <v>190.24363076999001</v>
      </c>
      <c r="S281" s="167">
        <v>168.4</v>
      </c>
      <c r="T281" s="187">
        <v>334</v>
      </c>
      <c r="U281" s="188">
        <v>96</v>
      </c>
      <c r="V281" s="166">
        <v>155.32597432093678</v>
      </c>
      <c r="W281" s="167">
        <v>167.15560052521928</v>
      </c>
      <c r="X281" s="173">
        <v>166</v>
      </c>
      <c r="Y281" s="189">
        <v>166</v>
      </c>
      <c r="Z281" s="166">
        <v>254.33</v>
      </c>
      <c r="AA281" s="167">
        <v>274</v>
      </c>
      <c r="AB281" s="166">
        <v>352</v>
      </c>
      <c r="AC281" s="321">
        <v>208</v>
      </c>
      <c r="AD281" s="173">
        <v>216</v>
      </c>
      <c r="AE281" s="191">
        <v>130</v>
      </c>
      <c r="AF281" s="173">
        <v>158</v>
      </c>
      <c r="AG281" s="174">
        <v>164</v>
      </c>
      <c r="AH281" s="173">
        <v>121.34</v>
      </c>
      <c r="AI281" s="174">
        <v>136</v>
      </c>
      <c r="AJ281" s="173">
        <v>124.47</v>
      </c>
      <c r="AK281" s="174">
        <v>134</v>
      </c>
      <c r="AL281" s="173">
        <v>95</v>
      </c>
      <c r="AM281" s="174">
        <v>92</v>
      </c>
      <c r="AN281" s="173">
        <v>185.15</v>
      </c>
      <c r="AO281" s="189">
        <v>192.3</v>
      </c>
      <c r="AP281" s="173">
        <v>202.21499999999997</v>
      </c>
      <c r="AQ281" s="174">
        <v>217.76999999999998</v>
      </c>
      <c r="AR281" s="173">
        <v>173</v>
      </c>
      <c r="AS281" s="174">
        <v>186</v>
      </c>
      <c r="AT281" s="173">
        <v>153.21</v>
      </c>
      <c r="AU281" s="174">
        <v>164.88</v>
      </c>
      <c r="AV281" s="173">
        <v>172.8</v>
      </c>
      <c r="AW281" s="174">
        <v>116</v>
      </c>
      <c r="AX281" s="173">
        <v>147.78134000000003</v>
      </c>
      <c r="AY281" s="174">
        <v>153.45186000000001</v>
      </c>
      <c r="AZ281" s="192">
        <v>216.10169491525426</v>
      </c>
      <c r="BA281" s="174">
        <v>208</v>
      </c>
      <c r="BB281" s="166">
        <v>225</v>
      </c>
      <c r="BC281" s="167">
        <v>117.41970731707318</v>
      </c>
      <c r="BD281" s="173">
        <v>302</v>
      </c>
      <c r="BE281" s="174">
        <v>325</v>
      </c>
      <c r="BF281" s="173">
        <v>168</v>
      </c>
      <c r="BG281" s="174">
        <v>180</v>
      </c>
      <c r="BH281" s="173">
        <v>189</v>
      </c>
      <c r="BI281" s="174">
        <v>188</v>
      </c>
      <c r="BJ281" s="173">
        <v>120.34</v>
      </c>
      <c r="BK281" s="174">
        <v>125</v>
      </c>
      <c r="BL281" s="173">
        <v>109</v>
      </c>
      <c r="BM281" s="189">
        <v>108</v>
      </c>
      <c r="BN281" s="193">
        <v>171</v>
      </c>
      <c r="BO281" s="194">
        <v>184</v>
      </c>
      <c r="BP281" s="166">
        <v>256.3</v>
      </c>
      <c r="BQ281" s="167">
        <v>196.30752108000001</v>
      </c>
    </row>
    <row r="282" spans="1:69" s="195" customFormat="1" ht="41.25" customHeight="1" thickBot="1" x14ac:dyDescent="0.3">
      <c r="A282" s="205">
        <v>206</v>
      </c>
      <c r="B282" s="24" t="s">
        <v>271</v>
      </c>
      <c r="C282" s="1390" t="s">
        <v>3</v>
      </c>
      <c r="D282" s="1390"/>
      <c r="E282" s="138" t="s">
        <v>8</v>
      </c>
      <c r="F282" s="224" t="e">
        <f>#REF!</f>
        <v>#REF!</v>
      </c>
      <c r="G282" s="138">
        <v>2.5</v>
      </c>
      <c r="H282" s="206" t="e">
        <f t="shared" si="7"/>
        <v>#REF!</v>
      </c>
      <c r="I282" s="206" t="e">
        <f>(H282*($I$9+#REF!))+H282</f>
        <v>#REF!</v>
      </c>
      <c r="J282" s="274" t="e">
        <f>#REF!</f>
        <v>#REF!</v>
      </c>
      <c r="K282" s="275" t="e">
        <f>#REF!</f>
        <v>#REF!</v>
      </c>
      <c r="L282" s="166">
        <v>1448</v>
      </c>
      <c r="M282" s="167">
        <v>935</v>
      </c>
      <c r="N282" s="184">
        <v>1086.2455863685748</v>
      </c>
      <c r="O282" s="185">
        <v>857.2</v>
      </c>
      <c r="P282" s="186">
        <v>1599</v>
      </c>
      <c r="Q282" s="167">
        <v>1188.75</v>
      </c>
      <c r="R282" s="166">
        <v>1441.2396270453789</v>
      </c>
      <c r="S282" s="167">
        <v>1275.5</v>
      </c>
      <c r="T282" s="187">
        <v>2533</v>
      </c>
      <c r="U282" s="188">
        <v>730</v>
      </c>
      <c r="V282" s="166">
        <v>1176.7119266737634</v>
      </c>
      <c r="W282" s="167">
        <v>1266.3303070092368</v>
      </c>
      <c r="X282" s="173">
        <v>1257</v>
      </c>
      <c r="Y282" s="189">
        <v>1257</v>
      </c>
      <c r="Z282" s="166">
        <v>1926.71</v>
      </c>
      <c r="AA282" s="167">
        <v>2073</v>
      </c>
      <c r="AB282" s="166">
        <v>2660</v>
      </c>
      <c r="AC282" s="321">
        <v>1577</v>
      </c>
      <c r="AD282" s="173">
        <v>1638</v>
      </c>
      <c r="AE282" s="191">
        <v>987</v>
      </c>
      <c r="AF282" s="173">
        <v>1198</v>
      </c>
      <c r="AG282" s="174">
        <v>1244</v>
      </c>
      <c r="AH282" s="173">
        <v>920.48</v>
      </c>
      <c r="AI282" s="174">
        <v>1031</v>
      </c>
      <c r="AJ282" s="173">
        <v>945.58</v>
      </c>
      <c r="AK282" s="174">
        <v>1018</v>
      </c>
      <c r="AL282" s="173">
        <v>721</v>
      </c>
      <c r="AM282" s="174">
        <v>693</v>
      </c>
      <c r="AN282" s="173">
        <v>1402.62</v>
      </c>
      <c r="AO282" s="189">
        <v>1456.5</v>
      </c>
      <c r="AP282" s="173">
        <v>1534.76</v>
      </c>
      <c r="AQ282" s="174">
        <v>1650.9039999999998</v>
      </c>
      <c r="AR282" s="173">
        <v>1310</v>
      </c>
      <c r="AS282" s="174">
        <v>1410</v>
      </c>
      <c r="AT282" s="173">
        <v>1160.68</v>
      </c>
      <c r="AU282" s="174">
        <v>1249.07</v>
      </c>
      <c r="AV282" s="173">
        <v>1305.6000000000001</v>
      </c>
      <c r="AW282" s="174">
        <v>878</v>
      </c>
      <c r="AX282" s="173">
        <v>1119.5588000000002</v>
      </c>
      <c r="AY282" s="174">
        <v>1162.5514600000001</v>
      </c>
      <c r="AZ282" s="192">
        <v>1633.8983050847457</v>
      </c>
      <c r="BA282" s="174">
        <v>1697</v>
      </c>
      <c r="BB282" s="166">
        <v>1701</v>
      </c>
      <c r="BC282" s="167">
        <v>889.69234726688103</v>
      </c>
      <c r="BD282" s="173">
        <v>2289</v>
      </c>
      <c r="BE282" s="174">
        <v>2463</v>
      </c>
      <c r="BF282" s="173">
        <v>1270</v>
      </c>
      <c r="BG282" s="174">
        <v>1367</v>
      </c>
      <c r="BH282" s="173">
        <v>1429</v>
      </c>
      <c r="BI282" s="174">
        <v>1427</v>
      </c>
      <c r="BJ282" s="173">
        <v>910.17</v>
      </c>
      <c r="BK282" s="174">
        <v>945</v>
      </c>
      <c r="BL282" s="173">
        <v>830</v>
      </c>
      <c r="BM282" s="189">
        <v>816</v>
      </c>
      <c r="BN282" s="193">
        <v>1299</v>
      </c>
      <c r="BO282" s="194">
        <v>1398</v>
      </c>
      <c r="BP282" s="166">
        <v>1943.7</v>
      </c>
      <c r="BQ282" s="167">
        <v>1487.1980895199999</v>
      </c>
    </row>
    <row r="283" spans="1:69" s="195" customFormat="1" ht="41.25" customHeight="1" thickBot="1" x14ac:dyDescent="0.3">
      <c r="A283" s="205">
        <v>207</v>
      </c>
      <c r="B283" s="24" t="s">
        <v>272</v>
      </c>
      <c r="C283" s="1390" t="s">
        <v>3</v>
      </c>
      <c r="D283" s="1390"/>
      <c r="E283" s="138" t="s">
        <v>8</v>
      </c>
      <c r="F283" s="224" t="e">
        <f>#REF!</f>
        <v>#REF!</v>
      </c>
      <c r="G283" s="138">
        <v>0.78</v>
      </c>
      <c r="H283" s="206" t="e">
        <f t="shared" si="7"/>
        <v>#REF!</v>
      </c>
      <c r="I283" s="206" t="e">
        <f>(H283*($I$9+#REF!))+H283</f>
        <v>#REF!</v>
      </c>
      <c r="J283" s="274" t="e">
        <f>#REF!</f>
        <v>#REF!</v>
      </c>
      <c r="K283" s="275" t="e">
        <f>#REF!</f>
        <v>#REF!</v>
      </c>
      <c r="L283" s="166">
        <v>452</v>
      </c>
      <c r="M283" s="167">
        <v>292</v>
      </c>
      <c r="N283" s="184">
        <v>338.90862294699531</v>
      </c>
      <c r="O283" s="185">
        <v>267.5</v>
      </c>
      <c r="P283" s="186">
        <v>499</v>
      </c>
      <c r="Q283" s="167">
        <v>370.5</v>
      </c>
      <c r="R283" s="166">
        <v>449.66676363815822</v>
      </c>
      <c r="S283" s="167">
        <v>398</v>
      </c>
      <c r="T283" s="187">
        <v>790</v>
      </c>
      <c r="U283" s="188">
        <v>228</v>
      </c>
      <c r="V283" s="166">
        <v>367.13412112221414</v>
      </c>
      <c r="W283" s="167">
        <v>395.09505578688191</v>
      </c>
      <c r="X283" s="173">
        <v>392</v>
      </c>
      <c r="Y283" s="189">
        <v>392</v>
      </c>
      <c r="Z283" s="166">
        <v>601.13</v>
      </c>
      <c r="AA283" s="167">
        <v>647</v>
      </c>
      <c r="AB283" s="166">
        <v>830</v>
      </c>
      <c r="AC283" s="321">
        <v>492</v>
      </c>
      <c r="AD283" s="173">
        <v>511</v>
      </c>
      <c r="AE283" s="191">
        <v>308</v>
      </c>
      <c r="AF283" s="173">
        <v>374</v>
      </c>
      <c r="AG283" s="174">
        <v>388</v>
      </c>
      <c r="AH283" s="173">
        <v>286.60000000000002</v>
      </c>
      <c r="AI283" s="174">
        <v>322</v>
      </c>
      <c r="AJ283" s="173">
        <v>294.97000000000003</v>
      </c>
      <c r="AK283" s="174">
        <v>318</v>
      </c>
      <c r="AL283" s="173">
        <v>225</v>
      </c>
      <c r="AM283" s="174">
        <v>216</v>
      </c>
      <c r="AN283" s="173">
        <v>437.62</v>
      </c>
      <c r="AO283" s="189">
        <v>454.4</v>
      </c>
      <c r="AP283" s="173">
        <v>370.20899999999995</v>
      </c>
      <c r="AQ283" s="174">
        <v>469.76099999999997</v>
      </c>
      <c r="AR283" s="173">
        <v>409</v>
      </c>
      <c r="AS283" s="174">
        <v>440</v>
      </c>
      <c r="AT283" s="173">
        <v>362.13</v>
      </c>
      <c r="AU283" s="174">
        <v>389.71</v>
      </c>
      <c r="AV283" s="173">
        <v>408</v>
      </c>
      <c r="AW283" s="174">
        <v>274</v>
      </c>
      <c r="AX283" s="173">
        <v>349.30614000000003</v>
      </c>
      <c r="AY283" s="174">
        <v>362.71302000000003</v>
      </c>
      <c r="AZ283" s="192">
        <v>509.32203389830511</v>
      </c>
      <c r="BA283" s="174">
        <v>528</v>
      </c>
      <c r="BB283" s="166">
        <v>531</v>
      </c>
      <c r="BC283" s="167">
        <v>277.9447422680413</v>
      </c>
      <c r="BD283" s="173">
        <v>714</v>
      </c>
      <c r="BE283" s="174">
        <v>769</v>
      </c>
      <c r="BF283" s="173">
        <v>396</v>
      </c>
      <c r="BG283" s="174">
        <v>341</v>
      </c>
      <c r="BH283" s="173">
        <v>446</v>
      </c>
      <c r="BI283" s="174">
        <v>445</v>
      </c>
      <c r="BJ283" s="173">
        <v>283.89999999999998</v>
      </c>
      <c r="BK283" s="174">
        <v>295</v>
      </c>
      <c r="BL283" s="173">
        <v>259</v>
      </c>
      <c r="BM283" s="189">
        <v>254</v>
      </c>
      <c r="BN283" s="193">
        <v>405</v>
      </c>
      <c r="BO283" s="194">
        <v>436</v>
      </c>
      <c r="BP283" s="166">
        <v>606.1</v>
      </c>
      <c r="BQ283" s="167">
        <v>464.00208272000003</v>
      </c>
    </row>
    <row r="284" spans="1:69" s="195" customFormat="1" ht="41.25" customHeight="1" thickBot="1" x14ac:dyDescent="0.3">
      <c r="A284" s="205">
        <v>208</v>
      </c>
      <c r="B284" s="24" t="s">
        <v>273</v>
      </c>
      <c r="C284" s="1390" t="s">
        <v>3</v>
      </c>
      <c r="D284" s="1390"/>
      <c r="E284" s="138" t="s">
        <v>8</v>
      </c>
      <c r="F284" s="224" t="e">
        <f>#REF!</f>
        <v>#REF!</v>
      </c>
      <c r="G284" s="138">
        <v>1.38</v>
      </c>
      <c r="H284" s="206" t="e">
        <f t="shared" si="7"/>
        <v>#REF!</v>
      </c>
      <c r="I284" s="206" t="e">
        <f>(H284*($I$9+#REF!))+H284</f>
        <v>#REF!</v>
      </c>
      <c r="J284" s="274" t="e">
        <f>#REF!</f>
        <v>#REF!</v>
      </c>
      <c r="K284" s="275" t="e">
        <f>#REF!</f>
        <v>#REF!</v>
      </c>
      <c r="L284" s="166">
        <v>799</v>
      </c>
      <c r="M284" s="167">
        <v>516</v>
      </c>
      <c r="N284" s="184">
        <v>599.60756367545321</v>
      </c>
      <c r="O284" s="185">
        <v>473.2</v>
      </c>
      <c r="P284" s="186">
        <v>883</v>
      </c>
      <c r="Q284" s="167">
        <v>656.25</v>
      </c>
      <c r="R284" s="166">
        <v>795.56427412904907</v>
      </c>
      <c r="S284" s="167">
        <v>704.1</v>
      </c>
      <c r="T284" s="187">
        <v>1398</v>
      </c>
      <c r="U284" s="188">
        <v>403</v>
      </c>
      <c r="V284" s="166">
        <v>649.54498352391727</v>
      </c>
      <c r="W284" s="167">
        <v>699.01432946909858</v>
      </c>
      <c r="X284" s="173">
        <v>694</v>
      </c>
      <c r="Y284" s="189">
        <v>694</v>
      </c>
      <c r="Z284" s="166">
        <v>1063.54</v>
      </c>
      <c r="AA284" s="167">
        <v>1145</v>
      </c>
      <c r="AB284" s="166">
        <v>1468</v>
      </c>
      <c r="AC284" s="321">
        <v>870</v>
      </c>
      <c r="AD284" s="173">
        <v>904</v>
      </c>
      <c r="AE284" s="191">
        <v>545</v>
      </c>
      <c r="AF284" s="173">
        <v>662</v>
      </c>
      <c r="AG284" s="174">
        <v>687</v>
      </c>
      <c r="AH284" s="173">
        <v>508.36</v>
      </c>
      <c r="AI284" s="174">
        <v>569</v>
      </c>
      <c r="AJ284" s="173">
        <v>521.95000000000005</v>
      </c>
      <c r="AK284" s="174">
        <v>562</v>
      </c>
      <c r="AL284" s="173">
        <v>398</v>
      </c>
      <c r="AM284" s="174">
        <v>383</v>
      </c>
      <c r="AN284" s="173">
        <v>774.25</v>
      </c>
      <c r="AO284" s="189">
        <v>804</v>
      </c>
      <c r="AP284" s="173">
        <v>655.3839999999999</v>
      </c>
      <c r="AQ284" s="174">
        <v>830.63699999999994</v>
      </c>
      <c r="AR284" s="173">
        <v>723</v>
      </c>
      <c r="AS284" s="174">
        <v>778</v>
      </c>
      <c r="AT284" s="173">
        <v>640.69000000000005</v>
      </c>
      <c r="AU284" s="174">
        <v>689.49</v>
      </c>
      <c r="AV284" s="173">
        <v>720</v>
      </c>
      <c r="AW284" s="174">
        <v>485</v>
      </c>
      <c r="AX284" s="173">
        <v>495</v>
      </c>
      <c r="AY284" s="174">
        <v>528</v>
      </c>
      <c r="AZ284" s="192">
        <v>845.76271186440681</v>
      </c>
      <c r="BA284" s="174">
        <v>877</v>
      </c>
      <c r="BB284" s="166">
        <v>939</v>
      </c>
      <c r="BC284" s="167">
        <v>490.99076923076927</v>
      </c>
      <c r="BD284" s="173">
        <v>1263</v>
      </c>
      <c r="BE284" s="174">
        <v>1360</v>
      </c>
      <c r="BF284" s="173">
        <v>701</v>
      </c>
      <c r="BG284" s="174">
        <v>601</v>
      </c>
      <c r="BH284" s="173">
        <v>789</v>
      </c>
      <c r="BI284" s="174">
        <v>788</v>
      </c>
      <c r="BJ284" s="173">
        <v>502.54</v>
      </c>
      <c r="BK284" s="174">
        <v>522</v>
      </c>
      <c r="BL284" s="173">
        <v>458</v>
      </c>
      <c r="BM284" s="189">
        <v>450</v>
      </c>
      <c r="BN284" s="193">
        <v>717</v>
      </c>
      <c r="BO284" s="194">
        <v>771</v>
      </c>
      <c r="BP284" s="166">
        <v>1072.5</v>
      </c>
      <c r="BQ284" s="167">
        <v>820.93728551999993</v>
      </c>
    </row>
    <row r="285" spans="1:69" s="195" customFormat="1" ht="41.25" customHeight="1" thickBot="1" x14ac:dyDescent="0.3">
      <c r="A285" s="205">
        <v>209</v>
      </c>
      <c r="B285" s="24" t="s">
        <v>274</v>
      </c>
      <c r="C285" s="1390" t="s">
        <v>3</v>
      </c>
      <c r="D285" s="1390"/>
      <c r="E285" s="138" t="s">
        <v>382</v>
      </c>
      <c r="F285" s="224" t="e">
        <f>#REF!</f>
        <v>#REF!</v>
      </c>
      <c r="G285" s="138">
        <v>0.77</v>
      </c>
      <c r="H285" s="206" t="e">
        <f t="shared" si="7"/>
        <v>#REF!</v>
      </c>
      <c r="I285" s="206" t="e">
        <f>(H285*($I$9+#REF!))+H285</f>
        <v>#REF!</v>
      </c>
      <c r="J285" s="274" t="e">
        <f>#REF!</f>
        <v>#REF!</v>
      </c>
      <c r="K285" s="275" t="e">
        <f>#REF!</f>
        <v>#REF!</v>
      </c>
      <c r="L285" s="166">
        <v>391</v>
      </c>
      <c r="M285" s="167">
        <v>252</v>
      </c>
      <c r="N285" s="184">
        <v>293.36874736417417</v>
      </c>
      <c r="O285" s="185">
        <v>231.5</v>
      </c>
      <c r="P285" s="186">
        <v>437</v>
      </c>
      <c r="Q285" s="167">
        <v>324.75</v>
      </c>
      <c r="R285" s="166">
        <v>386.90517776528873</v>
      </c>
      <c r="S285" s="167">
        <v>342.4</v>
      </c>
      <c r="T285" s="187">
        <v>679</v>
      </c>
      <c r="U285" s="188">
        <v>196</v>
      </c>
      <c r="V285" s="166">
        <v>315.66246394254881</v>
      </c>
      <c r="W285" s="167">
        <v>339.70331719641331</v>
      </c>
      <c r="X285" s="173">
        <v>387</v>
      </c>
      <c r="Y285" s="189">
        <v>387</v>
      </c>
      <c r="Z285" s="166">
        <v>534.37</v>
      </c>
      <c r="AA285" s="167">
        <v>575</v>
      </c>
      <c r="AB285" s="166">
        <v>702</v>
      </c>
      <c r="AC285" s="321">
        <v>416</v>
      </c>
      <c r="AD285" s="173">
        <v>439</v>
      </c>
      <c r="AE285" s="191">
        <v>265</v>
      </c>
      <c r="AF285" s="173">
        <v>349</v>
      </c>
      <c r="AG285" s="174">
        <v>363</v>
      </c>
      <c r="AH285" s="173">
        <v>289.74</v>
      </c>
      <c r="AI285" s="174">
        <v>324</v>
      </c>
      <c r="AJ285" s="173">
        <v>257.32</v>
      </c>
      <c r="AK285" s="174">
        <v>277</v>
      </c>
      <c r="AL285" s="173">
        <v>222</v>
      </c>
      <c r="AM285" s="174">
        <v>214</v>
      </c>
      <c r="AN285" s="173">
        <v>432.01</v>
      </c>
      <c r="AO285" s="189">
        <v>448.6</v>
      </c>
      <c r="AP285" s="173">
        <v>366.06099999999998</v>
      </c>
      <c r="AQ285" s="174">
        <v>463.53899999999999</v>
      </c>
      <c r="AR285" s="173">
        <v>352</v>
      </c>
      <c r="AS285" s="174">
        <v>379</v>
      </c>
      <c r="AT285" s="173">
        <v>334.65</v>
      </c>
      <c r="AU285" s="174">
        <v>360.14</v>
      </c>
      <c r="AV285" s="173">
        <v>401.6</v>
      </c>
      <c r="AW285" s="174">
        <v>270</v>
      </c>
      <c r="AX285" s="173">
        <v>344.82664000000005</v>
      </c>
      <c r="AY285" s="174">
        <v>358.06488000000002</v>
      </c>
      <c r="AZ285" s="192">
        <v>483.05084745762713</v>
      </c>
      <c r="BA285" s="174">
        <v>504</v>
      </c>
      <c r="BB285" s="166">
        <v>472</v>
      </c>
      <c r="BC285" s="167">
        <v>246.58925925925925</v>
      </c>
      <c r="BD285" s="173">
        <v>614</v>
      </c>
      <c r="BE285" s="174">
        <v>661</v>
      </c>
      <c r="BF285" s="173">
        <v>342</v>
      </c>
      <c r="BG285" s="174">
        <v>336</v>
      </c>
      <c r="BH285" s="173">
        <v>386</v>
      </c>
      <c r="BI285" s="174">
        <v>385</v>
      </c>
      <c r="BJ285" s="173">
        <v>244.07</v>
      </c>
      <c r="BK285" s="174">
        <v>254</v>
      </c>
      <c r="BL285" s="173">
        <v>255</v>
      </c>
      <c r="BM285" s="189">
        <v>251</v>
      </c>
      <c r="BN285" s="193">
        <v>373</v>
      </c>
      <c r="BO285" s="194">
        <v>402</v>
      </c>
      <c r="BP285" s="166">
        <v>544.5</v>
      </c>
      <c r="BQ285" s="167">
        <v>458.05088251999996</v>
      </c>
    </row>
    <row r="286" spans="1:69" s="195" customFormat="1" ht="41.25" customHeight="1" thickBot="1" x14ac:dyDescent="0.3">
      <c r="A286" s="205">
        <v>210</v>
      </c>
      <c r="B286" s="24" t="s">
        <v>275</v>
      </c>
      <c r="C286" s="1390" t="s">
        <v>3</v>
      </c>
      <c r="D286" s="1390"/>
      <c r="E286" s="138" t="s">
        <v>8</v>
      </c>
      <c r="F286" s="224" t="e">
        <f>#REF!</f>
        <v>#REF!</v>
      </c>
      <c r="G286" s="138">
        <v>1.04</v>
      </c>
      <c r="H286" s="206" t="e">
        <f t="shared" si="7"/>
        <v>#REF!</v>
      </c>
      <c r="I286" s="206" t="e">
        <f>(H286*($I$9+#REF!))+H286</f>
        <v>#REF!</v>
      </c>
      <c r="J286" s="274" t="e">
        <f>#REF!</f>
        <v>#REF!</v>
      </c>
      <c r="K286" s="275" t="e">
        <f>#REF!</f>
        <v>#REF!</v>
      </c>
      <c r="L286" s="166">
        <v>528</v>
      </c>
      <c r="M286" s="167">
        <v>341</v>
      </c>
      <c r="N286" s="184">
        <v>396.23830812823525</v>
      </c>
      <c r="O286" s="185">
        <v>312.7</v>
      </c>
      <c r="P286" s="186">
        <v>590</v>
      </c>
      <c r="Q286" s="167">
        <v>438.75</v>
      </c>
      <c r="R286" s="166">
        <v>522.57322711155894</v>
      </c>
      <c r="S286" s="167">
        <v>462.5</v>
      </c>
      <c r="T286" s="187">
        <v>918</v>
      </c>
      <c r="U286" s="188">
        <v>265</v>
      </c>
      <c r="V286" s="166">
        <v>426.34930194837767</v>
      </c>
      <c r="W286" s="167">
        <v>458.82006478476603</v>
      </c>
      <c r="X286" s="173">
        <v>523</v>
      </c>
      <c r="Y286" s="189">
        <v>523</v>
      </c>
      <c r="Z286" s="166">
        <v>721.74</v>
      </c>
      <c r="AA286" s="167">
        <v>777</v>
      </c>
      <c r="AB286" s="166">
        <v>949</v>
      </c>
      <c r="AC286" s="321">
        <v>562</v>
      </c>
      <c r="AD286" s="173">
        <v>593</v>
      </c>
      <c r="AE286" s="191">
        <v>358</v>
      </c>
      <c r="AF286" s="173">
        <v>472</v>
      </c>
      <c r="AG286" s="174">
        <v>490</v>
      </c>
      <c r="AH286" s="173">
        <v>391.2</v>
      </c>
      <c r="AI286" s="174">
        <v>438</v>
      </c>
      <c r="AJ286" s="173">
        <v>348.32</v>
      </c>
      <c r="AK286" s="174">
        <v>374</v>
      </c>
      <c r="AL286" s="173">
        <v>300</v>
      </c>
      <c r="AM286" s="174">
        <v>289</v>
      </c>
      <c r="AN286" s="173">
        <v>583.49</v>
      </c>
      <c r="AO286" s="189">
        <v>605.9</v>
      </c>
      <c r="AP286" s="173">
        <v>493.61199999999997</v>
      </c>
      <c r="AQ286" s="174">
        <v>626.34799999999996</v>
      </c>
      <c r="AR286" s="173">
        <v>476</v>
      </c>
      <c r="AS286" s="174">
        <v>512</v>
      </c>
      <c r="AT286" s="173">
        <v>452</v>
      </c>
      <c r="AU286" s="174">
        <v>486.42</v>
      </c>
      <c r="AV286" s="173">
        <v>542.4</v>
      </c>
      <c r="AW286" s="174">
        <v>365</v>
      </c>
      <c r="AX286" s="173">
        <v>465.73098000000005</v>
      </c>
      <c r="AY286" s="174">
        <v>483.61735999999996</v>
      </c>
      <c r="AZ286" s="192">
        <v>633.05084745762713</v>
      </c>
      <c r="BA286" s="174">
        <v>658</v>
      </c>
      <c r="BB286" s="166">
        <v>638</v>
      </c>
      <c r="BC286" s="167">
        <v>333.27012006861065</v>
      </c>
      <c r="BD286" s="173">
        <v>829</v>
      </c>
      <c r="BE286" s="174">
        <v>892</v>
      </c>
      <c r="BF286" s="173">
        <v>461</v>
      </c>
      <c r="BG286" s="174">
        <v>454</v>
      </c>
      <c r="BH286" s="173">
        <v>521</v>
      </c>
      <c r="BI286" s="174">
        <v>520</v>
      </c>
      <c r="BJ286" s="173">
        <v>330.51</v>
      </c>
      <c r="BK286" s="174">
        <v>343</v>
      </c>
      <c r="BL286" s="173">
        <v>345</v>
      </c>
      <c r="BM286" s="189">
        <v>339</v>
      </c>
      <c r="BN286" s="193">
        <v>504</v>
      </c>
      <c r="BO286" s="194">
        <v>543</v>
      </c>
      <c r="BP286" s="166">
        <v>734.80000000000007</v>
      </c>
      <c r="BQ286" s="167">
        <v>618.67856424000001</v>
      </c>
    </row>
    <row r="287" spans="1:69" s="195" customFormat="1" ht="41.25" customHeight="1" thickBot="1" x14ac:dyDescent="0.3">
      <c r="A287" s="205">
        <v>211</v>
      </c>
      <c r="B287" s="24" t="s">
        <v>276</v>
      </c>
      <c r="C287" s="1390" t="s">
        <v>3</v>
      </c>
      <c r="D287" s="1390"/>
      <c r="E287" s="138" t="s">
        <v>8</v>
      </c>
      <c r="F287" s="224" t="e">
        <f>#REF!</f>
        <v>#REF!</v>
      </c>
      <c r="G287" s="138">
        <v>0.96</v>
      </c>
      <c r="H287" s="206" t="e">
        <f t="shared" si="7"/>
        <v>#REF!</v>
      </c>
      <c r="I287" s="206" t="e">
        <f>(H287*($I$9+#REF!))+H287</f>
        <v>#REF!</v>
      </c>
      <c r="J287" s="274" t="e">
        <f>#REF!</f>
        <v>#REF!</v>
      </c>
      <c r="K287" s="275" t="e">
        <f>#REF!</f>
        <v>#REF!</v>
      </c>
      <c r="L287" s="166">
        <v>487</v>
      </c>
      <c r="M287" s="167">
        <v>315</v>
      </c>
      <c r="N287" s="184">
        <v>365.75843827221718</v>
      </c>
      <c r="O287" s="185">
        <v>288.7</v>
      </c>
      <c r="P287" s="186">
        <v>545</v>
      </c>
      <c r="Q287" s="167">
        <v>405</v>
      </c>
      <c r="R287" s="166">
        <v>482.37528656451582</v>
      </c>
      <c r="S287" s="167">
        <v>426.9</v>
      </c>
      <c r="T287" s="187">
        <v>847</v>
      </c>
      <c r="U287" s="188">
        <v>244</v>
      </c>
      <c r="V287" s="166">
        <v>393.55320179850241</v>
      </c>
      <c r="W287" s="167">
        <v>423.52621364747631</v>
      </c>
      <c r="X287" s="173">
        <v>0</v>
      </c>
      <c r="Y287" s="189">
        <v>0</v>
      </c>
      <c r="Z287" s="166">
        <v>666.22</v>
      </c>
      <c r="AA287" s="167">
        <v>717</v>
      </c>
      <c r="AB287" s="166">
        <v>876</v>
      </c>
      <c r="AC287" s="321">
        <v>519</v>
      </c>
      <c r="AD287" s="173">
        <v>548</v>
      </c>
      <c r="AE287" s="191">
        <v>330</v>
      </c>
      <c r="AF287" s="173">
        <v>436</v>
      </c>
      <c r="AG287" s="174">
        <v>452</v>
      </c>
      <c r="AH287" s="173">
        <v>360.87</v>
      </c>
      <c r="AI287" s="174">
        <v>405</v>
      </c>
      <c r="AJ287" s="173">
        <v>321.12</v>
      </c>
      <c r="AK287" s="174">
        <v>346</v>
      </c>
      <c r="AL287" s="173">
        <v>277</v>
      </c>
      <c r="AM287" s="174">
        <v>267</v>
      </c>
      <c r="AN287" s="173">
        <v>538.61</v>
      </c>
      <c r="AO287" s="189">
        <v>559.29999999999995</v>
      </c>
      <c r="AP287" s="173">
        <v>456.28</v>
      </c>
      <c r="AQ287" s="174">
        <v>578.64599999999996</v>
      </c>
      <c r="AR287" s="173">
        <v>439</v>
      </c>
      <c r="AS287" s="174">
        <v>472</v>
      </c>
      <c r="AT287" s="173">
        <v>417.23</v>
      </c>
      <c r="AU287" s="174">
        <v>449</v>
      </c>
      <c r="AV287" s="173">
        <v>500.8</v>
      </c>
      <c r="AW287" s="174">
        <v>337</v>
      </c>
      <c r="AX287" s="173">
        <v>429.90551999999997</v>
      </c>
      <c r="AY287" s="174">
        <v>446.42170000000004</v>
      </c>
      <c r="AZ287" s="192">
        <v>597.45762711864404</v>
      </c>
      <c r="BA287" s="174">
        <v>623</v>
      </c>
      <c r="BB287" s="166">
        <v>589</v>
      </c>
      <c r="BC287" s="167">
        <v>308.12282527881047</v>
      </c>
      <c r="BD287" s="173">
        <v>766</v>
      </c>
      <c r="BE287" s="174">
        <v>824</v>
      </c>
      <c r="BF287" s="173">
        <v>426</v>
      </c>
      <c r="BG287" s="174">
        <v>458</v>
      </c>
      <c r="BH287" s="173">
        <v>481</v>
      </c>
      <c r="BI287" s="174">
        <v>480</v>
      </c>
      <c r="BJ287" s="173">
        <v>305.08</v>
      </c>
      <c r="BK287" s="174">
        <v>316</v>
      </c>
      <c r="BL287" s="173">
        <v>319</v>
      </c>
      <c r="BM287" s="189">
        <v>313</v>
      </c>
      <c r="BN287" s="193">
        <v>465</v>
      </c>
      <c r="BO287" s="194">
        <v>501</v>
      </c>
      <c r="BP287" s="166">
        <v>678.7</v>
      </c>
      <c r="BQ287" s="167">
        <v>571.08264356000007</v>
      </c>
    </row>
    <row r="288" spans="1:69" s="195" customFormat="1" ht="41.25" customHeight="1" thickBot="1" x14ac:dyDescent="0.3">
      <c r="A288" s="205">
        <v>212</v>
      </c>
      <c r="B288" s="24" t="s">
        <v>277</v>
      </c>
      <c r="C288" s="1390" t="s">
        <v>3</v>
      </c>
      <c r="D288" s="1390"/>
      <c r="E288" s="138" t="s">
        <v>8</v>
      </c>
      <c r="F288" s="224" t="e">
        <f>#REF!</f>
        <v>#REF!</v>
      </c>
      <c r="G288" s="138">
        <v>0.6</v>
      </c>
      <c r="H288" s="206" t="e">
        <f t="shared" si="7"/>
        <v>#REF!</v>
      </c>
      <c r="I288" s="206" t="e">
        <f>(H288*($I$9+#REF!))+H288</f>
        <v>#REF!</v>
      </c>
      <c r="J288" s="274" t="e">
        <f>#REF!</f>
        <v>#REF!</v>
      </c>
      <c r="K288" s="275" t="e">
        <f>#REF!</f>
        <v>#REF!</v>
      </c>
      <c r="L288" s="166">
        <v>304</v>
      </c>
      <c r="M288" s="167">
        <v>197</v>
      </c>
      <c r="N288" s="184">
        <v>228.59902392013575</v>
      </c>
      <c r="O288" s="185">
        <v>180.4</v>
      </c>
      <c r="P288" s="186">
        <v>341</v>
      </c>
      <c r="Q288" s="167">
        <v>253.5</v>
      </c>
      <c r="R288" s="166">
        <v>301.48455410282241</v>
      </c>
      <c r="S288" s="167">
        <v>266.8</v>
      </c>
      <c r="T288" s="187">
        <v>529</v>
      </c>
      <c r="U288" s="188">
        <v>153</v>
      </c>
      <c r="V288" s="166">
        <v>245.97075112406401</v>
      </c>
      <c r="W288" s="167">
        <v>264.70388352967268</v>
      </c>
      <c r="X288" s="173">
        <v>302</v>
      </c>
      <c r="Y288" s="189">
        <v>302</v>
      </c>
      <c r="Z288" s="166">
        <v>416.39</v>
      </c>
      <c r="AA288" s="167">
        <v>448</v>
      </c>
      <c r="AB288" s="166">
        <v>548</v>
      </c>
      <c r="AC288" s="321">
        <v>324</v>
      </c>
      <c r="AD288" s="173">
        <v>342</v>
      </c>
      <c r="AE288" s="191">
        <v>206</v>
      </c>
      <c r="AF288" s="173">
        <v>272</v>
      </c>
      <c r="AG288" s="174">
        <v>283</v>
      </c>
      <c r="AH288" s="173">
        <v>225.94</v>
      </c>
      <c r="AI288" s="174">
        <v>253</v>
      </c>
      <c r="AJ288" s="173">
        <v>200.83</v>
      </c>
      <c r="AK288" s="174">
        <v>217</v>
      </c>
      <c r="AL288" s="173">
        <v>173</v>
      </c>
      <c r="AM288" s="174">
        <v>167</v>
      </c>
      <c r="AN288" s="173">
        <v>336.63</v>
      </c>
      <c r="AO288" s="189">
        <v>349.6</v>
      </c>
      <c r="AP288" s="173">
        <v>285.17499999999995</v>
      </c>
      <c r="AQ288" s="174">
        <v>360.87599999999998</v>
      </c>
      <c r="AR288" s="173">
        <v>274</v>
      </c>
      <c r="AS288" s="174">
        <v>295</v>
      </c>
      <c r="AT288" s="173">
        <v>260.77</v>
      </c>
      <c r="AU288" s="174">
        <v>280.63</v>
      </c>
      <c r="AV288" s="173">
        <v>313.60000000000002</v>
      </c>
      <c r="AW288" s="174">
        <v>211</v>
      </c>
      <c r="AX288" s="173">
        <v>268.69622000000004</v>
      </c>
      <c r="AY288" s="174">
        <v>279.01488000000001</v>
      </c>
      <c r="AZ288" s="192">
        <v>376.27118644067792</v>
      </c>
      <c r="BA288" s="174">
        <v>404.00000000000006</v>
      </c>
      <c r="BB288" s="166">
        <v>368</v>
      </c>
      <c r="BC288" s="167">
        <v>192.38500000000002</v>
      </c>
      <c r="BD288" s="173">
        <v>478</v>
      </c>
      <c r="BE288" s="174">
        <v>515</v>
      </c>
      <c r="BF288" s="173">
        <v>266</v>
      </c>
      <c r="BG288" s="174">
        <v>262</v>
      </c>
      <c r="BH288" s="173">
        <v>301</v>
      </c>
      <c r="BI288" s="174">
        <v>300</v>
      </c>
      <c r="BJ288" s="173">
        <v>190.68</v>
      </c>
      <c r="BK288" s="174">
        <v>198</v>
      </c>
      <c r="BL288" s="173">
        <v>199</v>
      </c>
      <c r="BM288" s="189">
        <v>195</v>
      </c>
      <c r="BN288" s="193">
        <v>291</v>
      </c>
      <c r="BO288" s="194">
        <v>313</v>
      </c>
      <c r="BP288" s="166">
        <v>423.50000000000006</v>
      </c>
      <c r="BQ288" s="167">
        <v>356.92152188</v>
      </c>
    </row>
    <row r="289" spans="1:69" s="195" customFormat="1" ht="41.25" customHeight="1" thickBot="1" x14ac:dyDescent="0.3">
      <c r="A289" s="205">
        <v>213</v>
      </c>
      <c r="B289" s="24" t="s">
        <v>278</v>
      </c>
      <c r="C289" s="1390" t="s">
        <v>3</v>
      </c>
      <c r="D289" s="1390"/>
      <c r="E289" s="138" t="s">
        <v>8</v>
      </c>
      <c r="F289" s="224" t="e">
        <f>#REF!</f>
        <v>#REF!</v>
      </c>
      <c r="G289" s="138">
        <v>0.34</v>
      </c>
      <c r="H289" s="206" t="e">
        <f t="shared" si="7"/>
        <v>#REF!</v>
      </c>
      <c r="I289" s="206" t="e">
        <f>(H289*($I$9+#REF!))+H289</f>
        <v>#REF!</v>
      </c>
      <c r="J289" s="274" t="e">
        <f>#REF!</f>
        <v>#REF!</v>
      </c>
      <c r="K289" s="275" t="e">
        <f>#REF!</f>
        <v>#REF!</v>
      </c>
      <c r="L289" s="166">
        <v>172</v>
      </c>
      <c r="M289" s="167">
        <v>111</v>
      </c>
      <c r="N289" s="184">
        <v>129.53944688807692</v>
      </c>
      <c r="O289" s="185">
        <v>102.2</v>
      </c>
      <c r="P289" s="186">
        <v>193</v>
      </c>
      <c r="Q289" s="167">
        <v>143.25</v>
      </c>
      <c r="R289" s="166">
        <v>170.84124732493271</v>
      </c>
      <c r="S289" s="167">
        <v>151.19999999999999</v>
      </c>
      <c r="T289" s="187">
        <v>300</v>
      </c>
      <c r="U289" s="188">
        <v>87</v>
      </c>
      <c r="V289" s="166">
        <v>139.3834256369696</v>
      </c>
      <c r="W289" s="167">
        <v>149.99886733348117</v>
      </c>
      <c r="X289" s="173">
        <v>1257</v>
      </c>
      <c r="Y289" s="189">
        <v>1257</v>
      </c>
      <c r="Z289" s="166">
        <v>235.95</v>
      </c>
      <c r="AA289" s="167">
        <v>254</v>
      </c>
      <c r="AB289" s="166">
        <v>310</v>
      </c>
      <c r="AC289" s="321">
        <v>184</v>
      </c>
      <c r="AD289" s="173">
        <v>194</v>
      </c>
      <c r="AE289" s="191">
        <v>117</v>
      </c>
      <c r="AF289" s="173">
        <v>154</v>
      </c>
      <c r="AG289" s="174">
        <v>160</v>
      </c>
      <c r="AH289" s="173">
        <v>127.61</v>
      </c>
      <c r="AI289" s="174">
        <v>143</v>
      </c>
      <c r="AJ289" s="173">
        <v>114.01</v>
      </c>
      <c r="AK289" s="174">
        <v>122</v>
      </c>
      <c r="AL289" s="173">
        <v>721</v>
      </c>
      <c r="AM289" s="174">
        <v>693</v>
      </c>
      <c r="AN289" s="173">
        <v>190.76</v>
      </c>
      <c r="AO289" s="189">
        <v>198.1</v>
      </c>
      <c r="AP289" s="173">
        <v>1187.365</v>
      </c>
      <c r="AQ289" s="174">
        <v>1504.6869999999999</v>
      </c>
      <c r="AR289" s="173">
        <v>155</v>
      </c>
      <c r="AS289" s="174">
        <v>167</v>
      </c>
      <c r="AT289" s="173">
        <v>147.77000000000001</v>
      </c>
      <c r="AU289" s="174">
        <v>159.02000000000001</v>
      </c>
      <c r="AV289" s="173">
        <v>177.60000000000002</v>
      </c>
      <c r="AW289" s="174">
        <v>119</v>
      </c>
      <c r="AX289" s="173">
        <v>1119.5588</v>
      </c>
      <c r="AY289" s="174">
        <v>1162.5514600000001</v>
      </c>
      <c r="AZ289" s="192">
        <v>173.72881355932205</v>
      </c>
      <c r="BA289" s="174">
        <v>193</v>
      </c>
      <c r="BB289" s="166">
        <v>208</v>
      </c>
      <c r="BC289" s="167">
        <v>108.48167539267017</v>
      </c>
      <c r="BD289" s="173">
        <v>271</v>
      </c>
      <c r="BE289" s="174">
        <v>292</v>
      </c>
      <c r="BF289" s="173">
        <v>151</v>
      </c>
      <c r="BG289" s="174">
        <v>162</v>
      </c>
      <c r="BH289" s="173">
        <v>170</v>
      </c>
      <c r="BI289" s="174">
        <v>170</v>
      </c>
      <c r="BJ289" s="173">
        <v>107.63</v>
      </c>
      <c r="BK289" s="174">
        <v>112</v>
      </c>
      <c r="BL289" s="173">
        <v>113</v>
      </c>
      <c r="BM289" s="189">
        <v>111</v>
      </c>
      <c r="BN289" s="193">
        <v>165</v>
      </c>
      <c r="BO289" s="194">
        <v>177</v>
      </c>
      <c r="BP289" s="166">
        <v>239.8</v>
      </c>
      <c r="BQ289" s="167">
        <v>258.5</v>
      </c>
    </row>
    <row r="290" spans="1:69" s="195" customFormat="1" ht="41.25" customHeight="1" thickBot="1" x14ac:dyDescent="0.3">
      <c r="A290" s="205">
        <v>214</v>
      </c>
      <c r="B290" s="24" t="s">
        <v>279</v>
      </c>
      <c r="C290" s="1390" t="s">
        <v>3</v>
      </c>
      <c r="D290" s="1390"/>
      <c r="E290" s="138" t="s">
        <v>8</v>
      </c>
      <c r="F290" s="224" t="e">
        <f>#REF!</f>
        <v>#REF!</v>
      </c>
      <c r="G290" s="138">
        <v>1.04</v>
      </c>
      <c r="H290" s="206" t="e">
        <f t="shared" si="7"/>
        <v>#REF!</v>
      </c>
      <c r="I290" s="206" t="e">
        <f>(H290*($I$9+#REF!))+H290</f>
        <v>#REF!</v>
      </c>
      <c r="J290" s="274" t="e">
        <f>#REF!</f>
        <v>#REF!</v>
      </c>
      <c r="K290" s="275" t="e">
        <f>#REF!</f>
        <v>#REF!</v>
      </c>
      <c r="L290" s="166">
        <v>528</v>
      </c>
      <c r="M290" s="167">
        <v>341</v>
      </c>
      <c r="N290" s="184">
        <v>396.23830812823525</v>
      </c>
      <c r="O290" s="185">
        <v>312.7</v>
      </c>
      <c r="P290" s="186">
        <v>590</v>
      </c>
      <c r="Q290" s="167">
        <v>438.75</v>
      </c>
      <c r="R290" s="166">
        <v>522.57322711155894</v>
      </c>
      <c r="S290" s="167">
        <v>462.5</v>
      </c>
      <c r="T290" s="187">
        <v>918</v>
      </c>
      <c r="U290" s="188">
        <v>265</v>
      </c>
      <c r="V290" s="166">
        <v>426.34930194837767</v>
      </c>
      <c r="W290" s="167">
        <v>458.82006478476603</v>
      </c>
      <c r="X290" s="173">
        <v>523</v>
      </c>
      <c r="Y290" s="189">
        <v>523</v>
      </c>
      <c r="Z290" s="166">
        <v>721.74</v>
      </c>
      <c r="AA290" s="167">
        <v>777</v>
      </c>
      <c r="AB290" s="166">
        <v>949</v>
      </c>
      <c r="AC290" s="321">
        <v>562</v>
      </c>
      <c r="AD290" s="173">
        <v>593</v>
      </c>
      <c r="AE290" s="191">
        <v>358</v>
      </c>
      <c r="AF290" s="173">
        <v>472</v>
      </c>
      <c r="AG290" s="174">
        <v>490</v>
      </c>
      <c r="AH290" s="173">
        <v>391.2</v>
      </c>
      <c r="AI290" s="174">
        <v>438</v>
      </c>
      <c r="AJ290" s="173">
        <v>348.32</v>
      </c>
      <c r="AK290" s="174">
        <v>374</v>
      </c>
      <c r="AL290" s="173">
        <v>300</v>
      </c>
      <c r="AM290" s="174">
        <v>289</v>
      </c>
      <c r="AN290" s="173">
        <v>583.49</v>
      </c>
      <c r="AO290" s="189">
        <v>605.9</v>
      </c>
      <c r="AP290" s="173">
        <v>493.61199999999997</v>
      </c>
      <c r="AQ290" s="174">
        <v>626.34799999999996</v>
      </c>
      <c r="AR290" s="173">
        <v>476</v>
      </c>
      <c r="AS290" s="174">
        <v>512</v>
      </c>
      <c r="AT290" s="173">
        <v>452</v>
      </c>
      <c r="AU290" s="174">
        <v>486.42</v>
      </c>
      <c r="AV290" s="173">
        <v>542.4</v>
      </c>
      <c r="AW290" s="174">
        <v>365</v>
      </c>
      <c r="AX290" s="173">
        <v>465.73098000000005</v>
      </c>
      <c r="AY290" s="174">
        <v>483.61735999999996</v>
      </c>
      <c r="AZ290" s="192">
        <v>633.05084745762713</v>
      </c>
      <c r="BA290" s="174">
        <v>658</v>
      </c>
      <c r="BB290" s="166">
        <v>638</v>
      </c>
      <c r="BC290" s="167">
        <v>333.27012006861065</v>
      </c>
      <c r="BD290" s="173">
        <v>829</v>
      </c>
      <c r="BE290" s="174">
        <v>892</v>
      </c>
      <c r="BF290" s="173">
        <v>461</v>
      </c>
      <c r="BG290" s="174">
        <v>454</v>
      </c>
      <c r="BH290" s="173">
        <v>521</v>
      </c>
      <c r="BI290" s="174">
        <v>520</v>
      </c>
      <c r="BJ290" s="173">
        <v>330.51</v>
      </c>
      <c r="BK290" s="174">
        <v>343</v>
      </c>
      <c r="BL290" s="173">
        <v>345</v>
      </c>
      <c r="BM290" s="189">
        <v>339</v>
      </c>
      <c r="BN290" s="193">
        <v>504</v>
      </c>
      <c r="BO290" s="194">
        <v>543</v>
      </c>
      <c r="BP290" s="166">
        <v>734.80000000000007</v>
      </c>
      <c r="BQ290" s="167">
        <v>618.67856424000001</v>
      </c>
    </row>
    <row r="291" spans="1:69" s="195" customFormat="1" ht="41.25" customHeight="1" thickBot="1" x14ac:dyDescent="0.3">
      <c r="A291" s="205">
        <v>215</v>
      </c>
      <c r="B291" s="24" t="s">
        <v>280</v>
      </c>
      <c r="C291" s="1390" t="s">
        <v>3</v>
      </c>
      <c r="D291" s="1390"/>
      <c r="E291" s="138" t="s">
        <v>8</v>
      </c>
      <c r="F291" s="224" t="e">
        <f>#REF!</f>
        <v>#REF!</v>
      </c>
      <c r="G291" s="138">
        <v>1.18</v>
      </c>
      <c r="H291" s="206" t="e">
        <f t="shared" si="7"/>
        <v>#REF!</v>
      </c>
      <c r="I291" s="206" t="e">
        <f>(H291*($I$9+#REF!))+H291</f>
        <v>#REF!</v>
      </c>
      <c r="J291" s="274" t="e">
        <f>#REF!</f>
        <v>#REF!</v>
      </c>
      <c r="K291" s="275" t="e">
        <f>#REF!</f>
        <v>#REF!</v>
      </c>
      <c r="L291" s="166">
        <v>599</v>
      </c>
      <c r="M291" s="167">
        <v>387</v>
      </c>
      <c r="N291" s="184">
        <v>449.57808037626694</v>
      </c>
      <c r="O291" s="185">
        <v>354.8</v>
      </c>
      <c r="P291" s="186">
        <v>670</v>
      </c>
      <c r="Q291" s="167">
        <v>498</v>
      </c>
      <c r="R291" s="166">
        <v>592.91962306888399</v>
      </c>
      <c r="S291" s="167">
        <v>524.70000000000005</v>
      </c>
      <c r="T291" s="187">
        <v>1041</v>
      </c>
      <c r="U291" s="188">
        <v>300</v>
      </c>
      <c r="V291" s="166">
        <v>483.74247721065922</v>
      </c>
      <c r="W291" s="167">
        <v>520.58430427502299</v>
      </c>
      <c r="X291" s="173">
        <v>513</v>
      </c>
      <c r="Y291" s="189">
        <v>513</v>
      </c>
      <c r="Z291" s="166">
        <v>818.9</v>
      </c>
      <c r="AA291" s="167">
        <v>881</v>
      </c>
      <c r="AB291" s="166">
        <v>1076</v>
      </c>
      <c r="AC291" s="321">
        <v>638</v>
      </c>
      <c r="AD291" s="173">
        <v>673</v>
      </c>
      <c r="AE291" s="191">
        <v>406</v>
      </c>
      <c r="AF291" s="173">
        <v>536</v>
      </c>
      <c r="AG291" s="174">
        <v>556</v>
      </c>
      <c r="AH291" s="173">
        <v>443.5</v>
      </c>
      <c r="AI291" s="174">
        <v>498</v>
      </c>
      <c r="AJ291" s="173">
        <v>395.39</v>
      </c>
      <c r="AK291" s="174">
        <v>426</v>
      </c>
      <c r="AL291" s="173">
        <v>340</v>
      </c>
      <c r="AM291" s="174">
        <v>328</v>
      </c>
      <c r="AN291" s="173">
        <v>662.04</v>
      </c>
      <c r="AO291" s="189">
        <v>687.5</v>
      </c>
      <c r="AP291" s="173">
        <v>561.01699999999994</v>
      </c>
      <c r="AQ291" s="174">
        <v>710.34499999999991</v>
      </c>
      <c r="AR291" s="173">
        <v>540</v>
      </c>
      <c r="AS291" s="174">
        <v>581</v>
      </c>
      <c r="AT291" s="173">
        <v>512.84</v>
      </c>
      <c r="AU291" s="174">
        <v>551.9</v>
      </c>
      <c r="AV291" s="173">
        <v>616</v>
      </c>
      <c r="AW291" s="174">
        <v>414</v>
      </c>
      <c r="AX291" s="173">
        <v>528.43344000000002</v>
      </c>
      <c r="AY291" s="174">
        <v>548.72293999999999</v>
      </c>
      <c r="AZ291" s="192">
        <v>727.11864406779659</v>
      </c>
      <c r="BA291" s="174">
        <v>756</v>
      </c>
      <c r="BB291" s="166">
        <v>724</v>
      </c>
      <c r="BC291" s="167">
        <v>378.60151285930414</v>
      </c>
      <c r="BD291" s="173">
        <v>941</v>
      </c>
      <c r="BE291" s="174">
        <v>1013</v>
      </c>
      <c r="BF291" s="173">
        <v>524</v>
      </c>
      <c r="BG291" s="174">
        <v>515</v>
      </c>
      <c r="BH291" s="173">
        <v>591</v>
      </c>
      <c r="BI291" s="174">
        <v>590</v>
      </c>
      <c r="BJ291" s="173">
        <v>374.58</v>
      </c>
      <c r="BK291" s="174">
        <v>389</v>
      </c>
      <c r="BL291" s="173">
        <v>392</v>
      </c>
      <c r="BM291" s="189">
        <v>385</v>
      </c>
      <c r="BN291" s="193">
        <v>572</v>
      </c>
      <c r="BO291" s="194">
        <v>616</v>
      </c>
      <c r="BP291" s="166">
        <v>833.80000000000007</v>
      </c>
      <c r="BQ291" s="167">
        <v>701.95432428000004</v>
      </c>
    </row>
    <row r="292" spans="1:69" s="195" customFormat="1" ht="41.25" customHeight="1" thickBot="1" x14ac:dyDescent="0.3">
      <c r="A292" s="205">
        <v>216</v>
      </c>
      <c r="B292" s="24" t="s">
        <v>281</v>
      </c>
      <c r="C292" s="1390" t="s">
        <v>3</v>
      </c>
      <c r="D292" s="1390"/>
      <c r="E292" s="138" t="s">
        <v>8</v>
      </c>
      <c r="F292" s="224" t="e">
        <f>#REF!</f>
        <v>#REF!</v>
      </c>
      <c r="G292" s="138">
        <v>0.68</v>
      </c>
      <c r="H292" s="206" t="e">
        <f t="shared" si="7"/>
        <v>#REF!</v>
      </c>
      <c r="I292" s="206" t="e">
        <f>(H292*($I$9+#REF!))+H292</f>
        <v>#REF!</v>
      </c>
      <c r="J292" s="274" t="e">
        <f>#REF!</f>
        <v>#REF!</v>
      </c>
      <c r="K292" s="275" t="e">
        <f>#REF!</f>
        <v>#REF!</v>
      </c>
      <c r="L292" s="166">
        <v>345</v>
      </c>
      <c r="M292" s="167">
        <v>223</v>
      </c>
      <c r="N292" s="184">
        <v>259.07889377615385</v>
      </c>
      <c r="O292" s="185">
        <v>204.5</v>
      </c>
      <c r="P292" s="186">
        <v>386</v>
      </c>
      <c r="Q292" s="167">
        <v>287.25</v>
      </c>
      <c r="R292" s="166">
        <v>341.68249464986542</v>
      </c>
      <c r="S292" s="167">
        <v>302.39999999999998</v>
      </c>
      <c r="T292" s="187">
        <v>600</v>
      </c>
      <c r="U292" s="188">
        <v>173</v>
      </c>
      <c r="V292" s="166">
        <v>278.76685127393921</v>
      </c>
      <c r="W292" s="167">
        <v>299.99773466696234</v>
      </c>
      <c r="X292" s="173">
        <v>342</v>
      </c>
      <c r="Y292" s="189">
        <v>342</v>
      </c>
      <c r="Z292" s="166">
        <v>471.91</v>
      </c>
      <c r="AA292" s="167">
        <v>508</v>
      </c>
      <c r="AB292" s="166">
        <v>621</v>
      </c>
      <c r="AC292" s="321">
        <v>368</v>
      </c>
      <c r="AD292" s="173">
        <v>388</v>
      </c>
      <c r="AE292" s="191">
        <v>234</v>
      </c>
      <c r="AF292" s="173">
        <v>309</v>
      </c>
      <c r="AG292" s="174">
        <v>320</v>
      </c>
      <c r="AH292" s="173">
        <v>256.27</v>
      </c>
      <c r="AI292" s="174">
        <v>287</v>
      </c>
      <c r="AJ292" s="173">
        <v>228.03</v>
      </c>
      <c r="AK292" s="174">
        <v>245</v>
      </c>
      <c r="AL292" s="173">
        <v>196</v>
      </c>
      <c r="AM292" s="174">
        <v>189</v>
      </c>
      <c r="AN292" s="173">
        <v>381.51</v>
      </c>
      <c r="AO292" s="189">
        <v>396.2</v>
      </c>
      <c r="AP292" s="173">
        <v>322.50699999999995</v>
      </c>
      <c r="AQ292" s="174">
        <v>408.57799999999997</v>
      </c>
      <c r="AR292" s="173">
        <v>311</v>
      </c>
      <c r="AS292" s="174">
        <v>335</v>
      </c>
      <c r="AT292" s="173">
        <v>295.54000000000002</v>
      </c>
      <c r="AU292" s="174">
        <v>318.04000000000002</v>
      </c>
      <c r="AV292" s="173">
        <v>355.20000000000005</v>
      </c>
      <c r="AW292" s="174">
        <v>239</v>
      </c>
      <c r="AX292" s="173">
        <v>304.52168</v>
      </c>
      <c r="AY292" s="174">
        <v>316.21054000000004</v>
      </c>
      <c r="AZ292" s="192">
        <v>425.42372881355936</v>
      </c>
      <c r="BA292" s="174">
        <v>457.99999999999994</v>
      </c>
      <c r="BB292" s="166">
        <v>417</v>
      </c>
      <c r="BC292" s="167">
        <v>218.07664041994752</v>
      </c>
      <c r="BD292" s="173">
        <v>542</v>
      </c>
      <c r="BE292" s="174">
        <v>584</v>
      </c>
      <c r="BF292" s="173">
        <v>302</v>
      </c>
      <c r="BG292" s="174">
        <v>296</v>
      </c>
      <c r="BH292" s="173">
        <v>341</v>
      </c>
      <c r="BI292" s="174">
        <v>340</v>
      </c>
      <c r="BJ292" s="173">
        <v>216.1</v>
      </c>
      <c r="BK292" s="174">
        <v>224</v>
      </c>
      <c r="BL292" s="173">
        <v>225</v>
      </c>
      <c r="BM292" s="189">
        <v>222</v>
      </c>
      <c r="BN292" s="193">
        <v>330</v>
      </c>
      <c r="BO292" s="194">
        <v>355</v>
      </c>
      <c r="BP292" s="166">
        <v>480.70000000000005</v>
      </c>
      <c r="BQ292" s="167">
        <v>404.51744256000001</v>
      </c>
    </row>
    <row r="293" spans="1:69" s="195" customFormat="1" ht="41.25" customHeight="1" thickBot="1" x14ac:dyDescent="0.3">
      <c r="A293" s="205">
        <v>217</v>
      </c>
      <c r="B293" s="24" t="s">
        <v>282</v>
      </c>
      <c r="C293" s="1390" t="s">
        <v>3</v>
      </c>
      <c r="D293" s="1390"/>
      <c r="E293" s="138" t="s">
        <v>8</v>
      </c>
      <c r="F293" s="224" t="e">
        <f>#REF!</f>
        <v>#REF!</v>
      </c>
      <c r="G293" s="138">
        <v>1.44</v>
      </c>
      <c r="H293" s="206" t="e">
        <f t="shared" si="7"/>
        <v>#REF!</v>
      </c>
      <c r="I293" s="206" t="e">
        <f>(H293*($I$9+#REF!))+H293</f>
        <v>#REF!</v>
      </c>
      <c r="J293" s="274" t="e">
        <f>#REF!</f>
        <v>#REF!</v>
      </c>
      <c r="K293" s="275" t="e">
        <f>#REF!</f>
        <v>#REF!</v>
      </c>
      <c r="L293" s="166">
        <v>730</v>
      </c>
      <c r="M293" s="167">
        <v>472</v>
      </c>
      <c r="N293" s="184">
        <v>548.63765740832559</v>
      </c>
      <c r="O293" s="185">
        <v>433</v>
      </c>
      <c r="P293" s="186">
        <v>817</v>
      </c>
      <c r="Q293" s="167">
        <v>607.5</v>
      </c>
      <c r="R293" s="166">
        <v>723.56292984677373</v>
      </c>
      <c r="S293" s="167">
        <v>640.4</v>
      </c>
      <c r="T293" s="187">
        <v>1271</v>
      </c>
      <c r="U293" s="188">
        <v>366</v>
      </c>
      <c r="V293" s="166">
        <v>590.32980269775362</v>
      </c>
      <c r="W293" s="167">
        <v>635.28932047121441</v>
      </c>
      <c r="X293" s="173">
        <v>724</v>
      </c>
      <c r="Y293" s="189">
        <v>724</v>
      </c>
      <c r="Z293" s="166">
        <v>999.33</v>
      </c>
      <c r="AA293" s="167">
        <v>1075</v>
      </c>
      <c r="AB293" s="166">
        <v>1313</v>
      </c>
      <c r="AC293" s="321">
        <v>779</v>
      </c>
      <c r="AD293" s="173">
        <v>822</v>
      </c>
      <c r="AE293" s="191">
        <v>495</v>
      </c>
      <c r="AF293" s="173">
        <v>654</v>
      </c>
      <c r="AG293" s="174">
        <v>679</v>
      </c>
      <c r="AH293" s="173">
        <v>541.83000000000004</v>
      </c>
      <c r="AI293" s="174">
        <v>608</v>
      </c>
      <c r="AJ293" s="173">
        <v>482.21</v>
      </c>
      <c r="AK293" s="174">
        <v>519</v>
      </c>
      <c r="AL293" s="173">
        <v>415</v>
      </c>
      <c r="AM293" s="174">
        <v>399</v>
      </c>
      <c r="AN293" s="173">
        <v>807.91</v>
      </c>
      <c r="AO293" s="189">
        <v>838.9</v>
      </c>
      <c r="AP293" s="173">
        <v>382.13449999999995</v>
      </c>
      <c r="AQ293" s="174">
        <v>382.13449999999995</v>
      </c>
      <c r="AR293" s="173">
        <v>658</v>
      </c>
      <c r="AS293" s="174">
        <v>709</v>
      </c>
      <c r="AT293" s="173">
        <v>625.84</v>
      </c>
      <c r="AU293" s="174">
        <v>673.5</v>
      </c>
      <c r="AV293" s="173">
        <v>752</v>
      </c>
      <c r="AW293" s="174">
        <v>506</v>
      </c>
      <c r="AX293" s="173">
        <v>644.86882000000003</v>
      </c>
      <c r="AY293" s="174">
        <v>669.62728000000004</v>
      </c>
      <c r="AZ293" s="192">
        <v>889.83050847457628</v>
      </c>
      <c r="BA293" s="174">
        <v>926</v>
      </c>
      <c r="BB293" s="166">
        <v>883</v>
      </c>
      <c r="BC293" s="167">
        <v>461.34562577447338</v>
      </c>
      <c r="BD293" s="173">
        <v>1148</v>
      </c>
      <c r="BE293" s="174">
        <v>1236</v>
      </c>
      <c r="BF293" s="173">
        <v>639</v>
      </c>
      <c r="BG293" s="174">
        <v>628</v>
      </c>
      <c r="BH293" s="173">
        <v>722</v>
      </c>
      <c r="BI293" s="174">
        <v>720</v>
      </c>
      <c r="BJ293" s="173">
        <v>456.78</v>
      </c>
      <c r="BK293" s="174">
        <v>475</v>
      </c>
      <c r="BL293" s="173">
        <v>478</v>
      </c>
      <c r="BM293" s="189">
        <v>469</v>
      </c>
      <c r="BN293" s="193">
        <v>698</v>
      </c>
      <c r="BO293" s="194">
        <v>751</v>
      </c>
      <c r="BP293" s="166">
        <v>1017.5000000000001</v>
      </c>
      <c r="BQ293" s="167">
        <v>856.63080580000008</v>
      </c>
    </row>
    <row r="294" spans="1:69" s="195" customFormat="1" ht="41.25" customHeight="1" thickBot="1" x14ac:dyDescent="0.3">
      <c r="A294" s="205">
        <v>218</v>
      </c>
      <c r="B294" s="24" t="s">
        <v>283</v>
      </c>
      <c r="C294" s="1390" t="s">
        <v>3</v>
      </c>
      <c r="D294" s="1390"/>
      <c r="E294" s="138" t="s">
        <v>8</v>
      </c>
      <c r="F294" s="224" t="e">
        <f>#REF!</f>
        <v>#REF!</v>
      </c>
      <c r="G294" s="138">
        <v>0.32</v>
      </c>
      <c r="H294" s="206" t="e">
        <f t="shared" si="7"/>
        <v>#REF!</v>
      </c>
      <c r="I294" s="206" t="e">
        <f>(H294*($I$9+#REF!))+H294</f>
        <v>#REF!</v>
      </c>
      <c r="J294" s="274" t="e">
        <f>#REF!</f>
        <v>#REF!</v>
      </c>
      <c r="K294" s="275" t="e">
        <f>#REF!</f>
        <v>#REF!</v>
      </c>
      <c r="L294" s="166">
        <v>162</v>
      </c>
      <c r="M294" s="167">
        <v>105</v>
      </c>
      <c r="N294" s="184">
        <v>121.91947942407239</v>
      </c>
      <c r="O294" s="185">
        <v>96.2</v>
      </c>
      <c r="P294" s="186">
        <v>182</v>
      </c>
      <c r="Q294" s="167">
        <v>135</v>
      </c>
      <c r="R294" s="166">
        <v>160.79176218817193</v>
      </c>
      <c r="S294" s="167">
        <v>142.30000000000001</v>
      </c>
      <c r="T294" s="187">
        <v>282</v>
      </c>
      <c r="U294" s="188">
        <v>81</v>
      </c>
      <c r="V294" s="166">
        <v>131.18440059950083</v>
      </c>
      <c r="W294" s="167">
        <v>141.17540454915877</v>
      </c>
      <c r="X294" s="173">
        <v>161</v>
      </c>
      <c r="Y294" s="189">
        <v>161</v>
      </c>
      <c r="Z294" s="166">
        <v>222.07</v>
      </c>
      <c r="AA294" s="167">
        <v>239</v>
      </c>
      <c r="AB294" s="166">
        <v>291</v>
      </c>
      <c r="AC294" s="321">
        <v>173</v>
      </c>
      <c r="AD294" s="173">
        <v>183</v>
      </c>
      <c r="AE294" s="191">
        <v>110</v>
      </c>
      <c r="AF294" s="173">
        <v>145</v>
      </c>
      <c r="AG294" s="174">
        <v>151</v>
      </c>
      <c r="AH294" s="173">
        <v>120.29</v>
      </c>
      <c r="AI294" s="174">
        <v>135</v>
      </c>
      <c r="AJ294" s="173">
        <v>106.69</v>
      </c>
      <c r="AK294" s="174">
        <v>115</v>
      </c>
      <c r="AL294" s="173">
        <v>92</v>
      </c>
      <c r="AM294" s="174">
        <v>89</v>
      </c>
      <c r="AN294" s="173">
        <v>179.54</v>
      </c>
      <c r="AO294" s="189">
        <v>186.4</v>
      </c>
      <c r="AP294" s="173">
        <v>152.43899999999999</v>
      </c>
      <c r="AQ294" s="174">
        <v>192.88199999999998</v>
      </c>
      <c r="AR294" s="173">
        <v>146</v>
      </c>
      <c r="AS294" s="174">
        <v>157</v>
      </c>
      <c r="AT294" s="173">
        <v>139.08000000000001</v>
      </c>
      <c r="AU294" s="174">
        <v>149.66999999999999</v>
      </c>
      <c r="AV294" s="173">
        <v>166.4</v>
      </c>
      <c r="AW294" s="174">
        <v>112</v>
      </c>
      <c r="AX294" s="173">
        <v>143.30184000000003</v>
      </c>
      <c r="AY294" s="174">
        <v>148.80372000000003</v>
      </c>
      <c r="AZ294" s="192">
        <v>199.15254237288138</v>
      </c>
      <c r="BA294" s="174">
        <v>206</v>
      </c>
      <c r="BB294" s="166">
        <v>196</v>
      </c>
      <c r="BC294" s="167">
        <v>102.88357541899443</v>
      </c>
      <c r="BD294" s="173">
        <v>255</v>
      </c>
      <c r="BE294" s="174">
        <v>275</v>
      </c>
      <c r="BF294" s="173">
        <v>142</v>
      </c>
      <c r="BG294" s="174">
        <v>140</v>
      </c>
      <c r="BH294" s="173">
        <v>160</v>
      </c>
      <c r="BI294" s="174">
        <v>160</v>
      </c>
      <c r="BJ294" s="173">
        <v>101.69</v>
      </c>
      <c r="BK294" s="174">
        <v>105</v>
      </c>
      <c r="BL294" s="173">
        <v>106</v>
      </c>
      <c r="BM294" s="189">
        <v>104</v>
      </c>
      <c r="BN294" s="193">
        <v>155</v>
      </c>
      <c r="BO294" s="194">
        <v>167</v>
      </c>
      <c r="BP294" s="166">
        <v>226.60000000000002</v>
      </c>
      <c r="BQ294" s="167">
        <v>190.35632088</v>
      </c>
    </row>
    <row r="295" spans="1:69" s="195" customFormat="1" ht="41.25" customHeight="1" thickBot="1" x14ac:dyDescent="0.3">
      <c r="A295" s="205">
        <v>219</v>
      </c>
      <c r="B295" s="24" t="s">
        <v>284</v>
      </c>
      <c r="C295" s="1390" t="s">
        <v>3</v>
      </c>
      <c r="D295" s="1390"/>
      <c r="E295" s="138" t="s">
        <v>8</v>
      </c>
      <c r="F295" s="224" t="e">
        <f>#REF!</f>
        <v>#REF!</v>
      </c>
      <c r="G295" s="138">
        <v>0.55000000000000004</v>
      </c>
      <c r="H295" s="206" t="e">
        <f t="shared" si="7"/>
        <v>#REF!</v>
      </c>
      <c r="I295" s="206" t="e">
        <f>(H295*($I$9+#REF!))+H295</f>
        <v>#REF!</v>
      </c>
      <c r="J295" s="274" t="e">
        <f>#REF!</f>
        <v>#REF!</v>
      </c>
      <c r="K295" s="275" t="e">
        <f>#REF!</f>
        <v>#REF!</v>
      </c>
      <c r="L295" s="166">
        <v>279</v>
      </c>
      <c r="M295" s="167">
        <v>180</v>
      </c>
      <c r="N295" s="184">
        <v>209.54910526012443</v>
      </c>
      <c r="O295" s="185">
        <v>165.4</v>
      </c>
      <c r="P295" s="186">
        <v>312</v>
      </c>
      <c r="Q295" s="167">
        <v>231.75</v>
      </c>
      <c r="R295" s="166">
        <v>276.36084126092055</v>
      </c>
      <c r="S295" s="167">
        <v>244.6</v>
      </c>
      <c r="T295" s="187">
        <v>485</v>
      </c>
      <c r="U295" s="188">
        <v>140</v>
      </c>
      <c r="V295" s="166">
        <v>225.47318853039204</v>
      </c>
      <c r="W295" s="167">
        <v>242.64522656886663</v>
      </c>
      <c r="X295" s="173">
        <v>0</v>
      </c>
      <c r="Y295" s="189">
        <v>0</v>
      </c>
      <c r="Z295" s="166">
        <v>381.69</v>
      </c>
      <c r="AA295" s="167">
        <v>411</v>
      </c>
      <c r="AB295" s="166">
        <v>502</v>
      </c>
      <c r="AC295" s="321">
        <v>297</v>
      </c>
      <c r="AD295" s="173">
        <v>314</v>
      </c>
      <c r="AE295" s="191">
        <v>189</v>
      </c>
      <c r="AF295" s="173">
        <v>250</v>
      </c>
      <c r="AG295" s="174">
        <v>259</v>
      </c>
      <c r="AH295" s="173">
        <v>207.11</v>
      </c>
      <c r="AI295" s="174">
        <v>232</v>
      </c>
      <c r="AJ295" s="173">
        <v>184.1</v>
      </c>
      <c r="AK295" s="174">
        <v>198</v>
      </c>
      <c r="AL295" s="173">
        <v>144</v>
      </c>
      <c r="AM295" s="174">
        <v>139</v>
      </c>
      <c r="AN295" s="173">
        <v>308.58</v>
      </c>
      <c r="AO295" s="189">
        <v>320.39999999999998</v>
      </c>
      <c r="AP295" s="173">
        <v>237.47299999999998</v>
      </c>
      <c r="AQ295" s="174">
        <v>300.72999999999996</v>
      </c>
      <c r="AR295" s="173">
        <v>251</v>
      </c>
      <c r="AS295" s="174">
        <v>271</v>
      </c>
      <c r="AT295" s="173">
        <v>239.04</v>
      </c>
      <c r="AU295" s="174">
        <v>257.24</v>
      </c>
      <c r="AV295" s="173">
        <v>286.40000000000003</v>
      </c>
      <c r="AW295" s="174">
        <v>193</v>
      </c>
      <c r="AX295" s="173">
        <v>223.91176000000002</v>
      </c>
      <c r="AY295" s="174">
        <v>232.51239999999999</v>
      </c>
      <c r="AZ295" s="192">
        <v>326.27118644067798</v>
      </c>
      <c r="BA295" s="174">
        <v>339</v>
      </c>
      <c r="BB295" s="166">
        <v>337</v>
      </c>
      <c r="BC295" s="167">
        <v>176.72727272727275</v>
      </c>
      <c r="BD295" s="173">
        <v>439</v>
      </c>
      <c r="BE295" s="174">
        <v>472</v>
      </c>
      <c r="BF295" s="173">
        <v>244</v>
      </c>
      <c r="BG295" s="174">
        <v>219</v>
      </c>
      <c r="BH295" s="173">
        <v>276</v>
      </c>
      <c r="BI295" s="174">
        <v>275</v>
      </c>
      <c r="BJ295" s="173">
        <v>174.58</v>
      </c>
      <c r="BK295" s="174">
        <v>181</v>
      </c>
      <c r="BL295" s="173">
        <v>183</v>
      </c>
      <c r="BM295" s="189">
        <v>180</v>
      </c>
      <c r="BN295" s="193">
        <v>267</v>
      </c>
      <c r="BO295" s="194">
        <v>287</v>
      </c>
      <c r="BP295" s="166">
        <v>388.3</v>
      </c>
      <c r="BQ295" s="167">
        <v>297.43688171999997</v>
      </c>
    </row>
    <row r="296" spans="1:69" s="195" customFormat="1" ht="41.25" customHeight="1" thickBot="1" x14ac:dyDescent="0.3">
      <c r="A296" s="205">
        <v>220</v>
      </c>
      <c r="B296" s="24" t="s">
        <v>146</v>
      </c>
      <c r="C296" s="1390" t="s">
        <v>3</v>
      </c>
      <c r="D296" s="1390"/>
      <c r="E296" s="138" t="s">
        <v>8</v>
      </c>
      <c r="F296" s="224" t="e">
        <f>#REF!</f>
        <v>#REF!</v>
      </c>
      <c r="G296" s="138">
        <v>0.65</v>
      </c>
      <c r="H296" s="206" t="e">
        <f t="shared" si="7"/>
        <v>#REF!</v>
      </c>
      <c r="I296" s="206" t="e">
        <f>(H296*($I$9+#REF!))+H296</f>
        <v>#REF!</v>
      </c>
      <c r="J296" s="274" t="e">
        <f>#REF!</f>
        <v>#REF!</v>
      </c>
      <c r="K296" s="275" t="e">
        <f>#REF!</f>
        <v>#REF!</v>
      </c>
      <c r="L296" s="166">
        <v>330</v>
      </c>
      <c r="M296" s="167">
        <v>213</v>
      </c>
      <c r="N296" s="184">
        <v>247.64894258014706</v>
      </c>
      <c r="O296" s="185">
        <v>195.4</v>
      </c>
      <c r="P296" s="186">
        <v>369</v>
      </c>
      <c r="Q296" s="167">
        <v>274.5</v>
      </c>
      <c r="R296" s="166">
        <v>326.60826694472428</v>
      </c>
      <c r="S296" s="167">
        <v>289</v>
      </c>
      <c r="T296" s="187">
        <v>574</v>
      </c>
      <c r="U296" s="188">
        <v>165</v>
      </c>
      <c r="V296" s="166">
        <v>266.46831371773607</v>
      </c>
      <c r="W296" s="167">
        <v>286.76254049047878</v>
      </c>
      <c r="X296" s="173">
        <v>327</v>
      </c>
      <c r="Y296" s="189">
        <v>327</v>
      </c>
      <c r="Z296" s="166">
        <v>451.09</v>
      </c>
      <c r="AA296" s="167">
        <v>485</v>
      </c>
      <c r="AB296" s="166">
        <v>592</v>
      </c>
      <c r="AC296" s="321">
        <v>352</v>
      </c>
      <c r="AD296" s="173">
        <v>371</v>
      </c>
      <c r="AE296" s="191">
        <v>223</v>
      </c>
      <c r="AF296" s="173">
        <v>295</v>
      </c>
      <c r="AG296" s="174">
        <v>306</v>
      </c>
      <c r="AH296" s="173">
        <v>244.76</v>
      </c>
      <c r="AI296" s="174">
        <v>274</v>
      </c>
      <c r="AJ296" s="173">
        <v>217.57</v>
      </c>
      <c r="AK296" s="174">
        <v>234</v>
      </c>
      <c r="AL296" s="173">
        <v>187</v>
      </c>
      <c r="AM296" s="174">
        <v>181</v>
      </c>
      <c r="AN296" s="173">
        <v>364.68</v>
      </c>
      <c r="AO296" s="189">
        <v>378.7</v>
      </c>
      <c r="AP296" s="173">
        <v>307.98899999999998</v>
      </c>
      <c r="AQ296" s="174">
        <v>390.94899999999996</v>
      </c>
      <c r="AR296" s="173">
        <v>297</v>
      </c>
      <c r="AS296" s="174">
        <v>320</v>
      </c>
      <c r="AT296" s="173">
        <v>282.5</v>
      </c>
      <c r="AU296" s="174">
        <v>304.01</v>
      </c>
      <c r="AV296" s="173">
        <v>339.20000000000005</v>
      </c>
      <c r="AW296" s="174">
        <v>228</v>
      </c>
      <c r="AX296" s="173">
        <v>291.08318000000003</v>
      </c>
      <c r="AY296" s="174">
        <v>302.26612</v>
      </c>
      <c r="AZ296" s="192">
        <v>404.23728813559325</v>
      </c>
      <c r="BA296" s="174">
        <v>421</v>
      </c>
      <c r="BB296" s="166">
        <v>399</v>
      </c>
      <c r="BC296" s="167">
        <v>208.58769230769229</v>
      </c>
      <c r="BD296" s="173">
        <v>518</v>
      </c>
      <c r="BE296" s="174">
        <v>558</v>
      </c>
      <c r="BF296" s="173">
        <v>288</v>
      </c>
      <c r="BG296" s="174">
        <v>283</v>
      </c>
      <c r="BH296" s="173">
        <v>326</v>
      </c>
      <c r="BI296" s="174">
        <v>325</v>
      </c>
      <c r="BJ296" s="173">
        <v>205.93</v>
      </c>
      <c r="BK296" s="174">
        <v>214</v>
      </c>
      <c r="BL296" s="173">
        <v>216</v>
      </c>
      <c r="BM296" s="189">
        <v>212</v>
      </c>
      <c r="BN296" s="193">
        <v>315</v>
      </c>
      <c r="BO296" s="194">
        <v>339</v>
      </c>
      <c r="BP296" s="166">
        <v>459.8</v>
      </c>
      <c r="BQ296" s="167">
        <v>386.67752288000003</v>
      </c>
    </row>
    <row r="297" spans="1:69" s="195" customFormat="1" ht="41.25" customHeight="1" thickBot="1" x14ac:dyDescent="0.3">
      <c r="A297" s="205">
        <v>221</v>
      </c>
      <c r="B297" s="24" t="s">
        <v>285</v>
      </c>
      <c r="C297" s="1390" t="s">
        <v>3</v>
      </c>
      <c r="D297" s="1390"/>
      <c r="E297" s="138" t="s">
        <v>8</v>
      </c>
      <c r="F297" s="224" t="e">
        <f>#REF!</f>
        <v>#REF!</v>
      </c>
      <c r="G297" s="138">
        <v>0.33</v>
      </c>
      <c r="H297" s="206" t="e">
        <f t="shared" si="7"/>
        <v>#REF!</v>
      </c>
      <c r="I297" s="206" t="e">
        <f>(H297*($I$9+#REF!))+H297</f>
        <v>#REF!</v>
      </c>
      <c r="J297" s="274" t="e">
        <f>#REF!</f>
        <v>#REF!</v>
      </c>
      <c r="K297" s="275" t="e">
        <f>#REF!</f>
        <v>#REF!</v>
      </c>
      <c r="L297" s="166">
        <v>167</v>
      </c>
      <c r="M297" s="167">
        <v>108</v>
      </c>
      <c r="N297" s="184">
        <v>125.72946315607466</v>
      </c>
      <c r="O297" s="185">
        <v>99.2</v>
      </c>
      <c r="P297" s="186">
        <v>187</v>
      </c>
      <c r="Q297" s="167">
        <v>139.5</v>
      </c>
      <c r="R297" s="166">
        <v>165.81650475655232</v>
      </c>
      <c r="S297" s="167">
        <v>146.69999999999999</v>
      </c>
      <c r="T297" s="187">
        <v>291</v>
      </c>
      <c r="U297" s="188">
        <v>84</v>
      </c>
      <c r="V297" s="166">
        <v>135.2839131182352</v>
      </c>
      <c r="W297" s="167">
        <v>145.58713594132001</v>
      </c>
      <c r="X297" s="173">
        <v>166</v>
      </c>
      <c r="Y297" s="189">
        <v>166</v>
      </c>
      <c r="Z297" s="166">
        <v>229.01</v>
      </c>
      <c r="AA297" s="167">
        <v>246</v>
      </c>
      <c r="AB297" s="166">
        <v>301</v>
      </c>
      <c r="AC297" s="321">
        <v>178</v>
      </c>
      <c r="AD297" s="173">
        <v>188</v>
      </c>
      <c r="AE297" s="191">
        <v>113</v>
      </c>
      <c r="AF297" s="173">
        <v>150</v>
      </c>
      <c r="AG297" s="174">
        <v>156</v>
      </c>
      <c r="AH297" s="173">
        <v>124.47</v>
      </c>
      <c r="AI297" s="174">
        <v>139</v>
      </c>
      <c r="AJ297" s="173">
        <v>110.88</v>
      </c>
      <c r="AK297" s="174">
        <v>119</v>
      </c>
      <c r="AL297" s="173">
        <v>95</v>
      </c>
      <c r="AM297" s="174">
        <v>92</v>
      </c>
      <c r="AN297" s="173">
        <v>185.15</v>
      </c>
      <c r="AO297" s="189">
        <v>192.3</v>
      </c>
      <c r="AP297" s="173">
        <v>156.58699999999999</v>
      </c>
      <c r="AQ297" s="174">
        <v>199.10399999999998</v>
      </c>
      <c r="AR297" s="173">
        <v>151</v>
      </c>
      <c r="AS297" s="174">
        <v>162</v>
      </c>
      <c r="AT297" s="173">
        <v>143.41999999999999</v>
      </c>
      <c r="AU297" s="174">
        <v>154.34</v>
      </c>
      <c r="AV297" s="173">
        <v>172.8</v>
      </c>
      <c r="AW297" s="174">
        <v>116</v>
      </c>
      <c r="AX297" s="173">
        <v>147.78134000000003</v>
      </c>
      <c r="AY297" s="174">
        <v>153.45186000000001</v>
      </c>
      <c r="AZ297" s="192">
        <v>205.08474576271186</v>
      </c>
      <c r="BA297" s="174">
        <v>213</v>
      </c>
      <c r="BB297" s="166">
        <v>202</v>
      </c>
      <c r="BC297" s="167">
        <v>105.70378378378381</v>
      </c>
      <c r="BD297" s="173">
        <v>263</v>
      </c>
      <c r="BE297" s="174">
        <v>283</v>
      </c>
      <c r="BF297" s="173">
        <v>146</v>
      </c>
      <c r="BG297" s="174">
        <v>144</v>
      </c>
      <c r="BH297" s="173">
        <v>165</v>
      </c>
      <c r="BI297" s="174">
        <v>165</v>
      </c>
      <c r="BJ297" s="173">
        <v>105.08</v>
      </c>
      <c r="BK297" s="174">
        <v>109</v>
      </c>
      <c r="BL297" s="173">
        <v>109</v>
      </c>
      <c r="BM297" s="189">
        <v>108</v>
      </c>
      <c r="BN297" s="193">
        <v>160</v>
      </c>
      <c r="BO297" s="194">
        <v>172</v>
      </c>
      <c r="BP297" s="166">
        <v>233.20000000000002</v>
      </c>
      <c r="BQ297" s="167">
        <v>196.30752108000001</v>
      </c>
    </row>
    <row r="298" spans="1:69" s="195" customFormat="1" ht="41.25" customHeight="1" thickBot="1" x14ac:dyDescent="0.3">
      <c r="A298" s="205">
        <v>222</v>
      </c>
      <c r="B298" s="24" t="s">
        <v>286</v>
      </c>
      <c r="C298" s="1390" t="s">
        <v>3</v>
      </c>
      <c r="D298" s="1390"/>
      <c r="E298" s="138" t="s">
        <v>8</v>
      </c>
      <c r="F298" s="224" t="e">
        <f>#REF!</f>
        <v>#REF!</v>
      </c>
      <c r="G298" s="138">
        <v>1.33</v>
      </c>
      <c r="H298" s="206" t="e">
        <f t="shared" si="7"/>
        <v>#REF!</v>
      </c>
      <c r="I298" s="206" t="e">
        <f>(H298*($I$9+#REF!))+H298</f>
        <v>#REF!</v>
      </c>
      <c r="J298" s="274" t="e">
        <f>#REF!</f>
        <v>#REF!</v>
      </c>
      <c r="K298" s="275" t="e">
        <f>#REF!</f>
        <v>#REF!</v>
      </c>
      <c r="L298" s="166">
        <v>675</v>
      </c>
      <c r="M298" s="167">
        <v>436</v>
      </c>
      <c r="N298" s="184">
        <v>506.72783635630083</v>
      </c>
      <c r="O298" s="185">
        <v>399.9</v>
      </c>
      <c r="P298" s="186">
        <v>755</v>
      </c>
      <c r="Q298" s="167">
        <v>561</v>
      </c>
      <c r="R298" s="166">
        <v>668.29076159458975</v>
      </c>
      <c r="S298" s="167">
        <v>591.4</v>
      </c>
      <c r="T298" s="187">
        <v>1174</v>
      </c>
      <c r="U298" s="188">
        <v>338</v>
      </c>
      <c r="V298" s="166">
        <v>545.23516499167522</v>
      </c>
      <c r="W298" s="167">
        <v>586.76027515744113</v>
      </c>
      <c r="X298" s="173">
        <v>669</v>
      </c>
      <c r="Y298" s="189">
        <v>669</v>
      </c>
      <c r="Z298" s="166">
        <v>923</v>
      </c>
      <c r="AA298" s="167">
        <v>993</v>
      </c>
      <c r="AB298" s="166">
        <v>1213</v>
      </c>
      <c r="AC298" s="321">
        <v>719</v>
      </c>
      <c r="AD298" s="173">
        <v>759</v>
      </c>
      <c r="AE298" s="191">
        <v>457</v>
      </c>
      <c r="AF298" s="173">
        <v>604</v>
      </c>
      <c r="AG298" s="174">
        <v>627</v>
      </c>
      <c r="AH298" s="173">
        <v>499.99</v>
      </c>
      <c r="AI298" s="174">
        <v>561</v>
      </c>
      <c r="AJ298" s="173">
        <v>445.6</v>
      </c>
      <c r="AK298" s="174">
        <v>479</v>
      </c>
      <c r="AL298" s="173">
        <v>383</v>
      </c>
      <c r="AM298" s="174">
        <v>369</v>
      </c>
      <c r="AN298" s="173">
        <v>746.2</v>
      </c>
      <c r="AO298" s="189">
        <v>774.8</v>
      </c>
      <c r="AP298" s="173">
        <v>631.5329999999999</v>
      </c>
      <c r="AQ298" s="174">
        <v>800.56399999999996</v>
      </c>
      <c r="AR298" s="173">
        <v>608</v>
      </c>
      <c r="AS298" s="174">
        <v>654</v>
      </c>
      <c r="AT298" s="173">
        <v>578.03</v>
      </c>
      <c r="AU298" s="174">
        <v>622.05999999999995</v>
      </c>
      <c r="AV298" s="173">
        <v>694.40000000000009</v>
      </c>
      <c r="AW298" s="174">
        <v>467</v>
      </c>
      <c r="AX298" s="173">
        <v>595.60486000000003</v>
      </c>
      <c r="AY298" s="174">
        <v>618.47665999999992</v>
      </c>
      <c r="AZ298" s="192">
        <v>819.49152542372883</v>
      </c>
      <c r="BA298" s="174">
        <v>852</v>
      </c>
      <c r="BB298" s="166">
        <v>815</v>
      </c>
      <c r="BC298" s="167">
        <v>426.66437583892628</v>
      </c>
      <c r="BD298" s="173">
        <v>1061</v>
      </c>
      <c r="BE298" s="174">
        <v>1141</v>
      </c>
      <c r="BF298" s="173">
        <v>590</v>
      </c>
      <c r="BG298" s="174">
        <v>580</v>
      </c>
      <c r="BH298" s="173">
        <v>666</v>
      </c>
      <c r="BI298" s="174">
        <v>665</v>
      </c>
      <c r="BJ298" s="173">
        <v>422.03</v>
      </c>
      <c r="BK298" s="174">
        <v>438</v>
      </c>
      <c r="BL298" s="173">
        <v>442</v>
      </c>
      <c r="BM298" s="189">
        <v>434</v>
      </c>
      <c r="BN298" s="193">
        <v>645</v>
      </c>
      <c r="BO298" s="194">
        <v>694</v>
      </c>
      <c r="BP298" s="166">
        <v>939.40000000000009</v>
      </c>
      <c r="BQ298" s="167">
        <v>791.19496544000003</v>
      </c>
    </row>
    <row r="299" spans="1:69" s="195" customFormat="1" ht="41.25" customHeight="1" thickBot="1" x14ac:dyDescent="0.3">
      <c r="A299" s="205">
        <v>223</v>
      </c>
      <c r="B299" s="24" t="s">
        <v>287</v>
      </c>
      <c r="C299" s="1390" t="s">
        <v>3</v>
      </c>
      <c r="D299" s="1390"/>
      <c r="E299" s="138" t="s">
        <v>8</v>
      </c>
      <c r="F299" s="224" t="e">
        <f>#REF!</f>
        <v>#REF!</v>
      </c>
      <c r="G299" s="138">
        <v>1.42</v>
      </c>
      <c r="H299" s="206" t="e">
        <f t="shared" si="7"/>
        <v>#REF!</v>
      </c>
      <c r="I299" s="206" t="e">
        <f>(H299*($I$9+#REF!))+H299</f>
        <v>#REF!</v>
      </c>
      <c r="J299" s="274" t="e">
        <f>#REF!</f>
        <v>#REF!</v>
      </c>
      <c r="K299" s="275" t="e">
        <f>#REF!</f>
        <v>#REF!</v>
      </c>
      <c r="L299" s="166">
        <v>720</v>
      </c>
      <c r="M299" s="167">
        <v>465</v>
      </c>
      <c r="N299" s="184">
        <v>541.01768994432121</v>
      </c>
      <c r="O299" s="185">
        <v>427</v>
      </c>
      <c r="P299" s="186">
        <v>806</v>
      </c>
      <c r="Q299" s="167">
        <v>599.25</v>
      </c>
      <c r="R299" s="166">
        <v>713.513444710013</v>
      </c>
      <c r="S299" s="167">
        <v>631.5</v>
      </c>
      <c r="T299" s="187">
        <v>1253</v>
      </c>
      <c r="U299" s="188">
        <v>361</v>
      </c>
      <c r="V299" s="166">
        <v>582.13077766028471</v>
      </c>
      <c r="W299" s="167">
        <v>626.46585768689192</v>
      </c>
      <c r="X299" s="173">
        <v>714</v>
      </c>
      <c r="Y299" s="189">
        <v>714</v>
      </c>
      <c r="Z299" s="166">
        <v>985.45</v>
      </c>
      <c r="AA299" s="167">
        <v>1061</v>
      </c>
      <c r="AB299" s="166">
        <v>1296</v>
      </c>
      <c r="AC299" s="321">
        <v>768</v>
      </c>
      <c r="AD299" s="173">
        <v>810</v>
      </c>
      <c r="AE299" s="191">
        <v>488</v>
      </c>
      <c r="AF299" s="173">
        <v>644</v>
      </c>
      <c r="AG299" s="174">
        <v>669</v>
      </c>
      <c r="AH299" s="173">
        <v>534.51</v>
      </c>
      <c r="AI299" s="174">
        <v>599</v>
      </c>
      <c r="AJ299" s="173">
        <v>475.93</v>
      </c>
      <c r="AK299" s="174">
        <v>511</v>
      </c>
      <c r="AL299" s="173">
        <v>409</v>
      </c>
      <c r="AM299" s="174">
        <v>394</v>
      </c>
      <c r="AN299" s="173">
        <v>796.69</v>
      </c>
      <c r="AO299" s="189">
        <v>827.3</v>
      </c>
      <c r="AP299" s="173">
        <v>674.05</v>
      </c>
      <c r="AQ299" s="174">
        <v>854.48799999999994</v>
      </c>
      <c r="AR299" s="173">
        <v>649</v>
      </c>
      <c r="AS299" s="174">
        <v>699</v>
      </c>
      <c r="AT299" s="173">
        <v>617.15</v>
      </c>
      <c r="AU299" s="174">
        <v>664.15</v>
      </c>
      <c r="AV299" s="173">
        <v>740.80000000000007</v>
      </c>
      <c r="AW299" s="174">
        <v>499</v>
      </c>
      <c r="AX299" s="173">
        <v>635.90982000000008</v>
      </c>
      <c r="AY299" s="174">
        <v>660.33100000000002</v>
      </c>
      <c r="AZ299" s="192">
        <v>879.66101694915255</v>
      </c>
      <c r="BA299" s="174">
        <v>914</v>
      </c>
      <c r="BB299" s="166">
        <v>871</v>
      </c>
      <c r="BC299" s="167">
        <v>455.17658291457298</v>
      </c>
      <c r="BD299" s="173">
        <v>1132</v>
      </c>
      <c r="BE299" s="174">
        <v>1219</v>
      </c>
      <c r="BF299" s="173">
        <v>630</v>
      </c>
      <c r="BG299" s="174">
        <v>619</v>
      </c>
      <c r="BH299" s="173">
        <v>712</v>
      </c>
      <c r="BI299" s="174">
        <v>710</v>
      </c>
      <c r="BJ299" s="173">
        <v>450.85</v>
      </c>
      <c r="BK299" s="174">
        <v>468</v>
      </c>
      <c r="BL299" s="173">
        <v>472</v>
      </c>
      <c r="BM299" s="189">
        <v>463</v>
      </c>
      <c r="BN299" s="193">
        <v>688</v>
      </c>
      <c r="BO299" s="194">
        <v>741</v>
      </c>
      <c r="BP299" s="166">
        <v>1003.2</v>
      </c>
      <c r="BQ299" s="167">
        <v>844.72840540000016</v>
      </c>
    </row>
    <row r="300" spans="1:69" s="195" customFormat="1" ht="41.25" customHeight="1" thickBot="1" x14ac:dyDescent="0.3">
      <c r="A300" s="205">
        <v>224</v>
      </c>
      <c r="B300" s="24" t="s">
        <v>288</v>
      </c>
      <c r="C300" s="1390" t="s">
        <v>3</v>
      </c>
      <c r="D300" s="1390"/>
      <c r="E300" s="138" t="s">
        <v>8</v>
      </c>
      <c r="F300" s="224" t="e">
        <f>#REF!</f>
        <v>#REF!</v>
      </c>
      <c r="G300" s="138">
        <v>0.6</v>
      </c>
      <c r="H300" s="206" t="e">
        <f t="shared" si="7"/>
        <v>#REF!</v>
      </c>
      <c r="I300" s="206" t="e">
        <f>(H300*($I$9+#REF!))+H300</f>
        <v>#REF!</v>
      </c>
      <c r="J300" s="274" t="e">
        <f>#REF!</f>
        <v>#REF!</v>
      </c>
      <c r="K300" s="275" t="e">
        <f>#REF!</f>
        <v>#REF!</v>
      </c>
      <c r="L300" s="166">
        <v>304</v>
      </c>
      <c r="M300" s="167">
        <v>197</v>
      </c>
      <c r="N300" s="184">
        <v>228.59902392013575</v>
      </c>
      <c r="O300" s="185">
        <v>180.4</v>
      </c>
      <c r="P300" s="186">
        <v>341</v>
      </c>
      <c r="Q300" s="167">
        <v>253.5</v>
      </c>
      <c r="R300" s="166">
        <v>301.48455410282241</v>
      </c>
      <c r="S300" s="167">
        <v>266.8</v>
      </c>
      <c r="T300" s="187">
        <v>529</v>
      </c>
      <c r="U300" s="188">
        <v>153</v>
      </c>
      <c r="V300" s="166">
        <v>245.97075112406401</v>
      </c>
      <c r="W300" s="167">
        <v>264.70388352967268</v>
      </c>
      <c r="X300" s="173">
        <v>302</v>
      </c>
      <c r="Y300" s="189">
        <v>302</v>
      </c>
      <c r="Z300" s="166">
        <v>416.39</v>
      </c>
      <c r="AA300" s="167">
        <v>448</v>
      </c>
      <c r="AB300" s="166">
        <v>548</v>
      </c>
      <c r="AC300" s="321">
        <v>324</v>
      </c>
      <c r="AD300" s="173">
        <v>342</v>
      </c>
      <c r="AE300" s="191">
        <v>206</v>
      </c>
      <c r="AF300" s="173">
        <v>272</v>
      </c>
      <c r="AG300" s="174">
        <v>283</v>
      </c>
      <c r="AH300" s="173">
        <v>225.94</v>
      </c>
      <c r="AI300" s="174">
        <v>253</v>
      </c>
      <c r="AJ300" s="173">
        <v>200.83</v>
      </c>
      <c r="AK300" s="174">
        <v>217</v>
      </c>
      <c r="AL300" s="173">
        <v>173</v>
      </c>
      <c r="AM300" s="174">
        <v>167</v>
      </c>
      <c r="AN300" s="173">
        <v>336.63</v>
      </c>
      <c r="AO300" s="189">
        <v>349.6</v>
      </c>
      <c r="AP300" s="173">
        <v>285.17499999999995</v>
      </c>
      <c r="AQ300" s="174">
        <v>360.87599999999998</v>
      </c>
      <c r="AR300" s="173">
        <v>274</v>
      </c>
      <c r="AS300" s="174">
        <v>295</v>
      </c>
      <c r="AT300" s="173">
        <v>260.77</v>
      </c>
      <c r="AU300" s="174">
        <v>280.63</v>
      </c>
      <c r="AV300" s="173">
        <v>313.60000000000002</v>
      </c>
      <c r="AW300" s="174">
        <v>211</v>
      </c>
      <c r="AX300" s="173">
        <v>268.69622000000004</v>
      </c>
      <c r="AY300" s="174">
        <v>279.01488000000001</v>
      </c>
      <c r="AZ300" s="192">
        <v>368.64406779661022</v>
      </c>
      <c r="BA300" s="174">
        <v>384</v>
      </c>
      <c r="BB300" s="166">
        <v>368</v>
      </c>
      <c r="BC300" s="167">
        <v>192.38500000000002</v>
      </c>
      <c r="BD300" s="173">
        <v>478</v>
      </c>
      <c r="BE300" s="174">
        <v>515</v>
      </c>
      <c r="BF300" s="173">
        <v>266</v>
      </c>
      <c r="BG300" s="174">
        <v>262</v>
      </c>
      <c r="BH300" s="173">
        <v>301</v>
      </c>
      <c r="BI300" s="174">
        <v>300</v>
      </c>
      <c r="BJ300" s="173">
        <v>190.68</v>
      </c>
      <c r="BK300" s="174">
        <v>198</v>
      </c>
      <c r="BL300" s="173">
        <v>199</v>
      </c>
      <c r="BM300" s="189">
        <v>195</v>
      </c>
      <c r="BN300" s="193">
        <v>291</v>
      </c>
      <c r="BO300" s="194">
        <v>313</v>
      </c>
      <c r="BP300" s="166">
        <v>423.50000000000006</v>
      </c>
      <c r="BQ300" s="167">
        <v>356.92152188</v>
      </c>
    </row>
    <row r="301" spans="1:69" s="195" customFormat="1" ht="41.25" customHeight="1" thickBot="1" x14ac:dyDescent="0.3">
      <c r="A301" s="205">
        <v>225</v>
      </c>
      <c r="B301" s="24" t="s">
        <v>289</v>
      </c>
      <c r="C301" s="1390" t="s">
        <v>3</v>
      </c>
      <c r="D301" s="1390"/>
      <c r="E301" s="138" t="s">
        <v>8</v>
      </c>
      <c r="F301" s="224" t="e">
        <f>#REF!</f>
        <v>#REF!</v>
      </c>
      <c r="G301" s="138">
        <v>0.86</v>
      </c>
      <c r="H301" s="206" t="e">
        <f t="shared" si="7"/>
        <v>#REF!</v>
      </c>
      <c r="I301" s="206" t="e">
        <f>(H301*($I$9+#REF!))+H301</f>
        <v>#REF!</v>
      </c>
      <c r="J301" s="274" t="e">
        <f>#REF!</f>
        <v>#REF!</v>
      </c>
      <c r="K301" s="275" t="e">
        <f>#REF!</f>
        <v>#REF!</v>
      </c>
      <c r="L301" s="166">
        <v>436</v>
      </c>
      <c r="M301" s="167">
        <v>282</v>
      </c>
      <c r="N301" s="184">
        <v>327.65860095219449</v>
      </c>
      <c r="O301" s="185">
        <v>258.60000000000002</v>
      </c>
      <c r="P301" s="186">
        <v>488</v>
      </c>
      <c r="Q301" s="167">
        <v>363</v>
      </c>
      <c r="R301" s="166">
        <v>432.12786088071203</v>
      </c>
      <c r="S301" s="167">
        <v>382.4</v>
      </c>
      <c r="T301" s="187">
        <v>759</v>
      </c>
      <c r="U301" s="188">
        <v>219</v>
      </c>
      <c r="V301" s="166">
        <v>352.55807661115847</v>
      </c>
      <c r="W301" s="167">
        <v>379.40889972586422</v>
      </c>
      <c r="X301" s="173">
        <v>0</v>
      </c>
      <c r="Y301" s="189">
        <v>0</v>
      </c>
      <c r="Z301" s="166">
        <v>596.82000000000005</v>
      </c>
      <c r="AA301" s="167">
        <v>642</v>
      </c>
      <c r="AB301" s="166">
        <v>785</v>
      </c>
      <c r="AC301" s="321">
        <v>465</v>
      </c>
      <c r="AD301" s="173">
        <v>491</v>
      </c>
      <c r="AE301" s="191">
        <v>296</v>
      </c>
      <c r="AF301" s="173">
        <v>390</v>
      </c>
      <c r="AG301" s="174">
        <v>405</v>
      </c>
      <c r="AH301" s="173">
        <v>323.20999999999998</v>
      </c>
      <c r="AI301" s="174">
        <v>363</v>
      </c>
      <c r="AJ301" s="173">
        <v>287.64999999999998</v>
      </c>
      <c r="AK301" s="174">
        <v>310</v>
      </c>
      <c r="AL301" s="173">
        <v>248</v>
      </c>
      <c r="AM301" s="174">
        <v>238</v>
      </c>
      <c r="AN301" s="173">
        <v>482.5</v>
      </c>
      <c r="AO301" s="189">
        <v>501</v>
      </c>
      <c r="AP301" s="173">
        <v>408.57799999999997</v>
      </c>
      <c r="AQ301" s="174">
        <v>518.5</v>
      </c>
      <c r="AR301" s="173">
        <v>393</v>
      </c>
      <c r="AS301" s="174">
        <v>423</v>
      </c>
      <c r="AT301" s="173">
        <v>373.77</v>
      </c>
      <c r="AU301" s="174">
        <v>402.23</v>
      </c>
      <c r="AV301" s="173">
        <v>449.6</v>
      </c>
      <c r="AW301" s="174">
        <v>302</v>
      </c>
      <c r="AX301" s="173">
        <v>385.13159999999999</v>
      </c>
      <c r="AY301" s="174">
        <v>399.91922000000005</v>
      </c>
      <c r="AZ301" s="192">
        <v>538.98305084745766</v>
      </c>
      <c r="BA301" s="174">
        <v>580</v>
      </c>
      <c r="BB301" s="166">
        <v>527</v>
      </c>
      <c r="BC301" s="167">
        <v>275.67336099585071</v>
      </c>
      <c r="BD301" s="173">
        <v>686</v>
      </c>
      <c r="BE301" s="174">
        <v>738</v>
      </c>
      <c r="BF301" s="173">
        <v>382</v>
      </c>
      <c r="BG301" s="174">
        <v>375</v>
      </c>
      <c r="BH301" s="173">
        <v>431</v>
      </c>
      <c r="BI301" s="174">
        <v>430</v>
      </c>
      <c r="BJ301" s="173">
        <v>272.88</v>
      </c>
      <c r="BK301" s="174">
        <v>283</v>
      </c>
      <c r="BL301" s="173">
        <v>285</v>
      </c>
      <c r="BM301" s="189">
        <v>280</v>
      </c>
      <c r="BN301" s="193">
        <v>417</v>
      </c>
      <c r="BO301" s="194">
        <v>449</v>
      </c>
      <c r="BP301" s="166">
        <v>607.20000000000005</v>
      </c>
      <c r="BQ301" s="167">
        <v>511.59800340000004</v>
      </c>
    </row>
    <row r="302" spans="1:69" s="195" customFormat="1" ht="41.25" customHeight="1" thickBot="1" x14ac:dyDescent="0.3">
      <c r="A302" s="205">
        <v>226</v>
      </c>
      <c r="B302" s="24" t="s">
        <v>290</v>
      </c>
      <c r="C302" s="1390" t="s">
        <v>3</v>
      </c>
      <c r="D302" s="1390"/>
      <c r="E302" s="138" t="s">
        <v>8</v>
      </c>
      <c r="F302" s="224" t="e">
        <f>#REF!</f>
        <v>#REF!</v>
      </c>
      <c r="G302" s="138">
        <v>1</v>
      </c>
      <c r="H302" s="206" t="e">
        <f t="shared" si="7"/>
        <v>#REF!</v>
      </c>
      <c r="I302" s="206" t="e">
        <f>(H302*($I$9+#REF!))+H302</f>
        <v>#REF!</v>
      </c>
      <c r="J302" s="274" t="e">
        <f>#REF!</f>
        <v>#REF!</v>
      </c>
      <c r="K302" s="275" t="e">
        <f>#REF!</f>
        <v>#REF!</v>
      </c>
      <c r="L302" s="166">
        <v>507</v>
      </c>
      <c r="M302" s="167">
        <v>328</v>
      </c>
      <c r="N302" s="184">
        <v>380.99837320022618</v>
      </c>
      <c r="O302" s="185">
        <v>300.7</v>
      </c>
      <c r="P302" s="186">
        <v>568</v>
      </c>
      <c r="Q302" s="167">
        <v>422.25</v>
      </c>
      <c r="R302" s="166">
        <v>502.47425683803726</v>
      </c>
      <c r="S302" s="167">
        <v>444.7</v>
      </c>
      <c r="T302" s="187">
        <v>882</v>
      </c>
      <c r="U302" s="188">
        <v>254</v>
      </c>
      <c r="V302" s="166">
        <v>409.95125187344007</v>
      </c>
      <c r="W302" s="167">
        <v>441.17313921612111</v>
      </c>
      <c r="X302" s="173">
        <v>503</v>
      </c>
      <c r="Y302" s="189">
        <v>503</v>
      </c>
      <c r="Z302" s="166">
        <v>693.98</v>
      </c>
      <c r="AA302" s="167">
        <v>747</v>
      </c>
      <c r="AB302" s="166">
        <v>912</v>
      </c>
      <c r="AC302" s="321">
        <v>541</v>
      </c>
      <c r="AD302" s="173">
        <v>571</v>
      </c>
      <c r="AE302" s="191">
        <v>344</v>
      </c>
      <c r="AF302" s="173">
        <v>454</v>
      </c>
      <c r="AG302" s="174">
        <v>471</v>
      </c>
      <c r="AH302" s="173">
        <v>376.56</v>
      </c>
      <c r="AI302" s="174">
        <v>422</v>
      </c>
      <c r="AJ302" s="173">
        <v>334.72</v>
      </c>
      <c r="AK302" s="174">
        <v>360</v>
      </c>
      <c r="AL302" s="173">
        <v>288</v>
      </c>
      <c r="AM302" s="174">
        <v>277</v>
      </c>
      <c r="AN302" s="173">
        <v>561.04999999999995</v>
      </c>
      <c r="AO302" s="189">
        <v>582.6</v>
      </c>
      <c r="AP302" s="173">
        <v>4749.46</v>
      </c>
      <c r="AQ302" s="174">
        <v>602.49699999999996</v>
      </c>
      <c r="AR302" s="173">
        <v>457</v>
      </c>
      <c r="AS302" s="174">
        <v>492</v>
      </c>
      <c r="AT302" s="173">
        <v>434.61</v>
      </c>
      <c r="AU302" s="174">
        <v>467.71</v>
      </c>
      <c r="AV302" s="173">
        <v>521.6</v>
      </c>
      <c r="AW302" s="174">
        <v>351</v>
      </c>
      <c r="AX302" s="173">
        <v>447.82352000000003</v>
      </c>
      <c r="AY302" s="174">
        <v>465.01425999999998</v>
      </c>
      <c r="AZ302" s="192">
        <v>627.11864406779659</v>
      </c>
      <c r="BA302" s="174">
        <v>674</v>
      </c>
      <c r="BB302" s="166">
        <v>613</v>
      </c>
      <c r="BC302" s="167">
        <v>321.005</v>
      </c>
      <c r="BD302" s="173">
        <v>797</v>
      </c>
      <c r="BE302" s="174">
        <v>858</v>
      </c>
      <c r="BF302" s="173">
        <v>444</v>
      </c>
      <c r="BG302" s="174">
        <v>477</v>
      </c>
      <c r="BH302" s="173">
        <v>501</v>
      </c>
      <c r="BI302" s="174">
        <v>500</v>
      </c>
      <c r="BJ302" s="173">
        <v>317.8</v>
      </c>
      <c r="BK302" s="174">
        <v>330</v>
      </c>
      <c r="BL302" s="173">
        <v>332</v>
      </c>
      <c r="BM302" s="189">
        <v>327</v>
      </c>
      <c r="BN302" s="193">
        <v>485</v>
      </c>
      <c r="BO302" s="194">
        <v>522</v>
      </c>
      <c r="BP302" s="166">
        <v>706.2</v>
      </c>
      <c r="BQ302" s="167">
        <v>594.87376343999995</v>
      </c>
    </row>
    <row r="303" spans="1:69" s="195" customFormat="1" ht="41.25" customHeight="1" thickBot="1" x14ac:dyDescent="0.3">
      <c r="A303" s="205">
        <v>227</v>
      </c>
      <c r="B303" s="24" t="s">
        <v>291</v>
      </c>
      <c r="C303" s="1390" t="s">
        <v>3</v>
      </c>
      <c r="D303" s="1390"/>
      <c r="E303" s="138" t="s">
        <v>8</v>
      </c>
      <c r="F303" s="224" t="e">
        <f>#REF!</f>
        <v>#REF!</v>
      </c>
      <c r="G303" s="138">
        <v>1.5</v>
      </c>
      <c r="H303" s="206" t="e">
        <f t="shared" si="7"/>
        <v>#REF!</v>
      </c>
      <c r="I303" s="206" t="e">
        <f>(H303*($I$9+#REF!))+H303</f>
        <v>#REF!</v>
      </c>
      <c r="J303" s="274" t="e">
        <f>#REF!</f>
        <v>#REF!</v>
      </c>
      <c r="K303" s="275" t="e">
        <f>#REF!</f>
        <v>#REF!</v>
      </c>
      <c r="L303" s="166">
        <v>761</v>
      </c>
      <c r="M303" s="167">
        <v>491</v>
      </c>
      <c r="N303" s="184">
        <v>571.49755980033922</v>
      </c>
      <c r="O303" s="185">
        <v>451</v>
      </c>
      <c r="P303" s="186">
        <v>851</v>
      </c>
      <c r="Q303" s="167">
        <v>633</v>
      </c>
      <c r="R303" s="166">
        <v>753.71138525705589</v>
      </c>
      <c r="S303" s="167">
        <v>667</v>
      </c>
      <c r="T303" s="187">
        <v>1324</v>
      </c>
      <c r="U303" s="188">
        <v>382</v>
      </c>
      <c r="V303" s="166">
        <v>614.92687781016002</v>
      </c>
      <c r="W303" s="167">
        <v>661.75970882418164</v>
      </c>
      <c r="X303" s="173">
        <v>754</v>
      </c>
      <c r="Y303" s="189">
        <v>754</v>
      </c>
      <c r="Z303" s="166">
        <v>1040.97</v>
      </c>
      <c r="AA303" s="167">
        <v>1120</v>
      </c>
      <c r="AB303" s="166">
        <v>1368</v>
      </c>
      <c r="AC303" s="321">
        <v>811</v>
      </c>
      <c r="AD303" s="173">
        <v>856</v>
      </c>
      <c r="AE303" s="191">
        <v>516</v>
      </c>
      <c r="AF303" s="173">
        <v>681</v>
      </c>
      <c r="AG303" s="174">
        <v>707</v>
      </c>
      <c r="AH303" s="173">
        <v>563.79</v>
      </c>
      <c r="AI303" s="174">
        <v>633</v>
      </c>
      <c r="AJ303" s="173">
        <v>502.08</v>
      </c>
      <c r="AK303" s="174">
        <v>541</v>
      </c>
      <c r="AL303" s="173">
        <v>432</v>
      </c>
      <c r="AM303" s="174">
        <v>416</v>
      </c>
      <c r="AN303" s="173">
        <v>841.57</v>
      </c>
      <c r="AO303" s="189">
        <v>873.9</v>
      </c>
      <c r="AP303" s="173">
        <v>712.41899999999998</v>
      </c>
      <c r="AQ303" s="174">
        <v>903.22699999999998</v>
      </c>
      <c r="AR303" s="173">
        <v>686</v>
      </c>
      <c r="AS303" s="174">
        <v>738</v>
      </c>
      <c r="AT303" s="173">
        <v>651.91999999999996</v>
      </c>
      <c r="AU303" s="174">
        <v>701.57</v>
      </c>
      <c r="AV303" s="173">
        <v>782.40000000000009</v>
      </c>
      <c r="AW303" s="174">
        <v>527</v>
      </c>
      <c r="AX303" s="173">
        <v>671.73527999999999</v>
      </c>
      <c r="AY303" s="174">
        <v>697.52665999999999</v>
      </c>
      <c r="AZ303" s="192">
        <v>938.98305084745766</v>
      </c>
      <c r="BA303" s="174">
        <v>1009</v>
      </c>
      <c r="BB303" s="166">
        <v>920</v>
      </c>
      <c r="BC303" s="167">
        <v>480.91281807372184</v>
      </c>
      <c r="BD303" s="173">
        <v>1196</v>
      </c>
      <c r="BE303" s="174">
        <v>1287</v>
      </c>
      <c r="BF303" s="173">
        <v>666</v>
      </c>
      <c r="BG303" s="174">
        <v>654</v>
      </c>
      <c r="BH303" s="173">
        <v>752</v>
      </c>
      <c r="BI303" s="174">
        <v>751</v>
      </c>
      <c r="BJ303" s="173">
        <v>476.27</v>
      </c>
      <c r="BK303" s="174">
        <v>494</v>
      </c>
      <c r="BL303" s="173">
        <v>498</v>
      </c>
      <c r="BM303" s="189">
        <v>489</v>
      </c>
      <c r="BN303" s="193">
        <v>727</v>
      </c>
      <c r="BO303" s="194">
        <v>783</v>
      </c>
      <c r="BP303" s="166">
        <v>1060.4000000000001</v>
      </c>
      <c r="BQ303" s="167">
        <v>892.32432607999999</v>
      </c>
    </row>
    <row r="304" spans="1:69" s="195" customFormat="1" ht="41.25" customHeight="1" thickBot="1" x14ac:dyDescent="0.3">
      <c r="A304" s="205">
        <v>228</v>
      </c>
      <c r="B304" s="24" t="s">
        <v>292</v>
      </c>
      <c r="C304" s="1390" t="s">
        <v>3</v>
      </c>
      <c r="D304" s="1390"/>
      <c r="E304" s="138" t="s">
        <v>8</v>
      </c>
      <c r="F304" s="224" t="e">
        <f>#REF!</f>
        <v>#REF!</v>
      </c>
      <c r="G304" s="138">
        <v>1.7</v>
      </c>
      <c r="H304" s="206" t="e">
        <f t="shared" si="7"/>
        <v>#REF!</v>
      </c>
      <c r="I304" s="206" t="e">
        <f>(H304*($I$9+#REF!))+H304</f>
        <v>#REF!</v>
      </c>
      <c r="J304" s="274" t="e">
        <f>#REF!</f>
        <v>#REF!</v>
      </c>
      <c r="K304" s="275" t="e">
        <f>#REF!</f>
        <v>#REF!</v>
      </c>
      <c r="L304" s="166">
        <v>862</v>
      </c>
      <c r="M304" s="167">
        <v>557</v>
      </c>
      <c r="N304" s="184">
        <v>647.69723444038459</v>
      </c>
      <c r="O304" s="185">
        <v>511.2</v>
      </c>
      <c r="P304" s="186">
        <v>965</v>
      </c>
      <c r="Q304" s="167">
        <v>717</v>
      </c>
      <c r="R304" s="166">
        <v>854.20623662466346</v>
      </c>
      <c r="S304" s="167">
        <v>756</v>
      </c>
      <c r="T304" s="187">
        <v>1500</v>
      </c>
      <c r="U304" s="188">
        <v>433</v>
      </c>
      <c r="V304" s="166">
        <v>696.91712818484814</v>
      </c>
      <c r="W304" s="167">
        <v>749.99433666740606</v>
      </c>
      <c r="X304" s="173">
        <v>855</v>
      </c>
      <c r="Y304" s="189">
        <v>855</v>
      </c>
      <c r="Z304" s="166">
        <v>1179.77</v>
      </c>
      <c r="AA304" s="167">
        <v>1270</v>
      </c>
      <c r="AB304" s="166">
        <v>1551</v>
      </c>
      <c r="AC304" s="321">
        <v>919</v>
      </c>
      <c r="AD304" s="173">
        <v>970</v>
      </c>
      <c r="AE304" s="191">
        <v>584</v>
      </c>
      <c r="AF304" s="173">
        <v>772</v>
      </c>
      <c r="AG304" s="174">
        <v>801</v>
      </c>
      <c r="AH304" s="173">
        <v>639.11</v>
      </c>
      <c r="AI304" s="174">
        <v>717</v>
      </c>
      <c r="AJ304" s="173">
        <v>569.02</v>
      </c>
      <c r="AK304" s="174">
        <v>613</v>
      </c>
      <c r="AL304" s="173">
        <v>490</v>
      </c>
      <c r="AM304" s="174">
        <v>472</v>
      </c>
      <c r="AN304" s="173">
        <v>953.78</v>
      </c>
      <c r="AO304" s="189">
        <v>990.4</v>
      </c>
      <c r="AP304" s="173">
        <v>807.82299999999998</v>
      </c>
      <c r="AQ304" s="174">
        <v>1023.5189999999999</v>
      </c>
      <c r="AR304" s="173">
        <v>777</v>
      </c>
      <c r="AS304" s="174">
        <v>837</v>
      </c>
      <c r="AT304" s="173">
        <v>738.84</v>
      </c>
      <c r="AU304" s="174">
        <v>795.11</v>
      </c>
      <c r="AV304" s="173">
        <v>888</v>
      </c>
      <c r="AW304" s="174">
        <v>597</v>
      </c>
      <c r="AX304" s="173">
        <v>761.30419999999992</v>
      </c>
      <c r="AY304" s="174">
        <v>790.53161999999998</v>
      </c>
      <c r="AZ304" s="192">
        <v>1034.7457627118645</v>
      </c>
      <c r="BA304" s="174">
        <v>1113</v>
      </c>
      <c r="BB304" s="166">
        <v>1042</v>
      </c>
      <c r="BC304" s="167">
        <v>545.22258132214063</v>
      </c>
      <c r="BD304" s="173">
        <v>1356</v>
      </c>
      <c r="BE304" s="174">
        <v>1459</v>
      </c>
      <c r="BF304" s="173">
        <v>754</v>
      </c>
      <c r="BG304" s="174">
        <v>812</v>
      </c>
      <c r="BH304" s="173">
        <v>852</v>
      </c>
      <c r="BI304" s="174">
        <v>851</v>
      </c>
      <c r="BJ304" s="173">
        <v>539.83000000000004</v>
      </c>
      <c r="BK304" s="174">
        <v>560</v>
      </c>
      <c r="BL304" s="173">
        <v>565</v>
      </c>
      <c r="BM304" s="189">
        <v>554</v>
      </c>
      <c r="BN304" s="193">
        <v>824</v>
      </c>
      <c r="BO304" s="194">
        <v>887</v>
      </c>
      <c r="BP304" s="166">
        <v>1201.2</v>
      </c>
      <c r="BQ304" s="167">
        <v>1011.2936064</v>
      </c>
    </row>
    <row r="305" spans="1:69" s="195" customFormat="1" ht="41.25" customHeight="1" thickBot="1" x14ac:dyDescent="0.3">
      <c r="A305" s="205">
        <v>229</v>
      </c>
      <c r="B305" s="24" t="s">
        <v>293</v>
      </c>
      <c r="C305" s="1390" t="s">
        <v>3</v>
      </c>
      <c r="D305" s="1390"/>
      <c r="E305" s="138" t="s">
        <v>8</v>
      </c>
      <c r="F305" s="224" t="e">
        <f>#REF!</f>
        <v>#REF!</v>
      </c>
      <c r="G305" s="138">
        <v>1.3</v>
      </c>
      <c r="H305" s="206" t="e">
        <f t="shared" si="7"/>
        <v>#REF!</v>
      </c>
      <c r="I305" s="206" t="e">
        <f>(H305*($I$9+#REF!))+H305</f>
        <v>#REF!</v>
      </c>
      <c r="J305" s="274" t="e">
        <f>#REF!</f>
        <v>#REF!</v>
      </c>
      <c r="K305" s="275" t="e">
        <f>#REF!</f>
        <v>#REF!</v>
      </c>
      <c r="L305" s="166">
        <v>659</v>
      </c>
      <c r="M305" s="167">
        <v>426</v>
      </c>
      <c r="N305" s="184">
        <v>495.29788516029413</v>
      </c>
      <c r="O305" s="185">
        <v>390.9</v>
      </c>
      <c r="P305" s="186">
        <v>738</v>
      </c>
      <c r="Q305" s="167">
        <v>548.25</v>
      </c>
      <c r="R305" s="166">
        <v>653.21653388944856</v>
      </c>
      <c r="S305" s="167">
        <v>578.1</v>
      </c>
      <c r="T305" s="187">
        <v>1147</v>
      </c>
      <c r="U305" s="188">
        <v>331</v>
      </c>
      <c r="V305" s="166">
        <v>532.93662743547213</v>
      </c>
      <c r="W305" s="167">
        <v>573.52508098095757</v>
      </c>
      <c r="X305" s="173">
        <v>654</v>
      </c>
      <c r="Y305" s="189">
        <v>654</v>
      </c>
      <c r="Z305" s="166">
        <v>902.18</v>
      </c>
      <c r="AA305" s="167">
        <v>971</v>
      </c>
      <c r="AB305" s="166">
        <v>1186</v>
      </c>
      <c r="AC305" s="321">
        <v>703</v>
      </c>
      <c r="AD305" s="173">
        <v>742</v>
      </c>
      <c r="AE305" s="191">
        <v>447</v>
      </c>
      <c r="AF305" s="173">
        <v>590</v>
      </c>
      <c r="AG305" s="174">
        <v>613</v>
      </c>
      <c r="AH305" s="173">
        <v>489.53</v>
      </c>
      <c r="AI305" s="174">
        <v>548</v>
      </c>
      <c r="AJ305" s="173">
        <v>435.14</v>
      </c>
      <c r="AK305" s="174">
        <v>469</v>
      </c>
      <c r="AL305" s="173">
        <v>375</v>
      </c>
      <c r="AM305" s="174">
        <v>361</v>
      </c>
      <c r="AN305" s="173">
        <v>729.36</v>
      </c>
      <c r="AO305" s="189">
        <v>757.4</v>
      </c>
      <c r="AP305" s="173">
        <v>206.88149999999999</v>
      </c>
      <c r="AQ305" s="174">
        <v>222.74759999999998</v>
      </c>
      <c r="AR305" s="173">
        <v>594</v>
      </c>
      <c r="AS305" s="174">
        <v>640</v>
      </c>
      <c r="AT305" s="173">
        <v>564.99</v>
      </c>
      <c r="AU305" s="174">
        <v>608.02</v>
      </c>
      <c r="AV305" s="173">
        <v>678.40000000000009</v>
      </c>
      <c r="AW305" s="174">
        <v>456</v>
      </c>
      <c r="AX305" s="173">
        <v>582.16636000000005</v>
      </c>
      <c r="AY305" s="174">
        <v>604.5216999999999</v>
      </c>
      <c r="AZ305" s="192">
        <v>791.52542372881362</v>
      </c>
      <c r="BA305" s="174">
        <v>851</v>
      </c>
      <c r="BB305" s="166">
        <v>797</v>
      </c>
      <c r="BC305" s="167">
        <v>416.60312757201649</v>
      </c>
      <c r="BD305" s="173">
        <v>1037</v>
      </c>
      <c r="BE305" s="174">
        <v>1116</v>
      </c>
      <c r="BF305" s="173">
        <v>577</v>
      </c>
      <c r="BG305" s="174">
        <v>621</v>
      </c>
      <c r="BH305" s="173">
        <v>651</v>
      </c>
      <c r="BI305" s="174">
        <v>650</v>
      </c>
      <c r="BJ305" s="173">
        <v>412.71</v>
      </c>
      <c r="BK305" s="174">
        <v>429</v>
      </c>
      <c r="BL305" s="173">
        <v>431</v>
      </c>
      <c r="BM305" s="189">
        <v>424</v>
      </c>
      <c r="BN305" s="193">
        <v>630</v>
      </c>
      <c r="BO305" s="194">
        <v>678</v>
      </c>
      <c r="BP305" s="166">
        <v>918.50000000000011</v>
      </c>
      <c r="BQ305" s="167">
        <v>196.30752108000001</v>
      </c>
    </row>
    <row r="306" spans="1:69" s="195" customFormat="1" ht="41.25" customHeight="1" thickBot="1" x14ac:dyDescent="0.3">
      <c r="A306" s="205">
        <v>230</v>
      </c>
      <c r="B306" s="24" t="s">
        <v>294</v>
      </c>
      <c r="C306" s="1390" t="s">
        <v>3</v>
      </c>
      <c r="D306" s="1390"/>
      <c r="E306" s="138" t="s">
        <v>8</v>
      </c>
      <c r="F306" s="224" t="e">
        <f>#REF!</f>
        <v>#REF!</v>
      </c>
      <c r="G306" s="138">
        <v>0.33</v>
      </c>
      <c r="H306" s="206" t="e">
        <f t="shared" si="7"/>
        <v>#REF!</v>
      </c>
      <c r="I306" s="206" t="e">
        <f>(H306*($I$9+#REF!))+H306</f>
        <v>#REF!</v>
      </c>
      <c r="J306" s="274" t="e">
        <f>#REF!</f>
        <v>#REF!</v>
      </c>
      <c r="K306" s="275" t="e">
        <f>#REF!</f>
        <v>#REF!</v>
      </c>
      <c r="L306" s="166">
        <v>167</v>
      </c>
      <c r="M306" s="167">
        <v>108</v>
      </c>
      <c r="N306" s="184">
        <v>125.72946315607466</v>
      </c>
      <c r="O306" s="185">
        <v>99.2</v>
      </c>
      <c r="P306" s="186">
        <v>187</v>
      </c>
      <c r="Q306" s="167">
        <v>139.5</v>
      </c>
      <c r="R306" s="166">
        <v>165.81650475655232</v>
      </c>
      <c r="S306" s="167">
        <v>146.69999999999999</v>
      </c>
      <c r="T306" s="187">
        <v>291</v>
      </c>
      <c r="U306" s="188">
        <v>84</v>
      </c>
      <c r="V306" s="166">
        <v>135.2839131182352</v>
      </c>
      <c r="W306" s="167">
        <v>145.58713594132001</v>
      </c>
      <c r="X306" s="173">
        <v>166</v>
      </c>
      <c r="Y306" s="189">
        <v>166</v>
      </c>
      <c r="Z306" s="166">
        <v>229.01</v>
      </c>
      <c r="AA306" s="167">
        <v>246</v>
      </c>
      <c r="AB306" s="166">
        <v>301</v>
      </c>
      <c r="AC306" s="321">
        <v>178</v>
      </c>
      <c r="AD306" s="173">
        <v>188</v>
      </c>
      <c r="AE306" s="191">
        <v>113</v>
      </c>
      <c r="AF306" s="173">
        <v>150</v>
      </c>
      <c r="AG306" s="174">
        <v>156</v>
      </c>
      <c r="AH306" s="173">
        <v>124.47</v>
      </c>
      <c r="AI306" s="174">
        <v>139</v>
      </c>
      <c r="AJ306" s="173">
        <v>110.88</v>
      </c>
      <c r="AK306" s="174">
        <v>119</v>
      </c>
      <c r="AL306" s="173">
        <v>95</v>
      </c>
      <c r="AM306" s="174">
        <v>92</v>
      </c>
      <c r="AN306" s="173">
        <v>185.15</v>
      </c>
      <c r="AO306" s="189">
        <v>192.3</v>
      </c>
      <c r="AP306" s="173">
        <v>156.58699999999999</v>
      </c>
      <c r="AQ306" s="174">
        <v>199.10399999999998</v>
      </c>
      <c r="AR306" s="173">
        <v>151</v>
      </c>
      <c r="AS306" s="174">
        <v>162</v>
      </c>
      <c r="AT306" s="173">
        <v>143.41999999999999</v>
      </c>
      <c r="AU306" s="174">
        <v>154.34</v>
      </c>
      <c r="AV306" s="173">
        <v>172.8</v>
      </c>
      <c r="AW306" s="174">
        <v>116</v>
      </c>
      <c r="AX306" s="173">
        <v>147.78134000000003</v>
      </c>
      <c r="AY306" s="174">
        <v>153.45186000000001</v>
      </c>
      <c r="AZ306" s="192">
        <v>199.15254237288136</v>
      </c>
      <c r="BA306" s="174">
        <v>206</v>
      </c>
      <c r="BB306" s="166">
        <v>202</v>
      </c>
      <c r="BC306" s="167">
        <v>105.70378378378381</v>
      </c>
      <c r="BD306" s="173">
        <v>263</v>
      </c>
      <c r="BE306" s="174">
        <v>283</v>
      </c>
      <c r="BF306" s="173">
        <v>146</v>
      </c>
      <c r="BG306" s="174">
        <v>144</v>
      </c>
      <c r="BH306" s="173">
        <v>165</v>
      </c>
      <c r="BI306" s="174">
        <v>165</v>
      </c>
      <c r="BJ306" s="173">
        <v>105.08</v>
      </c>
      <c r="BK306" s="174">
        <v>109</v>
      </c>
      <c r="BL306" s="173">
        <v>109</v>
      </c>
      <c r="BM306" s="189">
        <v>108</v>
      </c>
      <c r="BN306" s="193">
        <v>160</v>
      </c>
      <c r="BO306" s="194">
        <v>172</v>
      </c>
      <c r="BP306" s="166">
        <v>233.20000000000002</v>
      </c>
      <c r="BQ306" s="167">
        <v>196.30752108000001</v>
      </c>
    </row>
    <row r="307" spans="1:69" s="195" customFormat="1" ht="41.25" customHeight="1" thickBot="1" x14ac:dyDescent="0.3">
      <c r="A307" s="205">
        <v>231</v>
      </c>
      <c r="B307" s="24" t="s">
        <v>295</v>
      </c>
      <c r="C307" s="1390" t="s">
        <v>3</v>
      </c>
      <c r="D307" s="1390"/>
      <c r="E307" s="138" t="s">
        <v>8</v>
      </c>
      <c r="F307" s="224" t="e">
        <f>#REF!</f>
        <v>#REF!</v>
      </c>
      <c r="G307" s="138">
        <v>1.5</v>
      </c>
      <c r="H307" s="206" t="e">
        <f t="shared" si="7"/>
        <v>#REF!</v>
      </c>
      <c r="I307" s="206" t="e">
        <f>(H307*($I$9+#REF!))+H307</f>
        <v>#REF!</v>
      </c>
      <c r="J307" s="274" t="e">
        <f>#REF!</f>
        <v>#REF!</v>
      </c>
      <c r="K307" s="275" t="e">
        <f>#REF!</f>
        <v>#REF!</v>
      </c>
      <c r="L307" s="166">
        <v>761</v>
      </c>
      <c r="M307" s="167">
        <v>491</v>
      </c>
      <c r="N307" s="184">
        <v>571.49755980033922</v>
      </c>
      <c r="O307" s="185">
        <v>451</v>
      </c>
      <c r="P307" s="186">
        <v>851</v>
      </c>
      <c r="Q307" s="167">
        <v>633</v>
      </c>
      <c r="R307" s="166">
        <v>753.71138525705589</v>
      </c>
      <c r="S307" s="167">
        <v>667</v>
      </c>
      <c r="T307" s="187">
        <v>1324</v>
      </c>
      <c r="U307" s="188">
        <v>382</v>
      </c>
      <c r="V307" s="166">
        <v>614.92687781016002</v>
      </c>
      <c r="W307" s="167">
        <v>661.75970882418164</v>
      </c>
      <c r="X307" s="173">
        <v>754</v>
      </c>
      <c r="Y307" s="189">
        <v>754</v>
      </c>
      <c r="Z307" s="166">
        <v>1040.97</v>
      </c>
      <c r="AA307" s="167">
        <v>1120</v>
      </c>
      <c r="AB307" s="166">
        <v>1368</v>
      </c>
      <c r="AC307" s="321">
        <v>811</v>
      </c>
      <c r="AD307" s="173">
        <v>856</v>
      </c>
      <c r="AE307" s="191">
        <v>516</v>
      </c>
      <c r="AF307" s="173">
        <v>681</v>
      </c>
      <c r="AG307" s="174">
        <v>707</v>
      </c>
      <c r="AH307" s="173">
        <v>563.79</v>
      </c>
      <c r="AI307" s="174">
        <v>633</v>
      </c>
      <c r="AJ307" s="173">
        <v>502.08</v>
      </c>
      <c r="AK307" s="174">
        <v>541</v>
      </c>
      <c r="AL307" s="173">
        <v>432</v>
      </c>
      <c r="AM307" s="174">
        <v>416</v>
      </c>
      <c r="AN307" s="173">
        <v>841.57</v>
      </c>
      <c r="AO307" s="189">
        <v>873.9</v>
      </c>
      <c r="AP307" s="173">
        <v>712.41899999999998</v>
      </c>
      <c r="AQ307" s="174">
        <v>903.22699999999998</v>
      </c>
      <c r="AR307" s="173">
        <v>686</v>
      </c>
      <c r="AS307" s="174">
        <v>738</v>
      </c>
      <c r="AT307" s="173">
        <v>651.91999999999996</v>
      </c>
      <c r="AU307" s="174">
        <v>701.57</v>
      </c>
      <c r="AV307" s="173">
        <v>782.40000000000009</v>
      </c>
      <c r="AW307" s="174">
        <v>527</v>
      </c>
      <c r="AX307" s="173">
        <v>671.73527999999999</v>
      </c>
      <c r="AY307" s="174">
        <v>697.52665999999999</v>
      </c>
      <c r="AZ307" s="192">
        <v>938.98305084745766</v>
      </c>
      <c r="BA307" s="174">
        <v>1009</v>
      </c>
      <c r="BB307" s="166">
        <v>920</v>
      </c>
      <c r="BC307" s="167">
        <v>480.91281807372184</v>
      </c>
      <c r="BD307" s="173">
        <v>1196</v>
      </c>
      <c r="BE307" s="174">
        <v>1287</v>
      </c>
      <c r="BF307" s="173">
        <v>666</v>
      </c>
      <c r="BG307" s="174">
        <v>655</v>
      </c>
      <c r="BH307" s="173">
        <v>752</v>
      </c>
      <c r="BI307" s="174">
        <v>751</v>
      </c>
      <c r="BJ307" s="173">
        <v>476.27</v>
      </c>
      <c r="BK307" s="174">
        <v>494</v>
      </c>
      <c r="BL307" s="173">
        <v>498</v>
      </c>
      <c r="BM307" s="189">
        <v>489</v>
      </c>
      <c r="BN307" s="193">
        <v>727</v>
      </c>
      <c r="BO307" s="194">
        <v>783</v>
      </c>
      <c r="BP307" s="166">
        <v>1060.4000000000001</v>
      </c>
      <c r="BQ307" s="167">
        <v>892.32432607999999</v>
      </c>
    </row>
    <row r="308" spans="1:69" s="195" customFormat="1" ht="41.25" customHeight="1" thickBot="1" x14ac:dyDescent="0.3">
      <c r="A308" s="205">
        <v>232</v>
      </c>
      <c r="B308" s="24" t="s">
        <v>296</v>
      </c>
      <c r="C308" s="1390" t="s">
        <v>3</v>
      </c>
      <c r="D308" s="1390"/>
      <c r="E308" s="138" t="s">
        <v>8</v>
      </c>
      <c r="F308" s="224" t="e">
        <f>#REF!</f>
        <v>#REF!</v>
      </c>
      <c r="G308" s="138">
        <v>0.5</v>
      </c>
      <c r="H308" s="206" t="e">
        <f t="shared" si="7"/>
        <v>#REF!</v>
      </c>
      <c r="I308" s="206" t="e">
        <f>(H308*($I$9+#REF!))+H308</f>
        <v>#REF!</v>
      </c>
      <c r="J308" s="274" t="e">
        <f>#REF!</f>
        <v>#REF!</v>
      </c>
      <c r="K308" s="275" t="e">
        <f>#REF!</f>
        <v>#REF!</v>
      </c>
      <c r="L308" s="166">
        <v>254</v>
      </c>
      <c r="M308" s="167">
        <v>164</v>
      </c>
      <c r="N308" s="184">
        <v>190.49918660011309</v>
      </c>
      <c r="O308" s="185">
        <v>150.30000000000001</v>
      </c>
      <c r="P308" s="186">
        <v>284</v>
      </c>
      <c r="Q308" s="167">
        <v>210.75</v>
      </c>
      <c r="R308" s="166">
        <v>251.23712841901863</v>
      </c>
      <c r="S308" s="167">
        <v>222.3</v>
      </c>
      <c r="T308" s="187">
        <v>441</v>
      </c>
      <c r="U308" s="188">
        <v>127</v>
      </c>
      <c r="V308" s="166">
        <v>204.97562593672004</v>
      </c>
      <c r="W308" s="167">
        <v>220.58656960806056</v>
      </c>
      <c r="X308" s="173">
        <v>251</v>
      </c>
      <c r="Y308" s="189">
        <v>251</v>
      </c>
      <c r="Z308" s="166">
        <v>346.99</v>
      </c>
      <c r="AA308" s="167">
        <v>373</v>
      </c>
      <c r="AB308" s="166">
        <v>455</v>
      </c>
      <c r="AC308" s="321">
        <v>270</v>
      </c>
      <c r="AD308" s="173">
        <v>285</v>
      </c>
      <c r="AE308" s="191">
        <v>172</v>
      </c>
      <c r="AF308" s="173">
        <v>227</v>
      </c>
      <c r="AG308" s="174">
        <v>236</v>
      </c>
      <c r="AH308" s="173">
        <v>188.28</v>
      </c>
      <c r="AI308" s="174">
        <v>211</v>
      </c>
      <c r="AJ308" s="173">
        <v>167.36</v>
      </c>
      <c r="AK308" s="174">
        <v>180</v>
      </c>
      <c r="AL308" s="173">
        <v>144</v>
      </c>
      <c r="AM308" s="174">
        <v>139</v>
      </c>
      <c r="AN308" s="173">
        <v>280.52</v>
      </c>
      <c r="AO308" s="189">
        <v>291.3</v>
      </c>
      <c r="AP308" s="173">
        <v>237.47299999999998</v>
      </c>
      <c r="AQ308" s="174">
        <v>300.72999999999996</v>
      </c>
      <c r="AR308" s="173">
        <v>229</v>
      </c>
      <c r="AS308" s="174">
        <v>246</v>
      </c>
      <c r="AT308" s="173">
        <v>217.31</v>
      </c>
      <c r="AU308" s="174">
        <v>233.86</v>
      </c>
      <c r="AV308" s="173">
        <v>260.8</v>
      </c>
      <c r="AW308" s="174">
        <v>176</v>
      </c>
      <c r="AX308" s="173">
        <v>223.91176000000002</v>
      </c>
      <c r="AY308" s="174">
        <v>232.51240000000001</v>
      </c>
      <c r="AZ308" s="192">
        <v>312.71186440677968</v>
      </c>
      <c r="BA308" s="174">
        <v>337</v>
      </c>
      <c r="BB308" s="166">
        <v>307</v>
      </c>
      <c r="BC308" s="167">
        <v>160.48000000000002</v>
      </c>
      <c r="BD308" s="173">
        <v>399</v>
      </c>
      <c r="BE308" s="174">
        <v>429</v>
      </c>
      <c r="BF308" s="173">
        <v>222</v>
      </c>
      <c r="BG308" s="174">
        <v>219</v>
      </c>
      <c r="BH308" s="173">
        <v>251</v>
      </c>
      <c r="BI308" s="174">
        <v>250</v>
      </c>
      <c r="BJ308" s="173">
        <v>158.47</v>
      </c>
      <c r="BK308" s="174">
        <v>165</v>
      </c>
      <c r="BL308" s="173">
        <v>166</v>
      </c>
      <c r="BM308" s="189">
        <v>163</v>
      </c>
      <c r="BN308" s="193">
        <v>242</v>
      </c>
      <c r="BO308" s="194">
        <v>261</v>
      </c>
      <c r="BP308" s="166">
        <v>353.1</v>
      </c>
      <c r="BQ308" s="167">
        <v>297.43688171999997</v>
      </c>
    </row>
    <row r="309" spans="1:69" s="195" customFormat="1" ht="41.25" customHeight="1" thickBot="1" x14ac:dyDescent="0.3">
      <c r="A309" s="205">
        <v>233</v>
      </c>
      <c r="B309" s="24" t="s">
        <v>297</v>
      </c>
      <c r="C309" s="1390" t="s">
        <v>3</v>
      </c>
      <c r="D309" s="1390"/>
      <c r="E309" s="138" t="s">
        <v>8</v>
      </c>
      <c r="F309" s="224" t="e">
        <f>#REF!</f>
        <v>#REF!</v>
      </c>
      <c r="G309" s="138">
        <v>0.33</v>
      </c>
      <c r="H309" s="206" t="e">
        <f t="shared" si="7"/>
        <v>#REF!</v>
      </c>
      <c r="I309" s="206" t="e">
        <f>(H309*($I$9+#REF!))+H309</f>
        <v>#REF!</v>
      </c>
      <c r="J309" s="274" t="e">
        <f>#REF!</f>
        <v>#REF!</v>
      </c>
      <c r="K309" s="275" t="e">
        <f>#REF!</f>
        <v>#REF!</v>
      </c>
      <c r="L309" s="166">
        <v>167</v>
      </c>
      <c r="M309" s="167">
        <v>108</v>
      </c>
      <c r="N309" s="184">
        <v>125.72946315607466</v>
      </c>
      <c r="O309" s="185">
        <v>99.2</v>
      </c>
      <c r="P309" s="186">
        <v>187</v>
      </c>
      <c r="Q309" s="167">
        <v>139.5</v>
      </c>
      <c r="R309" s="166">
        <v>165.81650475655232</v>
      </c>
      <c r="S309" s="167">
        <v>146.69999999999999</v>
      </c>
      <c r="T309" s="187">
        <v>291</v>
      </c>
      <c r="U309" s="188">
        <v>84</v>
      </c>
      <c r="V309" s="166">
        <v>135.2839131182352</v>
      </c>
      <c r="W309" s="167">
        <v>145.58713594132001</v>
      </c>
      <c r="X309" s="173">
        <v>166</v>
      </c>
      <c r="Y309" s="189">
        <v>166</v>
      </c>
      <c r="Z309" s="166">
        <v>229.01</v>
      </c>
      <c r="AA309" s="167">
        <v>246</v>
      </c>
      <c r="AB309" s="166">
        <v>301</v>
      </c>
      <c r="AC309" s="321">
        <v>178</v>
      </c>
      <c r="AD309" s="173">
        <v>188</v>
      </c>
      <c r="AE309" s="191">
        <v>113</v>
      </c>
      <c r="AF309" s="173">
        <v>150</v>
      </c>
      <c r="AG309" s="174">
        <v>156</v>
      </c>
      <c r="AH309" s="173">
        <v>124.47</v>
      </c>
      <c r="AI309" s="174">
        <v>139</v>
      </c>
      <c r="AJ309" s="173">
        <v>110.88</v>
      </c>
      <c r="AK309" s="174">
        <v>119</v>
      </c>
      <c r="AL309" s="173">
        <v>95</v>
      </c>
      <c r="AM309" s="174">
        <v>92</v>
      </c>
      <c r="AN309" s="173">
        <v>185.15</v>
      </c>
      <c r="AO309" s="189">
        <v>192.3</v>
      </c>
      <c r="AP309" s="173">
        <v>171.10499999999999</v>
      </c>
      <c r="AQ309" s="174">
        <v>199.10399999999998</v>
      </c>
      <c r="AR309" s="173">
        <v>151</v>
      </c>
      <c r="AS309" s="174">
        <v>162</v>
      </c>
      <c r="AT309" s="173">
        <v>143.41999999999999</v>
      </c>
      <c r="AU309" s="174">
        <v>154.34</v>
      </c>
      <c r="AV309" s="173">
        <v>172.8</v>
      </c>
      <c r="AW309" s="174">
        <v>116</v>
      </c>
      <c r="AX309" s="173">
        <v>147.78134000000003</v>
      </c>
      <c r="AY309" s="174">
        <v>153.45186000000001</v>
      </c>
      <c r="AZ309" s="192">
        <v>199.15254237288136</v>
      </c>
      <c r="BA309" s="174">
        <v>206</v>
      </c>
      <c r="BB309" s="166">
        <v>202</v>
      </c>
      <c r="BC309" s="167">
        <v>105.70378378378381</v>
      </c>
      <c r="BD309" s="173">
        <v>263</v>
      </c>
      <c r="BE309" s="174">
        <v>283</v>
      </c>
      <c r="BF309" s="173">
        <v>146</v>
      </c>
      <c r="BG309" s="174">
        <v>144</v>
      </c>
      <c r="BH309" s="173">
        <v>165</v>
      </c>
      <c r="BI309" s="174">
        <v>165</v>
      </c>
      <c r="BJ309" s="173">
        <v>105.08</v>
      </c>
      <c r="BK309" s="174">
        <v>109</v>
      </c>
      <c r="BL309" s="173">
        <v>109</v>
      </c>
      <c r="BM309" s="189">
        <v>108</v>
      </c>
      <c r="BN309" s="193">
        <v>160</v>
      </c>
      <c r="BO309" s="194">
        <v>172</v>
      </c>
      <c r="BP309" s="166">
        <v>233.20000000000002</v>
      </c>
      <c r="BQ309" s="167">
        <v>196.30752108000001</v>
      </c>
    </row>
    <row r="310" spans="1:69" s="195" customFormat="1" ht="41.25" customHeight="1" thickBot="1" x14ac:dyDescent="0.3">
      <c r="A310" s="205">
        <v>234</v>
      </c>
      <c r="B310" s="24" t="s">
        <v>298</v>
      </c>
      <c r="C310" s="1390" t="s">
        <v>3</v>
      </c>
      <c r="D310" s="1390"/>
      <c r="E310" s="138" t="s">
        <v>8</v>
      </c>
      <c r="F310" s="224" t="e">
        <f>#REF!</f>
        <v>#REF!</v>
      </c>
      <c r="G310" s="138">
        <v>1.5</v>
      </c>
      <c r="H310" s="206" t="e">
        <f t="shared" si="7"/>
        <v>#REF!</v>
      </c>
      <c r="I310" s="206" t="e">
        <f>(H310*($I$9+#REF!))+H310</f>
        <v>#REF!</v>
      </c>
      <c r="J310" s="274" t="e">
        <f>#REF!</f>
        <v>#REF!</v>
      </c>
      <c r="K310" s="275" t="e">
        <f>#REF!</f>
        <v>#REF!</v>
      </c>
      <c r="L310" s="166">
        <v>761</v>
      </c>
      <c r="M310" s="167">
        <v>491</v>
      </c>
      <c r="N310" s="184">
        <v>571.49755980033922</v>
      </c>
      <c r="O310" s="185">
        <v>451</v>
      </c>
      <c r="P310" s="186">
        <v>851</v>
      </c>
      <c r="Q310" s="167">
        <v>633</v>
      </c>
      <c r="R310" s="166">
        <v>753.71138525705589</v>
      </c>
      <c r="S310" s="167">
        <v>667</v>
      </c>
      <c r="T310" s="187">
        <v>1324</v>
      </c>
      <c r="U310" s="188">
        <v>382</v>
      </c>
      <c r="V310" s="166">
        <v>614.92687781016002</v>
      </c>
      <c r="W310" s="167">
        <v>661.75970882418164</v>
      </c>
      <c r="X310" s="173">
        <v>754</v>
      </c>
      <c r="Y310" s="189">
        <v>754</v>
      </c>
      <c r="Z310" s="166">
        <v>1040.97</v>
      </c>
      <c r="AA310" s="167">
        <v>1120</v>
      </c>
      <c r="AB310" s="166">
        <v>1368</v>
      </c>
      <c r="AC310" s="321">
        <v>811</v>
      </c>
      <c r="AD310" s="173">
        <v>856</v>
      </c>
      <c r="AE310" s="191">
        <v>516</v>
      </c>
      <c r="AF310" s="173">
        <v>681</v>
      </c>
      <c r="AG310" s="174">
        <v>707</v>
      </c>
      <c r="AH310" s="173">
        <v>563.79</v>
      </c>
      <c r="AI310" s="174">
        <v>633</v>
      </c>
      <c r="AJ310" s="173">
        <v>502.08</v>
      </c>
      <c r="AK310" s="174">
        <v>541</v>
      </c>
      <c r="AL310" s="173">
        <v>432</v>
      </c>
      <c r="AM310" s="174">
        <v>416</v>
      </c>
      <c r="AN310" s="173">
        <v>841.57</v>
      </c>
      <c r="AO310" s="189">
        <v>873.9</v>
      </c>
      <c r="AP310" s="173">
        <v>712.41899999999998</v>
      </c>
      <c r="AQ310" s="174">
        <v>903.22699999999998</v>
      </c>
      <c r="AR310" s="173">
        <v>686</v>
      </c>
      <c r="AS310" s="174">
        <v>738</v>
      </c>
      <c r="AT310" s="173">
        <v>651.91999999999996</v>
      </c>
      <c r="AU310" s="174">
        <v>701.57</v>
      </c>
      <c r="AV310" s="173">
        <v>782.40000000000009</v>
      </c>
      <c r="AW310" s="174">
        <v>527</v>
      </c>
      <c r="AX310" s="173">
        <v>671.73527999999999</v>
      </c>
      <c r="AY310" s="174">
        <v>697.52665999999999</v>
      </c>
      <c r="AZ310" s="192">
        <v>938.98305084745766</v>
      </c>
      <c r="BA310" s="174">
        <v>1009</v>
      </c>
      <c r="BB310" s="166">
        <v>920</v>
      </c>
      <c r="BC310" s="167">
        <v>480.91281807372184</v>
      </c>
      <c r="BD310" s="173">
        <v>1196</v>
      </c>
      <c r="BE310" s="174">
        <v>1287</v>
      </c>
      <c r="BF310" s="173">
        <v>666</v>
      </c>
      <c r="BG310" s="174">
        <v>655</v>
      </c>
      <c r="BH310" s="173">
        <v>752</v>
      </c>
      <c r="BI310" s="174">
        <v>751</v>
      </c>
      <c r="BJ310" s="173">
        <v>476.27</v>
      </c>
      <c r="BK310" s="174">
        <v>494</v>
      </c>
      <c r="BL310" s="173">
        <v>498</v>
      </c>
      <c r="BM310" s="189">
        <v>489</v>
      </c>
      <c r="BN310" s="193">
        <v>727</v>
      </c>
      <c r="BO310" s="194">
        <v>783</v>
      </c>
      <c r="BP310" s="166">
        <v>1060.4000000000001</v>
      </c>
      <c r="BQ310" s="167">
        <v>892.32432607999999</v>
      </c>
    </row>
    <row r="311" spans="1:69" s="195" customFormat="1" ht="41.25" customHeight="1" thickBot="1" x14ac:dyDescent="0.3">
      <c r="A311" s="205">
        <v>235</v>
      </c>
      <c r="B311" s="24" t="s">
        <v>299</v>
      </c>
      <c r="C311" s="1390" t="s">
        <v>3</v>
      </c>
      <c r="D311" s="1390"/>
      <c r="E311" s="138" t="s">
        <v>8</v>
      </c>
      <c r="F311" s="224" t="e">
        <f>#REF!</f>
        <v>#REF!</v>
      </c>
      <c r="G311" s="138">
        <v>1.03</v>
      </c>
      <c r="H311" s="206" t="e">
        <f t="shared" si="7"/>
        <v>#REF!</v>
      </c>
      <c r="I311" s="206" t="e">
        <f>(H311*($I$9+#REF!))+H311</f>
        <v>#REF!</v>
      </c>
      <c r="J311" s="274" t="e">
        <f>#REF!</f>
        <v>#REF!</v>
      </c>
      <c r="K311" s="275" t="e">
        <f>#REF!</f>
        <v>#REF!</v>
      </c>
      <c r="L311" s="166">
        <v>522</v>
      </c>
      <c r="M311" s="167">
        <v>337</v>
      </c>
      <c r="N311" s="184">
        <v>392.42832439623299</v>
      </c>
      <c r="O311" s="185">
        <v>309.7</v>
      </c>
      <c r="P311" s="186">
        <v>585</v>
      </c>
      <c r="Q311" s="167">
        <v>434.25</v>
      </c>
      <c r="R311" s="166">
        <v>517.54848454317835</v>
      </c>
      <c r="S311" s="167">
        <v>458</v>
      </c>
      <c r="T311" s="187">
        <v>909</v>
      </c>
      <c r="U311" s="188">
        <v>262</v>
      </c>
      <c r="V311" s="166">
        <v>422.24978942964333</v>
      </c>
      <c r="W311" s="167">
        <v>454.4083333926049</v>
      </c>
      <c r="X311" s="173">
        <v>518</v>
      </c>
      <c r="Y311" s="189">
        <v>518</v>
      </c>
      <c r="Z311" s="166">
        <v>714.8</v>
      </c>
      <c r="AA311" s="167">
        <v>769</v>
      </c>
      <c r="AB311" s="166">
        <v>939</v>
      </c>
      <c r="AC311" s="321">
        <v>557</v>
      </c>
      <c r="AD311" s="173">
        <v>588</v>
      </c>
      <c r="AE311" s="191">
        <v>354</v>
      </c>
      <c r="AF311" s="173">
        <v>467</v>
      </c>
      <c r="AG311" s="174">
        <v>485</v>
      </c>
      <c r="AH311" s="173">
        <v>387.02</v>
      </c>
      <c r="AI311" s="174">
        <v>434</v>
      </c>
      <c r="AJ311" s="173">
        <v>345.18</v>
      </c>
      <c r="AK311" s="174">
        <v>371</v>
      </c>
      <c r="AL311" s="173">
        <v>297</v>
      </c>
      <c r="AM311" s="174">
        <v>286</v>
      </c>
      <c r="AN311" s="173">
        <v>577.88</v>
      </c>
      <c r="AO311" s="189">
        <v>600.1</v>
      </c>
      <c r="AP311" s="173">
        <v>489.46399999999994</v>
      </c>
      <c r="AQ311" s="174">
        <v>620.12599999999998</v>
      </c>
      <c r="AR311" s="173">
        <v>471</v>
      </c>
      <c r="AS311" s="174">
        <v>507</v>
      </c>
      <c r="AT311" s="173">
        <v>447.65</v>
      </c>
      <c r="AU311" s="174">
        <v>481.74</v>
      </c>
      <c r="AV311" s="173">
        <v>537.6</v>
      </c>
      <c r="AW311" s="174">
        <v>362</v>
      </c>
      <c r="AX311" s="173">
        <v>461.26202000000001</v>
      </c>
      <c r="AY311" s="174">
        <v>478.96922000000001</v>
      </c>
      <c r="AZ311" s="192">
        <v>633.89830508474574</v>
      </c>
      <c r="BA311" s="174">
        <v>659</v>
      </c>
      <c r="BB311" s="166">
        <v>632</v>
      </c>
      <c r="BC311" s="167">
        <v>330.49414211438477</v>
      </c>
      <c r="BD311" s="173">
        <v>821</v>
      </c>
      <c r="BE311" s="174">
        <v>884</v>
      </c>
      <c r="BF311" s="173">
        <v>457</v>
      </c>
      <c r="BG311" s="174">
        <v>449</v>
      </c>
      <c r="BH311" s="173">
        <v>516</v>
      </c>
      <c r="BI311" s="174">
        <v>515</v>
      </c>
      <c r="BJ311" s="173">
        <v>327.12</v>
      </c>
      <c r="BK311" s="174">
        <v>340</v>
      </c>
      <c r="BL311" s="173">
        <v>342</v>
      </c>
      <c r="BM311" s="189">
        <v>336</v>
      </c>
      <c r="BN311" s="193">
        <v>499</v>
      </c>
      <c r="BO311" s="194">
        <v>537</v>
      </c>
      <c r="BP311" s="166">
        <v>728.2</v>
      </c>
      <c r="BQ311" s="167">
        <v>612.72736404</v>
      </c>
    </row>
    <row r="312" spans="1:69" s="195" customFormat="1" ht="41.25" customHeight="1" thickBot="1" x14ac:dyDescent="0.3">
      <c r="A312" s="205">
        <v>236</v>
      </c>
      <c r="B312" s="24" t="s">
        <v>160</v>
      </c>
      <c r="C312" s="1390" t="s">
        <v>3</v>
      </c>
      <c r="D312" s="1390"/>
      <c r="E312" s="138" t="s">
        <v>8</v>
      </c>
      <c r="F312" s="224" t="e">
        <f>#REF!</f>
        <v>#REF!</v>
      </c>
      <c r="G312" s="138">
        <v>0.3</v>
      </c>
      <c r="H312" s="206" t="e">
        <f t="shared" si="7"/>
        <v>#REF!</v>
      </c>
      <c r="I312" s="206" t="e">
        <f>(H312*($I$9+#REF!))+H312</f>
        <v>#REF!</v>
      </c>
      <c r="J312" s="274" t="e">
        <f>#REF!</f>
        <v>#REF!</v>
      </c>
      <c r="K312" s="275" t="e">
        <f>#REF!</f>
        <v>#REF!</v>
      </c>
      <c r="L312" s="166">
        <v>152</v>
      </c>
      <c r="M312" s="167">
        <v>98</v>
      </c>
      <c r="N312" s="184">
        <v>114.29951196006787</v>
      </c>
      <c r="O312" s="185">
        <v>90.2</v>
      </c>
      <c r="P312" s="186">
        <v>170</v>
      </c>
      <c r="Q312" s="167">
        <v>126.75</v>
      </c>
      <c r="R312" s="166">
        <v>150.74227705141121</v>
      </c>
      <c r="S312" s="167">
        <v>133.4</v>
      </c>
      <c r="T312" s="187">
        <v>265</v>
      </c>
      <c r="U312" s="188">
        <v>76</v>
      </c>
      <c r="V312" s="166">
        <v>122.985375562032</v>
      </c>
      <c r="W312" s="167">
        <v>132.35194176483634</v>
      </c>
      <c r="X312" s="173">
        <v>151</v>
      </c>
      <c r="Y312" s="189">
        <v>151</v>
      </c>
      <c r="Z312" s="166">
        <v>208.19</v>
      </c>
      <c r="AA312" s="167">
        <v>224</v>
      </c>
      <c r="AB312" s="166">
        <v>274</v>
      </c>
      <c r="AC312" s="321">
        <v>163</v>
      </c>
      <c r="AD312" s="173">
        <v>171</v>
      </c>
      <c r="AE312" s="191">
        <v>103</v>
      </c>
      <c r="AF312" s="173">
        <v>136</v>
      </c>
      <c r="AG312" s="174">
        <v>141</v>
      </c>
      <c r="AH312" s="173">
        <v>112.97</v>
      </c>
      <c r="AI312" s="174">
        <v>127</v>
      </c>
      <c r="AJ312" s="173">
        <v>100.42</v>
      </c>
      <c r="AK312" s="174">
        <v>108</v>
      </c>
      <c r="AL312" s="173">
        <v>86</v>
      </c>
      <c r="AM312" s="174">
        <v>83</v>
      </c>
      <c r="AN312" s="173">
        <v>168.31</v>
      </c>
      <c r="AO312" s="189">
        <v>174.8</v>
      </c>
      <c r="AP312" s="173">
        <v>142.06899999999999</v>
      </c>
      <c r="AQ312" s="174">
        <v>180.43799999999999</v>
      </c>
      <c r="AR312" s="173">
        <v>137</v>
      </c>
      <c r="AS312" s="174">
        <v>148</v>
      </c>
      <c r="AT312" s="173">
        <v>130.38</v>
      </c>
      <c r="AU312" s="174">
        <v>140.31</v>
      </c>
      <c r="AV312" s="173">
        <v>156.80000000000001</v>
      </c>
      <c r="AW312" s="174">
        <v>105</v>
      </c>
      <c r="AX312" s="173">
        <v>134.34284</v>
      </c>
      <c r="AY312" s="174">
        <v>139.50744</v>
      </c>
      <c r="AZ312" s="192">
        <v>181.35593220338984</v>
      </c>
      <c r="BA312" s="174">
        <v>188</v>
      </c>
      <c r="BB312" s="166">
        <v>184</v>
      </c>
      <c r="BC312" s="167">
        <v>96.170000000000016</v>
      </c>
      <c r="BD312" s="173">
        <v>239</v>
      </c>
      <c r="BE312" s="174">
        <v>257</v>
      </c>
      <c r="BF312" s="173">
        <v>133</v>
      </c>
      <c r="BG312" s="174">
        <v>131</v>
      </c>
      <c r="BH312" s="173">
        <v>150</v>
      </c>
      <c r="BI312" s="174">
        <v>150</v>
      </c>
      <c r="BJ312" s="173">
        <v>94.92</v>
      </c>
      <c r="BK312" s="174">
        <v>99</v>
      </c>
      <c r="BL312" s="173">
        <v>100</v>
      </c>
      <c r="BM312" s="189">
        <v>98</v>
      </c>
      <c r="BN312" s="193">
        <v>145</v>
      </c>
      <c r="BO312" s="194">
        <v>157</v>
      </c>
      <c r="BP312" s="166">
        <v>212.3</v>
      </c>
      <c r="BQ312" s="167">
        <v>178.46760140000001</v>
      </c>
    </row>
    <row r="313" spans="1:69" s="195" customFormat="1" ht="41.25" customHeight="1" thickBot="1" x14ac:dyDescent="0.3">
      <c r="A313" s="205">
        <v>237</v>
      </c>
      <c r="B313" s="24" t="s">
        <v>300</v>
      </c>
      <c r="C313" s="1390" t="s">
        <v>3</v>
      </c>
      <c r="D313" s="1390"/>
      <c r="E313" s="138" t="s">
        <v>8</v>
      </c>
      <c r="F313" s="224" t="e">
        <f>#REF!</f>
        <v>#REF!</v>
      </c>
      <c r="G313" s="138">
        <v>0.64</v>
      </c>
      <c r="H313" s="206" t="e">
        <f t="shared" si="7"/>
        <v>#REF!</v>
      </c>
      <c r="I313" s="206" t="e">
        <f>(H313*($I$9+#REF!))+H313</f>
        <v>#REF!</v>
      </c>
      <c r="J313" s="274" t="e">
        <f>#REF!</f>
        <v>#REF!</v>
      </c>
      <c r="K313" s="275" t="e">
        <f>#REF!</f>
        <v>#REF!</v>
      </c>
      <c r="L313" s="166">
        <v>325</v>
      </c>
      <c r="M313" s="167">
        <v>210</v>
      </c>
      <c r="N313" s="184">
        <v>243.83895884814478</v>
      </c>
      <c r="O313" s="185">
        <v>192.4</v>
      </c>
      <c r="P313" s="186">
        <v>363</v>
      </c>
      <c r="Q313" s="167">
        <v>270</v>
      </c>
      <c r="R313" s="166">
        <v>321.58352437634386</v>
      </c>
      <c r="S313" s="167">
        <v>284.60000000000002</v>
      </c>
      <c r="T313" s="187">
        <v>565</v>
      </c>
      <c r="U313" s="188">
        <v>163</v>
      </c>
      <c r="V313" s="166">
        <v>262.36880119900167</v>
      </c>
      <c r="W313" s="167">
        <v>282.35080909831754</v>
      </c>
      <c r="X313" s="173">
        <v>322</v>
      </c>
      <c r="Y313" s="189">
        <v>322</v>
      </c>
      <c r="Z313" s="166">
        <v>444.15</v>
      </c>
      <c r="AA313" s="167">
        <v>478</v>
      </c>
      <c r="AB313" s="166">
        <v>584</v>
      </c>
      <c r="AC313" s="321">
        <v>346</v>
      </c>
      <c r="AD313" s="173">
        <v>365</v>
      </c>
      <c r="AE313" s="191">
        <v>220</v>
      </c>
      <c r="AF313" s="173">
        <v>290</v>
      </c>
      <c r="AG313" s="174">
        <v>302</v>
      </c>
      <c r="AH313" s="173">
        <v>240.58</v>
      </c>
      <c r="AI313" s="174">
        <v>270</v>
      </c>
      <c r="AJ313" s="173">
        <v>214.43</v>
      </c>
      <c r="AK313" s="174">
        <v>230</v>
      </c>
      <c r="AL313" s="173">
        <v>184</v>
      </c>
      <c r="AM313" s="174">
        <v>177</v>
      </c>
      <c r="AN313" s="173">
        <v>359.07</v>
      </c>
      <c r="AO313" s="189">
        <v>372.9</v>
      </c>
      <c r="AP313" s="173">
        <v>303.84099999999995</v>
      </c>
      <c r="AQ313" s="174">
        <v>384.72699999999998</v>
      </c>
      <c r="AR313" s="173">
        <v>293</v>
      </c>
      <c r="AS313" s="174">
        <v>315</v>
      </c>
      <c r="AT313" s="173">
        <v>278.14999999999998</v>
      </c>
      <c r="AU313" s="174">
        <v>299.33999999999997</v>
      </c>
      <c r="AV313" s="173">
        <v>334.40000000000003</v>
      </c>
      <c r="AW313" s="174">
        <v>225</v>
      </c>
      <c r="AX313" s="173">
        <v>286.60368000000005</v>
      </c>
      <c r="AY313" s="174">
        <v>297.60744000000005</v>
      </c>
      <c r="AZ313" s="192">
        <v>398.30508474576277</v>
      </c>
      <c r="BA313" s="174">
        <v>414</v>
      </c>
      <c r="BB313" s="166">
        <v>392</v>
      </c>
      <c r="BC313" s="167">
        <v>205.23922005571035</v>
      </c>
      <c r="BD313" s="173">
        <v>510</v>
      </c>
      <c r="BE313" s="174">
        <v>549</v>
      </c>
      <c r="BF313" s="173">
        <v>284</v>
      </c>
      <c r="BG313" s="174">
        <v>280</v>
      </c>
      <c r="BH313" s="173">
        <v>321</v>
      </c>
      <c r="BI313" s="174">
        <v>320</v>
      </c>
      <c r="BJ313" s="173">
        <v>203.39</v>
      </c>
      <c r="BK313" s="174">
        <v>211</v>
      </c>
      <c r="BL313" s="173">
        <v>213</v>
      </c>
      <c r="BM313" s="189">
        <v>209</v>
      </c>
      <c r="BN313" s="193">
        <v>310</v>
      </c>
      <c r="BO313" s="194">
        <v>334</v>
      </c>
      <c r="BP313" s="166">
        <v>452.1</v>
      </c>
      <c r="BQ313" s="167">
        <v>380.72632268000007</v>
      </c>
    </row>
    <row r="314" spans="1:69" s="195" customFormat="1" ht="41.25" customHeight="1" thickBot="1" x14ac:dyDescent="0.3">
      <c r="A314" s="205">
        <v>238</v>
      </c>
      <c r="B314" s="24" t="s">
        <v>301</v>
      </c>
      <c r="C314" s="1390" t="s">
        <v>3</v>
      </c>
      <c r="D314" s="1390"/>
      <c r="E314" s="138" t="s">
        <v>8</v>
      </c>
      <c r="F314" s="224" t="e">
        <f>#REF!</f>
        <v>#REF!</v>
      </c>
      <c r="G314" s="138">
        <v>0.21</v>
      </c>
      <c r="H314" s="206" t="e">
        <f t="shared" si="7"/>
        <v>#REF!</v>
      </c>
      <c r="I314" s="206" t="e">
        <f>(H314*($I$9+#REF!))+H314</f>
        <v>#REF!</v>
      </c>
      <c r="J314" s="274" t="e">
        <f>#REF!</f>
        <v>#REF!</v>
      </c>
      <c r="K314" s="275" t="e">
        <f>#REF!</f>
        <v>#REF!</v>
      </c>
      <c r="L314" s="166">
        <v>107</v>
      </c>
      <c r="M314" s="167">
        <v>69</v>
      </c>
      <c r="N314" s="184">
        <v>80.009658372047497</v>
      </c>
      <c r="O314" s="185">
        <v>63.1</v>
      </c>
      <c r="P314" s="186">
        <v>119</v>
      </c>
      <c r="Q314" s="167">
        <v>88.5</v>
      </c>
      <c r="R314" s="166">
        <v>105.51959393598784</v>
      </c>
      <c r="S314" s="167">
        <v>93.4</v>
      </c>
      <c r="T314" s="187">
        <v>185</v>
      </c>
      <c r="U314" s="188">
        <v>53</v>
      </c>
      <c r="V314" s="166">
        <v>86.089762893422403</v>
      </c>
      <c r="W314" s="167">
        <v>92.646359235385447</v>
      </c>
      <c r="X314" s="173">
        <v>106</v>
      </c>
      <c r="Y314" s="189">
        <v>106</v>
      </c>
      <c r="Z314" s="166">
        <v>145.74</v>
      </c>
      <c r="AA314" s="167">
        <v>157</v>
      </c>
      <c r="AB314" s="166">
        <v>191</v>
      </c>
      <c r="AC314" s="321">
        <v>114</v>
      </c>
      <c r="AD314" s="173">
        <v>120</v>
      </c>
      <c r="AE314" s="191">
        <v>72</v>
      </c>
      <c r="AF314" s="173">
        <v>95</v>
      </c>
      <c r="AG314" s="174">
        <v>99</v>
      </c>
      <c r="AH314" s="173">
        <v>79.5</v>
      </c>
      <c r="AI314" s="174">
        <v>89</v>
      </c>
      <c r="AJ314" s="173">
        <v>70.08</v>
      </c>
      <c r="AK314" s="174">
        <v>75</v>
      </c>
      <c r="AL314" s="173">
        <v>61</v>
      </c>
      <c r="AM314" s="174">
        <v>59</v>
      </c>
      <c r="AN314" s="173">
        <v>117.82</v>
      </c>
      <c r="AO314" s="189">
        <v>122.3</v>
      </c>
      <c r="AP314" s="173">
        <v>99.551999999999992</v>
      </c>
      <c r="AQ314" s="174">
        <v>126.514</v>
      </c>
      <c r="AR314" s="173">
        <v>96</v>
      </c>
      <c r="AS314" s="174">
        <v>103</v>
      </c>
      <c r="AT314" s="173">
        <v>91.27</v>
      </c>
      <c r="AU314" s="174">
        <v>98.22</v>
      </c>
      <c r="AV314" s="173">
        <v>110.4</v>
      </c>
      <c r="AW314" s="174">
        <v>74</v>
      </c>
      <c r="AX314" s="173">
        <v>94.037880000000015</v>
      </c>
      <c r="AY314" s="174">
        <v>97.653099999999995</v>
      </c>
      <c r="AZ314" s="192">
        <v>132.20338983050848</v>
      </c>
      <c r="BA314" s="174">
        <v>140</v>
      </c>
      <c r="BB314" s="166">
        <v>129</v>
      </c>
      <c r="BC314" s="167">
        <v>67.086101694915257</v>
      </c>
      <c r="BD314" s="173">
        <v>167</v>
      </c>
      <c r="BE314" s="174">
        <v>180</v>
      </c>
      <c r="BF314" s="173">
        <v>93</v>
      </c>
      <c r="BG314" s="174">
        <v>92</v>
      </c>
      <c r="BH314" s="173">
        <v>105</v>
      </c>
      <c r="BI314" s="174">
        <v>105</v>
      </c>
      <c r="BJ314" s="173">
        <v>66.95</v>
      </c>
      <c r="BK314" s="174">
        <v>69</v>
      </c>
      <c r="BL314" s="173">
        <v>70</v>
      </c>
      <c r="BM314" s="189">
        <v>68</v>
      </c>
      <c r="BN314" s="193">
        <v>102</v>
      </c>
      <c r="BO314" s="194">
        <v>110</v>
      </c>
      <c r="BP314" s="166">
        <v>148.5</v>
      </c>
      <c r="BQ314" s="167">
        <v>124.92048052000003</v>
      </c>
    </row>
    <row r="315" spans="1:69" s="195" customFormat="1" ht="41.25" customHeight="1" thickBot="1" x14ac:dyDescent="0.3">
      <c r="A315" s="205">
        <v>239</v>
      </c>
      <c r="B315" s="24" t="s">
        <v>302</v>
      </c>
      <c r="C315" s="1390" t="s">
        <v>3</v>
      </c>
      <c r="D315" s="1390"/>
      <c r="E315" s="138" t="s">
        <v>8</v>
      </c>
      <c r="F315" s="224" t="e">
        <f>#REF!</f>
        <v>#REF!</v>
      </c>
      <c r="G315" s="138">
        <v>0.6</v>
      </c>
      <c r="H315" s="206" t="e">
        <f t="shared" si="7"/>
        <v>#REF!</v>
      </c>
      <c r="I315" s="206" t="e">
        <f>(H315*($I$9+#REF!))+H315</f>
        <v>#REF!</v>
      </c>
      <c r="J315" s="274" t="e">
        <f>#REF!</f>
        <v>#REF!</v>
      </c>
      <c r="K315" s="275" t="e">
        <f>#REF!</f>
        <v>#REF!</v>
      </c>
      <c r="L315" s="166">
        <v>304</v>
      </c>
      <c r="M315" s="167">
        <v>197</v>
      </c>
      <c r="N315" s="184">
        <v>228.59902392013575</v>
      </c>
      <c r="O315" s="185">
        <v>180.4</v>
      </c>
      <c r="P315" s="186">
        <v>341</v>
      </c>
      <c r="Q315" s="167">
        <v>253.5</v>
      </c>
      <c r="R315" s="166">
        <v>301.48455410282241</v>
      </c>
      <c r="S315" s="167">
        <v>266.8</v>
      </c>
      <c r="T315" s="187">
        <v>529</v>
      </c>
      <c r="U315" s="188">
        <v>153</v>
      </c>
      <c r="V315" s="166">
        <v>245.97075112406401</v>
      </c>
      <c r="W315" s="167">
        <v>264.70388352967268</v>
      </c>
      <c r="X315" s="173">
        <v>302</v>
      </c>
      <c r="Y315" s="189">
        <v>302</v>
      </c>
      <c r="Z315" s="166">
        <v>416.39</v>
      </c>
      <c r="AA315" s="167">
        <v>448</v>
      </c>
      <c r="AB315" s="166">
        <v>548</v>
      </c>
      <c r="AC315" s="321">
        <v>324</v>
      </c>
      <c r="AD315" s="173">
        <v>342</v>
      </c>
      <c r="AE315" s="191">
        <v>206</v>
      </c>
      <c r="AF315" s="173">
        <v>272</v>
      </c>
      <c r="AG315" s="174">
        <v>283</v>
      </c>
      <c r="AH315" s="173">
        <v>225.94</v>
      </c>
      <c r="AI315" s="174">
        <v>253</v>
      </c>
      <c r="AJ315" s="173">
        <v>200.83</v>
      </c>
      <c r="AK315" s="174">
        <v>217</v>
      </c>
      <c r="AL315" s="173">
        <v>173</v>
      </c>
      <c r="AM315" s="174">
        <v>167</v>
      </c>
      <c r="AN315" s="173">
        <v>336.63</v>
      </c>
      <c r="AO315" s="189">
        <v>349.6</v>
      </c>
      <c r="AP315" s="173">
        <v>285.17499999999995</v>
      </c>
      <c r="AQ315" s="174">
        <v>360.87599999999998</v>
      </c>
      <c r="AR315" s="173">
        <v>274</v>
      </c>
      <c r="AS315" s="174">
        <v>295</v>
      </c>
      <c r="AT315" s="173">
        <v>260.77</v>
      </c>
      <c r="AU315" s="174">
        <v>280.63</v>
      </c>
      <c r="AV315" s="173">
        <v>313.60000000000002</v>
      </c>
      <c r="AW315" s="174">
        <v>211</v>
      </c>
      <c r="AX315" s="173">
        <v>268.69622000000004</v>
      </c>
      <c r="AY315" s="174">
        <v>279.01488000000001</v>
      </c>
      <c r="AZ315" s="192">
        <v>368.64406779661022</v>
      </c>
      <c r="BA315" s="174">
        <v>384</v>
      </c>
      <c r="BB315" s="166">
        <v>368</v>
      </c>
      <c r="BC315" s="167">
        <v>192.38500000000002</v>
      </c>
      <c r="BD315" s="173">
        <v>478</v>
      </c>
      <c r="BE315" s="174">
        <v>515</v>
      </c>
      <c r="BF315" s="173">
        <v>266</v>
      </c>
      <c r="BG315" s="174">
        <v>262</v>
      </c>
      <c r="BH315" s="173">
        <v>301</v>
      </c>
      <c r="BI315" s="174">
        <v>300</v>
      </c>
      <c r="BJ315" s="173">
        <v>190.68</v>
      </c>
      <c r="BK315" s="174">
        <v>198</v>
      </c>
      <c r="BL315" s="173">
        <v>199</v>
      </c>
      <c r="BM315" s="189">
        <v>195</v>
      </c>
      <c r="BN315" s="193">
        <v>291</v>
      </c>
      <c r="BO315" s="194">
        <v>313</v>
      </c>
      <c r="BP315" s="166">
        <v>423.50000000000006</v>
      </c>
      <c r="BQ315" s="167">
        <v>356.92152188</v>
      </c>
    </row>
    <row r="316" spans="1:69" s="195" customFormat="1" ht="41.25" customHeight="1" thickBot="1" x14ac:dyDescent="0.3">
      <c r="A316" s="205">
        <v>240</v>
      </c>
      <c r="B316" s="24" t="s">
        <v>303</v>
      </c>
      <c r="C316" s="1390" t="s">
        <v>3</v>
      </c>
      <c r="D316" s="1390"/>
      <c r="E316" s="138" t="s">
        <v>8</v>
      </c>
      <c r="F316" s="224" t="e">
        <f>#REF!</f>
        <v>#REF!</v>
      </c>
      <c r="G316" s="138">
        <v>0.7</v>
      </c>
      <c r="H316" s="206" t="e">
        <f t="shared" si="7"/>
        <v>#REF!</v>
      </c>
      <c r="I316" s="206" t="e">
        <f>(H316*($I$9+#REF!))+H316</f>
        <v>#REF!</v>
      </c>
      <c r="J316" s="274" t="e">
        <f>#REF!</f>
        <v>#REF!</v>
      </c>
      <c r="K316" s="275" t="e">
        <f>#REF!</f>
        <v>#REF!</v>
      </c>
      <c r="L316" s="166">
        <v>355</v>
      </c>
      <c r="M316" s="167">
        <v>229</v>
      </c>
      <c r="N316" s="184">
        <v>266.69886124015835</v>
      </c>
      <c r="O316" s="185">
        <v>210.5</v>
      </c>
      <c r="P316" s="186">
        <v>397</v>
      </c>
      <c r="Q316" s="167">
        <v>295.5</v>
      </c>
      <c r="R316" s="166">
        <v>351.73197978662614</v>
      </c>
      <c r="S316" s="167">
        <v>311.3</v>
      </c>
      <c r="T316" s="187">
        <v>618</v>
      </c>
      <c r="U316" s="188">
        <v>178</v>
      </c>
      <c r="V316" s="166">
        <v>286.96587631140795</v>
      </c>
      <c r="W316" s="167">
        <v>308.82119745128477</v>
      </c>
      <c r="X316" s="173">
        <v>352</v>
      </c>
      <c r="Y316" s="189">
        <v>352</v>
      </c>
      <c r="Z316" s="166">
        <v>485.79</v>
      </c>
      <c r="AA316" s="167">
        <v>523</v>
      </c>
      <c r="AB316" s="166">
        <v>638</v>
      </c>
      <c r="AC316" s="321">
        <v>378</v>
      </c>
      <c r="AD316" s="173">
        <v>399</v>
      </c>
      <c r="AE316" s="191">
        <v>241</v>
      </c>
      <c r="AF316" s="173">
        <v>318</v>
      </c>
      <c r="AG316" s="174">
        <v>330</v>
      </c>
      <c r="AH316" s="173">
        <v>263.58999999999997</v>
      </c>
      <c r="AI316" s="174">
        <v>295</v>
      </c>
      <c r="AJ316" s="173">
        <v>234.3</v>
      </c>
      <c r="AK316" s="174">
        <v>252</v>
      </c>
      <c r="AL316" s="173">
        <v>202</v>
      </c>
      <c r="AM316" s="174">
        <v>194</v>
      </c>
      <c r="AN316" s="173">
        <v>392.73</v>
      </c>
      <c r="AO316" s="189">
        <v>407.8</v>
      </c>
      <c r="AP316" s="173">
        <v>331.84</v>
      </c>
      <c r="AQ316" s="174">
        <v>421.02199999999999</v>
      </c>
      <c r="AR316" s="173">
        <v>320</v>
      </c>
      <c r="AS316" s="174">
        <v>344</v>
      </c>
      <c r="AT316" s="173">
        <v>304.23</v>
      </c>
      <c r="AU316" s="174">
        <v>327.39999999999998</v>
      </c>
      <c r="AV316" s="173">
        <v>364.8</v>
      </c>
      <c r="AW316" s="174">
        <v>246</v>
      </c>
      <c r="AX316" s="173">
        <v>313.48068000000001</v>
      </c>
      <c r="AY316" s="174">
        <v>325.51736</v>
      </c>
      <c r="AZ316" s="192">
        <v>433.89830508474574</v>
      </c>
      <c r="BA316" s="174">
        <v>450</v>
      </c>
      <c r="BB316" s="166">
        <v>429</v>
      </c>
      <c r="BC316" s="167">
        <v>224.24571428571431</v>
      </c>
      <c r="BD316" s="173">
        <v>558</v>
      </c>
      <c r="BE316" s="174">
        <v>601</v>
      </c>
      <c r="BF316" s="173">
        <v>311</v>
      </c>
      <c r="BG316" s="174">
        <v>305</v>
      </c>
      <c r="BH316" s="173">
        <v>351</v>
      </c>
      <c r="BI316" s="174">
        <v>350</v>
      </c>
      <c r="BJ316" s="173">
        <v>222.03</v>
      </c>
      <c r="BK316" s="174">
        <v>231</v>
      </c>
      <c r="BL316" s="173">
        <v>232</v>
      </c>
      <c r="BM316" s="189">
        <v>229</v>
      </c>
      <c r="BN316" s="193">
        <v>339</v>
      </c>
      <c r="BO316" s="194">
        <v>365</v>
      </c>
      <c r="BP316" s="166">
        <v>495.00000000000006</v>
      </c>
      <c r="BQ316" s="167">
        <v>416.41984295999998</v>
      </c>
    </row>
    <row r="317" spans="1:69" s="195" customFormat="1" ht="41.25" customHeight="1" thickBot="1" x14ac:dyDescent="0.3">
      <c r="A317" s="205">
        <v>241</v>
      </c>
      <c r="B317" s="24" t="s">
        <v>304</v>
      </c>
      <c r="C317" s="1390" t="s">
        <v>3</v>
      </c>
      <c r="D317" s="1390"/>
      <c r="E317" s="138" t="s">
        <v>8</v>
      </c>
      <c r="F317" s="224" t="e">
        <f>#REF!</f>
        <v>#REF!</v>
      </c>
      <c r="G317" s="138">
        <v>0.62</v>
      </c>
      <c r="H317" s="206" t="e">
        <f t="shared" si="7"/>
        <v>#REF!</v>
      </c>
      <c r="I317" s="206" t="e">
        <f>(H317*($I$9+#REF!))+H317</f>
        <v>#REF!</v>
      </c>
      <c r="J317" s="274" t="e">
        <f>#REF!</f>
        <v>#REF!</v>
      </c>
      <c r="K317" s="275" t="e">
        <f>#REF!</f>
        <v>#REF!</v>
      </c>
      <c r="L317" s="166">
        <v>314</v>
      </c>
      <c r="M317" s="167">
        <v>203</v>
      </c>
      <c r="N317" s="184">
        <v>236.21899138414022</v>
      </c>
      <c r="O317" s="185">
        <v>186.4</v>
      </c>
      <c r="P317" s="186">
        <v>352</v>
      </c>
      <c r="Q317" s="167">
        <v>261.75</v>
      </c>
      <c r="R317" s="166">
        <v>311.53403923958319</v>
      </c>
      <c r="S317" s="167">
        <v>275.7</v>
      </c>
      <c r="T317" s="187">
        <v>547</v>
      </c>
      <c r="U317" s="188">
        <v>158</v>
      </c>
      <c r="V317" s="166">
        <v>254.16977616153275</v>
      </c>
      <c r="W317" s="167">
        <v>273.52734631399505</v>
      </c>
      <c r="X317" s="173">
        <v>312</v>
      </c>
      <c r="Y317" s="189">
        <v>312</v>
      </c>
      <c r="Z317" s="166">
        <v>430.27</v>
      </c>
      <c r="AA317" s="167">
        <v>463</v>
      </c>
      <c r="AB317" s="166">
        <v>565</v>
      </c>
      <c r="AC317" s="321">
        <v>335</v>
      </c>
      <c r="AD317" s="173">
        <v>354</v>
      </c>
      <c r="AE317" s="191">
        <v>213</v>
      </c>
      <c r="AF317" s="173">
        <v>281</v>
      </c>
      <c r="AG317" s="174">
        <v>292</v>
      </c>
      <c r="AH317" s="173">
        <v>233.26</v>
      </c>
      <c r="AI317" s="174">
        <v>262</v>
      </c>
      <c r="AJ317" s="173">
        <v>207.11</v>
      </c>
      <c r="AK317" s="174">
        <v>224</v>
      </c>
      <c r="AL317" s="173">
        <v>179</v>
      </c>
      <c r="AM317" s="174">
        <v>173</v>
      </c>
      <c r="AN317" s="173">
        <v>347.85</v>
      </c>
      <c r="AO317" s="189">
        <v>361.2</v>
      </c>
      <c r="AP317" s="173">
        <v>294.50799999999998</v>
      </c>
      <c r="AQ317" s="174">
        <v>372.28299999999996</v>
      </c>
      <c r="AR317" s="173">
        <v>284</v>
      </c>
      <c r="AS317" s="174">
        <v>305</v>
      </c>
      <c r="AT317" s="173">
        <v>269.45999999999998</v>
      </c>
      <c r="AU317" s="174">
        <v>289.98</v>
      </c>
      <c r="AV317" s="173">
        <v>323.20000000000005</v>
      </c>
      <c r="AW317" s="174">
        <v>218</v>
      </c>
      <c r="AX317" s="173">
        <v>277.65522000000004</v>
      </c>
      <c r="AY317" s="174">
        <v>288.31116000000003</v>
      </c>
      <c r="AZ317" s="192">
        <v>388.13559322033893</v>
      </c>
      <c r="BA317" s="174">
        <v>416.99999999999994</v>
      </c>
      <c r="BB317" s="166">
        <v>380</v>
      </c>
      <c r="BC317" s="167">
        <v>199.09855907780985</v>
      </c>
      <c r="BD317" s="173">
        <v>494</v>
      </c>
      <c r="BE317" s="174">
        <v>532</v>
      </c>
      <c r="BF317" s="173">
        <v>275</v>
      </c>
      <c r="BG317" s="174">
        <v>271</v>
      </c>
      <c r="BH317" s="173">
        <v>311</v>
      </c>
      <c r="BI317" s="174">
        <v>310</v>
      </c>
      <c r="BJ317" s="173">
        <v>196.61</v>
      </c>
      <c r="BK317" s="174">
        <v>204</v>
      </c>
      <c r="BL317" s="173">
        <v>206</v>
      </c>
      <c r="BM317" s="189">
        <v>203</v>
      </c>
      <c r="BN317" s="193">
        <v>301</v>
      </c>
      <c r="BO317" s="194">
        <v>323</v>
      </c>
      <c r="BP317" s="166">
        <v>437.8</v>
      </c>
      <c r="BQ317" s="167">
        <v>368.82392227999998</v>
      </c>
    </row>
    <row r="318" spans="1:69" s="195" customFormat="1" ht="41.25" customHeight="1" thickBot="1" x14ac:dyDescent="0.3">
      <c r="A318" s="205">
        <v>242</v>
      </c>
      <c r="B318" s="24" t="s">
        <v>305</v>
      </c>
      <c r="C318" s="1390" t="s">
        <v>3</v>
      </c>
      <c r="D318" s="1390"/>
      <c r="E318" s="138" t="s">
        <v>8</v>
      </c>
      <c r="F318" s="224" t="e">
        <f>#REF!</f>
        <v>#REF!</v>
      </c>
      <c r="G318" s="138">
        <v>0.35</v>
      </c>
      <c r="H318" s="206" t="e">
        <f t="shared" si="7"/>
        <v>#REF!</v>
      </c>
      <c r="I318" s="206" t="e">
        <f>(H318*($I$9+#REF!))+H318</f>
        <v>#REF!</v>
      </c>
      <c r="J318" s="274" t="e">
        <f>#REF!</f>
        <v>#REF!</v>
      </c>
      <c r="K318" s="275" t="e">
        <f>#REF!</f>
        <v>#REF!</v>
      </c>
      <c r="L318" s="166">
        <v>178</v>
      </c>
      <c r="M318" s="167">
        <v>115</v>
      </c>
      <c r="N318" s="184">
        <v>133.34943062007918</v>
      </c>
      <c r="O318" s="185">
        <v>105.2</v>
      </c>
      <c r="P318" s="186">
        <v>199</v>
      </c>
      <c r="Q318" s="167">
        <v>147.75</v>
      </c>
      <c r="R318" s="166">
        <v>175.86598989331307</v>
      </c>
      <c r="S318" s="167">
        <v>155.6</v>
      </c>
      <c r="T318" s="187">
        <v>309</v>
      </c>
      <c r="U318" s="188">
        <v>89</v>
      </c>
      <c r="V318" s="166">
        <v>143.48293815570398</v>
      </c>
      <c r="W318" s="167">
        <v>154.41059872564239</v>
      </c>
      <c r="X318" s="173">
        <v>176</v>
      </c>
      <c r="Y318" s="189">
        <v>176</v>
      </c>
      <c r="Z318" s="166">
        <v>242.89</v>
      </c>
      <c r="AA318" s="167">
        <v>261</v>
      </c>
      <c r="AB318" s="166">
        <v>320</v>
      </c>
      <c r="AC318" s="321">
        <v>189</v>
      </c>
      <c r="AD318" s="173">
        <v>200</v>
      </c>
      <c r="AE318" s="191">
        <v>120</v>
      </c>
      <c r="AF318" s="173">
        <v>159</v>
      </c>
      <c r="AG318" s="174">
        <v>165</v>
      </c>
      <c r="AH318" s="173">
        <v>131.80000000000001</v>
      </c>
      <c r="AI318" s="174">
        <v>147</v>
      </c>
      <c r="AJ318" s="173">
        <v>117.15</v>
      </c>
      <c r="AK318" s="174">
        <v>127</v>
      </c>
      <c r="AL318" s="173">
        <v>101</v>
      </c>
      <c r="AM318" s="174">
        <v>97</v>
      </c>
      <c r="AN318" s="173">
        <v>196.37</v>
      </c>
      <c r="AO318" s="189">
        <v>203.9</v>
      </c>
      <c r="AP318" s="173">
        <v>165.92</v>
      </c>
      <c r="AQ318" s="174">
        <v>210.511</v>
      </c>
      <c r="AR318" s="173">
        <v>160</v>
      </c>
      <c r="AS318" s="174">
        <v>172</v>
      </c>
      <c r="AT318" s="173">
        <v>152.11000000000001</v>
      </c>
      <c r="AU318" s="174">
        <v>163.69999999999999</v>
      </c>
      <c r="AV318" s="173">
        <v>182.4</v>
      </c>
      <c r="AW318" s="174">
        <v>123</v>
      </c>
      <c r="AX318" s="173">
        <v>156.74034000000003</v>
      </c>
      <c r="AY318" s="174">
        <v>162.75868</v>
      </c>
      <c r="AZ318" s="192">
        <v>210.16949152542375</v>
      </c>
      <c r="BA318" s="174">
        <v>220</v>
      </c>
      <c r="BB318" s="166">
        <v>215</v>
      </c>
      <c r="BC318" s="167">
        <v>112.41714285714285</v>
      </c>
      <c r="BD318" s="173">
        <v>279</v>
      </c>
      <c r="BE318" s="174">
        <v>300</v>
      </c>
      <c r="BF318" s="173">
        <v>155</v>
      </c>
      <c r="BG318" s="174">
        <v>153</v>
      </c>
      <c r="BH318" s="173">
        <v>175</v>
      </c>
      <c r="BI318" s="174">
        <v>175</v>
      </c>
      <c r="BJ318" s="173">
        <v>111.02</v>
      </c>
      <c r="BK318" s="174">
        <v>115</v>
      </c>
      <c r="BL318" s="173">
        <v>116</v>
      </c>
      <c r="BM318" s="189">
        <v>114</v>
      </c>
      <c r="BN318" s="193">
        <v>170</v>
      </c>
      <c r="BO318" s="194">
        <v>183</v>
      </c>
      <c r="BP318" s="166">
        <v>247.50000000000003</v>
      </c>
      <c r="BQ318" s="167">
        <v>208.20992147999999</v>
      </c>
    </row>
    <row r="319" spans="1:69" s="195" customFormat="1" ht="41.25" customHeight="1" thickBot="1" x14ac:dyDescent="0.3">
      <c r="A319" s="205">
        <v>243</v>
      </c>
      <c r="B319" s="24" t="s">
        <v>306</v>
      </c>
      <c r="C319" s="1390" t="s">
        <v>3</v>
      </c>
      <c r="D319" s="1390"/>
      <c r="E319" s="138" t="s">
        <v>8</v>
      </c>
      <c r="F319" s="224" t="e">
        <f>#REF!</f>
        <v>#REF!</v>
      </c>
      <c r="G319" s="138">
        <v>0.25</v>
      </c>
      <c r="H319" s="206" t="e">
        <f t="shared" si="7"/>
        <v>#REF!</v>
      </c>
      <c r="I319" s="206" t="e">
        <f>(H319*($I$9+#REF!))+H319</f>
        <v>#REF!</v>
      </c>
      <c r="J319" s="274" t="e">
        <f>#REF!</f>
        <v>#REF!</v>
      </c>
      <c r="K319" s="275" t="e">
        <f>#REF!</f>
        <v>#REF!</v>
      </c>
      <c r="L319" s="166">
        <v>127</v>
      </c>
      <c r="M319" s="167">
        <v>82</v>
      </c>
      <c r="N319" s="184">
        <v>95.249593300056546</v>
      </c>
      <c r="O319" s="185">
        <v>75.2</v>
      </c>
      <c r="P319" s="186">
        <v>142</v>
      </c>
      <c r="Q319" s="167">
        <v>105.75</v>
      </c>
      <c r="R319" s="166">
        <v>125.61856420950932</v>
      </c>
      <c r="S319" s="167">
        <v>111.2</v>
      </c>
      <c r="T319" s="187">
        <v>221</v>
      </c>
      <c r="U319" s="188">
        <v>64</v>
      </c>
      <c r="V319" s="166">
        <v>102.48781296836002</v>
      </c>
      <c r="W319" s="167">
        <v>110.29328480403028</v>
      </c>
      <c r="X319" s="173">
        <v>0</v>
      </c>
      <c r="Y319" s="189">
        <v>0</v>
      </c>
      <c r="Z319" s="166">
        <v>173.5</v>
      </c>
      <c r="AA319" s="167">
        <v>187</v>
      </c>
      <c r="AB319" s="166">
        <v>228</v>
      </c>
      <c r="AC319" s="321">
        <v>135</v>
      </c>
      <c r="AD319" s="173">
        <v>143</v>
      </c>
      <c r="AE319" s="191">
        <v>86</v>
      </c>
      <c r="AF319" s="173">
        <v>113</v>
      </c>
      <c r="AG319" s="174">
        <v>118</v>
      </c>
      <c r="AH319" s="173">
        <v>94.14</v>
      </c>
      <c r="AI319" s="174">
        <v>106</v>
      </c>
      <c r="AJ319" s="173">
        <v>83.68</v>
      </c>
      <c r="AK319" s="174">
        <v>90</v>
      </c>
      <c r="AL319" s="173">
        <v>72</v>
      </c>
      <c r="AM319" s="174">
        <v>69</v>
      </c>
      <c r="AN319" s="173">
        <v>140.26</v>
      </c>
      <c r="AO319" s="189">
        <v>145.6</v>
      </c>
      <c r="AP319" s="173">
        <v>119.255</v>
      </c>
      <c r="AQ319" s="174">
        <v>150.36499999999998</v>
      </c>
      <c r="AR319" s="173">
        <v>114</v>
      </c>
      <c r="AS319" s="174">
        <v>123</v>
      </c>
      <c r="AT319" s="173">
        <v>108.65</v>
      </c>
      <c r="AU319" s="174">
        <v>116.93</v>
      </c>
      <c r="AV319" s="173">
        <v>131.20000000000002</v>
      </c>
      <c r="AW319" s="174">
        <v>88</v>
      </c>
      <c r="AX319" s="173">
        <v>111.95588000000001</v>
      </c>
      <c r="AY319" s="174">
        <v>116.25620000000001</v>
      </c>
      <c r="AZ319" s="192">
        <v>156.77966101694915</v>
      </c>
      <c r="BA319" s="174">
        <v>165</v>
      </c>
      <c r="BB319" s="166">
        <v>153</v>
      </c>
      <c r="BC319" s="167">
        <v>79.968000000000004</v>
      </c>
      <c r="BD319" s="173">
        <v>199</v>
      </c>
      <c r="BE319" s="174">
        <v>215</v>
      </c>
      <c r="BF319" s="173">
        <v>111</v>
      </c>
      <c r="BG319" s="174">
        <v>109</v>
      </c>
      <c r="BH319" s="173">
        <v>125</v>
      </c>
      <c r="BI319" s="174">
        <v>125</v>
      </c>
      <c r="BJ319" s="173">
        <v>79.66</v>
      </c>
      <c r="BK319" s="174">
        <v>82</v>
      </c>
      <c r="BL319" s="173">
        <v>83</v>
      </c>
      <c r="BM319" s="189">
        <v>82</v>
      </c>
      <c r="BN319" s="193">
        <v>121</v>
      </c>
      <c r="BO319" s="194">
        <v>130</v>
      </c>
      <c r="BP319" s="166">
        <v>177.10000000000002</v>
      </c>
      <c r="BQ319" s="167">
        <v>148.72528131999999</v>
      </c>
    </row>
    <row r="320" spans="1:69" s="195" customFormat="1" ht="41.25" customHeight="1" thickBot="1" x14ac:dyDescent="0.3">
      <c r="A320" s="205">
        <v>244</v>
      </c>
      <c r="B320" s="24" t="s">
        <v>307</v>
      </c>
      <c r="C320" s="1390" t="s">
        <v>3</v>
      </c>
      <c r="D320" s="1390"/>
      <c r="E320" s="138" t="s">
        <v>8</v>
      </c>
      <c r="F320" s="224" t="e">
        <f>#REF!</f>
        <v>#REF!</v>
      </c>
      <c r="G320" s="138">
        <v>0.26</v>
      </c>
      <c r="H320" s="206" t="e">
        <f t="shared" si="7"/>
        <v>#REF!</v>
      </c>
      <c r="I320" s="206" t="e">
        <f>(H320*($I$9+#REF!))+H320</f>
        <v>#REF!</v>
      </c>
      <c r="J320" s="274" t="e">
        <f>#REF!</f>
        <v>#REF!</v>
      </c>
      <c r="K320" s="275" t="e">
        <f>#REF!</f>
        <v>#REF!</v>
      </c>
      <c r="L320" s="166">
        <v>132</v>
      </c>
      <c r="M320" s="167">
        <v>85</v>
      </c>
      <c r="N320" s="184">
        <v>99.059577032058812</v>
      </c>
      <c r="O320" s="185">
        <v>78.2</v>
      </c>
      <c r="P320" s="186">
        <v>148</v>
      </c>
      <c r="Q320" s="167">
        <v>109.5</v>
      </c>
      <c r="R320" s="166">
        <v>130.64330677788973</v>
      </c>
      <c r="S320" s="167">
        <v>115.6</v>
      </c>
      <c r="T320" s="187">
        <v>229</v>
      </c>
      <c r="U320" s="188">
        <v>66</v>
      </c>
      <c r="V320" s="166">
        <v>106.58732548709442</v>
      </c>
      <c r="W320" s="167">
        <v>114.70501619619151</v>
      </c>
      <c r="X320" s="173">
        <v>0</v>
      </c>
      <c r="Y320" s="189">
        <v>0</v>
      </c>
      <c r="Z320" s="166">
        <v>180.44</v>
      </c>
      <c r="AA320" s="167">
        <v>194</v>
      </c>
      <c r="AB320" s="166">
        <v>237</v>
      </c>
      <c r="AC320" s="321">
        <v>140</v>
      </c>
      <c r="AD320" s="173">
        <v>148</v>
      </c>
      <c r="AE320" s="191">
        <v>89</v>
      </c>
      <c r="AF320" s="173">
        <v>118</v>
      </c>
      <c r="AG320" s="174">
        <v>123</v>
      </c>
      <c r="AH320" s="173">
        <v>98.32</v>
      </c>
      <c r="AI320" s="174">
        <v>110</v>
      </c>
      <c r="AJ320" s="173">
        <v>86.82</v>
      </c>
      <c r="AK320" s="174">
        <v>94</v>
      </c>
      <c r="AL320" s="173">
        <v>75</v>
      </c>
      <c r="AM320" s="174">
        <v>72</v>
      </c>
      <c r="AN320" s="173">
        <v>145.87</v>
      </c>
      <c r="AO320" s="189">
        <v>151.5</v>
      </c>
      <c r="AP320" s="173">
        <v>123.40299999999999</v>
      </c>
      <c r="AQ320" s="174">
        <v>156.58699999999999</v>
      </c>
      <c r="AR320" s="173">
        <v>119</v>
      </c>
      <c r="AS320" s="174">
        <v>128</v>
      </c>
      <c r="AT320" s="173">
        <v>113</v>
      </c>
      <c r="AU320" s="174">
        <v>121.6</v>
      </c>
      <c r="AV320" s="173">
        <v>136</v>
      </c>
      <c r="AW320" s="174">
        <v>91</v>
      </c>
      <c r="AX320" s="173">
        <v>116.43538000000001</v>
      </c>
      <c r="AY320" s="174">
        <v>120.90434</v>
      </c>
      <c r="AZ320" s="192">
        <v>161.86440677966104</v>
      </c>
      <c r="BA320" s="174">
        <v>174.99999999999997</v>
      </c>
      <c r="BB320" s="166">
        <v>159</v>
      </c>
      <c r="BC320" s="167">
        <v>83.332602739726028</v>
      </c>
      <c r="BD320" s="173">
        <v>207</v>
      </c>
      <c r="BE320" s="174">
        <v>223</v>
      </c>
      <c r="BF320" s="173">
        <v>115</v>
      </c>
      <c r="BG320" s="174">
        <v>113</v>
      </c>
      <c r="BH320" s="173">
        <v>130</v>
      </c>
      <c r="BI320" s="174">
        <v>130</v>
      </c>
      <c r="BJ320" s="173">
        <v>82.2</v>
      </c>
      <c r="BK320" s="174">
        <v>86</v>
      </c>
      <c r="BL320" s="173">
        <v>86</v>
      </c>
      <c r="BM320" s="189">
        <v>85</v>
      </c>
      <c r="BN320" s="193">
        <v>126</v>
      </c>
      <c r="BO320" s="194">
        <v>136</v>
      </c>
      <c r="BP320" s="166">
        <v>183.70000000000002</v>
      </c>
      <c r="BQ320" s="167">
        <v>154.6628006</v>
      </c>
    </row>
    <row r="321" spans="1:69" s="195" customFormat="1" ht="41.25" customHeight="1" thickBot="1" x14ac:dyDescent="0.3">
      <c r="A321" s="205">
        <v>245</v>
      </c>
      <c r="B321" s="24" t="s">
        <v>308</v>
      </c>
      <c r="C321" s="1390" t="s">
        <v>3</v>
      </c>
      <c r="D321" s="1390"/>
      <c r="E321" s="138" t="s">
        <v>8</v>
      </c>
      <c r="F321" s="224" t="e">
        <f>#REF!</f>
        <v>#REF!</v>
      </c>
      <c r="G321" s="138">
        <v>0.8</v>
      </c>
      <c r="H321" s="206" t="e">
        <f t="shared" si="7"/>
        <v>#REF!</v>
      </c>
      <c r="I321" s="206" t="e">
        <f>(H321*($I$9+#REF!))+H321</f>
        <v>#REF!</v>
      </c>
      <c r="J321" s="274" t="e">
        <f>#REF!</f>
        <v>#REF!</v>
      </c>
      <c r="K321" s="275" t="e">
        <f>#REF!</f>
        <v>#REF!</v>
      </c>
      <c r="L321" s="166">
        <v>406</v>
      </c>
      <c r="M321" s="167">
        <v>262</v>
      </c>
      <c r="N321" s="184">
        <v>304.79869856018092</v>
      </c>
      <c r="O321" s="185">
        <v>240.5</v>
      </c>
      <c r="P321" s="186">
        <v>454</v>
      </c>
      <c r="Q321" s="167">
        <v>337.5</v>
      </c>
      <c r="R321" s="166">
        <v>401.97940547042987</v>
      </c>
      <c r="S321" s="167">
        <v>355.8</v>
      </c>
      <c r="T321" s="187">
        <v>706</v>
      </c>
      <c r="U321" s="188">
        <v>204</v>
      </c>
      <c r="V321" s="166">
        <v>327.96100149875207</v>
      </c>
      <c r="W321" s="167">
        <v>352.93851137289698</v>
      </c>
      <c r="X321" s="173">
        <v>402</v>
      </c>
      <c r="Y321" s="189">
        <v>402</v>
      </c>
      <c r="Z321" s="166">
        <v>555.19000000000005</v>
      </c>
      <c r="AA321" s="167">
        <v>597</v>
      </c>
      <c r="AB321" s="166">
        <v>729</v>
      </c>
      <c r="AC321" s="321">
        <v>432</v>
      </c>
      <c r="AD321" s="173">
        <v>456</v>
      </c>
      <c r="AE321" s="191">
        <v>275</v>
      </c>
      <c r="AF321" s="173">
        <v>363</v>
      </c>
      <c r="AG321" s="174">
        <v>377</v>
      </c>
      <c r="AH321" s="173">
        <v>301.25</v>
      </c>
      <c r="AI321" s="174">
        <v>338</v>
      </c>
      <c r="AJ321" s="173">
        <v>267.77999999999997</v>
      </c>
      <c r="AK321" s="174">
        <v>289</v>
      </c>
      <c r="AL321" s="173">
        <v>231</v>
      </c>
      <c r="AM321" s="174">
        <v>222</v>
      </c>
      <c r="AN321" s="173">
        <v>448.84</v>
      </c>
      <c r="AO321" s="189">
        <v>466.1</v>
      </c>
      <c r="AP321" s="173">
        <v>380.57899999999995</v>
      </c>
      <c r="AQ321" s="174">
        <v>482.20499999999998</v>
      </c>
      <c r="AR321" s="173">
        <v>366</v>
      </c>
      <c r="AS321" s="174">
        <v>394</v>
      </c>
      <c r="AT321" s="173">
        <v>347.69</v>
      </c>
      <c r="AU321" s="174">
        <v>374.17</v>
      </c>
      <c r="AV321" s="173">
        <v>417.6</v>
      </c>
      <c r="AW321" s="174">
        <v>281</v>
      </c>
      <c r="AX321" s="173">
        <v>358.25459999999998</v>
      </c>
      <c r="AY321" s="174">
        <v>372.01984000000004</v>
      </c>
      <c r="AZ321" s="192">
        <v>501.69491525423729</v>
      </c>
      <c r="BA321" s="174">
        <v>540</v>
      </c>
      <c r="BB321" s="166">
        <v>491</v>
      </c>
      <c r="BC321" s="167">
        <v>256.69499999999999</v>
      </c>
      <c r="BD321" s="173">
        <v>638</v>
      </c>
      <c r="BE321" s="174">
        <v>687</v>
      </c>
      <c r="BF321" s="173">
        <v>355</v>
      </c>
      <c r="BG321" s="174">
        <v>382</v>
      </c>
      <c r="BH321" s="173">
        <v>401</v>
      </c>
      <c r="BI321" s="174">
        <v>400</v>
      </c>
      <c r="BJ321" s="173">
        <v>254.24</v>
      </c>
      <c r="BK321" s="174">
        <v>264</v>
      </c>
      <c r="BL321" s="173">
        <v>266</v>
      </c>
      <c r="BM321" s="189">
        <v>261</v>
      </c>
      <c r="BN321" s="193">
        <v>388</v>
      </c>
      <c r="BO321" s="194">
        <v>417</v>
      </c>
      <c r="BP321" s="166">
        <v>565.40000000000009</v>
      </c>
      <c r="BQ321" s="167">
        <v>475.90448312000007</v>
      </c>
    </row>
    <row r="322" spans="1:69" s="195" customFormat="1" ht="41.25" customHeight="1" thickBot="1" x14ac:dyDescent="0.3">
      <c r="A322" s="205">
        <v>246</v>
      </c>
      <c r="B322" s="24" t="s">
        <v>309</v>
      </c>
      <c r="C322" s="1390" t="s">
        <v>3</v>
      </c>
      <c r="D322" s="1390"/>
      <c r="E322" s="138" t="s">
        <v>8</v>
      </c>
      <c r="F322" s="224" t="e">
        <f>#REF!</f>
        <v>#REF!</v>
      </c>
      <c r="G322" s="138">
        <v>1.5</v>
      </c>
      <c r="H322" s="206" t="e">
        <f t="shared" ref="H322:H331" si="8">F322*G322</f>
        <v>#REF!</v>
      </c>
      <c r="I322" s="206" t="e">
        <f>(H322*($I$9+#REF!))+H322</f>
        <v>#REF!</v>
      </c>
      <c r="J322" s="274" t="e">
        <f>#REF!</f>
        <v>#REF!</v>
      </c>
      <c r="K322" s="275" t="e">
        <f>#REF!</f>
        <v>#REF!</v>
      </c>
      <c r="L322" s="166">
        <v>761</v>
      </c>
      <c r="M322" s="167">
        <v>491</v>
      </c>
      <c r="N322" s="184">
        <v>571.49755980033922</v>
      </c>
      <c r="O322" s="185">
        <v>451</v>
      </c>
      <c r="P322" s="186">
        <v>851</v>
      </c>
      <c r="Q322" s="167">
        <v>633</v>
      </c>
      <c r="R322" s="166">
        <v>753.71138525705589</v>
      </c>
      <c r="S322" s="167">
        <v>667</v>
      </c>
      <c r="T322" s="187">
        <v>1324</v>
      </c>
      <c r="U322" s="188">
        <v>382</v>
      </c>
      <c r="V322" s="166">
        <v>614.92687781016002</v>
      </c>
      <c r="W322" s="167">
        <v>661.75970882418164</v>
      </c>
      <c r="X322" s="173">
        <v>754</v>
      </c>
      <c r="Y322" s="189">
        <v>754</v>
      </c>
      <c r="Z322" s="166">
        <v>1040.97</v>
      </c>
      <c r="AA322" s="167">
        <v>1120</v>
      </c>
      <c r="AB322" s="166">
        <v>1368</v>
      </c>
      <c r="AC322" s="321">
        <v>811</v>
      </c>
      <c r="AD322" s="173">
        <v>856</v>
      </c>
      <c r="AE322" s="191">
        <v>516</v>
      </c>
      <c r="AF322" s="173">
        <v>681</v>
      </c>
      <c r="AG322" s="174">
        <v>707</v>
      </c>
      <c r="AH322" s="173">
        <v>563.79</v>
      </c>
      <c r="AI322" s="174">
        <v>633</v>
      </c>
      <c r="AJ322" s="173">
        <v>502.08</v>
      </c>
      <c r="AK322" s="174">
        <v>541</v>
      </c>
      <c r="AL322" s="173">
        <v>432</v>
      </c>
      <c r="AM322" s="174">
        <v>416</v>
      </c>
      <c r="AN322" s="173">
        <v>841.57</v>
      </c>
      <c r="AO322" s="189">
        <v>873.9</v>
      </c>
      <c r="AP322" s="173">
        <v>712.41899999999998</v>
      </c>
      <c r="AQ322" s="174">
        <v>903.22699999999998</v>
      </c>
      <c r="AR322" s="173">
        <v>686</v>
      </c>
      <c r="AS322" s="174">
        <v>738</v>
      </c>
      <c r="AT322" s="173">
        <v>651.91999999999996</v>
      </c>
      <c r="AU322" s="174">
        <v>701.57</v>
      </c>
      <c r="AV322" s="173">
        <v>782.40000000000009</v>
      </c>
      <c r="AW322" s="174">
        <v>527</v>
      </c>
      <c r="AX322" s="173">
        <v>671.73527999999999</v>
      </c>
      <c r="AY322" s="174">
        <v>697.52665999999999</v>
      </c>
      <c r="AZ322" s="192">
        <v>938.98305084745766</v>
      </c>
      <c r="BA322" s="174">
        <v>1009</v>
      </c>
      <c r="BB322" s="166">
        <v>920</v>
      </c>
      <c r="BC322" s="167">
        <v>480.91281807372184</v>
      </c>
      <c r="BD322" s="173">
        <v>1196</v>
      </c>
      <c r="BE322" s="174">
        <v>1287</v>
      </c>
      <c r="BF322" s="173">
        <v>666</v>
      </c>
      <c r="BG322" s="174">
        <v>655</v>
      </c>
      <c r="BH322" s="173">
        <v>752</v>
      </c>
      <c r="BI322" s="174">
        <v>751</v>
      </c>
      <c r="BJ322" s="173">
        <v>476.27</v>
      </c>
      <c r="BK322" s="174">
        <v>494</v>
      </c>
      <c r="BL322" s="173">
        <v>498</v>
      </c>
      <c r="BM322" s="189">
        <v>489</v>
      </c>
      <c r="BN322" s="193">
        <v>727</v>
      </c>
      <c r="BO322" s="194">
        <v>783</v>
      </c>
      <c r="BP322" s="166">
        <v>1060.4000000000001</v>
      </c>
      <c r="BQ322" s="167">
        <v>892.32432607999999</v>
      </c>
    </row>
    <row r="323" spans="1:69" s="195" customFormat="1" ht="41.25" customHeight="1" thickBot="1" x14ac:dyDescent="0.3">
      <c r="A323" s="205">
        <v>247</v>
      </c>
      <c r="B323" s="24" t="s">
        <v>310</v>
      </c>
      <c r="C323" s="1390" t="s">
        <v>3</v>
      </c>
      <c r="D323" s="1390"/>
      <c r="E323" s="138" t="s">
        <v>8</v>
      </c>
      <c r="F323" s="224" t="e">
        <f>#REF!</f>
        <v>#REF!</v>
      </c>
      <c r="G323" s="138">
        <v>2.5</v>
      </c>
      <c r="H323" s="206" t="e">
        <f t="shared" si="8"/>
        <v>#REF!</v>
      </c>
      <c r="I323" s="206" t="e">
        <f>(H323*($I$9+#REF!))+H323</f>
        <v>#REF!</v>
      </c>
      <c r="J323" s="274" t="e">
        <f>#REF!</f>
        <v>#REF!</v>
      </c>
      <c r="K323" s="275" t="e">
        <f>#REF!</f>
        <v>#REF!</v>
      </c>
      <c r="L323" s="166">
        <v>1268</v>
      </c>
      <c r="M323" s="167">
        <v>819</v>
      </c>
      <c r="N323" s="184">
        <v>952.49593300056551</v>
      </c>
      <c r="O323" s="185">
        <v>751.7</v>
      </c>
      <c r="P323" s="186">
        <v>1419</v>
      </c>
      <c r="Q323" s="167">
        <v>1054.5</v>
      </c>
      <c r="R323" s="166">
        <v>1256.1856420950933</v>
      </c>
      <c r="S323" s="167">
        <v>1111.7</v>
      </c>
      <c r="T323" s="187">
        <v>2206</v>
      </c>
      <c r="U323" s="188">
        <v>636</v>
      </c>
      <c r="V323" s="166">
        <v>1024.8781296836003</v>
      </c>
      <c r="W323" s="167">
        <v>1102.932848040303</v>
      </c>
      <c r="X323" s="173">
        <v>1257</v>
      </c>
      <c r="Y323" s="189">
        <v>1257</v>
      </c>
      <c r="Z323" s="166">
        <v>1734.95</v>
      </c>
      <c r="AA323" s="167">
        <v>1867</v>
      </c>
      <c r="AB323" s="166">
        <v>2280</v>
      </c>
      <c r="AC323" s="321">
        <v>1352</v>
      </c>
      <c r="AD323" s="173">
        <v>1426</v>
      </c>
      <c r="AE323" s="191">
        <v>859</v>
      </c>
      <c r="AF323" s="173">
        <v>1135</v>
      </c>
      <c r="AG323" s="174">
        <v>1178</v>
      </c>
      <c r="AH323" s="173">
        <v>940.35</v>
      </c>
      <c r="AI323" s="174">
        <v>1054</v>
      </c>
      <c r="AJ323" s="173">
        <v>836.8</v>
      </c>
      <c r="AK323" s="174">
        <v>901</v>
      </c>
      <c r="AL323" s="173">
        <v>721</v>
      </c>
      <c r="AM323" s="174">
        <v>693</v>
      </c>
      <c r="AN323" s="173">
        <v>1402.62</v>
      </c>
      <c r="AO323" s="189">
        <v>1456.5</v>
      </c>
      <c r="AP323" s="173">
        <v>1187.365</v>
      </c>
      <c r="AQ323" s="174">
        <v>1504.6869999999999</v>
      </c>
      <c r="AR323" s="173">
        <v>1143</v>
      </c>
      <c r="AS323" s="174">
        <v>1230</v>
      </c>
      <c r="AT323" s="173">
        <v>1086.53</v>
      </c>
      <c r="AU323" s="174">
        <v>1169.28</v>
      </c>
      <c r="AV323" s="173">
        <v>1305.6000000000001</v>
      </c>
      <c r="AW323" s="174">
        <v>878</v>
      </c>
      <c r="AX323" s="173">
        <v>1119.5588</v>
      </c>
      <c r="AY323" s="174">
        <v>1162.5514600000001</v>
      </c>
      <c r="AZ323" s="192">
        <v>1536.4406779661017</v>
      </c>
      <c r="BA323" s="174">
        <v>1598</v>
      </c>
      <c r="BB323" s="166">
        <v>1533</v>
      </c>
      <c r="BC323" s="167">
        <v>801.91760171306203</v>
      </c>
      <c r="BD323" s="173">
        <v>1994</v>
      </c>
      <c r="BE323" s="174">
        <v>2145</v>
      </c>
      <c r="BF323" s="173">
        <v>1109</v>
      </c>
      <c r="BG323" s="174">
        <v>1091</v>
      </c>
      <c r="BH323" s="173">
        <v>1253</v>
      </c>
      <c r="BI323" s="174">
        <v>1251</v>
      </c>
      <c r="BJ323" s="173">
        <v>793.22</v>
      </c>
      <c r="BK323" s="174">
        <v>824</v>
      </c>
      <c r="BL323" s="173">
        <v>830</v>
      </c>
      <c r="BM323" s="189">
        <v>816</v>
      </c>
      <c r="BN323" s="193">
        <v>1212</v>
      </c>
      <c r="BO323" s="194">
        <v>1304</v>
      </c>
      <c r="BP323" s="166">
        <v>1766.6000000000001</v>
      </c>
      <c r="BQ323" s="167">
        <v>1487.1980895199999</v>
      </c>
    </row>
    <row r="324" spans="1:69" s="195" customFormat="1" ht="41.25" customHeight="1" thickBot="1" x14ac:dyDescent="0.3">
      <c r="A324" s="205">
        <v>248</v>
      </c>
      <c r="B324" s="24" t="s">
        <v>311</v>
      </c>
      <c r="C324" s="1390" t="s">
        <v>3</v>
      </c>
      <c r="D324" s="1390"/>
      <c r="E324" s="138" t="s">
        <v>8</v>
      </c>
      <c r="F324" s="224" t="e">
        <f>#REF!</f>
        <v>#REF!</v>
      </c>
      <c r="G324" s="138">
        <v>2</v>
      </c>
      <c r="H324" s="206" t="e">
        <f t="shared" si="8"/>
        <v>#REF!</v>
      </c>
      <c r="I324" s="206" t="e">
        <f>(H324*($I$9+#REF!))+H324</f>
        <v>#REF!</v>
      </c>
      <c r="J324" s="274" t="e">
        <f>#REF!</f>
        <v>#REF!</v>
      </c>
      <c r="K324" s="275" t="e">
        <f>#REF!</f>
        <v>#REF!</v>
      </c>
      <c r="L324" s="166">
        <v>1014</v>
      </c>
      <c r="M324" s="167">
        <v>655</v>
      </c>
      <c r="N324" s="184">
        <v>761.99674640045237</v>
      </c>
      <c r="O324" s="185">
        <v>601.4</v>
      </c>
      <c r="P324" s="186">
        <v>1135</v>
      </c>
      <c r="Q324" s="167">
        <v>843.75</v>
      </c>
      <c r="R324" s="166">
        <v>1004.9485136760745</v>
      </c>
      <c r="S324" s="167">
        <v>889.4</v>
      </c>
      <c r="T324" s="187">
        <v>1765</v>
      </c>
      <c r="U324" s="188">
        <v>509</v>
      </c>
      <c r="V324" s="166">
        <v>819.90250374688014</v>
      </c>
      <c r="W324" s="167">
        <v>882.34627843224223</v>
      </c>
      <c r="X324" s="173">
        <v>0</v>
      </c>
      <c r="Y324" s="189">
        <v>0</v>
      </c>
      <c r="Z324" s="166">
        <v>1387.96</v>
      </c>
      <c r="AA324" s="167">
        <v>1494</v>
      </c>
      <c r="AB324" s="166">
        <v>1824</v>
      </c>
      <c r="AC324" s="321">
        <v>1082</v>
      </c>
      <c r="AD324" s="173">
        <v>1141</v>
      </c>
      <c r="AE324" s="191">
        <v>688</v>
      </c>
      <c r="AF324" s="173">
        <v>908</v>
      </c>
      <c r="AG324" s="174">
        <v>943</v>
      </c>
      <c r="AH324" s="173">
        <v>752.07</v>
      </c>
      <c r="AI324" s="174">
        <v>843</v>
      </c>
      <c r="AJ324" s="173">
        <v>669.44</v>
      </c>
      <c r="AK324" s="174">
        <v>721</v>
      </c>
      <c r="AL324" s="173">
        <v>576</v>
      </c>
      <c r="AM324" s="174">
        <v>555</v>
      </c>
      <c r="AN324" s="173">
        <v>1122.0999999999999</v>
      </c>
      <c r="AO324" s="189">
        <v>1165.2</v>
      </c>
      <c r="AP324" s="173">
        <v>949.89199999999994</v>
      </c>
      <c r="AQ324" s="174">
        <v>1202.9199999999998</v>
      </c>
      <c r="AR324" s="173">
        <v>915</v>
      </c>
      <c r="AS324" s="174">
        <v>984</v>
      </c>
      <c r="AT324" s="173">
        <v>869.22</v>
      </c>
      <c r="AU324" s="174">
        <v>935.42</v>
      </c>
      <c r="AV324" s="173">
        <v>1044.8</v>
      </c>
      <c r="AW324" s="174">
        <v>702</v>
      </c>
      <c r="AX324" s="173">
        <v>895.64704000000006</v>
      </c>
      <c r="AY324" s="174">
        <v>930.03905999999995</v>
      </c>
      <c r="AZ324" s="192">
        <v>1251.6949152542375</v>
      </c>
      <c r="BA324" s="174">
        <v>1348</v>
      </c>
      <c r="BB324" s="166">
        <v>1226</v>
      </c>
      <c r="BC324" s="167">
        <v>640.84881355932214</v>
      </c>
      <c r="BD324" s="173">
        <v>1595</v>
      </c>
      <c r="BE324" s="174">
        <v>1716</v>
      </c>
      <c r="BF324" s="173">
        <v>887</v>
      </c>
      <c r="BG324" s="174">
        <v>955</v>
      </c>
      <c r="BH324" s="173">
        <v>1002</v>
      </c>
      <c r="BI324" s="174">
        <v>1001</v>
      </c>
      <c r="BJ324" s="173">
        <v>634.75</v>
      </c>
      <c r="BK324" s="174">
        <v>659</v>
      </c>
      <c r="BL324" s="173">
        <v>664</v>
      </c>
      <c r="BM324" s="189">
        <v>652</v>
      </c>
      <c r="BN324" s="193">
        <v>970</v>
      </c>
      <c r="BO324" s="194">
        <v>1044</v>
      </c>
      <c r="BP324" s="166">
        <v>1413.5000000000002</v>
      </c>
      <c r="BQ324" s="167">
        <v>1189.7612078</v>
      </c>
    </row>
    <row r="325" spans="1:69" s="195" customFormat="1" ht="41.25" customHeight="1" thickBot="1" x14ac:dyDescent="0.3">
      <c r="A325" s="209">
        <v>249</v>
      </c>
      <c r="B325" s="207" t="s">
        <v>312</v>
      </c>
      <c r="C325" s="1156" t="s">
        <v>3</v>
      </c>
      <c r="D325" s="1156"/>
      <c r="E325" s="28" t="s">
        <v>8</v>
      </c>
      <c r="F325" s="224" t="e">
        <f>#REF!</f>
        <v>#REF!</v>
      </c>
      <c r="G325" s="28">
        <v>0.5</v>
      </c>
      <c r="H325" s="224" t="e">
        <f t="shared" si="8"/>
        <v>#REF!</v>
      </c>
      <c r="I325" s="224" t="e">
        <f>(H325*($I$9+#REF!))+H325</f>
        <v>#REF!</v>
      </c>
      <c r="J325" s="274" t="e">
        <f>#REF!</f>
        <v>#REF!</v>
      </c>
      <c r="K325" s="275" t="e">
        <f>#REF!</f>
        <v>#REF!</v>
      </c>
      <c r="L325" s="190">
        <v>254</v>
      </c>
      <c r="M325" s="167">
        <v>164</v>
      </c>
      <c r="N325" s="235">
        <v>190.49918660011309</v>
      </c>
      <c r="O325" s="185">
        <v>150.30000000000001</v>
      </c>
      <c r="P325" s="236">
        <v>284</v>
      </c>
      <c r="Q325" s="190">
        <v>210.75</v>
      </c>
      <c r="R325" s="190">
        <v>251.23712841901863</v>
      </c>
      <c r="S325" s="190">
        <v>222.3</v>
      </c>
      <c r="T325" s="237">
        <v>441</v>
      </c>
      <c r="U325" s="237">
        <v>127</v>
      </c>
      <c r="V325" s="190">
        <v>204.97562593672004</v>
      </c>
      <c r="W325" s="190">
        <v>220.58656960806056</v>
      </c>
      <c r="X325" s="192">
        <v>0</v>
      </c>
      <c r="Y325" s="238">
        <v>0</v>
      </c>
      <c r="Z325" s="190">
        <v>346.99</v>
      </c>
      <c r="AA325" s="190">
        <v>373</v>
      </c>
      <c r="AB325" s="190">
        <v>455</v>
      </c>
      <c r="AC325" s="190">
        <v>270</v>
      </c>
      <c r="AD325" s="192">
        <v>285</v>
      </c>
      <c r="AE325" s="242">
        <v>172</v>
      </c>
      <c r="AF325" s="192">
        <v>227</v>
      </c>
      <c r="AG325" s="192">
        <v>236</v>
      </c>
      <c r="AH325" s="192">
        <v>188.28</v>
      </c>
      <c r="AI325" s="192">
        <v>211</v>
      </c>
      <c r="AJ325" s="192">
        <v>167.36</v>
      </c>
      <c r="AK325" s="192">
        <v>180</v>
      </c>
      <c r="AL325" s="192">
        <v>144</v>
      </c>
      <c r="AM325" s="192">
        <v>139</v>
      </c>
      <c r="AN325" s="192">
        <v>280.52</v>
      </c>
      <c r="AO325" s="238">
        <v>291.3</v>
      </c>
      <c r="AP325" s="192">
        <v>237.47299999999998</v>
      </c>
      <c r="AQ325" s="192">
        <v>300.72999999999996</v>
      </c>
      <c r="AR325" s="192">
        <v>229</v>
      </c>
      <c r="AS325" s="192">
        <v>246</v>
      </c>
      <c r="AT325" s="192">
        <v>217.31</v>
      </c>
      <c r="AU325" s="192">
        <v>233.86</v>
      </c>
      <c r="AV325" s="173">
        <v>260.8</v>
      </c>
      <c r="AW325" s="174">
        <v>176</v>
      </c>
      <c r="AX325" s="192">
        <v>223.91176000000002</v>
      </c>
      <c r="AY325" s="192">
        <v>232.51240000000001</v>
      </c>
      <c r="AZ325" s="192">
        <v>312.71186440677968</v>
      </c>
      <c r="BA325" s="192">
        <v>337</v>
      </c>
      <c r="BB325" s="190">
        <v>307</v>
      </c>
      <c r="BC325" s="190">
        <v>160.48000000000002</v>
      </c>
      <c r="BD325" s="192">
        <v>399</v>
      </c>
      <c r="BE325" s="192">
        <v>429</v>
      </c>
      <c r="BF325" s="192">
        <v>222</v>
      </c>
      <c r="BG325" s="192">
        <v>239</v>
      </c>
      <c r="BH325" s="192">
        <v>251</v>
      </c>
      <c r="BI325" s="174">
        <v>250</v>
      </c>
      <c r="BJ325" s="173">
        <v>158.47</v>
      </c>
      <c r="BK325" s="174">
        <v>165</v>
      </c>
      <c r="BL325" s="173">
        <v>166</v>
      </c>
      <c r="BM325" s="189">
        <v>163</v>
      </c>
      <c r="BN325" s="193">
        <v>242</v>
      </c>
      <c r="BO325" s="194">
        <v>261</v>
      </c>
      <c r="BP325" s="166">
        <v>353.1</v>
      </c>
      <c r="BQ325" s="167">
        <v>297.43688171999997</v>
      </c>
    </row>
    <row r="326" spans="1:69" s="195" customFormat="1" ht="33.75" customHeight="1" thickBot="1" x14ac:dyDescent="0.3">
      <c r="A326" s="1398">
        <v>250</v>
      </c>
      <c r="B326" s="1400" t="s">
        <v>313</v>
      </c>
      <c r="C326" s="1402" t="s">
        <v>3</v>
      </c>
      <c r="D326" s="1402"/>
      <c r="E326" s="143" t="s">
        <v>382</v>
      </c>
      <c r="F326" s="211" t="e">
        <f>#REF!</f>
        <v>#REF!</v>
      </c>
      <c r="G326" s="143">
        <v>3</v>
      </c>
      <c r="H326" s="211" t="e">
        <f t="shared" si="8"/>
        <v>#REF!</v>
      </c>
      <c r="I326" s="1396" t="e">
        <f>((H327+H326)*($I$9+#REF!))+H326+H327</f>
        <v>#REF!</v>
      </c>
      <c r="J326" s="274" t="e">
        <f>#REF!</f>
        <v>#REF!</v>
      </c>
      <c r="K326" s="275" t="e">
        <f>#REF!</f>
        <v>#REF!</v>
      </c>
      <c r="L326" s="1341">
        <v>2093</v>
      </c>
      <c r="M326" s="1207">
        <v>1352</v>
      </c>
      <c r="N326" s="1324">
        <v>1569.83</v>
      </c>
      <c r="O326" s="1315">
        <v>1238.9000000000001</v>
      </c>
      <c r="P326" s="1348">
        <v>2338</v>
      </c>
      <c r="Q326" s="1342">
        <v>1738.5</v>
      </c>
      <c r="R326" s="1278">
        <v>2083.6967783932623</v>
      </c>
      <c r="S326" s="1350">
        <v>1844.1</v>
      </c>
      <c r="T326" s="1358">
        <v>3885</v>
      </c>
      <c r="U326" s="1281">
        <v>1120</v>
      </c>
      <c r="V326" s="1343">
        <v>1737.1964071567734</v>
      </c>
      <c r="W326" s="1344">
        <v>1869.5012855258328</v>
      </c>
      <c r="X326" s="1291"/>
      <c r="Y326" s="1275">
        <v>0</v>
      </c>
      <c r="Z326" s="1278">
        <v>2859.4</v>
      </c>
      <c r="AA326" s="1207">
        <v>3077</v>
      </c>
      <c r="AB326" s="1278">
        <v>3649</v>
      </c>
      <c r="AC326" s="1207">
        <v>2163</v>
      </c>
      <c r="AD326" s="1336">
        <v>1712</v>
      </c>
      <c r="AE326" s="1334">
        <v>1430</v>
      </c>
      <c r="AF326" s="1291">
        <v>1963</v>
      </c>
      <c r="AG326" s="1294">
        <v>2038</v>
      </c>
      <c r="AH326" s="1291">
        <v>1550.17</v>
      </c>
      <c r="AI326" s="1294">
        <v>1737</v>
      </c>
      <c r="AJ326" s="1291">
        <v>1415.24</v>
      </c>
      <c r="AK326" s="1294">
        <v>1523</v>
      </c>
      <c r="AL326" s="1291">
        <v>865</v>
      </c>
      <c r="AM326" s="1294">
        <v>833</v>
      </c>
      <c r="AN326" s="1291">
        <v>2401.9699999999998</v>
      </c>
      <c r="AO326" s="1275">
        <v>2494.1999999999998</v>
      </c>
      <c r="AP326" s="1327">
        <v>1424.838</v>
      </c>
      <c r="AQ326" s="1294">
        <v>1805.4169999999999</v>
      </c>
      <c r="AR326" s="1327">
        <v>1885</v>
      </c>
      <c r="AS326" s="1294">
        <v>2028</v>
      </c>
      <c r="AT326" s="1327">
        <v>1738.44</v>
      </c>
      <c r="AU326" s="1294">
        <v>1870.8400000000001</v>
      </c>
      <c r="AV326" s="1291">
        <v>2083.1999999999998</v>
      </c>
      <c r="AW326" s="1294">
        <v>1402</v>
      </c>
      <c r="AX326" s="1284">
        <v>1925.7739400000003</v>
      </c>
      <c r="AY326" s="1213">
        <v>1999.7225800000001</v>
      </c>
      <c r="AZ326" s="1297">
        <v>2631.3559322033898</v>
      </c>
      <c r="BA326" s="1213">
        <v>2811</v>
      </c>
      <c r="BB326" s="1278">
        <v>2469</v>
      </c>
      <c r="BC326" s="1207">
        <v>1291.1979796189632</v>
      </c>
      <c r="BD326" s="1291">
        <v>3389</v>
      </c>
      <c r="BE326" s="1294">
        <v>3647</v>
      </c>
      <c r="BF326" s="1312">
        <v>1829</v>
      </c>
      <c r="BG326" s="1315">
        <v>1968</v>
      </c>
      <c r="BH326" s="1291">
        <v>2018</v>
      </c>
      <c r="BI326" s="1294">
        <v>2015</v>
      </c>
      <c r="BJ326" s="1291">
        <v>1269.49</v>
      </c>
      <c r="BK326" s="1294">
        <v>1319</v>
      </c>
      <c r="BL326" s="1291">
        <v>1327</v>
      </c>
      <c r="BM326" s="1275">
        <v>1303</v>
      </c>
      <c r="BN326" s="1291">
        <v>1998</v>
      </c>
      <c r="BO326" s="1294">
        <v>2150</v>
      </c>
      <c r="BP326" s="1278">
        <v>2995.3</v>
      </c>
      <c r="BQ326" s="1207">
        <v>2595.8451226400002</v>
      </c>
    </row>
    <row r="327" spans="1:69" s="195" customFormat="1" ht="30" customHeight="1" thickBot="1" x14ac:dyDescent="0.3">
      <c r="A327" s="1399"/>
      <c r="B327" s="1401"/>
      <c r="C327" s="1403"/>
      <c r="D327" s="1403"/>
      <c r="E327" s="144" t="s">
        <v>373</v>
      </c>
      <c r="F327" s="243" t="e">
        <f>#REF!</f>
        <v>#REF!</v>
      </c>
      <c r="G327" s="144">
        <v>1</v>
      </c>
      <c r="H327" s="243" t="e">
        <f t="shared" si="8"/>
        <v>#REF!</v>
      </c>
      <c r="I327" s="1397"/>
      <c r="J327" s="380"/>
      <c r="K327" s="381"/>
      <c r="L327" s="1341"/>
      <c r="M327" s="1209"/>
      <c r="N327" s="1326"/>
      <c r="O327" s="1317"/>
      <c r="P327" s="1349"/>
      <c r="Q327" s="1342"/>
      <c r="R327" s="1280"/>
      <c r="S327" s="1351"/>
      <c r="T327" s="1354"/>
      <c r="U327" s="1283"/>
      <c r="V327" s="1343"/>
      <c r="W327" s="1344"/>
      <c r="X327" s="1293"/>
      <c r="Y327" s="1277"/>
      <c r="Z327" s="1280"/>
      <c r="AA327" s="1209"/>
      <c r="AB327" s="1280">
        <v>0</v>
      </c>
      <c r="AC327" s="1209">
        <v>0</v>
      </c>
      <c r="AD327" s="1336"/>
      <c r="AE327" s="1335"/>
      <c r="AF327" s="1293"/>
      <c r="AG327" s="1296"/>
      <c r="AH327" s="1293"/>
      <c r="AI327" s="1296"/>
      <c r="AJ327" s="1293"/>
      <c r="AK327" s="1296"/>
      <c r="AL327" s="1293"/>
      <c r="AM327" s="1296"/>
      <c r="AN327" s="1293"/>
      <c r="AO327" s="1277"/>
      <c r="AP327" s="1328"/>
      <c r="AQ327" s="1296"/>
      <c r="AR327" s="1328"/>
      <c r="AS327" s="1296"/>
      <c r="AT327" s="1328"/>
      <c r="AU327" s="1296"/>
      <c r="AV327" s="1293"/>
      <c r="AW327" s="1296"/>
      <c r="AX327" s="1284"/>
      <c r="AY327" s="1213"/>
      <c r="AZ327" s="1297"/>
      <c r="BA327" s="1213"/>
      <c r="BB327" s="1280"/>
      <c r="BC327" s="1209"/>
      <c r="BD327" s="1293"/>
      <c r="BE327" s="1296"/>
      <c r="BF327" s="1314"/>
      <c r="BG327" s="1317"/>
      <c r="BH327" s="1293"/>
      <c r="BI327" s="1296"/>
      <c r="BJ327" s="1293"/>
      <c r="BK327" s="1296"/>
      <c r="BL327" s="1293"/>
      <c r="BM327" s="1277"/>
      <c r="BN327" s="1293"/>
      <c r="BO327" s="1296"/>
      <c r="BP327" s="1280"/>
      <c r="BQ327" s="1209"/>
    </row>
    <row r="328" spans="1:69" s="195" customFormat="1" ht="30.75" customHeight="1" thickBot="1" x14ac:dyDescent="0.3">
      <c r="A328" s="205">
        <v>251</v>
      </c>
      <c r="B328" s="24" t="s">
        <v>314</v>
      </c>
      <c r="C328" s="1390" t="s">
        <v>3</v>
      </c>
      <c r="D328" s="1390"/>
      <c r="E328" s="28" t="s">
        <v>382</v>
      </c>
      <c r="F328" s="224" t="e">
        <f>#REF!</f>
        <v>#REF!</v>
      </c>
      <c r="G328" s="28">
        <v>1.5</v>
      </c>
      <c r="H328" s="206" t="e">
        <f t="shared" si="8"/>
        <v>#REF!</v>
      </c>
      <c r="I328" s="206" t="e">
        <f>(H328*($I$9+#REF!))+H328</f>
        <v>#REF!</v>
      </c>
      <c r="J328" s="274" t="e">
        <f>#REF!</f>
        <v>#REF!</v>
      </c>
      <c r="K328" s="275" t="e">
        <f>#REF!</f>
        <v>#REF!</v>
      </c>
      <c r="L328" s="166">
        <v>761</v>
      </c>
      <c r="M328" s="167">
        <v>491</v>
      </c>
      <c r="N328" s="184">
        <v>571.49755980033922</v>
      </c>
      <c r="O328" s="244">
        <v>451</v>
      </c>
      <c r="P328" s="186">
        <v>851</v>
      </c>
      <c r="Q328" s="167">
        <v>633</v>
      </c>
      <c r="R328" s="166">
        <v>753.71138525705589</v>
      </c>
      <c r="S328" s="167">
        <v>667</v>
      </c>
      <c r="T328" s="187">
        <v>1324</v>
      </c>
      <c r="U328" s="188">
        <v>382</v>
      </c>
      <c r="V328" s="166">
        <v>614.92687781016002</v>
      </c>
      <c r="W328" s="167">
        <v>661.75970882418164</v>
      </c>
      <c r="X328" s="173">
        <v>754</v>
      </c>
      <c r="Y328" s="189">
        <v>754</v>
      </c>
      <c r="Z328" s="166">
        <v>1040.97</v>
      </c>
      <c r="AA328" s="167">
        <v>1120</v>
      </c>
      <c r="AB328" s="166">
        <v>1368</v>
      </c>
      <c r="AC328" s="321">
        <v>811</v>
      </c>
      <c r="AD328" s="173">
        <v>856</v>
      </c>
      <c r="AE328" s="191">
        <v>516</v>
      </c>
      <c r="AF328" s="173">
        <v>681</v>
      </c>
      <c r="AG328" s="174">
        <v>707</v>
      </c>
      <c r="AH328" s="173">
        <v>563.79</v>
      </c>
      <c r="AI328" s="174">
        <v>633</v>
      </c>
      <c r="AJ328" s="173">
        <v>502.08</v>
      </c>
      <c r="AK328" s="174">
        <v>541</v>
      </c>
      <c r="AL328" s="173">
        <v>432</v>
      </c>
      <c r="AM328" s="174">
        <v>416</v>
      </c>
      <c r="AN328" s="173">
        <v>841.57</v>
      </c>
      <c r="AO328" s="189">
        <v>873.9</v>
      </c>
      <c r="AP328" s="173">
        <v>712.41899999999998</v>
      </c>
      <c r="AQ328" s="174">
        <v>903.22699999999998</v>
      </c>
      <c r="AR328" s="173">
        <v>686</v>
      </c>
      <c r="AS328" s="174">
        <v>738</v>
      </c>
      <c r="AT328" s="173">
        <v>651.91999999999996</v>
      </c>
      <c r="AU328" s="174">
        <v>701.57</v>
      </c>
      <c r="AV328" s="173">
        <v>782.40000000000009</v>
      </c>
      <c r="AW328" s="174">
        <v>527</v>
      </c>
      <c r="AX328" s="173">
        <v>671.73527999999999</v>
      </c>
      <c r="AY328" s="174">
        <v>697.52665999999999</v>
      </c>
      <c r="AZ328" s="192">
        <v>938.98305084745766</v>
      </c>
      <c r="BA328" s="174">
        <v>1009</v>
      </c>
      <c r="BB328" s="166">
        <v>920</v>
      </c>
      <c r="BC328" s="167">
        <v>480.91281807372184</v>
      </c>
      <c r="BD328" s="173">
        <v>1196</v>
      </c>
      <c r="BE328" s="174">
        <v>1287</v>
      </c>
      <c r="BF328" s="173">
        <v>666</v>
      </c>
      <c r="BG328" s="174">
        <v>716</v>
      </c>
      <c r="BH328" s="173">
        <v>752</v>
      </c>
      <c r="BI328" s="174">
        <v>751</v>
      </c>
      <c r="BJ328" s="173">
        <v>476.27</v>
      </c>
      <c r="BK328" s="174">
        <v>494</v>
      </c>
      <c r="BL328" s="173">
        <v>498</v>
      </c>
      <c r="BM328" s="189">
        <v>489</v>
      </c>
      <c r="BN328" s="193">
        <v>727</v>
      </c>
      <c r="BO328" s="194">
        <v>783</v>
      </c>
      <c r="BP328" s="166">
        <v>1060.4000000000001</v>
      </c>
      <c r="BQ328" s="167">
        <v>892.32432607999999</v>
      </c>
    </row>
    <row r="329" spans="1:69" s="195" customFormat="1" ht="30.75" customHeight="1" thickBot="1" x14ac:dyDescent="0.3">
      <c r="A329" s="221">
        <v>252</v>
      </c>
      <c r="B329" s="105" t="s">
        <v>305</v>
      </c>
      <c r="C329" s="1383" t="s">
        <v>3</v>
      </c>
      <c r="D329" s="1383"/>
      <c r="E329" s="31" t="s">
        <v>8</v>
      </c>
      <c r="F329" s="228" t="e">
        <f>#REF!</f>
        <v>#REF!</v>
      </c>
      <c r="G329" s="31">
        <v>0.35</v>
      </c>
      <c r="H329" s="222" t="e">
        <f t="shared" si="8"/>
        <v>#REF!</v>
      </c>
      <c r="I329" s="222" t="e">
        <f>(H329*($I$9+#REF!))+H329</f>
        <v>#REF!</v>
      </c>
      <c r="J329" s="274" t="e">
        <f>#REF!</f>
        <v>#REF!</v>
      </c>
      <c r="K329" s="275" t="e">
        <f>#REF!</f>
        <v>#REF!</v>
      </c>
      <c r="L329" s="166">
        <v>178</v>
      </c>
      <c r="M329" s="167">
        <v>115</v>
      </c>
      <c r="N329" s="184">
        <v>133.34943062007918</v>
      </c>
      <c r="O329" s="245">
        <v>105.2</v>
      </c>
      <c r="P329" s="186">
        <v>199</v>
      </c>
      <c r="Q329" s="167">
        <v>147.75</v>
      </c>
      <c r="R329" s="166">
        <v>175.86598989331307</v>
      </c>
      <c r="S329" s="167">
        <v>155.6</v>
      </c>
      <c r="T329" s="187">
        <v>309</v>
      </c>
      <c r="U329" s="188">
        <v>89</v>
      </c>
      <c r="V329" s="166">
        <v>143.48293815570398</v>
      </c>
      <c r="W329" s="167">
        <v>154.41059872564239</v>
      </c>
      <c r="X329" s="173">
        <v>176</v>
      </c>
      <c r="Y329" s="189">
        <v>176</v>
      </c>
      <c r="Z329" s="166">
        <v>242.89</v>
      </c>
      <c r="AA329" s="167">
        <v>261</v>
      </c>
      <c r="AB329" s="166">
        <v>320</v>
      </c>
      <c r="AC329" s="321">
        <v>189</v>
      </c>
      <c r="AD329" s="173">
        <v>200</v>
      </c>
      <c r="AE329" s="191">
        <v>120</v>
      </c>
      <c r="AF329" s="173">
        <v>159</v>
      </c>
      <c r="AG329" s="174">
        <v>165</v>
      </c>
      <c r="AH329" s="173">
        <v>131.80000000000001</v>
      </c>
      <c r="AI329" s="174">
        <v>147</v>
      </c>
      <c r="AJ329" s="173">
        <v>117.15</v>
      </c>
      <c r="AK329" s="174">
        <v>127</v>
      </c>
      <c r="AL329" s="173">
        <v>101</v>
      </c>
      <c r="AM329" s="174">
        <v>97</v>
      </c>
      <c r="AN329" s="173">
        <v>196.37</v>
      </c>
      <c r="AO329" s="189">
        <v>203.9</v>
      </c>
      <c r="AP329" s="173">
        <v>165.92</v>
      </c>
      <c r="AQ329" s="174">
        <v>210.511</v>
      </c>
      <c r="AR329" s="173">
        <v>160</v>
      </c>
      <c r="AS329" s="174">
        <v>172</v>
      </c>
      <c r="AT329" s="173">
        <v>152.11000000000001</v>
      </c>
      <c r="AU329" s="174">
        <v>163.69999999999999</v>
      </c>
      <c r="AV329" s="173">
        <v>182.4</v>
      </c>
      <c r="AW329" s="174">
        <v>123</v>
      </c>
      <c r="AX329" s="173">
        <v>156.74034000000003</v>
      </c>
      <c r="AY329" s="174">
        <v>162.75868</v>
      </c>
      <c r="AZ329" s="192">
        <v>218.64406779661019</v>
      </c>
      <c r="BA329" s="174">
        <v>236</v>
      </c>
      <c r="BB329" s="166">
        <v>215</v>
      </c>
      <c r="BC329" s="167">
        <v>112.41714285714285</v>
      </c>
      <c r="BD329" s="173">
        <v>279</v>
      </c>
      <c r="BE329" s="174">
        <v>300</v>
      </c>
      <c r="BF329" s="173">
        <v>155</v>
      </c>
      <c r="BG329" s="174">
        <v>167</v>
      </c>
      <c r="BH329" s="173">
        <v>175</v>
      </c>
      <c r="BI329" s="174">
        <v>175</v>
      </c>
      <c r="BJ329" s="173">
        <v>111.02</v>
      </c>
      <c r="BK329" s="174">
        <v>115</v>
      </c>
      <c r="BL329" s="173">
        <v>116</v>
      </c>
      <c r="BM329" s="189">
        <v>114</v>
      </c>
      <c r="BN329" s="193">
        <v>170</v>
      </c>
      <c r="BO329" s="194">
        <v>183</v>
      </c>
      <c r="BP329" s="166">
        <v>247.50000000000003</v>
      </c>
      <c r="BQ329" s="167">
        <v>208.20992147999999</v>
      </c>
    </row>
    <row r="330" spans="1:69" s="195" customFormat="1" ht="30.75" customHeight="1" thickBot="1" x14ac:dyDescent="0.3">
      <c r="A330" s="205">
        <v>253</v>
      </c>
      <c r="B330" s="24" t="s">
        <v>270</v>
      </c>
      <c r="C330" s="1390" t="s">
        <v>3</v>
      </c>
      <c r="D330" s="1390"/>
      <c r="E330" s="28" t="s">
        <v>8</v>
      </c>
      <c r="F330" s="224" t="e">
        <f>#REF!</f>
        <v>#REF!</v>
      </c>
      <c r="G330" s="28">
        <v>0.33</v>
      </c>
      <c r="H330" s="206" t="e">
        <f t="shared" si="8"/>
        <v>#REF!</v>
      </c>
      <c r="I330" s="206" t="e">
        <f>(H330*($I$9+#REF!))+H330</f>
        <v>#REF!</v>
      </c>
      <c r="J330" s="274" t="e">
        <f>#REF!</f>
        <v>#REF!</v>
      </c>
      <c r="K330" s="275" t="e">
        <f>#REF!</f>
        <v>#REF!</v>
      </c>
      <c r="L330" s="166">
        <v>167</v>
      </c>
      <c r="M330" s="167">
        <v>108</v>
      </c>
      <c r="N330" s="184">
        <v>125.72946315607466</v>
      </c>
      <c r="O330" s="185">
        <v>99.2</v>
      </c>
      <c r="P330" s="186">
        <v>187</v>
      </c>
      <c r="Q330" s="167">
        <v>139.5</v>
      </c>
      <c r="R330" s="166">
        <v>165.81650475655232</v>
      </c>
      <c r="S330" s="167">
        <v>146.69999999999999</v>
      </c>
      <c r="T330" s="187">
        <v>291</v>
      </c>
      <c r="U330" s="188">
        <v>84</v>
      </c>
      <c r="V330" s="166">
        <v>135.2839131182352</v>
      </c>
      <c r="W330" s="167">
        <v>145.58713594132001</v>
      </c>
      <c r="X330" s="173">
        <v>166</v>
      </c>
      <c r="Y330" s="189">
        <v>166</v>
      </c>
      <c r="Z330" s="166">
        <v>229.01</v>
      </c>
      <c r="AA330" s="167">
        <v>246</v>
      </c>
      <c r="AB330" s="166">
        <v>301</v>
      </c>
      <c r="AC330" s="321">
        <v>178</v>
      </c>
      <c r="AD330" s="173">
        <v>188</v>
      </c>
      <c r="AE330" s="191">
        <v>113</v>
      </c>
      <c r="AF330" s="173">
        <v>150</v>
      </c>
      <c r="AG330" s="174">
        <v>156</v>
      </c>
      <c r="AH330" s="173">
        <v>124.47</v>
      </c>
      <c r="AI330" s="174">
        <v>139</v>
      </c>
      <c r="AJ330" s="173">
        <v>110.88</v>
      </c>
      <c r="AK330" s="174">
        <v>119</v>
      </c>
      <c r="AL330" s="173">
        <v>95</v>
      </c>
      <c r="AM330" s="174">
        <v>92</v>
      </c>
      <c r="AN330" s="173">
        <v>185.15</v>
      </c>
      <c r="AO330" s="189">
        <v>192.3</v>
      </c>
      <c r="AP330" s="173">
        <v>156.58699999999999</v>
      </c>
      <c r="AQ330" s="174">
        <v>199.10399999999998</v>
      </c>
      <c r="AR330" s="173">
        <v>151</v>
      </c>
      <c r="AS330" s="174">
        <v>162</v>
      </c>
      <c r="AT330" s="173">
        <v>143.41999999999999</v>
      </c>
      <c r="AU330" s="174">
        <v>154.34</v>
      </c>
      <c r="AV330" s="173">
        <v>172.8</v>
      </c>
      <c r="AW330" s="174">
        <v>116</v>
      </c>
      <c r="AX330" s="173">
        <v>147.78134000000003</v>
      </c>
      <c r="AY330" s="174">
        <v>153.45186000000001</v>
      </c>
      <c r="AZ330" s="192">
        <v>206.77966101694918</v>
      </c>
      <c r="BA330" s="174">
        <v>223</v>
      </c>
      <c r="BB330" s="166">
        <v>202</v>
      </c>
      <c r="BC330" s="167">
        <v>105.70378378378381</v>
      </c>
      <c r="BD330" s="173">
        <v>263</v>
      </c>
      <c r="BE330" s="174">
        <v>283</v>
      </c>
      <c r="BF330" s="173">
        <v>146</v>
      </c>
      <c r="BG330" s="174">
        <v>158</v>
      </c>
      <c r="BH330" s="173">
        <v>165</v>
      </c>
      <c r="BI330" s="174">
        <v>165</v>
      </c>
      <c r="BJ330" s="173">
        <v>105.08</v>
      </c>
      <c r="BK330" s="174">
        <v>109</v>
      </c>
      <c r="BL330" s="173">
        <v>109</v>
      </c>
      <c r="BM330" s="189">
        <v>108</v>
      </c>
      <c r="BN330" s="193">
        <v>160</v>
      </c>
      <c r="BO330" s="194">
        <v>172</v>
      </c>
      <c r="BP330" s="166">
        <v>233.20000000000002</v>
      </c>
      <c r="BQ330" s="167">
        <v>196.30752108000001</v>
      </c>
    </row>
    <row r="331" spans="1:69" s="195" customFormat="1" ht="30.75" customHeight="1" thickBot="1" x14ac:dyDescent="0.3">
      <c r="A331" s="221">
        <v>254</v>
      </c>
      <c r="B331" s="105" t="s">
        <v>271</v>
      </c>
      <c r="C331" s="1383" t="s">
        <v>3</v>
      </c>
      <c r="D331" s="1383"/>
      <c r="E331" s="31" t="s">
        <v>8</v>
      </c>
      <c r="F331" s="246" t="e">
        <f>#REF!</f>
        <v>#REF!</v>
      </c>
      <c r="G331" s="31">
        <v>2.5</v>
      </c>
      <c r="H331" s="233" t="e">
        <f t="shared" si="8"/>
        <v>#REF!</v>
      </c>
      <c r="I331" s="222" t="e">
        <f>(H331*($I$9+#REF!))+H331</f>
        <v>#REF!</v>
      </c>
      <c r="J331" s="274" t="e">
        <f>#REF!</f>
        <v>#REF!</v>
      </c>
      <c r="K331" s="275" t="e">
        <f>#REF!</f>
        <v>#REF!</v>
      </c>
      <c r="L331" s="166">
        <v>1268</v>
      </c>
      <c r="M331" s="167">
        <v>819</v>
      </c>
      <c r="N331" s="184">
        <v>952.49593300056551</v>
      </c>
      <c r="O331" s="185">
        <v>751.7</v>
      </c>
      <c r="P331" s="186"/>
      <c r="Q331" s="167"/>
      <c r="R331" s="166">
        <v>1256.1856420950933</v>
      </c>
      <c r="S331" s="167">
        <v>1111.7</v>
      </c>
      <c r="T331" s="187">
        <v>2206</v>
      </c>
      <c r="U331" s="188">
        <v>636</v>
      </c>
      <c r="V331" s="166">
        <v>1024.8781296836003</v>
      </c>
      <c r="W331" s="167">
        <v>1102.932848040303</v>
      </c>
      <c r="X331" s="173">
        <v>1257</v>
      </c>
      <c r="Y331" s="189">
        <v>1257</v>
      </c>
      <c r="Z331" s="166">
        <v>1734.95</v>
      </c>
      <c r="AA331" s="167">
        <v>1867</v>
      </c>
      <c r="AB331" s="166">
        <v>2280</v>
      </c>
      <c r="AC331" s="321">
        <v>1352</v>
      </c>
      <c r="AD331" s="173">
        <v>1426</v>
      </c>
      <c r="AE331" s="191">
        <v>859</v>
      </c>
      <c r="AF331" s="173">
        <v>1135</v>
      </c>
      <c r="AG331" s="174">
        <v>1178</v>
      </c>
      <c r="AH331" s="173">
        <v>940.35</v>
      </c>
      <c r="AI331" s="174">
        <v>1054</v>
      </c>
      <c r="AJ331" s="173">
        <v>836.8</v>
      </c>
      <c r="AK331" s="174">
        <v>901</v>
      </c>
      <c r="AL331" s="173">
        <v>721</v>
      </c>
      <c r="AM331" s="174">
        <v>693</v>
      </c>
      <c r="AN331" s="173">
        <v>1402.62</v>
      </c>
      <c r="AO331" s="189">
        <v>1456.5</v>
      </c>
      <c r="AP331" s="173">
        <v>1187.365</v>
      </c>
      <c r="AQ331" s="174">
        <v>1504.6869999999999</v>
      </c>
      <c r="AR331" s="173">
        <v>1143</v>
      </c>
      <c r="AS331" s="174">
        <v>1230</v>
      </c>
      <c r="AT331" s="173">
        <v>1086.53</v>
      </c>
      <c r="AU331" s="174">
        <v>1169.28</v>
      </c>
      <c r="AV331" s="173">
        <v>1305.6000000000001</v>
      </c>
      <c r="AW331" s="174">
        <v>878</v>
      </c>
      <c r="AX331" s="173">
        <v>1119.5588</v>
      </c>
      <c r="AY331" s="174">
        <v>1162.5514600000001</v>
      </c>
      <c r="AZ331" s="192">
        <v>1566.9491525423732</v>
      </c>
      <c r="BA331" s="174">
        <v>1684.9999999999998</v>
      </c>
      <c r="BB331" s="166">
        <v>1533</v>
      </c>
      <c r="BC331" s="167">
        <v>801.91760171306203</v>
      </c>
      <c r="BD331" s="173">
        <v>1994</v>
      </c>
      <c r="BE331" s="174">
        <v>2145</v>
      </c>
      <c r="BF331" s="173">
        <v>1109</v>
      </c>
      <c r="BG331" s="174">
        <v>1194</v>
      </c>
      <c r="BH331" s="173">
        <v>1253</v>
      </c>
      <c r="BI331" s="174">
        <v>1251</v>
      </c>
      <c r="BJ331" s="173">
        <v>793.22</v>
      </c>
      <c r="BK331" s="174">
        <v>824</v>
      </c>
      <c r="BL331" s="173">
        <v>830</v>
      </c>
      <c r="BM331" s="189">
        <v>816</v>
      </c>
      <c r="BN331" s="193">
        <v>1212</v>
      </c>
      <c r="BO331" s="194">
        <v>1304</v>
      </c>
      <c r="BP331" s="166">
        <v>1766.6000000000001</v>
      </c>
      <c r="BQ331" s="167">
        <v>1487.1980895199999</v>
      </c>
    </row>
    <row r="332" spans="1:69" s="195" customFormat="1" ht="22.5" customHeight="1" thickBot="1" x14ac:dyDescent="0.3">
      <c r="A332" s="1388" t="s">
        <v>315</v>
      </c>
      <c r="B332" s="1389"/>
      <c r="C332" s="1389"/>
      <c r="D332" s="1389"/>
      <c r="E332" s="1389"/>
      <c r="F332" s="1389"/>
      <c r="G332" s="1389"/>
      <c r="H332" s="1389"/>
      <c r="I332" s="1389"/>
      <c r="J332" s="1389"/>
      <c r="K332" s="1389"/>
      <c r="L332" s="166"/>
      <c r="M332" s="167"/>
      <c r="N332" s="184"/>
      <c r="O332" s="185"/>
      <c r="P332" s="186"/>
      <c r="Q332" s="167"/>
      <c r="R332" s="166"/>
      <c r="S332" s="167"/>
      <c r="T332" s="187"/>
      <c r="U332" s="188"/>
      <c r="V332" s="166"/>
      <c r="W332" s="167"/>
      <c r="X332" s="173"/>
      <c r="Y332" s="189"/>
      <c r="Z332" s="166"/>
      <c r="AA332" s="167"/>
      <c r="AB332" s="166"/>
      <c r="AC332" s="321"/>
      <c r="AD332" s="173"/>
      <c r="AE332" s="191"/>
      <c r="AF332" s="173"/>
      <c r="AG332" s="174"/>
      <c r="AH332" s="173"/>
      <c r="AI332" s="174"/>
      <c r="AJ332" s="173"/>
      <c r="AK332" s="174"/>
      <c r="AL332" s="173"/>
      <c r="AM332" s="174"/>
      <c r="AN332" s="173"/>
      <c r="AO332" s="189"/>
      <c r="AP332" s="173"/>
      <c r="AQ332" s="174"/>
      <c r="AR332" s="173"/>
      <c r="AS332" s="174"/>
      <c r="AT332" s="173"/>
      <c r="AU332" s="174"/>
      <c r="AV332" s="173"/>
      <c r="AW332" s="174"/>
      <c r="AX332" s="173"/>
      <c r="AY332" s="174"/>
      <c r="AZ332" s="192"/>
      <c r="BA332" s="174"/>
      <c r="BB332" s="166"/>
      <c r="BC332" s="167"/>
      <c r="BD332" s="173"/>
      <c r="BE332" s="174"/>
      <c r="BF332" s="173"/>
      <c r="BG332" s="174"/>
      <c r="BH332" s="173">
        <v>0</v>
      </c>
      <c r="BI332" s="174">
        <v>0</v>
      </c>
      <c r="BJ332" s="173"/>
      <c r="BK332" s="174"/>
      <c r="BL332" s="173"/>
      <c r="BM332" s="189"/>
      <c r="BN332" s="193"/>
      <c r="BO332" s="194"/>
      <c r="BP332" s="166"/>
      <c r="BQ332" s="167"/>
    </row>
    <row r="333" spans="1:69" s="195" customFormat="1" ht="44.25" customHeight="1" thickBot="1" x14ac:dyDescent="0.3">
      <c r="A333" s="205">
        <v>255</v>
      </c>
      <c r="B333" s="24" t="s">
        <v>316</v>
      </c>
      <c r="C333" s="1390" t="s">
        <v>3</v>
      </c>
      <c r="D333" s="1390"/>
      <c r="E333" s="138" t="s">
        <v>383</v>
      </c>
      <c r="F333" s="206" t="e">
        <f>#REF!</f>
        <v>#REF!</v>
      </c>
      <c r="G333" s="138">
        <v>0.9</v>
      </c>
      <c r="H333" s="206" t="e">
        <f t="shared" ref="H333:H353" si="9">F333*G333</f>
        <v>#REF!</v>
      </c>
      <c r="I333" s="206" t="e">
        <f>(H333*($I$9+#REF!))+H333</f>
        <v>#REF!</v>
      </c>
      <c r="J333" s="274" t="e">
        <f>#REF!</f>
        <v>#REF!</v>
      </c>
      <c r="K333" s="275" t="e">
        <f>#REF!</f>
        <v>#REF!</v>
      </c>
      <c r="L333" s="166">
        <v>521</v>
      </c>
      <c r="M333" s="167">
        <v>337</v>
      </c>
      <c r="N333" s="184">
        <v>391.04841109268693</v>
      </c>
      <c r="O333" s="185">
        <v>308.60000000000002</v>
      </c>
      <c r="P333" s="186">
        <v>576</v>
      </c>
      <c r="Q333" s="167">
        <v>428.25</v>
      </c>
      <c r="R333" s="166">
        <v>518.84626573633636</v>
      </c>
      <c r="S333" s="167">
        <v>459.2</v>
      </c>
      <c r="T333" s="187">
        <v>912</v>
      </c>
      <c r="U333" s="188">
        <v>263</v>
      </c>
      <c r="V333" s="166">
        <v>423.61629360255472</v>
      </c>
      <c r="W333" s="167">
        <v>455.87891052332526</v>
      </c>
      <c r="X333" s="173">
        <v>404</v>
      </c>
      <c r="Y333" s="189">
        <v>404</v>
      </c>
      <c r="Z333" s="166">
        <v>693.6</v>
      </c>
      <c r="AA333" s="167">
        <v>746</v>
      </c>
      <c r="AB333" s="166">
        <v>958</v>
      </c>
      <c r="AC333" s="321">
        <v>567</v>
      </c>
      <c r="AD333" s="173">
        <v>590</v>
      </c>
      <c r="AE333" s="191">
        <v>355</v>
      </c>
      <c r="AF333" s="173">
        <v>431</v>
      </c>
      <c r="AG333" s="174">
        <v>448</v>
      </c>
      <c r="AH333" s="173">
        <v>331.58</v>
      </c>
      <c r="AI333" s="174">
        <v>371</v>
      </c>
      <c r="AJ333" s="173">
        <v>341</v>
      </c>
      <c r="AK333" s="174">
        <v>366</v>
      </c>
      <c r="AL333" s="173">
        <v>485</v>
      </c>
      <c r="AM333" s="174">
        <v>467</v>
      </c>
      <c r="AN333" s="173">
        <v>504.94</v>
      </c>
      <c r="AO333" s="189">
        <v>524.29999999999995</v>
      </c>
      <c r="AP333" s="173">
        <v>552.721</v>
      </c>
      <c r="AQ333" s="174">
        <v>594.20099999999991</v>
      </c>
      <c r="AR333" s="173">
        <v>472</v>
      </c>
      <c r="AS333" s="174">
        <v>508</v>
      </c>
      <c r="AT333" s="173">
        <v>417.84</v>
      </c>
      <c r="AU333" s="174">
        <v>449.67</v>
      </c>
      <c r="AV333" s="173">
        <v>470.40000000000003</v>
      </c>
      <c r="AW333" s="174">
        <v>316</v>
      </c>
      <c r="AX333" s="173">
        <v>360.68934000000002</v>
      </c>
      <c r="AY333" s="174">
        <v>374.53890000000007</v>
      </c>
      <c r="AZ333" s="192">
        <v>499.15254237288138</v>
      </c>
      <c r="BA333" s="174">
        <v>517</v>
      </c>
      <c r="BB333" s="166">
        <v>612</v>
      </c>
      <c r="BC333" s="167">
        <v>319.87200000000001</v>
      </c>
      <c r="BD333" s="173">
        <v>824</v>
      </c>
      <c r="BE333" s="174">
        <v>887</v>
      </c>
      <c r="BF333" s="173">
        <v>411</v>
      </c>
      <c r="BG333" s="174">
        <v>348</v>
      </c>
      <c r="BH333" s="173">
        <v>514</v>
      </c>
      <c r="BI333" s="174">
        <v>514</v>
      </c>
      <c r="BJ333" s="173">
        <v>327.97</v>
      </c>
      <c r="BK333" s="174">
        <v>340</v>
      </c>
      <c r="BL333" s="173">
        <v>299</v>
      </c>
      <c r="BM333" s="189">
        <v>294</v>
      </c>
      <c r="BN333" s="193">
        <v>468</v>
      </c>
      <c r="BO333" s="194">
        <v>503</v>
      </c>
      <c r="BP333" s="166">
        <v>699.6</v>
      </c>
      <c r="BQ333" s="167">
        <v>503.73147439999997</v>
      </c>
    </row>
    <row r="334" spans="1:69" s="195" customFormat="1" ht="44.25" customHeight="1" thickBot="1" x14ac:dyDescent="0.3">
      <c r="A334" s="221">
        <v>256</v>
      </c>
      <c r="B334" s="105" t="s">
        <v>317</v>
      </c>
      <c r="C334" s="1383" t="s">
        <v>3</v>
      </c>
      <c r="D334" s="1383"/>
      <c r="E334" s="139" t="s">
        <v>8</v>
      </c>
      <c r="F334" s="222" t="e">
        <f>#REF!</f>
        <v>#REF!</v>
      </c>
      <c r="G334" s="139">
        <v>1.42</v>
      </c>
      <c r="H334" s="222" t="e">
        <f t="shared" si="9"/>
        <v>#REF!</v>
      </c>
      <c r="I334" s="222" t="e">
        <f>(H334*($I$9+#REF!))+H334</f>
        <v>#REF!</v>
      </c>
      <c r="J334" s="278" t="e">
        <f>#REF!</f>
        <v>#REF!</v>
      </c>
      <c r="K334" s="279" t="e">
        <f>#REF!</f>
        <v>#REF!</v>
      </c>
      <c r="L334" s="166">
        <v>822</v>
      </c>
      <c r="M334" s="167">
        <v>531</v>
      </c>
      <c r="N334" s="184">
        <v>616.98749305735032</v>
      </c>
      <c r="O334" s="185">
        <v>486.9</v>
      </c>
      <c r="P334" s="186">
        <v>908</v>
      </c>
      <c r="Q334" s="167">
        <v>675</v>
      </c>
      <c r="R334" s="166">
        <v>818.6241081617751</v>
      </c>
      <c r="S334" s="167">
        <v>724.5</v>
      </c>
      <c r="T334" s="187">
        <v>1439</v>
      </c>
      <c r="U334" s="188">
        <v>415</v>
      </c>
      <c r="V334" s="166">
        <v>668.37237435069756</v>
      </c>
      <c r="W334" s="167">
        <v>719.27561438124656</v>
      </c>
      <c r="X334" s="173">
        <v>638</v>
      </c>
      <c r="Y334" s="189">
        <v>638</v>
      </c>
      <c r="Z334" s="166">
        <v>1094.4000000000001</v>
      </c>
      <c r="AA334" s="167">
        <v>1178</v>
      </c>
      <c r="AB334" s="166">
        <v>1512</v>
      </c>
      <c r="AC334" s="321">
        <v>896</v>
      </c>
      <c r="AD334" s="173">
        <v>931</v>
      </c>
      <c r="AE334" s="191">
        <v>561</v>
      </c>
      <c r="AF334" s="173">
        <v>681</v>
      </c>
      <c r="AG334" s="174">
        <v>707</v>
      </c>
      <c r="AH334" s="173">
        <v>523</v>
      </c>
      <c r="AI334" s="174">
        <v>586</v>
      </c>
      <c r="AJ334" s="173">
        <v>537.64</v>
      </c>
      <c r="AK334" s="174">
        <v>578</v>
      </c>
      <c r="AL334" s="173">
        <v>765</v>
      </c>
      <c r="AM334" s="174">
        <v>736</v>
      </c>
      <c r="AN334" s="173">
        <v>796.69</v>
      </c>
      <c r="AO334" s="189">
        <v>827.3</v>
      </c>
      <c r="AP334" s="173">
        <v>872.11699999999996</v>
      </c>
      <c r="AQ334" s="174">
        <v>938.4849999999999</v>
      </c>
      <c r="AR334" s="173">
        <v>744</v>
      </c>
      <c r="AS334" s="174">
        <v>801</v>
      </c>
      <c r="AT334" s="173">
        <v>659.26</v>
      </c>
      <c r="AU334" s="174">
        <v>709.47</v>
      </c>
      <c r="AV334" s="173">
        <v>740.80000000000007</v>
      </c>
      <c r="AW334" s="174">
        <v>499</v>
      </c>
      <c r="AX334" s="173">
        <v>569.08621999999991</v>
      </c>
      <c r="AY334" s="174">
        <v>590.93563999999992</v>
      </c>
      <c r="AZ334" s="192">
        <v>805.08474576271192</v>
      </c>
      <c r="BA334" s="174">
        <v>835</v>
      </c>
      <c r="BB334" s="166">
        <v>966</v>
      </c>
      <c r="BC334" s="167">
        <v>505.51066817667044</v>
      </c>
      <c r="BD334" s="173">
        <v>1300</v>
      </c>
      <c r="BE334" s="174">
        <v>1399</v>
      </c>
      <c r="BF334" s="173">
        <v>647</v>
      </c>
      <c r="BG334" s="174">
        <v>550</v>
      </c>
      <c r="BH334" s="173">
        <v>812</v>
      </c>
      <c r="BI334" s="174">
        <v>810</v>
      </c>
      <c r="BJ334" s="173">
        <v>516.95000000000005</v>
      </c>
      <c r="BK334" s="174">
        <v>537</v>
      </c>
      <c r="BL334" s="173">
        <v>472</v>
      </c>
      <c r="BM334" s="189">
        <v>463</v>
      </c>
      <c r="BN334" s="193">
        <v>738</v>
      </c>
      <c r="BO334" s="194">
        <v>794</v>
      </c>
      <c r="BP334" s="166">
        <v>1103.3000000000002</v>
      </c>
      <c r="BQ334" s="167">
        <v>794.79304740000021</v>
      </c>
    </row>
    <row r="335" spans="1:69" s="195" customFormat="1" ht="44.25" customHeight="1" thickBot="1" x14ac:dyDescent="0.3">
      <c r="A335" s="205">
        <v>257</v>
      </c>
      <c r="B335" s="24" t="s">
        <v>318</v>
      </c>
      <c r="C335" s="1390" t="s">
        <v>3</v>
      </c>
      <c r="D335" s="1390"/>
      <c r="E335" s="138" t="s">
        <v>8</v>
      </c>
      <c r="F335" s="206" t="e">
        <f>#REF!</f>
        <v>#REF!</v>
      </c>
      <c r="G335" s="138">
        <v>0.94</v>
      </c>
      <c r="H335" s="206" t="e">
        <f t="shared" si="9"/>
        <v>#REF!</v>
      </c>
      <c r="I335" s="206" t="e">
        <f>(H335*($I$9+#REF!))+H335</f>
        <v>#REF!</v>
      </c>
      <c r="J335" s="274" t="e">
        <f>#REF!</f>
        <v>#REF!</v>
      </c>
      <c r="K335" s="275" t="e">
        <f>#REF!</f>
        <v>#REF!</v>
      </c>
      <c r="L335" s="166">
        <v>544</v>
      </c>
      <c r="M335" s="167">
        <v>352</v>
      </c>
      <c r="N335" s="184">
        <v>408.4283404745841</v>
      </c>
      <c r="O335" s="185">
        <v>322.3</v>
      </c>
      <c r="P335" s="186">
        <v>601</v>
      </c>
      <c r="Q335" s="167">
        <v>447</v>
      </c>
      <c r="R335" s="166">
        <v>541.90609976906251</v>
      </c>
      <c r="S335" s="167">
        <v>479.6</v>
      </c>
      <c r="T335" s="187">
        <v>952</v>
      </c>
      <c r="U335" s="188">
        <v>275</v>
      </c>
      <c r="V335" s="166">
        <v>442.44368442933489</v>
      </c>
      <c r="W335" s="167">
        <v>476.14019543547306</v>
      </c>
      <c r="X335" s="173">
        <v>422</v>
      </c>
      <c r="Y335" s="189">
        <v>422</v>
      </c>
      <c r="Z335" s="166">
        <v>724.4</v>
      </c>
      <c r="AA335" s="167">
        <v>780</v>
      </c>
      <c r="AB335" s="166">
        <v>1001</v>
      </c>
      <c r="AC335" s="321">
        <v>593</v>
      </c>
      <c r="AD335" s="173">
        <v>616</v>
      </c>
      <c r="AE335" s="191">
        <v>371</v>
      </c>
      <c r="AF335" s="173">
        <v>451</v>
      </c>
      <c r="AG335" s="174">
        <v>468</v>
      </c>
      <c r="AH335" s="173">
        <v>346.23</v>
      </c>
      <c r="AI335" s="174">
        <v>388</v>
      </c>
      <c r="AJ335" s="173">
        <v>355.64</v>
      </c>
      <c r="AK335" s="174">
        <v>383</v>
      </c>
      <c r="AL335" s="173">
        <v>506</v>
      </c>
      <c r="AM335" s="174">
        <v>488</v>
      </c>
      <c r="AN335" s="193" t="s">
        <v>468</v>
      </c>
      <c r="AO335" s="247">
        <v>547.6</v>
      </c>
      <c r="AP335" s="173">
        <v>576.572</v>
      </c>
      <c r="AQ335" s="174">
        <v>621.1629999999999</v>
      </c>
      <c r="AR335" s="173">
        <v>493</v>
      </c>
      <c r="AS335" s="174">
        <v>530</v>
      </c>
      <c r="AT335" s="173">
        <v>436.41</v>
      </c>
      <c r="AU335" s="174">
        <v>469.65</v>
      </c>
      <c r="AV335" s="173">
        <v>491.20000000000005</v>
      </c>
      <c r="AW335" s="174">
        <v>330</v>
      </c>
      <c r="AX335" s="173">
        <v>376.72068000000002</v>
      </c>
      <c r="AY335" s="174">
        <v>391.18155999999999</v>
      </c>
      <c r="AZ335" s="192">
        <v>528.81355932203394</v>
      </c>
      <c r="BA335" s="174">
        <v>549</v>
      </c>
      <c r="BB335" s="166">
        <v>640</v>
      </c>
      <c r="BC335" s="167">
        <v>334.3917948717949</v>
      </c>
      <c r="BD335" s="173">
        <v>861</v>
      </c>
      <c r="BE335" s="174">
        <v>926</v>
      </c>
      <c r="BF335" s="173">
        <v>429</v>
      </c>
      <c r="BG335" s="174">
        <v>364</v>
      </c>
      <c r="BH335" s="173">
        <v>537</v>
      </c>
      <c r="BI335" s="174">
        <v>536</v>
      </c>
      <c r="BJ335" s="173">
        <v>342.37</v>
      </c>
      <c r="BK335" s="174">
        <v>355</v>
      </c>
      <c r="BL335" s="173">
        <v>312</v>
      </c>
      <c r="BM335" s="189">
        <v>307</v>
      </c>
      <c r="BN335" s="193">
        <v>488</v>
      </c>
      <c r="BO335" s="194">
        <v>525</v>
      </c>
      <c r="BP335" s="166">
        <v>730.40000000000009</v>
      </c>
      <c r="BQ335" s="167">
        <v>526.12714044000006</v>
      </c>
    </row>
    <row r="336" spans="1:69" s="195" customFormat="1" ht="44.25" customHeight="1" thickBot="1" x14ac:dyDescent="0.3">
      <c r="A336" s="221">
        <v>258</v>
      </c>
      <c r="B336" s="105" t="s">
        <v>319</v>
      </c>
      <c r="C336" s="1383" t="s">
        <v>3</v>
      </c>
      <c r="D336" s="1383"/>
      <c r="E336" s="139" t="s">
        <v>8</v>
      </c>
      <c r="F336" s="222" t="e">
        <f>#REF!</f>
        <v>#REF!</v>
      </c>
      <c r="G336" s="139">
        <v>1.3</v>
      </c>
      <c r="H336" s="222" t="e">
        <f t="shared" si="9"/>
        <v>#REF!</v>
      </c>
      <c r="I336" s="222" t="e">
        <f>(H336*($I$9+#REF!))+H336</f>
        <v>#REF!</v>
      </c>
      <c r="J336" s="278" t="e">
        <f>#REF!</f>
        <v>#REF!</v>
      </c>
      <c r="K336" s="279" t="e">
        <f>#REF!</f>
        <v>#REF!</v>
      </c>
      <c r="L336" s="166">
        <v>753</v>
      </c>
      <c r="M336" s="167">
        <v>486</v>
      </c>
      <c r="N336" s="184">
        <v>564.84770491165898</v>
      </c>
      <c r="O336" s="185">
        <v>445.8</v>
      </c>
      <c r="P336" s="186">
        <v>831</v>
      </c>
      <c r="Q336" s="167">
        <v>618</v>
      </c>
      <c r="R336" s="166">
        <v>749.44460606359723</v>
      </c>
      <c r="S336" s="167">
        <v>663.3</v>
      </c>
      <c r="T336" s="187">
        <v>1317</v>
      </c>
      <c r="U336" s="188">
        <v>380</v>
      </c>
      <c r="V336" s="166">
        <v>611.89020187035692</v>
      </c>
      <c r="W336" s="167">
        <v>658.4917596448031</v>
      </c>
      <c r="X336" s="173">
        <v>584</v>
      </c>
      <c r="Y336" s="189">
        <v>584</v>
      </c>
      <c r="Z336" s="166">
        <v>1001.9</v>
      </c>
      <c r="AA336" s="167">
        <v>1078</v>
      </c>
      <c r="AB336" s="166">
        <v>1383</v>
      </c>
      <c r="AC336" s="321">
        <v>820</v>
      </c>
      <c r="AD336" s="173">
        <v>852</v>
      </c>
      <c r="AE336" s="191">
        <v>513</v>
      </c>
      <c r="AF336" s="173">
        <v>623</v>
      </c>
      <c r="AG336" s="174">
        <v>647</v>
      </c>
      <c r="AH336" s="173">
        <v>478.02</v>
      </c>
      <c r="AI336" s="174">
        <v>537</v>
      </c>
      <c r="AJ336" s="173">
        <v>491.62</v>
      </c>
      <c r="AK336" s="174">
        <v>529</v>
      </c>
      <c r="AL336" s="173">
        <v>700</v>
      </c>
      <c r="AM336" s="174">
        <v>674</v>
      </c>
      <c r="AN336" s="173">
        <v>729.36</v>
      </c>
      <c r="AO336" s="189">
        <v>757.4</v>
      </c>
      <c r="AP336" s="173">
        <v>797.45299999999997</v>
      </c>
      <c r="AQ336" s="174">
        <v>858.63599999999997</v>
      </c>
      <c r="AR336" s="173">
        <v>681</v>
      </c>
      <c r="AS336" s="174">
        <v>733</v>
      </c>
      <c r="AT336" s="173">
        <v>603.54999999999995</v>
      </c>
      <c r="AU336" s="174">
        <v>649.52</v>
      </c>
      <c r="AV336" s="173">
        <v>678.40000000000009</v>
      </c>
      <c r="AW336" s="174">
        <v>456</v>
      </c>
      <c r="AX336" s="173">
        <v>520.99220000000003</v>
      </c>
      <c r="AY336" s="174">
        <v>540.99712</v>
      </c>
      <c r="AZ336" s="192">
        <v>728.81355932203394</v>
      </c>
      <c r="BA336" s="174">
        <v>756</v>
      </c>
      <c r="BB336" s="166">
        <v>885</v>
      </c>
      <c r="BC336" s="167">
        <v>462.46724351050682</v>
      </c>
      <c r="BD336" s="173">
        <v>1190</v>
      </c>
      <c r="BE336" s="174">
        <v>1281</v>
      </c>
      <c r="BF336" s="173">
        <v>593</v>
      </c>
      <c r="BG336" s="174">
        <v>504</v>
      </c>
      <c r="BH336" s="173">
        <v>743</v>
      </c>
      <c r="BI336" s="174">
        <v>742</v>
      </c>
      <c r="BJ336" s="173">
        <v>472.88</v>
      </c>
      <c r="BK336" s="174">
        <v>491</v>
      </c>
      <c r="BL336" s="173">
        <v>431</v>
      </c>
      <c r="BM336" s="189">
        <v>424</v>
      </c>
      <c r="BN336" s="193">
        <v>675</v>
      </c>
      <c r="BO336" s="194">
        <v>727</v>
      </c>
      <c r="BP336" s="166">
        <v>1010.9000000000001</v>
      </c>
      <c r="BQ336" s="167">
        <v>727.61973020000005</v>
      </c>
    </row>
    <row r="337" spans="1:69" s="195" customFormat="1" ht="44.25" customHeight="1" thickBot="1" x14ac:dyDescent="0.3">
      <c r="A337" s="205">
        <v>259</v>
      </c>
      <c r="B337" s="24" t="s">
        <v>320</v>
      </c>
      <c r="C337" s="1390" t="s">
        <v>3</v>
      </c>
      <c r="D337" s="1390"/>
      <c r="E337" s="138" t="s">
        <v>8</v>
      </c>
      <c r="F337" s="206" t="e">
        <f>#REF!</f>
        <v>#REF!</v>
      </c>
      <c r="G337" s="138">
        <v>0.5</v>
      </c>
      <c r="H337" s="206" t="e">
        <f t="shared" si="9"/>
        <v>#REF!</v>
      </c>
      <c r="I337" s="206" t="e">
        <f>(H337*($I$9+#REF!))+H337</f>
        <v>#REF!</v>
      </c>
      <c r="J337" s="274" t="e">
        <f>#REF!</f>
        <v>#REF!</v>
      </c>
      <c r="K337" s="275" t="e">
        <f>#REF!</f>
        <v>#REF!</v>
      </c>
      <c r="L337" s="166">
        <v>290</v>
      </c>
      <c r="M337" s="167">
        <v>187</v>
      </c>
      <c r="N337" s="184">
        <v>217.24911727371494</v>
      </c>
      <c r="O337" s="185">
        <v>171.4</v>
      </c>
      <c r="P337" s="186">
        <v>320</v>
      </c>
      <c r="Q337" s="167">
        <v>237.75</v>
      </c>
      <c r="R337" s="166">
        <v>288.24792540907578</v>
      </c>
      <c r="S337" s="167">
        <v>255.1</v>
      </c>
      <c r="T337" s="187">
        <v>507</v>
      </c>
      <c r="U337" s="188">
        <v>146</v>
      </c>
      <c r="V337" s="166">
        <v>235.34238533475263</v>
      </c>
      <c r="W337" s="167">
        <v>253.2660614018474</v>
      </c>
      <c r="X337" s="173">
        <v>292</v>
      </c>
      <c r="Y337" s="189">
        <v>292</v>
      </c>
      <c r="Z337" s="166">
        <v>385.3</v>
      </c>
      <c r="AA337" s="167">
        <v>415</v>
      </c>
      <c r="AB337" s="166">
        <v>532</v>
      </c>
      <c r="AC337" s="321">
        <v>315</v>
      </c>
      <c r="AD337" s="173">
        <v>328</v>
      </c>
      <c r="AE337" s="191">
        <v>197</v>
      </c>
      <c r="AF337" s="173">
        <v>240</v>
      </c>
      <c r="AG337" s="174">
        <v>249</v>
      </c>
      <c r="AH337" s="173">
        <v>184.1</v>
      </c>
      <c r="AI337" s="174">
        <v>206</v>
      </c>
      <c r="AJ337" s="173">
        <v>189.33</v>
      </c>
      <c r="AK337" s="174">
        <v>204</v>
      </c>
      <c r="AL337" s="173">
        <v>95</v>
      </c>
      <c r="AM337" s="174">
        <v>92</v>
      </c>
      <c r="AN337" s="173">
        <v>280.52</v>
      </c>
      <c r="AO337" s="189">
        <v>291.3</v>
      </c>
      <c r="AP337" s="173">
        <v>306.952</v>
      </c>
      <c r="AQ337" s="174">
        <v>329.76599999999996</v>
      </c>
      <c r="AR337" s="173">
        <v>262</v>
      </c>
      <c r="AS337" s="174">
        <v>282</v>
      </c>
      <c r="AT337" s="173">
        <v>232.14</v>
      </c>
      <c r="AU337" s="174">
        <v>249.81</v>
      </c>
      <c r="AV337" s="173">
        <v>260.8</v>
      </c>
      <c r="AW337" s="174">
        <v>176</v>
      </c>
      <c r="AX337" s="173">
        <v>200.38648000000001</v>
      </c>
      <c r="AY337" s="174">
        <v>201.31400000000002</v>
      </c>
      <c r="AZ337" s="192">
        <v>299.15254237288138</v>
      </c>
      <c r="BA337" s="174">
        <v>310</v>
      </c>
      <c r="BB337" s="166">
        <v>340</v>
      </c>
      <c r="BC337" s="167">
        <v>177.8207073954984</v>
      </c>
      <c r="BD337" s="173">
        <v>458</v>
      </c>
      <c r="BE337" s="174">
        <v>493</v>
      </c>
      <c r="BF337" s="173">
        <v>254</v>
      </c>
      <c r="BG337" s="174">
        <v>273</v>
      </c>
      <c r="BH337" s="173">
        <v>286</v>
      </c>
      <c r="BI337" s="174">
        <v>285</v>
      </c>
      <c r="BJ337" s="173">
        <v>182.2</v>
      </c>
      <c r="BK337" s="174">
        <v>189</v>
      </c>
      <c r="BL337" s="173">
        <v>166</v>
      </c>
      <c r="BM337" s="189">
        <v>163</v>
      </c>
      <c r="BN337" s="193">
        <v>260</v>
      </c>
      <c r="BO337" s="194">
        <v>280</v>
      </c>
      <c r="BP337" s="166">
        <v>388.3</v>
      </c>
      <c r="BQ337" s="167">
        <v>279.85689952000001</v>
      </c>
    </row>
    <row r="338" spans="1:69" s="195" customFormat="1" ht="44.25" customHeight="1" thickBot="1" x14ac:dyDescent="0.3">
      <c r="A338" s="221">
        <v>260</v>
      </c>
      <c r="B338" s="105" t="s">
        <v>321</v>
      </c>
      <c r="C338" s="1383" t="s">
        <v>3</v>
      </c>
      <c r="D338" s="1383"/>
      <c r="E338" s="139" t="s">
        <v>8</v>
      </c>
      <c r="F338" s="222" t="e">
        <f>#REF!</f>
        <v>#REF!</v>
      </c>
      <c r="G338" s="139">
        <v>0.33</v>
      </c>
      <c r="H338" s="222" t="e">
        <f t="shared" si="9"/>
        <v>#REF!</v>
      </c>
      <c r="I338" s="222" t="e">
        <f>(H338*($I$9+#REF!))+H338</f>
        <v>#REF!</v>
      </c>
      <c r="J338" s="278" t="e">
        <f>#REF!</f>
        <v>#REF!</v>
      </c>
      <c r="K338" s="279" t="e">
        <f>#REF!</f>
        <v>#REF!</v>
      </c>
      <c r="L338" s="166">
        <v>191</v>
      </c>
      <c r="M338" s="167">
        <v>123</v>
      </c>
      <c r="N338" s="184">
        <v>143.38441740065187</v>
      </c>
      <c r="O338" s="185">
        <v>113.2</v>
      </c>
      <c r="P338" s="186">
        <v>211</v>
      </c>
      <c r="Q338" s="167">
        <v>156.75</v>
      </c>
      <c r="R338" s="166">
        <v>190.24363076999001</v>
      </c>
      <c r="S338" s="167">
        <v>168.4</v>
      </c>
      <c r="T338" s="187">
        <v>334</v>
      </c>
      <c r="U338" s="188">
        <v>96</v>
      </c>
      <c r="V338" s="166">
        <v>155.32597432093678</v>
      </c>
      <c r="W338" s="167">
        <v>167.15560052521928</v>
      </c>
      <c r="X338" s="173">
        <v>112</v>
      </c>
      <c r="Y338" s="189">
        <v>112</v>
      </c>
      <c r="Z338" s="166">
        <v>254.3</v>
      </c>
      <c r="AA338" s="167">
        <v>274</v>
      </c>
      <c r="AB338" s="166">
        <v>352</v>
      </c>
      <c r="AC338" s="321">
        <v>208</v>
      </c>
      <c r="AD338" s="173">
        <v>216</v>
      </c>
      <c r="AE338" s="191">
        <v>130</v>
      </c>
      <c r="AF338" s="173">
        <v>158</v>
      </c>
      <c r="AG338" s="174">
        <v>164</v>
      </c>
      <c r="AH338" s="173">
        <v>121.34</v>
      </c>
      <c r="AI338" s="174">
        <v>136</v>
      </c>
      <c r="AJ338" s="173">
        <v>124.47</v>
      </c>
      <c r="AK338" s="174">
        <v>134</v>
      </c>
      <c r="AL338" s="173">
        <v>365</v>
      </c>
      <c r="AM338" s="174">
        <v>352</v>
      </c>
      <c r="AN338" s="173">
        <v>185.15</v>
      </c>
      <c r="AO338" s="189">
        <v>192.3</v>
      </c>
      <c r="AP338" s="173">
        <v>136.88399999999999</v>
      </c>
      <c r="AQ338" s="174">
        <v>430.35499999999996</v>
      </c>
      <c r="AR338" s="173">
        <v>173</v>
      </c>
      <c r="AS338" s="174">
        <v>186</v>
      </c>
      <c r="AT338" s="173">
        <v>153.21</v>
      </c>
      <c r="AU338" s="174">
        <v>164.88</v>
      </c>
      <c r="AV338" s="173">
        <v>172.8</v>
      </c>
      <c r="AW338" s="174">
        <v>116</v>
      </c>
      <c r="AX338" s="173">
        <v>132.25592</v>
      </c>
      <c r="AY338" s="174">
        <v>137.33620000000002</v>
      </c>
      <c r="AZ338" s="192">
        <v>230.5084745762712</v>
      </c>
      <c r="BA338" s="174">
        <v>248</v>
      </c>
      <c r="BB338" s="166">
        <v>225</v>
      </c>
      <c r="BC338" s="167">
        <v>117.41970731707318</v>
      </c>
      <c r="BD338" s="173">
        <v>302</v>
      </c>
      <c r="BE338" s="174">
        <v>325</v>
      </c>
      <c r="BF338" s="173">
        <v>150</v>
      </c>
      <c r="BG338" s="174">
        <v>128</v>
      </c>
      <c r="BH338" s="173">
        <v>189</v>
      </c>
      <c r="BI338" s="174">
        <v>188</v>
      </c>
      <c r="BJ338" s="173">
        <v>120.34</v>
      </c>
      <c r="BK338" s="174">
        <v>125</v>
      </c>
      <c r="BL338" s="173">
        <v>109</v>
      </c>
      <c r="BM338" s="189">
        <v>108</v>
      </c>
      <c r="BN338" s="193">
        <v>171</v>
      </c>
      <c r="BO338" s="194">
        <v>184</v>
      </c>
      <c r="BP338" s="166">
        <v>256.3</v>
      </c>
      <c r="BQ338" s="167">
        <v>184.70610092000001</v>
      </c>
    </row>
    <row r="339" spans="1:69" s="195" customFormat="1" ht="44.25" customHeight="1" thickBot="1" x14ac:dyDescent="0.3">
      <c r="A339" s="205">
        <v>261</v>
      </c>
      <c r="B339" s="24" t="s">
        <v>322</v>
      </c>
      <c r="C339" s="1390" t="s">
        <v>3</v>
      </c>
      <c r="D339" s="1390"/>
      <c r="E339" s="138" t="s">
        <v>8</v>
      </c>
      <c r="F339" s="206" t="e">
        <f>#REF!</f>
        <v>#REF!</v>
      </c>
      <c r="G339" s="138">
        <v>0.52</v>
      </c>
      <c r="H339" s="206" t="e">
        <f t="shared" si="9"/>
        <v>#REF!</v>
      </c>
      <c r="I339" s="206" t="e">
        <f>(H339*($I$9+#REF!))+H339</f>
        <v>#REF!</v>
      </c>
      <c r="J339" s="274" t="e">
        <f>#REF!</f>
        <v>#REF!</v>
      </c>
      <c r="K339" s="275" t="e">
        <f>#REF!</f>
        <v>#REF!</v>
      </c>
      <c r="L339" s="166">
        <v>301</v>
      </c>
      <c r="M339" s="167">
        <v>194</v>
      </c>
      <c r="N339" s="184">
        <v>225.93908196466356</v>
      </c>
      <c r="O339" s="185">
        <v>178.3</v>
      </c>
      <c r="P339" s="186">
        <v>333</v>
      </c>
      <c r="Q339" s="167">
        <v>247.5</v>
      </c>
      <c r="R339" s="166">
        <v>299.77784242543885</v>
      </c>
      <c r="S339" s="167">
        <v>265.3</v>
      </c>
      <c r="T339" s="187">
        <v>527</v>
      </c>
      <c r="U339" s="188">
        <v>152</v>
      </c>
      <c r="V339" s="166">
        <v>244.75608074814278</v>
      </c>
      <c r="W339" s="167">
        <v>263.3967038579213</v>
      </c>
      <c r="X339" s="173">
        <v>234</v>
      </c>
      <c r="Y339" s="189">
        <v>234</v>
      </c>
      <c r="Z339" s="166">
        <v>400.8</v>
      </c>
      <c r="AA339" s="167">
        <v>431</v>
      </c>
      <c r="AB339" s="166">
        <v>553</v>
      </c>
      <c r="AC339" s="321">
        <v>328</v>
      </c>
      <c r="AD339" s="173">
        <v>341</v>
      </c>
      <c r="AE339" s="191">
        <v>205</v>
      </c>
      <c r="AF339" s="173">
        <v>249</v>
      </c>
      <c r="AG339" s="174">
        <v>259</v>
      </c>
      <c r="AH339" s="173">
        <v>191.42</v>
      </c>
      <c r="AI339" s="174">
        <v>214</v>
      </c>
      <c r="AJ339" s="173">
        <v>196.65</v>
      </c>
      <c r="AK339" s="174">
        <v>211</v>
      </c>
      <c r="AL339" s="173">
        <v>280</v>
      </c>
      <c r="AM339" s="174">
        <v>269</v>
      </c>
      <c r="AN339" s="173">
        <v>291.75</v>
      </c>
      <c r="AO339" s="189">
        <v>302.89999999999998</v>
      </c>
      <c r="AP339" s="173">
        <v>215.69599999999997</v>
      </c>
      <c r="AQ339" s="174">
        <v>312.137</v>
      </c>
      <c r="AR339" s="173">
        <v>273</v>
      </c>
      <c r="AS339" s="174">
        <v>293</v>
      </c>
      <c r="AT339" s="173">
        <v>241.42</v>
      </c>
      <c r="AU339" s="174">
        <v>259.81</v>
      </c>
      <c r="AV339" s="173">
        <v>272</v>
      </c>
      <c r="AW339" s="174">
        <v>183</v>
      </c>
      <c r="AX339" s="173">
        <v>208.39688000000001</v>
      </c>
      <c r="AY339" s="174">
        <v>216.39674000000002</v>
      </c>
      <c r="AZ339" s="192">
        <v>311.86440677966101</v>
      </c>
      <c r="BA339" s="174">
        <v>323</v>
      </c>
      <c r="BB339" s="166">
        <v>354</v>
      </c>
      <c r="BC339" s="167">
        <v>185.09473684210525</v>
      </c>
      <c r="BD339" s="173">
        <v>476</v>
      </c>
      <c r="BE339" s="174">
        <v>512</v>
      </c>
      <c r="BF339" s="173">
        <v>264</v>
      </c>
      <c r="BG339" s="174">
        <v>226</v>
      </c>
      <c r="BH339" s="173">
        <v>297</v>
      </c>
      <c r="BI339" s="174">
        <v>297</v>
      </c>
      <c r="BJ339" s="173">
        <v>188.98</v>
      </c>
      <c r="BK339" s="174">
        <v>197</v>
      </c>
      <c r="BL339" s="173">
        <v>173</v>
      </c>
      <c r="BM339" s="189">
        <v>170</v>
      </c>
      <c r="BN339" s="193">
        <v>270</v>
      </c>
      <c r="BO339" s="194">
        <v>291</v>
      </c>
      <c r="BP339" s="166">
        <v>403.70000000000005</v>
      </c>
      <c r="BQ339" s="167">
        <v>291.04789208</v>
      </c>
    </row>
    <row r="340" spans="1:69" s="195" customFormat="1" ht="44.25" customHeight="1" thickBot="1" x14ac:dyDescent="0.3">
      <c r="A340" s="221">
        <v>262</v>
      </c>
      <c r="B340" s="105" t="s">
        <v>323</v>
      </c>
      <c r="C340" s="1383" t="s">
        <v>3</v>
      </c>
      <c r="D340" s="1383"/>
      <c r="E340" s="139" t="s">
        <v>8</v>
      </c>
      <c r="F340" s="222" t="e">
        <f>#REF!</f>
        <v>#REF!</v>
      </c>
      <c r="G340" s="139">
        <v>0.2</v>
      </c>
      <c r="H340" s="222" t="e">
        <f t="shared" si="9"/>
        <v>#REF!</v>
      </c>
      <c r="I340" s="222" t="e">
        <f>(H340*($I$9+#REF!))+H340</f>
        <v>#REF!</v>
      </c>
      <c r="J340" s="278" t="e">
        <f>#REF!</f>
        <v>#REF!</v>
      </c>
      <c r="K340" s="279" t="e">
        <f>#REF!</f>
        <v>#REF!</v>
      </c>
      <c r="L340" s="166">
        <v>116</v>
      </c>
      <c r="M340" s="167">
        <v>75</v>
      </c>
      <c r="N340" s="184">
        <v>86.899646909485995</v>
      </c>
      <c r="O340" s="185">
        <v>131</v>
      </c>
      <c r="P340" s="186">
        <v>128</v>
      </c>
      <c r="Q340" s="167">
        <v>95.25</v>
      </c>
      <c r="R340" s="166">
        <v>115.29917016363034</v>
      </c>
      <c r="S340" s="167">
        <v>102</v>
      </c>
      <c r="T340" s="187">
        <v>203</v>
      </c>
      <c r="U340" s="188">
        <v>58</v>
      </c>
      <c r="V340" s="166">
        <v>94.136954133901057</v>
      </c>
      <c r="W340" s="167">
        <v>101.30642456073895</v>
      </c>
      <c r="X340" s="173">
        <v>90</v>
      </c>
      <c r="Y340" s="189">
        <v>90</v>
      </c>
      <c r="Z340" s="166">
        <v>154.1</v>
      </c>
      <c r="AA340" s="167">
        <v>166</v>
      </c>
      <c r="AB340" s="166">
        <v>212</v>
      </c>
      <c r="AC340" s="321">
        <v>126</v>
      </c>
      <c r="AD340" s="173">
        <v>131</v>
      </c>
      <c r="AE340" s="191">
        <v>79</v>
      </c>
      <c r="AF340" s="173">
        <v>96</v>
      </c>
      <c r="AG340" s="174">
        <v>100</v>
      </c>
      <c r="AH340" s="173">
        <v>73.22</v>
      </c>
      <c r="AI340" s="174">
        <v>83</v>
      </c>
      <c r="AJ340" s="173">
        <v>75.31</v>
      </c>
      <c r="AK340" s="174">
        <v>82</v>
      </c>
      <c r="AL340" s="173">
        <v>210</v>
      </c>
      <c r="AM340" s="174">
        <v>269</v>
      </c>
      <c r="AN340" s="173">
        <v>112.21</v>
      </c>
      <c r="AO340" s="189">
        <v>116.5</v>
      </c>
      <c r="AP340" s="173">
        <v>82.96</v>
      </c>
      <c r="AQ340" s="174">
        <v>120.29199999999999</v>
      </c>
      <c r="AR340" s="173">
        <v>105</v>
      </c>
      <c r="AS340" s="174">
        <v>113</v>
      </c>
      <c r="AT340" s="173">
        <v>92.85</v>
      </c>
      <c r="AU340" s="174">
        <v>99.93</v>
      </c>
      <c r="AV340" s="173">
        <v>104</v>
      </c>
      <c r="AW340" s="174">
        <v>70</v>
      </c>
      <c r="AX340" s="173">
        <v>80.156700000000001</v>
      </c>
      <c r="AY340" s="174">
        <v>83.234380000000002</v>
      </c>
      <c r="AZ340" s="192">
        <v>117.79661016949153</v>
      </c>
      <c r="BA340" s="174">
        <v>121</v>
      </c>
      <c r="BB340" s="166">
        <v>136</v>
      </c>
      <c r="BC340" s="167">
        <v>71.585161290322588</v>
      </c>
      <c r="BD340" s="173">
        <v>183</v>
      </c>
      <c r="BE340" s="174">
        <v>197</v>
      </c>
      <c r="BF340" s="173">
        <v>102</v>
      </c>
      <c r="BG340" s="174">
        <v>88</v>
      </c>
      <c r="BH340" s="173">
        <v>114</v>
      </c>
      <c r="BI340" s="174">
        <v>114</v>
      </c>
      <c r="BJ340" s="173">
        <v>72.88</v>
      </c>
      <c r="BK340" s="174">
        <v>76</v>
      </c>
      <c r="BL340" s="173">
        <v>67</v>
      </c>
      <c r="BM340" s="189">
        <v>65</v>
      </c>
      <c r="BN340" s="193">
        <v>104</v>
      </c>
      <c r="BO340" s="194">
        <v>112</v>
      </c>
      <c r="BP340" s="166">
        <v>155.10000000000002</v>
      </c>
      <c r="BQ340" s="167">
        <v>111.93728743999999</v>
      </c>
    </row>
    <row r="341" spans="1:69" s="195" customFormat="1" ht="44.25" customHeight="1" thickBot="1" x14ac:dyDescent="0.3">
      <c r="A341" s="205">
        <v>263</v>
      </c>
      <c r="B341" s="24" t="s">
        <v>324</v>
      </c>
      <c r="C341" s="1390" t="s">
        <v>3</v>
      </c>
      <c r="D341" s="1390"/>
      <c r="E341" s="138" t="s">
        <v>8</v>
      </c>
      <c r="F341" s="206" t="e">
        <f>#REF!</f>
        <v>#REF!</v>
      </c>
      <c r="G341" s="138">
        <v>1.46</v>
      </c>
      <c r="H341" s="206" t="e">
        <f t="shared" si="9"/>
        <v>#REF!</v>
      </c>
      <c r="I341" s="206" t="e">
        <f>(H341*($I$9+#REF!))+H341</f>
        <v>#REF!</v>
      </c>
      <c r="J341" s="274" t="e">
        <f>#REF!</f>
        <v>#REF!</v>
      </c>
      <c r="K341" s="275" t="e">
        <f>#REF!</f>
        <v>#REF!</v>
      </c>
      <c r="L341" s="166">
        <v>845</v>
      </c>
      <c r="M341" s="167">
        <v>546</v>
      </c>
      <c r="N341" s="184">
        <v>634.36742243924766</v>
      </c>
      <c r="O341" s="185">
        <v>500.6</v>
      </c>
      <c r="P341" s="186">
        <v>934</v>
      </c>
      <c r="Q341" s="167">
        <v>694.5</v>
      </c>
      <c r="R341" s="166">
        <v>841.68394219450136</v>
      </c>
      <c r="S341" s="167">
        <v>744.9</v>
      </c>
      <c r="T341" s="187">
        <v>1479</v>
      </c>
      <c r="U341" s="188">
        <v>427</v>
      </c>
      <c r="V341" s="166">
        <v>687.19976517747773</v>
      </c>
      <c r="W341" s="167">
        <v>739.53689929339419</v>
      </c>
      <c r="X341" s="173">
        <v>835</v>
      </c>
      <c r="Y341" s="189">
        <v>835</v>
      </c>
      <c r="Z341" s="166">
        <v>1125.2</v>
      </c>
      <c r="AA341" s="167">
        <v>1211</v>
      </c>
      <c r="AB341" s="166">
        <v>1554</v>
      </c>
      <c r="AC341" s="321">
        <v>921</v>
      </c>
      <c r="AD341" s="173">
        <v>957</v>
      </c>
      <c r="AE341" s="191">
        <v>576</v>
      </c>
      <c r="AF341" s="173">
        <v>700</v>
      </c>
      <c r="AG341" s="174">
        <v>727</v>
      </c>
      <c r="AH341" s="173">
        <v>537.64</v>
      </c>
      <c r="AI341" s="174">
        <v>602</v>
      </c>
      <c r="AJ341" s="173">
        <v>552.29</v>
      </c>
      <c r="AK341" s="174">
        <v>594</v>
      </c>
      <c r="AL341" s="173">
        <v>346</v>
      </c>
      <c r="AM341" s="174">
        <v>332</v>
      </c>
      <c r="AN341" s="173">
        <v>819.13</v>
      </c>
      <c r="AO341" s="189">
        <v>850.6</v>
      </c>
      <c r="AP341" s="173">
        <v>605.60799999999995</v>
      </c>
      <c r="AQ341" s="174">
        <v>726.9369999999999</v>
      </c>
      <c r="AR341" s="173">
        <v>765</v>
      </c>
      <c r="AS341" s="174">
        <v>824</v>
      </c>
      <c r="AT341" s="173">
        <v>677.84</v>
      </c>
      <c r="AU341" s="174">
        <v>729.46</v>
      </c>
      <c r="AV341" s="173">
        <v>761.6</v>
      </c>
      <c r="AW341" s="174">
        <v>513</v>
      </c>
      <c r="AX341" s="173">
        <v>585.11755999999991</v>
      </c>
      <c r="AY341" s="174">
        <v>607.58884</v>
      </c>
      <c r="AZ341" s="192">
        <v>822.03389830508479</v>
      </c>
      <c r="BA341" s="174">
        <v>854</v>
      </c>
      <c r="BB341" s="166">
        <v>994</v>
      </c>
      <c r="BC341" s="167">
        <v>520.07533039647581</v>
      </c>
      <c r="BD341" s="173">
        <v>1337</v>
      </c>
      <c r="BE341" s="174">
        <v>1438</v>
      </c>
      <c r="BF341" s="173">
        <v>666</v>
      </c>
      <c r="BG341" s="174">
        <v>566</v>
      </c>
      <c r="BH341" s="173">
        <v>834</v>
      </c>
      <c r="BI341" s="174">
        <v>833</v>
      </c>
      <c r="BJ341" s="173">
        <v>531.36</v>
      </c>
      <c r="BK341" s="174">
        <v>552</v>
      </c>
      <c r="BL341" s="173">
        <v>485</v>
      </c>
      <c r="BM341" s="189">
        <v>477</v>
      </c>
      <c r="BN341" s="193">
        <v>758</v>
      </c>
      <c r="BO341" s="194">
        <v>816</v>
      </c>
      <c r="BP341" s="166">
        <v>1135.2</v>
      </c>
      <c r="BQ341" s="167">
        <v>817.17503251999983</v>
      </c>
    </row>
    <row r="342" spans="1:69" s="195" customFormat="1" ht="44.25" customHeight="1" thickBot="1" x14ac:dyDescent="0.3">
      <c r="A342" s="221">
        <v>264</v>
      </c>
      <c r="B342" s="105" t="s">
        <v>325</v>
      </c>
      <c r="C342" s="1383" t="s">
        <v>3</v>
      </c>
      <c r="D342" s="1383"/>
      <c r="E342" s="139" t="s">
        <v>8</v>
      </c>
      <c r="F342" s="222" t="e">
        <f>#REF!</f>
        <v>#REF!</v>
      </c>
      <c r="G342" s="139">
        <v>1.69</v>
      </c>
      <c r="H342" s="222" t="e">
        <f t="shared" si="9"/>
        <v>#REF!</v>
      </c>
      <c r="I342" s="222" t="e">
        <f>(H342*($I$9+#REF!))+H342</f>
        <v>#REF!</v>
      </c>
      <c r="J342" s="278" t="e">
        <f>#REF!</f>
        <v>#REF!</v>
      </c>
      <c r="K342" s="279" t="e">
        <f>#REF!</f>
        <v>#REF!</v>
      </c>
      <c r="L342" s="166">
        <v>979</v>
      </c>
      <c r="M342" s="167">
        <v>632</v>
      </c>
      <c r="N342" s="184">
        <v>734.30201638515655</v>
      </c>
      <c r="O342" s="185">
        <v>579.5</v>
      </c>
      <c r="P342" s="186">
        <v>1081</v>
      </c>
      <c r="Q342" s="167">
        <v>803.25</v>
      </c>
      <c r="R342" s="166">
        <v>974.27798788267592</v>
      </c>
      <c r="S342" s="167">
        <v>862.2</v>
      </c>
      <c r="T342" s="187">
        <v>1712</v>
      </c>
      <c r="U342" s="188">
        <v>494</v>
      </c>
      <c r="V342" s="166">
        <v>795.45726243146373</v>
      </c>
      <c r="W342" s="167">
        <v>856.0392875382438</v>
      </c>
      <c r="X342" s="173">
        <v>967</v>
      </c>
      <c r="Y342" s="189">
        <v>967</v>
      </c>
      <c r="Z342" s="166">
        <v>1302.5</v>
      </c>
      <c r="AA342" s="167">
        <v>1402</v>
      </c>
      <c r="AB342" s="166">
        <v>1798</v>
      </c>
      <c r="AC342" s="321">
        <v>1066</v>
      </c>
      <c r="AD342" s="173">
        <v>1107</v>
      </c>
      <c r="AE342" s="191">
        <v>667</v>
      </c>
      <c r="AF342" s="173">
        <v>810</v>
      </c>
      <c r="AG342" s="174">
        <v>841</v>
      </c>
      <c r="AH342" s="173">
        <v>622.37</v>
      </c>
      <c r="AI342" s="174">
        <v>698</v>
      </c>
      <c r="AJ342" s="173">
        <v>639.11</v>
      </c>
      <c r="AK342" s="174">
        <v>688</v>
      </c>
      <c r="AL342" s="173">
        <v>403</v>
      </c>
      <c r="AM342" s="174">
        <v>389</v>
      </c>
      <c r="AN342" s="173">
        <v>948.17</v>
      </c>
      <c r="AO342" s="189">
        <v>984.6</v>
      </c>
      <c r="AP342" s="173">
        <v>701.01199999999994</v>
      </c>
      <c r="AQ342" s="174">
        <v>841.00699999999995</v>
      </c>
      <c r="AR342" s="173">
        <v>886</v>
      </c>
      <c r="AS342" s="174">
        <v>953</v>
      </c>
      <c r="AT342" s="173">
        <v>784.62</v>
      </c>
      <c r="AU342" s="174">
        <v>844.37</v>
      </c>
      <c r="AV342" s="173">
        <v>881.6</v>
      </c>
      <c r="AW342" s="174">
        <v>593</v>
      </c>
      <c r="AX342" s="173">
        <v>677.28986000000009</v>
      </c>
      <c r="AY342" s="174">
        <v>703.30258000000003</v>
      </c>
      <c r="AZ342" s="192">
        <v>951.69491525423734</v>
      </c>
      <c r="BA342" s="174">
        <v>987.00000000000011</v>
      </c>
      <c r="BB342" s="166">
        <v>1150</v>
      </c>
      <c r="BC342" s="167">
        <v>601.72559467174119</v>
      </c>
      <c r="BD342" s="173">
        <v>1547</v>
      </c>
      <c r="BE342" s="174">
        <v>1665</v>
      </c>
      <c r="BF342" s="173">
        <v>771</v>
      </c>
      <c r="BG342" s="174">
        <v>655</v>
      </c>
      <c r="BH342" s="173">
        <v>966</v>
      </c>
      <c r="BI342" s="174">
        <v>964</v>
      </c>
      <c r="BJ342" s="173">
        <v>615.25</v>
      </c>
      <c r="BK342" s="174">
        <v>639</v>
      </c>
      <c r="BL342" s="173">
        <v>561</v>
      </c>
      <c r="BM342" s="189">
        <v>551</v>
      </c>
      <c r="BN342" s="193">
        <v>878</v>
      </c>
      <c r="BO342" s="194">
        <v>945</v>
      </c>
      <c r="BP342" s="166">
        <v>1313.4</v>
      </c>
      <c r="BQ342" s="167">
        <v>945.91248972000005</v>
      </c>
    </row>
    <row r="343" spans="1:69" s="195" customFormat="1" ht="44.25" customHeight="1" thickBot="1" x14ac:dyDescent="0.3">
      <c r="A343" s="205">
        <v>265</v>
      </c>
      <c r="B343" s="24" t="s">
        <v>326</v>
      </c>
      <c r="C343" s="1390" t="s">
        <v>3</v>
      </c>
      <c r="D343" s="1390"/>
      <c r="E343" s="138" t="s">
        <v>8</v>
      </c>
      <c r="F343" s="206" t="e">
        <f>#REF!</f>
        <v>#REF!</v>
      </c>
      <c r="G343" s="138">
        <v>1.85</v>
      </c>
      <c r="H343" s="206" t="e">
        <f t="shared" si="9"/>
        <v>#REF!</v>
      </c>
      <c r="I343" s="206" t="e">
        <f>(H343*($I$9+#REF!))+H343</f>
        <v>#REF!</v>
      </c>
      <c r="J343" s="274" t="e">
        <f>#REF!</f>
        <v>#REF!</v>
      </c>
      <c r="K343" s="275" t="e">
        <f>#REF!</f>
        <v>#REF!</v>
      </c>
      <c r="L343" s="166">
        <v>1071</v>
      </c>
      <c r="M343" s="167">
        <v>692</v>
      </c>
      <c r="N343" s="184">
        <v>803.82173391274523</v>
      </c>
      <c r="O343" s="185">
        <v>634.4</v>
      </c>
      <c r="P343" s="186">
        <v>1183</v>
      </c>
      <c r="Q343" s="167">
        <v>879.75</v>
      </c>
      <c r="R343" s="166">
        <v>1066.5173240135803</v>
      </c>
      <c r="S343" s="167">
        <v>943.9</v>
      </c>
      <c r="T343" s="187">
        <v>1874</v>
      </c>
      <c r="U343" s="188">
        <v>541</v>
      </c>
      <c r="V343" s="166">
        <v>870.76682573858466</v>
      </c>
      <c r="W343" s="167">
        <v>937.08442718683534</v>
      </c>
      <c r="X343" s="173">
        <v>1058</v>
      </c>
      <c r="Y343" s="189">
        <v>1058</v>
      </c>
      <c r="Z343" s="166">
        <v>1425.8</v>
      </c>
      <c r="AA343" s="167">
        <v>1534</v>
      </c>
      <c r="AB343" s="166">
        <v>1968</v>
      </c>
      <c r="AC343" s="321">
        <v>1167</v>
      </c>
      <c r="AD343" s="173">
        <v>1212</v>
      </c>
      <c r="AE343" s="191">
        <v>730</v>
      </c>
      <c r="AF343" s="173">
        <v>887</v>
      </c>
      <c r="AG343" s="174">
        <v>921</v>
      </c>
      <c r="AH343" s="173">
        <v>680.95</v>
      </c>
      <c r="AI343" s="174">
        <v>764</v>
      </c>
      <c r="AJ343" s="173">
        <v>699.77</v>
      </c>
      <c r="AK343" s="174">
        <v>753</v>
      </c>
      <c r="AL343" s="173">
        <v>461</v>
      </c>
      <c r="AM343" s="174">
        <v>444</v>
      </c>
      <c r="AN343" s="173">
        <v>1037.94</v>
      </c>
      <c r="AO343" s="189">
        <v>1077.8</v>
      </c>
      <c r="AP343" s="173">
        <v>767.38</v>
      </c>
      <c r="AQ343" s="174">
        <v>919.81899999999996</v>
      </c>
      <c r="AR343" s="173">
        <v>970</v>
      </c>
      <c r="AS343" s="174">
        <v>1044</v>
      </c>
      <c r="AT343" s="173">
        <v>858.9</v>
      </c>
      <c r="AU343" s="174">
        <v>924.31</v>
      </c>
      <c r="AV343" s="173">
        <v>966.40000000000009</v>
      </c>
      <c r="AW343" s="174">
        <v>650</v>
      </c>
      <c r="AX343" s="173">
        <v>741.41521999999998</v>
      </c>
      <c r="AY343" s="174">
        <v>769.88376000000005</v>
      </c>
      <c r="AZ343" s="192">
        <v>1045.7627118644068</v>
      </c>
      <c r="BA343" s="174">
        <v>1086</v>
      </c>
      <c r="BB343" s="166">
        <v>1259</v>
      </c>
      <c r="BC343" s="167">
        <v>658.17271937445707</v>
      </c>
      <c r="BD343" s="173">
        <v>1694</v>
      </c>
      <c r="BE343" s="174">
        <v>1823</v>
      </c>
      <c r="BF343" s="173">
        <v>844</v>
      </c>
      <c r="BG343" s="174">
        <v>717</v>
      </c>
      <c r="BH343" s="173">
        <v>1057</v>
      </c>
      <c r="BI343" s="174">
        <v>1056</v>
      </c>
      <c r="BJ343" s="173">
        <v>673.73</v>
      </c>
      <c r="BK343" s="174">
        <v>699</v>
      </c>
      <c r="BL343" s="173">
        <v>614</v>
      </c>
      <c r="BM343" s="189">
        <v>604</v>
      </c>
      <c r="BN343" s="193">
        <v>961</v>
      </c>
      <c r="BO343" s="194">
        <v>1034</v>
      </c>
      <c r="BP343" s="166">
        <v>1437.7</v>
      </c>
      <c r="BQ343" s="167">
        <v>1035.4677920399999</v>
      </c>
    </row>
    <row r="344" spans="1:69" s="195" customFormat="1" ht="44.25" customHeight="1" thickBot="1" x14ac:dyDescent="0.3">
      <c r="A344" s="221">
        <v>266</v>
      </c>
      <c r="B344" s="105" t="s">
        <v>327</v>
      </c>
      <c r="C344" s="1383" t="s">
        <v>3</v>
      </c>
      <c r="D344" s="1383"/>
      <c r="E344" s="139" t="s">
        <v>8</v>
      </c>
      <c r="F344" s="222" t="e">
        <f>#REF!</f>
        <v>#REF!</v>
      </c>
      <c r="G344" s="139">
        <v>0.17</v>
      </c>
      <c r="H344" s="222" t="e">
        <f t="shared" si="9"/>
        <v>#REF!</v>
      </c>
      <c r="I344" s="222" t="e">
        <f>(H344*($I$9+#REF!))+H344</f>
        <v>#REF!</v>
      </c>
      <c r="J344" s="278" t="e">
        <f>#REF!</f>
        <v>#REF!</v>
      </c>
      <c r="K344" s="279" t="e">
        <f>#REF!</f>
        <v>#REF!</v>
      </c>
      <c r="L344" s="166">
        <v>98</v>
      </c>
      <c r="M344" s="167">
        <v>64</v>
      </c>
      <c r="N344" s="184">
        <v>73.864699873063088</v>
      </c>
      <c r="O344" s="185">
        <v>58.3</v>
      </c>
      <c r="P344" s="186">
        <v>109</v>
      </c>
      <c r="Q344" s="167">
        <v>81</v>
      </c>
      <c r="R344" s="166">
        <v>98.004294639085785</v>
      </c>
      <c r="S344" s="167">
        <v>86.7</v>
      </c>
      <c r="T344" s="187">
        <v>172</v>
      </c>
      <c r="U344" s="188">
        <v>50</v>
      </c>
      <c r="V344" s="166">
        <v>80.016411013815897</v>
      </c>
      <c r="W344" s="167">
        <v>86.110460876628096</v>
      </c>
      <c r="X344" s="173">
        <v>97</v>
      </c>
      <c r="Y344" s="189">
        <v>97</v>
      </c>
      <c r="Z344" s="166">
        <v>131</v>
      </c>
      <c r="AA344" s="167">
        <v>141</v>
      </c>
      <c r="AB344" s="166">
        <v>181</v>
      </c>
      <c r="AC344" s="321">
        <v>107</v>
      </c>
      <c r="AD344" s="173">
        <v>111</v>
      </c>
      <c r="AE344" s="191">
        <v>67</v>
      </c>
      <c r="AF344" s="173">
        <v>81</v>
      </c>
      <c r="AG344" s="174">
        <v>85</v>
      </c>
      <c r="AH344" s="173">
        <v>62.76</v>
      </c>
      <c r="AI344" s="174">
        <v>70</v>
      </c>
      <c r="AJ344" s="173">
        <v>63.81</v>
      </c>
      <c r="AK344" s="174">
        <v>69</v>
      </c>
      <c r="AL344" s="173">
        <v>95</v>
      </c>
      <c r="AM344" s="174">
        <v>92</v>
      </c>
      <c r="AN344" s="173">
        <v>95.38</v>
      </c>
      <c r="AO344" s="189">
        <v>99</v>
      </c>
      <c r="AP344" s="173">
        <v>69.478999999999999</v>
      </c>
      <c r="AQ344" s="174">
        <v>221.91799999999998</v>
      </c>
      <c r="AR344" s="173">
        <v>89</v>
      </c>
      <c r="AS344" s="174">
        <v>96</v>
      </c>
      <c r="AT344" s="173">
        <v>78.930000000000007</v>
      </c>
      <c r="AU344" s="174">
        <v>84.94</v>
      </c>
      <c r="AV344" s="173">
        <v>88</v>
      </c>
      <c r="AW344" s="174">
        <v>60</v>
      </c>
      <c r="AX344" s="173">
        <v>68.130560000000003</v>
      </c>
      <c r="AY344" s="174">
        <v>70.74448000000001</v>
      </c>
      <c r="AZ344" s="192">
        <v>105.08474576271188</v>
      </c>
      <c r="BA344" s="174">
        <v>110</v>
      </c>
      <c r="BB344" s="166">
        <v>116</v>
      </c>
      <c r="BC344" s="167">
        <v>60.40075471698114</v>
      </c>
      <c r="BD344" s="173">
        <v>156</v>
      </c>
      <c r="BE344" s="174">
        <v>167</v>
      </c>
      <c r="BF344" s="173">
        <v>78</v>
      </c>
      <c r="BG344" s="174">
        <v>65</v>
      </c>
      <c r="BH344" s="173">
        <v>97</v>
      </c>
      <c r="BI344" s="174">
        <v>97</v>
      </c>
      <c r="BJ344" s="173">
        <v>61.86</v>
      </c>
      <c r="BK344" s="174">
        <v>64</v>
      </c>
      <c r="BL344" s="173">
        <v>56</v>
      </c>
      <c r="BM344" s="189">
        <v>56</v>
      </c>
      <c r="BN344" s="193">
        <v>88</v>
      </c>
      <c r="BO344" s="194">
        <v>95</v>
      </c>
      <c r="BP344" s="166">
        <v>132</v>
      </c>
      <c r="BQ344" s="167">
        <v>95.150798599999987</v>
      </c>
    </row>
    <row r="345" spans="1:69" s="195" customFormat="1" ht="44.25" customHeight="1" thickBot="1" x14ac:dyDescent="0.3">
      <c r="A345" s="205">
        <v>267</v>
      </c>
      <c r="B345" s="24" t="s">
        <v>328</v>
      </c>
      <c r="C345" s="1390" t="s">
        <v>3</v>
      </c>
      <c r="D345" s="1390"/>
      <c r="E345" s="138" t="s">
        <v>8</v>
      </c>
      <c r="F345" s="206" t="e">
        <f>#REF!</f>
        <v>#REF!</v>
      </c>
      <c r="G345" s="138">
        <v>0.17</v>
      </c>
      <c r="H345" s="206" t="e">
        <f t="shared" si="9"/>
        <v>#REF!</v>
      </c>
      <c r="I345" s="206" t="e">
        <f>(H345*($I$9+#REF!))+H345</f>
        <v>#REF!</v>
      </c>
      <c r="J345" s="274" t="e">
        <f>#REF!</f>
        <v>#REF!</v>
      </c>
      <c r="K345" s="275" t="e">
        <f>#REF!</f>
        <v>#REF!</v>
      </c>
      <c r="L345" s="166">
        <v>98</v>
      </c>
      <c r="M345" s="167">
        <v>64</v>
      </c>
      <c r="N345" s="184">
        <v>73.864699873063088</v>
      </c>
      <c r="O345" s="185">
        <v>58.3</v>
      </c>
      <c r="P345" s="186">
        <v>109</v>
      </c>
      <c r="Q345" s="167">
        <v>81</v>
      </c>
      <c r="R345" s="166">
        <v>98.004294639085785</v>
      </c>
      <c r="S345" s="167">
        <v>86.7</v>
      </c>
      <c r="T345" s="187">
        <v>172</v>
      </c>
      <c r="U345" s="188">
        <v>50</v>
      </c>
      <c r="V345" s="166">
        <v>80.016411013815897</v>
      </c>
      <c r="W345" s="167">
        <v>86.110460876628096</v>
      </c>
      <c r="X345" s="173">
        <v>0</v>
      </c>
      <c r="Y345" s="189">
        <v>0</v>
      </c>
      <c r="Z345" s="166">
        <v>131</v>
      </c>
      <c r="AA345" s="167">
        <v>141</v>
      </c>
      <c r="AB345" s="166">
        <v>181</v>
      </c>
      <c r="AC345" s="321">
        <v>107</v>
      </c>
      <c r="AD345" s="173">
        <v>111</v>
      </c>
      <c r="AE345" s="191">
        <v>67</v>
      </c>
      <c r="AF345" s="173">
        <v>81</v>
      </c>
      <c r="AG345" s="174">
        <v>85</v>
      </c>
      <c r="AH345" s="173">
        <v>62.76</v>
      </c>
      <c r="AI345" s="174">
        <v>70</v>
      </c>
      <c r="AJ345" s="173">
        <v>63.81</v>
      </c>
      <c r="AK345" s="174">
        <v>69</v>
      </c>
      <c r="AL345" s="173">
        <v>46</v>
      </c>
      <c r="AM345" s="174">
        <v>45</v>
      </c>
      <c r="AN345" s="173">
        <v>95.38</v>
      </c>
      <c r="AO345" s="189">
        <v>99</v>
      </c>
      <c r="AP345" s="173">
        <v>104.73699999999999</v>
      </c>
      <c r="AQ345" s="174">
        <v>111.996</v>
      </c>
      <c r="AR345" s="173">
        <v>89</v>
      </c>
      <c r="AS345" s="174">
        <v>96</v>
      </c>
      <c r="AT345" s="173">
        <v>78.930000000000007</v>
      </c>
      <c r="AU345" s="174">
        <v>84.94</v>
      </c>
      <c r="AV345" s="173">
        <v>88</v>
      </c>
      <c r="AW345" s="174">
        <v>60</v>
      </c>
      <c r="AX345" s="173">
        <v>68.130560000000003</v>
      </c>
      <c r="AY345" s="174">
        <v>70.74448000000001</v>
      </c>
      <c r="AZ345" s="192">
        <v>105.08474576271188</v>
      </c>
      <c r="BA345" s="174">
        <v>110</v>
      </c>
      <c r="BB345" s="166">
        <v>116</v>
      </c>
      <c r="BC345" s="167">
        <v>60.40075471698114</v>
      </c>
      <c r="BD345" s="173">
        <v>156</v>
      </c>
      <c r="BE345" s="174">
        <v>167</v>
      </c>
      <c r="BF345" s="173">
        <v>78</v>
      </c>
      <c r="BG345" s="174">
        <v>65</v>
      </c>
      <c r="BH345" s="173">
        <v>97</v>
      </c>
      <c r="BI345" s="174">
        <v>97</v>
      </c>
      <c r="BJ345" s="173">
        <v>61.86</v>
      </c>
      <c r="BK345" s="174">
        <v>64</v>
      </c>
      <c r="BL345" s="173">
        <v>56</v>
      </c>
      <c r="BM345" s="189">
        <v>56</v>
      </c>
      <c r="BN345" s="193">
        <v>88</v>
      </c>
      <c r="BO345" s="194">
        <v>95</v>
      </c>
      <c r="BP345" s="166">
        <v>132</v>
      </c>
      <c r="BQ345" s="167">
        <v>95.150798599999987</v>
      </c>
    </row>
    <row r="346" spans="1:69" s="195" customFormat="1" ht="44.25" customHeight="1" thickBot="1" x14ac:dyDescent="0.3">
      <c r="A346" s="221">
        <v>268</v>
      </c>
      <c r="B346" s="105" t="s">
        <v>329</v>
      </c>
      <c r="C346" s="1383" t="s">
        <v>3</v>
      </c>
      <c r="D346" s="1383"/>
      <c r="E346" s="139" t="s">
        <v>8</v>
      </c>
      <c r="F346" s="222" t="e">
        <f>#REF!</f>
        <v>#REF!</v>
      </c>
      <c r="G346" s="139">
        <v>0.22</v>
      </c>
      <c r="H346" s="222" t="e">
        <f t="shared" si="9"/>
        <v>#REF!</v>
      </c>
      <c r="I346" s="222" t="e">
        <f>(H346*($I$9+#REF!))+H346</f>
        <v>#REF!</v>
      </c>
      <c r="J346" s="278" t="e">
        <f>#REF!</f>
        <v>#REF!</v>
      </c>
      <c r="K346" s="279" t="e">
        <f>#REF!</f>
        <v>#REF!</v>
      </c>
      <c r="L346" s="166">
        <v>127</v>
      </c>
      <c r="M346" s="167">
        <v>82</v>
      </c>
      <c r="N346" s="184">
        <v>95.589611600434566</v>
      </c>
      <c r="O346" s="185">
        <v>75.400000000000006</v>
      </c>
      <c r="P346" s="186">
        <v>141</v>
      </c>
      <c r="Q346" s="167">
        <v>104.25</v>
      </c>
      <c r="R346" s="166">
        <v>126.82908717999335</v>
      </c>
      <c r="S346" s="167">
        <v>112.2</v>
      </c>
      <c r="T346" s="187">
        <v>223</v>
      </c>
      <c r="U346" s="188">
        <v>64</v>
      </c>
      <c r="V346" s="166">
        <v>103.55064954729114</v>
      </c>
      <c r="W346" s="167">
        <v>111.43706701681283</v>
      </c>
      <c r="X346" s="173">
        <v>126</v>
      </c>
      <c r="Y346" s="189">
        <v>126</v>
      </c>
      <c r="Z346" s="166">
        <v>169.6</v>
      </c>
      <c r="AA346" s="167">
        <v>182</v>
      </c>
      <c r="AB346" s="166">
        <v>234</v>
      </c>
      <c r="AC346" s="321">
        <v>138</v>
      </c>
      <c r="AD346" s="173">
        <v>144</v>
      </c>
      <c r="AE346" s="191">
        <v>87</v>
      </c>
      <c r="AF346" s="173">
        <v>105</v>
      </c>
      <c r="AG346" s="174">
        <v>110</v>
      </c>
      <c r="AH346" s="173">
        <v>80.540000000000006</v>
      </c>
      <c r="AI346" s="174">
        <v>91</v>
      </c>
      <c r="AJ346" s="173">
        <v>83.68</v>
      </c>
      <c r="AK346" s="174">
        <v>90</v>
      </c>
      <c r="AL346" s="173">
        <v>61</v>
      </c>
      <c r="AM346" s="174">
        <v>69</v>
      </c>
      <c r="AN346" s="173">
        <v>123.43</v>
      </c>
      <c r="AO346" s="189">
        <v>128.19999999999999</v>
      </c>
      <c r="AP346" s="173">
        <v>90.218999999999994</v>
      </c>
      <c r="AQ346" s="174">
        <v>287.24899999999997</v>
      </c>
      <c r="AR346" s="173">
        <v>115</v>
      </c>
      <c r="AS346" s="174">
        <v>124</v>
      </c>
      <c r="AT346" s="173">
        <v>102.14</v>
      </c>
      <c r="AU346" s="174">
        <v>109.92</v>
      </c>
      <c r="AV346" s="173">
        <v>115.2</v>
      </c>
      <c r="AW346" s="174">
        <v>77</v>
      </c>
      <c r="AX346" s="173">
        <v>88.167100000000019</v>
      </c>
      <c r="AY346" s="174">
        <v>91.550440000000009</v>
      </c>
      <c r="AZ346" s="192">
        <v>144.91525423728814</v>
      </c>
      <c r="BA346" s="174">
        <v>153</v>
      </c>
      <c r="BB346" s="166">
        <v>150</v>
      </c>
      <c r="BC346" s="167">
        <v>78.285547445255474</v>
      </c>
      <c r="BD346" s="173">
        <v>201</v>
      </c>
      <c r="BE346" s="174">
        <v>217</v>
      </c>
      <c r="BF346" s="173">
        <v>101</v>
      </c>
      <c r="BG346" s="174">
        <v>85</v>
      </c>
      <c r="BH346" s="173">
        <v>126</v>
      </c>
      <c r="BI346" s="174">
        <v>126</v>
      </c>
      <c r="BJ346" s="173">
        <v>79.66</v>
      </c>
      <c r="BK346" s="174">
        <v>83</v>
      </c>
      <c r="BL346" s="173">
        <v>74</v>
      </c>
      <c r="BM346" s="189">
        <v>71</v>
      </c>
      <c r="BN346" s="193">
        <v>114</v>
      </c>
      <c r="BO346" s="194">
        <v>123</v>
      </c>
      <c r="BP346" s="166">
        <v>170.5</v>
      </c>
      <c r="BQ346" s="167">
        <v>123.14196092000002</v>
      </c>
    </row>
    <row r="347" spans="1:69" s="195" customFormat="1" ht="44.25" customHeight="1" thickBot="1" x14ac:dyDescent="0.3">
      <c r="A347" s="205">
        <v>269</v>
      </c>
      <c r="B347" s="24" t="s">
        <v>330</v>
      </c>
      <c r="C347" s="1390" t="s">
        <v>3</v>
      </c>
      <c r="D347" s="1390"/>
      <c r="E347" s="138" t="s">
        <v>8</v>
      </c>
      <c r="F347" s="206" t="e">
        <f>#REF!</f>
        <v>#REF!</v>
      </c>
      <c r="G347" s="138">
        <v>0.3</v>
      </c>
      <c r="H347" s="206" t="e">
        <f t="shared" si="9"/>
        <v>#REF!</v>
      </c>
      <c r="I347" s="206" t="e">
        <f>(H347*($I$9+#REF!))+H347</f>
        <v>#REF!</v>
      </c>
      <c r="J347" s="274" t="e">
        <f>#REF!</f>
        <v>#REF!</v>
      </c>
      <c r="K347" s="282" t="e">
        <f>#REF!</f>
        <v>#REF!</v>
      </c>
      <c r="L347" s="166">
        <v>174</v>
      </c>
      <c r="M347" s="167">
        <v>112</v>
      </c>
      <c r="N347" s="184">
        <v>130.34947036422895</v>
      </c>
      <c r="O347" s="185">
        <v>102.9</v>
      </c>
      <c r="P347" s="186">
        <v>192</v>
      </c>
      <c r="Q347" s="167">
        <v>142.5</v>
      </c>
      <c r="R347" s="166">
        <v>172.94875524544545</v>
      </c>
      <c r="S347" s="167">
        <v>153.1</v>
      </c>
      <c r="T347" s="187">
        <v>304</v>
      </c>
      <c r="U347" s="188">
        <v>88</v>
      </c>
      <c r="V347" s="166">
        <v>141.20543120085156</v>
      </c>
      <c r="W347" s="167">
        <v>151.95963684110839</v>
      </c>
      <c r="X347" s="173">
        <v>172</v>
      </c>
      <c r="Y347" s="189">
        <v>172</v>
      </c>
      <c r="Z347" s="166">
        <v>231.2</v>
      </c>
      <c r="AA347" s="167">
        <v>249</v>
      </c>
      <c r="AB347" s="166">
        <v>320</v>
      </c>
      <c r="AC347" s="321">
        <v>189</v>
      </c>
      <c r="AD347" s="173">
        <v>197</v>
      </c>
      <c r="AE347" s="191">
        <v>118</v>
      </c>
      <c r="AF347" s="173">
        <v>144</v>
      </c>
      <c r="AG347" s="174">
        <v>149</v>
      </c>
      <c r="AH347" s="173">
        <v>110.88</v>
      </c>
      <c r="AI347" s="174">
        <v>123</v>
      </c>
      <c r="AJ347" s="173">
        <v>114.01</v>
      </c>
      <c r="AK347" s="174">
        <v>122</v>
      </c>
      <c r="AL347" s="173">
        <v>81</v>
      </c>
      <c r="AM347" s="174">
        <v>78</v>
      </c>
      <c r="AN347" s="173">
        <v>168.31</v>
      </c>
      <c r="AO347" s="189">
        <v>174.8</v>
      </c>
      <c r="AP347" s="173">
        <v>124.44</v>
      </c>
      <c r="AQ347" s="174">
        <v>390.94899999999996</v>
      </c>
      <c r="AR347" s="173">
        <v>157</v>
      </c>
      <c r="AS347" s="174">
        <v>169</v>
      </c>
      <c r="AT347" s="173">
        <v>139.28</v>
      </c>
      <c r="AU347" s="174">
        <v>149.88999999999999</v>
      </c>
      <c r="AV347" s="173">
        <v>156.80000000000001</v>
      </c>
      <c r="AW347" s="174">
        <v>105</v>
      </c>
      <c r="AX347" s="173">
        <v>120.22978000000001</v>
      </c>
      <c r="AY347" s="174">
        <v>124.8463</v>
      </c>
      <c r="AZ347" s="192">
        <v>169.49152542372883</v>
      </c>
      <c r="BA347" s="174">
        <v>178</v>
      </c>
      <c r="BB347" s="166">
        <v>204</v>
      </c>
      <c r="BC347" s="167">
        <v>106.23828877005349</v>
      </c>
      <c r="BD347" s="173">
        <v>275</v>
      </c>
      <c r="BE347" s="174">
        <v>296</v>
      </c>
      <c r="BF347" s="173">
        <v>136</v>
      </c>
      <c r="BG347" s="174">
        <v>117</v>
      </c>
      <c r="BH347" s="173">
        <v>171</v>
      </c>
      <c r="BI347" s="174">
        <v>171</v>
      </c>
      <c r="BJ347" s="173">
        <v>109.32</v>
      </c>
      <c r="BK347" s="174">
        <v>113</v>
      </c>
      <c r="BL347" s="173">
        <v>100</v>
      </c>
      <c r="BM347" s="189">
        <v>98</v>
      </c>
      <c r="BN347" s="193">
        <v>156</v>
      </c>
      <c r="BO347" s="194">
        <v>168</v>
      </c>
      <c r="BP347" s="166">
        <v>233.20000000000002</v>
      </c>
      <c r="BQ347" s="167">
        <v>167.90593116000002</v>
      </c>
    </row>
    <row r="348" spans="1:69" s="195" customFormat="1" ht="44.25" customHeight="1" thickBot="1" x14ac:dyDescent="0.3">
      <c r="A348" s="221">
        <v>270</v>
      </c>
      <c r="B348" s="105" t="s">
        <v>331</v>
      </c>
      <c r="C348" s="1383" t="s">
        <v>3</v>
      </c>
      <c r="D348" s="1383"/>
      <c r="E348" s="139" t="s">
        <v>8</v>
      </c>
      <c r="F348" s="222" t="e">
        <f>#REF!</f>
        <v>#REF!</v>
      </c>
      <c r="G348" s="139">
        <v>0.5</v>
      </c>
      <c r="H348" s="222" t="e">
        <f t="shared" si="9"/>
        <v>#REF!</v>
      </c>
      <c r="I348" s="222" t="e">
        <f>(H348*($I$9+#REF!))+H348</f>
        <v>#REF!</v>
      </c>
      <c r="J348" s="278" t="e">
        <f>#REF!</f>
        <v>#REF!</v>
      </c>
      <c r="K348" s="279" t="e">
        <f>#REF!</f>
        <v>#REF!</v>
      </c>
      <c r="L348" s="166">
        <v>290</v>
      </c>
      <c r="M348" s="167">
        <v>187</v>
      </c>
      <c r="N348" s="184">
        <v>217.24911727371494</v>
      </c>
      <c r="O348" s="185">
        <v>171.4</v>
      </c>
      <c r="P348" s="186">
        <v>320</v>
      </c>
      <c r="Q348" s="167">
        <v>237.75</v>
      </c>
      <c r="R348" s="166">
        <v>288.24792540907578</v>
      </c>
      <c r="S348" s="167">
        <v>255.1</v>
      </c>
      <c r="T348" s="187">
        <v>507</v>
      </c>
      <c r="U348" s="188">
        <v>146</v>
      </c>
      <c r="V348" s="166">
        <v>235.34238533475263</v>
      </c>
      <c r="W348" s="167">
        <v>253.2660614018474</v>
      </c>
      <c r="X348" s="173">
        <v>286</v>
      </c>
      <c r="Y348" s="189">
        <v>286</v>
      </c>
      <c r="Z348" s="166">
        <v>385.3</v>
      </c>
      <c r="AA348" s="167">
        <v>415</v>
      </c>
      <c r="AB348" s="166">
        <v>532</v>
      </c>
      <c r="AC348" s="321">
        <v>315</v>
      </c>
      <c r="AD348" s="173">
        <v>328</v>
      </c>
      <c r="AE348" s="191">
        <v>197</v>
      </c>
      <c r="AF348" s="173">
        <v>240</v>
      </c>
      <c r="AG348" s="174">
        <v>249</v>
      </c>
      <c r="AH348" s="173">
        <v>184.1</v>
      </c>
      <c r="AI348" s="174">
        <v>206</v>
      </c>
      <c r="AJ348" s="173">
        <v>189.33</v>
      </c>
      <c r="AK348" s="174">
        <v>204</v>
      </c>
      <c r="AL348" s="173">
        <v>115</v>
      </c>
      <c r="AM348" s="174">
        <v>112</v>
      </c>
      <c r="AN348" s="173">
        <v>280.52</v>
      </c>
      <c r="AO348" s="189">
        <v>291.3</v>
      </c>
      <c r="AP348" s="173">
        <v>207.39999999999998</v>
      </c>
      <c r="AQ348" s="174">
        <v>300.72999999999996</v>
      </c>
      <c r="AR348" s="173">
        <v>262</v>
      </c>
      <c r="AS348" s="174">
        <v>282</v>
      </c>
      <c r="AT348" s="173">
        <v>232.14</v>
      </c>
      <c r="AU348" s="174">
        <v>249.81</v>
      </c>
      <c r="AV348" s="173">
        <v>260.8</v>
      </c>
      <c r="AW348" s="174">
        <v>176</v>
      </c>
      <c r="AX348" s="173">
        <v>200.38648000000001</v>
      </c>
      <c r="AY348" s="174">
        <v>208.08068</v>
      </c>
      <c r="AZ348" s="192">
        <v>300.84745762711867</v>
      </c>
      <c r="BA348" s="174">
        <v>313</v>
      </c>
      <c r="BB348" s="166">
        <v>340</v>
      </c>
      <c r="BC348" s="167">
        <v>177.8207073954984</v>
      </c>
      <c r="BD348" s="173">
        <v>458</v>
      </c>
      <c r="BE348" s="174">
        <v>493</v>
      </c>
      <c r="BF348" s="173">
        <v>228</v>
      </c>
      <c r="BG348" s="174">
        <v>194</v>
      </c>
      <c r="BH348" s="173">
        <v>286</v>
      </c>
      <c r="BI348" s="174">
        <v>285</v>
      </c>
      <c r="BJ348" s="173">
        <v>182.2</v>
      </c>
      <c r="BK348" s="174">
        <v>189</v>
      </c>
      <c r="BL348" s="173">
        <v>166</v>
      </c>
      <c r="BM348" s="189">
        <v>163</v>
      </c>
      <c r="BN348" s="193">
        <v>260</v>
      </c>
      <c r="BO348" s="194">
        <v>280</v>
      </c>
      <c r="BP348" s="166">
        <v>388.3</v>
      </c>
      <c r="BQ348" s="167">
        <v>279.85689952000001</v>
      </c>
    </row>
    <row r="349" spans="1:69" s="195" customFormat="1" ht="44.25" customHeight="1" thickBot="1" x14ac:dyDescent="0.3">
      <c r="A349" s="205">
        <v>271</v>
      </c>
      <c r="B349" s="24" t="s">
        <v>332</v>
      </c>
      <c r="C349" s="1390" t="s">
        <v>3</v>
      </c>
      <c r="D349" s="1390"/>
      <c r="E349" s="138" t="s">
        <v>8</v>
      </c>
      <c r="F349" s="206" t="e">
        <f>#REF!</f>
        <v>#REF!</v>
      </c>
      <c r="G349" s="138">
        <v>0.32</v>
      </c>
      <c r="H349" s="206" t="e">
        <f t="shared" si="9"/>
        <v>#REF!</v>
      </c>
      <c r="I349" s="206" t="e">
        <f>(H349*($I$9+#REF!))+H349</f>
        <v>#REF!</v>
      </c>
      <c r="J349" s="274" t="e">
        <f>#REF!</f>
        <v>#REF!</v>
      </c>
      <c r="K349" s="275" t="e">
        <f>#REF!</f>
        <v>#REF!</v>
      </c>
      <c r="L349" s="166">
        <v>185</v>
      </c>
      <c r="M349" s="167">
        <v>120</v>
      </c>
      <c r="N349" s="184">
        <v>139.03943505517756</v>
      </c>
      <c r="O349" s="185">
        <v>109.7</v>
      </c>
      <c r="P349" s="186">
        <v>205</v>
      </c>
      <c r="Q349" s="167">
        <v>152.25</v>
      </c>
      <c r="R349" s="166">
        <v>184.4786722618085</v>
      </c>
      <c r="S349" s="167">
        <v>163.30000000000001</v>
      </c>
      <c r="T349" s="187">
        <v>324</v>
      </c>
      <c r="U349" s="188">
        <v>93</v>
      </c>
      <c r="V349" s="166">
        <v>150.61912661424171</v>
      </c>
      <c r="W349" s="167">
        <v>162.09027929718232</v>
      </c>
      <c r="X349" s="173">
        <v>0</v>
      </c>
      <c r="Y349" s="189">
        <v>0</v>
      </c>
      <c r="Z349" s="166">
        <v>246.6</v>
      </c>
      <c r="AA349" s="167">
        <v>265</v>
      </c>
      <c r="AB349" s="166">
        <v>341</v>
      </c>
      <c r="AC349" s="321">
        <v>202</v>
      </c>
      <c r="AD349" s="173">
        <v>210</v>
      </c>
      <c r="AE349" s="191">
        <v>126</v>
      </c>
      <c r="AF349" s="173">
        <v>153</v>
      </c>
      <c r="AG349" s="174">
        <v>159</v>
      </c>
      <c r="AH349" s="173">
        <v>118.2</v>
      </c>
      <c r="AI349" s="174">
        <v>132</v>
      </c>
      <c r="AJ349" s="173">
        <v>121.34</v>
      </c>
      <c r="AK349" s="174">
        <v>131</v>
      </c>
      <c r="AL349" s="173">
        <v>86</v>
      </c>
      <c r="AM349" s="174">
        <v>83</v>
      </c>
      <c r="AN349" s="193" t="s">
        <v>469</v>
      </c>
      <c r="AO349" s="247">
        <v>186.4</v>
      </c>
      <c r="AP349" s="173">
        <v>132.73599999999999</v>
      </c>
      <c r="AQ349" s="174">
        <v>192.88199999999998</v>
      </c>
      <c r="AR349" s="173">
        <v>168</v>
      </c>
      <c r="AS349" s="174">
        <v>181</v>
      </c>
      <c r="AT349" s="173">
        <v>148.57</v>
      </c>
      <c r="AU349" s="174">
        <v>159.88</v>
      </c>
      <c r="AV349" s="173">
        <v>166.4</v>
      </c>
      <c r="AW349" s="174">
        <v>112</v>
      </c>
      <c r="AX349" s="173">
        <v>128.24018000000001</v>
      </c>
      <c r="AY349" s="174">
        <v>133.1729</v>
      </c>
      <c r="AZ349" s="192">
        <v>187.28813559322035</v>
      </c>
      <c r="BA349" s="174">
        <v>196</v>
      </c>
      <c r="BB349" s="166">
        <v>218</v>
      </c>
      <c r="BC349" s="167">
        <v>113.51115577889449</v>
      </c>
      <c r="BD349" s="173">
        <v>293</v>
      </c>
      <c r="BE349" s="174">
        <v>315</v>
      </c>
      <c r="BF349" s="173">
        <v>163</v>
      </c>
      <c r="BG349" s="174">
        <v>124</v>
      </c>
      <c r="BH349" s="173">
        <v>183</v>
      </c>
      <c r="BI349" s="174">
        <v>183</v>
      </c>
      <c r="BJ349" s="173">
        <v>116.1</v>
      </c>
      <c r="BK349" s="174">
        <v>121</v>
      </c>
      <c r="BL349" s="173">
        <v>106</v>
      </c>
      <c r="BM349" s="189">
        <v>104</v>
      </c>
      <c r="BN349" s="193">
        <v>166</v>
      </c>
      <c r="BO349" s="194">
        <v>179</v>
      </c>
      <c r="BP349" s="166">
        <v>248.60000000000002</v>
      </c>
      <c r="BQ349" s="167">
        <v>179.11060463999999</v>
      </c>
    </row>
    <row r="350" spans="1:69" s="195" customFormat="1" ht="44.25" customHeight="1" thickBot="1" x14ac:dyDescent="0.3">
      <c r="A350" s="221">
        <v>272</v>
      </c>
      <c r="B350" s="105" t="s">
        <v>333</v>
      </c>
      <c r="C350" s="1383" t="s">
        <v>3</v>
      </c>
      <c r="D350" s="1383"/>
      <c r="E350" s="139" t="s">
        <v>8</v>
      </c>
      <c r="F350" s="222" t="e">
        <f>#REF!</f>
        <v>#REF!</v>
      </c>
      <c r="G350" s="139">
        <v>1</v>
      </c>
      <c r="H350" s="222" t="e">
        <f t="shared" si="9"/>
        <v>#REF!</v>
      </c>
      <c r="I350" s="222" t="e">
        <f>(H350*($I$9+#REF!))+H350</f>
        <v>#REF!</v>
      </c>
      <c r="J350" s="278" t="e">
        <f>#REF!</f>
        <v>#REF!</v>
      </c>
      <c r="K350" s="279" t="e">
        <f>#REF!</f>
        <v>#REF!</v>
      </c>
      <c r="L350" s="166">
        <v>579</v>
      </c>
      <c r="M350" s="167">
        <v>374</v>
      </c>
      <c r="N350" s="184">
        <v>434.49823454742989</v>
      </c>
      <c r="O350" s="185">
        <v>342.9</v>
      </c>
      <c r="P350" s="186">
        <v>640</v>
      </c>
      <c r="Q350" s="167">
        <v>475.5</v>
      </c>
      <c r="R350" s="166">
        <v>576.49585081815155</v>
      </c>
      <c r="S350" s="167">
        <v>510.2</v>
      </c>
      <c r="T350" s="187">
        <v>1013</v>
      </c>
      <c r="U350" s="188">
        <v>340</v>
      </c>
      <c r="V350" s="166">
        <v>525.87</v>
      </c>
      <c r="W350" s="167">
        <v>546.05999999999995</v>
      </c>
      <c r="X350" s="173">
        <v>639</v>
      </c>
      <c r="Y350" s="189">
        <v>639</v>
      </c>
      <c r="Z350" s="166">
        <v>770.7</v>
      </c>
      <c r="AA350" s="167">
        <v>829</v>
      </c>
      <c r="AB350" s="166">
        <v>1064</v>
      </c>
      <c r="AC350" s="321">
        <v>340</v>
      </c>
      <c r="AD350" s="173">
        <v>655</v>
      </c>
      <c r="AE350" s="191">
        <v>395</v>
      </c>
      <c r="AF350" s="173">
        <v>479</v>
      </c>
      <c r="AG350" s="174">
        <v>498</v>
      </c>
      <c r="AH350" s="173">
        <v>368.19</v>
      </c>
      <c r="AI350" s="174">
        <v>412</v>
      </c>
      <c r="AJ350" s="173">
        <v>378.65</v>
      </c>
      <c r="AK350" s="174">
        <v>407</v>
      </c>
      <c r="AL350" s="173">
        <v>288</v>
      </c>
      <c r="AM350" s="174">
        <v>277</v>
      </c>
      <c r="AN350" s="173">
        <v>561.04999999999995</v>
      </c>
      <c r="AO350" s="189">
        <v>582.6</v>
      </c>
      <c r="AP350" s="173">
        <v>613.904</v>
      </c>
      <c r="AQ350" s="174">
        <v>660.56899999999996</v>
      </c>
      <c r="AR350" s="173">
        <v>524</v>
      </c>
      <c r="AS350" s="174">
        <v>564</v>
      </c>
      <c r="AT350" s="173">
        <v>464.27</v>
      </c>
      <c r="AU350" s="174">
        <v>499.63</v>
      </c>
      <c r="AV350" s="173">
        <v>521.6</v>
      </c>
      <c r="AW350" s="174">
        <v>351</v>
      </c>
      <c r="AX350" s="173">
        <v>572.11120000000005</v>
      </c>
      <c r="AY350" s="174">
        <v>418.14288000000005</v>
      </c>
      <c r="AZ350" s="192">
        <v>699.15254237288138</v>
      </c>
      <c r="BA350" s="174">
        <v>382</v>
      </c>
      <c r="BB350" s="166">
        <v>681</v>
      </c>
      <c r="BC350" s="167">
        <v>356.23022508038588</v>
      </c>
      <c r="BD350" s="173">
        <v>916</v>
      </c>
      <c r="BE350" s="174">
        <v>565</v>
      </c>
      <c r="BF350" s="173">
        <v>508</v>
      </c>
      <c r="BG350" s="174">
        <v>457</v>
      </c>
      <c r="BH350" s="173">
        <v>572</v>
      </c>
      <c r="BI350" s="174">
        <v>571</v>
      </c>
      <c r="BJ350" s="173">
        <v>364.41</v>
      </c>
      <c r="BK350" s="174">
        <v>378</v>
      </c>
      <c r="BL350" s="173">
        <v>332</v>
      </c>
      <c r="BM350" s="189">
        <v>327</v>
      </c>
      <c r="BN350" s="193">
        <v>519</v>
      </c>
      <c r="BO350" s="194">
        <v>406</v>
      </c>
      <c r="BP350" s="166">
        <v>777.7</v>
      </c>
      <c r="BQ350" s="167">
        <v>836.00000000000011</v>
      </c>
    </row>
    <row r="351" spans="1:69" s="195" customFormat="1" ht="44.25" customHeight="1" thickBot="1" x14ac:dyDescent="0.3">
      <c r="A351" s="205">
        <v>273</v>
      </c>
      <c r="B351" s="24" t="s">
        <v>334</v>
      </c>
      <c r="C351" s="1390" t="s">
        <v>3</v>
      </c>
      <c r="D351" s="1390"/>
      <c r="E351" s="138" t="s">
        <v>8</v>
      </c>
      <c r="F351" s="206" t="e">
        <f>#REF!</f>
        <v>#REF!</v>
      </c>
      <c r="G351" s="138">
        <v>1.44</v>
      </c>
      <c r="H351" s="206" t="e">
        <f t="shared" si="9"/>
        <v>#REF!</v>
      </c>
      <c r="I351" s="206" t="e">
        <f>(H351*($I$9+#REF!))+H351</f>
        <v>#REF!</v>
      </c>
      <c r="J351" s="274" t="e">
        <f>#REF!</f>
        <v>#REF!</v>
      </c>
      <c r="K351" s="275" t="e">
        <f>#REF!</f>
        <v>#REF!</v>
      </c>
      <c r="L351" s="166">
        <v>834</v>
      </c>
      <c r="M351" s="167">
        <v>539</v>
      </c>
      <c r="N351" s="184">
        <v>625.67745774829905</v>
      </c>
      <c r="O351" s="185">
        <v>493.8</v>
      </c>
      <c r="P351" s="186">
        <v>921</v>
      </c>
      <c r="Q351" s="167">
        <v>684.75</v>
      </c>
      <c r="R351" s="166">
        <v>830.15402517813834</v>
      </c>
      <c r="S351" s="167">
        <v>734.7</v>
      </c>
      <c r="T351" s="187">
        <v>1459</v>
      </c>
      <c r="U351" s="188">
        <v>490</v>
      </c>
      <c r="V351" s="166">
        <v>757.24</v>
      </c>
      <c r="W351" s="167">
        <v>786.32</v>
      </c>
      <c r="X351" s="173">
        <v>639</v>
      </c>
      <c r="Y351" s="189">
        <v>639</v>
      </c>
      <c r="Z351" s="166">
        <v>1109.8</v>
      </c>
      <c r="AA351" s="167">
        <v>1194</v>
      </c>
      <c r="AB351" s="166">
        <v>1533</v>
      </c>
      <c r="AC351" s="321">
        <v>489</v>
      </c>
      <c r="AD351" s="173">
        <v>944</v>
      </c>
      <c r="AE351" s="191">
        <v>569</v>
      </c>
      <c r="AF351" s="173">
        <v>690</v>
      </c>
      <c r="AG351" s="174">
        <v>717</v>
      </c>
      <c r="AH351" s="173">
        <v>530.32000000000005</v>
      </c>
      <c r="AI351" s="174">
        <v>594</v>
      </c>
      <c r="AJ351" s="173">
        <v>544.97</v>
      </c>
      <c r="AK351" s="174">
        <v>587</v>
      </c>
      <c r="AL351" s="173">
        <v>903</v>
      </c>
      <c r="AM351" s="174">
        <v>718</v>
      </c>
      <c r="AN351" s="173">
        <v>807.91</v>
      </c>
      <c r="AO351" s="189">
        <v>838.9</v>
      </c>
      <c r="AP351" s="173">
        <v>883.52399999999989</v>
      </c>
      <c r="AQ351" s="174">
        <v>950.92899999999997</v>
      </c>
      <c r="AR351" s="173">
        <v>755</v>
      </c>
      <c r="AS351" s="174">
        <v>812</v>
      </c>
      <c r="AT351" s="173">
        <v>668.55</v>
      </c>
      <c r="AU351" s="174">
        <v>719.47</v>
      </c>
      <c r="AV351" s="173">
        <v>752</v>
      </c>
      <c r="AW351" s="174">
        <v>506</v>
      </c>
      <c r="AX351" s="173">
        <v>572.11120000000005</v>
      </c>
      <c r="AY351" s="174">
        <v>418.14288000000005</v>
      </c>
      <c r="AZ351" s="192">
        <v>699.15254237288138</v>
      </c>
      <c r="BA351" s="174">
        <v>366</v>
      </c>
      <c r="BB351" s="166">
        <v>980</v>
      </c>
      <c r="BC351" s="167">
        <v>512.8012500000001</v>
      </c>
      <c r="BD351" s="173">
        <v>1318</v>
      </c>
      <c r="BE351" s="174">
        <v>865</v>
      </c>
      <c r="BF351" s="173">
        <v>657</v>
      </c>
      <c r="BG351" s="174">
        <v>457</v>
      </c>
      <c r="BH351" s="173">
        <v>823</v>
      </c>
      <c r="BI351" s="174">
        <v>822</v>
      </c>
      <c r="BJ351" s="173">
        <v>524.58000000000004</v>
      </c>
      <c r="BK351" s="174">
        <v>544</v>
      </c>
      <c r="BL351" s="173">
        <v>478</v>
      </c>
      <c r="BM351" s="189">
        <v>469</v>
      </c>
      <c r="BN351" s="193">
        <v>748</v>
      </c>
      <c r="BO351" s="194">
        <v>585</v>
      </c>
      <c r="BP351" s="166">
        <v>1119.8000000000002</v>
      </c>
      <c r="BQ351" s="167">
        <v>1204.5</v>
      </c>
    </row>
    <row r="352" spans="1:69" s="195" customFormat="1" ht="44.25" customHeight="1" thickBot="1" x14ac:dyDescent="0.3">
      <c r="A352" s="221">
        <v>274</v>
      </c>
      <c r="B352" s="105" t="s">
        <v>335</v>
      </c>
      <c r="C352" s="1383" t="s">
        <v>3</v>
      </c>
      <c r="D352" s="1383"/>
      <c r="E352" s="139" t="s">
        <v>8</v>
      </c>
      <c r="F352" s="222" t="e">
        <f>#REF!</f>
        <v>#REF!</v>
      </c>
      <c r="G352" s="139">
        <v>1.44</v>
      </c>
      <c r="H352" s="222" t="e">
        <f t="shared" si="9"/>
        <v>#REF!</v>
      </c>
      <c r="I352" s="222" t="e">
        <f>(H352*($I$9+#REF!))+H352</f>
        <v>#REF!</v>
      </c>
      <c r="J352" s="278" t="e">
        <f>#REF!</f>
        <v>#REF!</v>
      </c>
      <c r="K352" s="279" t="e">
        <f>#REF!</f>
        <v>#REF!</v>
      </c>
      <c r="L352" s="166">
        <v>834</v>
      </c>
      <c r="M352" s="167">
        <v>539</v>
      </c>
      <c r="N352" s="184">
        <v>625.67745774829905</v>
      </c>
      <c r="O352" s="185">
        <v>493.8</v>
      </c>
      <c r="P352" s="186">
        <v>921</v>
      </c>
      <c r="Q352" s="167">
        <v>684.75</v>
      </c>
      <c r="R352" s="166">
        <v>830.15402517813834</v>
      </c>
      <c r="S352" s="167">
        <v>734.7</v>
      </c>
      <c r="T352" s="187">
        <v>1459</v>
      </c>
      <c r="U352" s="188">
        <v>490</v>
      </c>
      <c r="V352" s="166">
        <v>1283.1099999999999</v>
      </c>
      <c r="W352" s="167">
        <v>1332.38</v>
      </c>
      <c r="X352" s="173">
        <v>1278</v>
      </c>
      <c r="Y352" s="189">
        <v>1278</v>
      </c>
      <c r="Z352" s="166">
        <v>1109.8</v>
      </c>
      <c r="AA352" s="167">
        <v>1194</v>
      </c>
      <c r="AB352" s="166">
        <v>1533</v>
      </c>
      <c r="AC352" s="321">
        <v>489</v>
      </c>
      <c r="AD352" s="173">
        <v>944</v>
      </c>
      <c r="AE352" s="191">
        <v>569</v>
      </c>
      <c r="AF352" s="173">
        <v>690</v>
      </c>
      <c r="AG352" s="174">
        <v>717</v>
      </c>
      <c r="AH352" s="173">
        <v>530.32000000000005</v>
      </c>
      <c r="AI352" s="174">
        <v>594</v>
      </c>
      <c r="AJ352" s="173">
        <v>544.97</v>
      </c>
      <c r="AK352" s="174">
        <v>587</v>
      </c>
      <c r="AL352" s="173">
        <v>903</v>
      </c>
      <c r="AM352" s="174">
        <v>718</v>
      </c>
      <c r="AN352" s="173">
        <v>807.91</v>
      </c>
      <c r="AO352" s="189">
        <v>838.9</v>
      </c>
      <c r="AP352" s="173">
        <v>883.52399999999989</v>
      </c>
      <c r="AQ352" s="174">
        <v>950.92899999999997</v>
      </c>
      <c r="AR352" s="173">
        <v>755</v>
      </c>
      <c r="AS352" s="174">
        <v>812</v>
      </c>
      <c r="AT352" s="173">
        <v>668.55</v>
      </c>
      <c r="AU352" s="174">
        <v>719.47</v>
      </c>
      <c r="AV352" s="173">
        <v>752</v>
      </c>
      <c r="AW352" s="174">
        <v>506</v>
      </c>
      <c r="AX352" s="173">
        <v>644.86882000000014</v>
      </c>
      <c r="AY352" s="174">
        <v>669.62728000000004</v>
      </c>
      <c r="AZ352" s="192">
        <v>1006.7796610169493</v>
      </c>
      <c r="BA352" s="174">
        <v>732</v>
      </c>
      <c r="BB352" s="166">
        <v>980</v>
      </c>
      <c r="BC352" s="167">
        <v>512.8012500000001</v>
      </c>
      <c r="BD352" s="173">
        <v>1318</v>
      </c>
      <c r="BE352" s="174">
        <v>1419</v>
      </c>
      <c r="BF352" s="173">
        <v>731</v>
      </c>
      <c r="BG352" s="174">
        <v>787</v>
      </c>
      <c r="BH352" s="173">
        <v>823</v>
      </c>
      <c r="BI352" s="174">
        <v>822</v>
      </c>
      <c r="BJ352" s="173">
        <v>524.58000000000004</v>
      </c>
      <c r="BK352" s="174">
        <v>544</v>
      </c>
      <c r="BL352" s="173">
        <v>478</v>
      </c>
      <c r="BM352" s="189">
        <v>469</v>
      </c>
      <c r="BN352" s="193">
        <v>748</v>
      </c>
      <c r="BO352" s="194">
        <v>805</v>
      </c>
      <c r="BP352" s="166">
        <v>1119.8000000000002</v>
      </c>
      <c r="BQ352" s="167">
        <v>1204.5</v>
      </c>
    </row>
    <row r="353" spans="1:69" s="195" customFormat="1" ht="44.25" customHeight="1" thickBot="1" x14ac:dyDescent="0.3">
      <c r="A353" s="205">
        <v>275</v>
      </c>
      <c r="B353" s="24" t="s">
        <v>336</v>
      </c>
      <c r="C353" s="1390" t="s">
        <v>3</v>
      </c>
      <c r="D353" s="1390"/>
      <c r="E353" s="138" t="s">
        <v>8</v>
      </c>
      <c r="F353" s="206" t="e">
        <f>#REF!</f>
        <v>#REF!</v>
      </c>
      <c r="G353" s="138">
        <v>0.5</v>
      </c>
      <c r="H353" s="206" t="e">
        <f t="shared" si="9"/>
        <v>#REF!</v>
      </c>
      <c r="I353" s="206" t="e">
        <f>(H353*($I$9+#REF!))+H353</f>
        <v>#REF!</v>
      </c>
      <c r="J353" s="274" t="e">
        <f>#REF!</f>
        <v>#REF!</v>
      </c>
      <c r="K353" s="275" t="e">
        <f>#REF!</f>
        <v>#REF!</v>
      </c>
      <c r="L353" s="166">
        <v>290</v>
      </c>
      <c r="M353" s="167">
        <v>187</v>
      </c>
      <c r="N353" s="184">
        <v>217.24911727371494</v>
      </c>
      <c r="O353" s="185">
        <v>171.4</v>
      </c>
      <c r="P353" s="186">
        <v>320</v>
      </c>
      <c r="Q353" s="167">
        <v>237.75</v>
      </c>
      <c r="R353" s="166">
        <v>288.24792540907578</v>
      </c>
      <c r="S353" s="167">
        <v>255.1</v>
      </c>
      <c r="T353" s="187">
        <v>507</v>
      </c>
      <c r="U353" s="188">
        <v>170</v>
      </c>
      <c r="V353" s="166">
        <v>235.34238533475263</v>
      </c>
      <c r="W353" s="167">
        <v>253.2660614018474</v>
      </c>
      <c r="X353" s="173">
        <v>0</v>
      </c>
      <c r="Y353" s="189">
        <v>0</v>
      </c>
      <c r="Z353" s="166">
        <v>385.3</v>
      </c>
      <c r="AA353" s="167">
        <v>415</v>
      </c>
      <c r="AB353" s="166">
        <v>532</v>
      </c>
      <c r="AC353" s="321">
        <v>315</v>
      </c>
      <c r="AD353" s="173">
        <v>328</v>
      </c>
      <c r="AE353" s="191">
        <v>197</v>
      </c>
      <c r="AF353" s="173">
        <v>240</v>
      </c>
      <c r="AG353" s="174">
        <v>249</v>
      </c>
      <c r="AH353" s="173">
        <v>184.1</v>
      </c>
      <c r="AI353" s="174">
        <v>206</v>
      </c>
      <c r="AJ353" s="173">
        <v>189.33</v>
      </c>
      <c r="AK353" s="174">
        <v>204</v>
      </c>
      <c r="AL353" s="173">
        <v>95</v>
      </c>
      <c r="AM353" s="174">
        <v>92</v>
      </c>
      <c r="AN353" s="173">
        <v>280.52</v>
      </c>
      <c r="AO353" s="189">
        <v>291.3</v>
      </c>
      <c r="AP353" s="173">
        <v>306.952</v>
      </c>
      <c r="AQ353" s="174">
        <v>329.76599999999996</v>
      </c>
      <c r="AR353" s="173">
        <v>262</v>
      </c>
      <c r="AS353" s="174">
        <v>282</v>
      </c>
      <c r="AT353" s="173">
        <v>232.14</v>
      </c>
      <c r="AU353" s="174">
        <v>249.81</v>
      </c>
      <c r="AV353" s="173">
        <v>260.8</v>
      </c>
      <c r="AW353" s="174">
        <v>176</v>
      </c>
      <c r="AX353" s="173">
        <v>179</v>
      </c>
      <c r="AY353" s="174">
        <v>191</v>
      </c>
      <c r="AZ353" s="192">
        <v>299.15254237288138</v>
      </c>
      <c r="BA353" s="174">
        <v>311</v>
      </c>
      <c r="BB353" s="166">
        <v>340</v>
      </c>
      <c r="BC353" s="167">
        <v>177.8207073954984</v>
      </c>
      <c r="BD353" s="173">
        <v>458</v>
      </c>
      <c r="BE353" s="174">
        <v>493</v>
      </c>
      <c r="BF353" s="173">
        <v>254</v>
      </c>
      <c r="BG353" s="174">
        <v>273</v>
      </c>
      <c r="BH353" s="173">
        <v>286</v>
      </c>
      <c r="BI353" s="174">
        <v>285</v>
      </c>
      <c r="BJ353" s="173">
        <v>182.2</v>
      </c>
      <c r="BK353" s="174">
        <v>189</v>
      </c>
      <c r="BL353" s="173">
        <v>166</v>
      </c>
      <c r="BM353" s="189">
        <v>163</v>
      </c>
      <c r="BN353" s="193">
        <v>260</v>
      </c>
      <c r="BO353" s="194">
        <v>280</v>
      </c>
      <c r="BP353" s="166">
        <v>388.3</v>
      </c>
      <c r="BQ353" s="167">
        <v>418.00000000000006</v>
      </c>
    </row>
    <row r="354" spans="1:69" s="195" customFormat="1" ht="37.5" customHeight="1" thickBot="1" x14ac:dyDescent="0.3">
      <c r="A354" s="1394" t="s">
        <v>366</v>
      </c>
      <c r="B354" s="1395"/>
      <c r="C354" s="1395"/>
      <c r="D354" s="1395"/>
      <c r="E354" s="1395"/>
      <c r="F354" s="1395"/>
      <c r="G354" s="1395"/>
      <c r="H354" s="1395"/>
      <c r="I354" s="1395"/>
      <c r="J354" s="1395"/>
      <c r="K354" s="1395"/>
      <c r="L354" s="166"/>
      <c r="M354" s="167"/>
      <c r="N354" s="184"/>
      <c r="O354" s="185"/>
      <c r="P354" s="186"/>
      <c r="Q354" s="167"/>
      <c r="R354" s="166"/>
      <c r="S354" s="167"/>
      <c r="T354" s="187"/>
      <c r="U354" s="188"/>
      <c r="V354" s="166"/>
      <c r="W354" s="167"/>
      <c r="X354" s="173"/>
      <c r="Y354" s="189"/>
      <c r="Z354" s="166"/>
      <c r="AA354" s="167"/>
      <c r="AB354" s="166"/>
      <c r="AC354" s="321"/>
      <c r="AD354" s="173"/>
      <c r="AE354" s="191"/>
      <c r="AF354" s="173"/>
      <c r="AG354" s="174"/>
      <c r="AH354" s="173"/>
      <c r="AI354" s="174"/>
      <c r="AJ354" s="173"/>
      <c r="AK354" s="174"/>
      <c r="AL354" s="173"/>
      <c r="AM354" s="174"/>
      <c r="AN354" s="173"/>
      <c r="AO354" s="189"/>
      <c r="AP354" s="173"/>
      <c r="AQ354" s="174"/>
      <c r="AR354" s="173"/>
      <c r="AS354" s="174"/>
      <c r="AT354" s="173"/>
      <c r="AU354" s="174"/>
      <c r="AV354" s="173"/>
      <c r="AW354" s="174"/>
      <c r="AX354" s="173"/>
      <c r="AY354" s="174"/>
      <c r="AZ354" s="192"/>
      <c r="BA354" s="174"/>
      <c r="BB354" s="166"/>
      <c r="BC354" s="167"/>
      <c r="BD354" s="173"/>
      <c r="BE354" s="174"/>
      <c r="BF354" s="173"/>
      <c r="BG354" s="174"/>
      <c r="BH354" s="173"/>
      <c r="BI354" s="174"/>
      <c r="BJ354" s="173"/>
      <c r="BK354" s="174"/>
      <c r="BL354" s="173"/>
      <c r="BM354" s="189"/>
      <c r="BN354" s="193"/>
      <c r="BO354" s="194"/>
      <c r="BP354" s="166"/>
      <c r="BQ354" s="167"/>
    </row>
    <row r="355" spans="1:69" s="195" customFormat="1" ht="37.5" customHeight="1" thickBot="1" x14ac:dyDescent="0.3">
      <c r="A355" s="1388" t="s">
        <v>337</v>
      </c>
      <c r="B355" s="1389"/>
      <c r="C355" s="1389"/>
      <c r="D355" s="1389"/>
      <c r="E355" s="1389"/>
      <c r="F355" s="1389"/>
      <c r="G355" s="1389"/>
      <c r="H355" s="1389"/>
      <c r="I355" s="1389"/>
      <c r="J355" s="1389"/>
      <c r="K355" s="1389"/>
      <c r="L355" s="166"/>
      <c r="M355" s="167"/>
      <c r="N355" s="184"/>
      <c r="O355" s="185"/>
      <c r="P355" s="186"/>
      <c r="Q355" s="167"/>
      <c r="R355" s="166"/>
      <c r="S355" s="167"/>
      <c r="T355" s="187"/>
      <c r="U355" s="188"/>
      <c r="V355" s="166"/>
      <c r="W355" s="167"/>
      <c r="X355" s="173"/>
      <c r="Y355" s="189"/>
      <c r="Z355" s="166"/>
      <c r="AA355" s="167"/>
      <c r="AB355" s="166"/>
      <c r="AC355" s="321"/>
      <c r="AD355" s="173"/>
      <c r="AE355" s="191"/>
      <c r="AF355" s="173"/>
      <c r="AG355" s="174"/>
      <c r="AH355" s="173"/>
      <c r="AI355" s="174"/>
      <c r="AJ355" s="173"/>
      <c r="AK355" s="174"/>
      <c r="AL355" s="173"/>
      <c r="AM355" s="174"/>
      <c r="AN355" s="173"/>
      <c r="AO355" s="189"/>
      <c r="AP355" s="173"/>
      <c r="AQ355" s="174"/>
      <c r="AR355" s="173"/>
      <c r="AS355" s="174"/>
      <c r="AT355" s="173"/>
      <c r="AU355" s="174"/>
      <c r="AV355" s="173"/>
      <c r="AW355" s="174"/>
      <c r="AX355" s="173"/>
      <c r="AY355" s="174"/>
      <c r="AZ355" s="192"/>
      <c r="BA355" s="174"/>
      <c r="BB355" s="166"/>
      <c r="BC355" s="167"/>
      <c r="BD355" s="173"/>
      <c r="BE355" s="174"/>
      <c r="BF355" s="173"/>
      <c r="BG355" s="174"/>
      <c r="BH355" s="173"/>
      <c r="BI355" s="174"/>
      <c r="BJ355" s="173"/>
      <c r="BK355" s="174"/>
      <c r="BL355" s="173"/>
      <c r="BM355" s="189"/>
      <c r="BN355" s="193"/>
      <c r="BO355" s="194"/>
      <c r="BP355" s="166"/>
      <c r="BQ355" s="167"/>
    </row>
    <row r="356" spans="1:69" s="195" customFormat="1" ht="150.75" customHeight="1" thickBot="1" x14ac:dyDescent="0.3">
      <c r="A356" s="221">
        <v>1</v>
      </c>
      <c r="B356" s="226" t="s">
        <v>338</v>
      </c>
      <c r="C356" s="1172" t="s">
        <v>339</v>
      </c>
      <c r="D356" s="1172"/>
      <c r="E356" s="248" t="s">
        <v>388</v>
      </c>
      <c r="F356" s="224" t="e">
        <f>#REF!</f>
        <v>#REF!</v>
      </c>
      <c r="G356" s="248">
        <v>1.17</v>
      </c>
      <c r="H356" s="224" t="e">
        <f>F356*G356</f>
        <v>#REF!</v>
      </c>
      <c r="I356" s="224" t="e">
        <f>(H356*($I$11+#REF!))+H356</f>
        <v>#REF!</v>
      </c>
      <c r="J356" s="274" t="e">
        <f>#REF!</f>
        <v>#REF!</v>
      </c>
      <c r="K356" s="275"/>
      <c r="L356" s="190">
        <v>844</v>
      </c>
      <c r="M356" s="167">
        <v>549</v>
      </c>
      <c r="N356" s="235">
        <v>510.14294296471741</v>
      </c>
      <c r="O356" s="185"/>
      <c r="P356" s="236">
        <v>2129.1799999999998</v>
      </c>
      <c r="Q356" s="190">
        <v>927.75</v>
      </c>
      <c r="R356" s="190">
        <v>752.79961077776068</v>
      </c>
      <c r="S356" s="190">
        <v>666.2</v>
      </c>
      <c r="T356" s="237">
        <v>1935</v>
      </c>
      <c r="U356" s="237">
        <v>558</v>
      </c>
      <c r="V356" s="190">
        <v>675.12383653478969</v>
      </c>
      <c r="W356" s="190">
        <v>726.54126792527916</v>
      </c>
      <c r="X356" s="192">
        <v>536</v>
      </c>
      <c r="Y356" s="238">
        <v>535</v>
      </c>
      <c r="Z356" s="190">
        <v>1076.79</v>
      </c>
      <c r="AA356" s="190">
        <v>231.8</v>
      </c>
      <c r="AB356" s="190">
        <v>1748</v>
      </c>
      <c r="AC356" s="190">
        <v>893</v>
      </c>
      <c r="AD356" s="192">
        <v>3084</v>
      </c>
      <c r="AE356" s="242"/>
      <c r="AF356" s="192">
        <v>398</v>
      </c>
      <c r="AG356" s="192">
        <v>413</v>
      </c>
      <c r="AH356" s="192">
        <v>687.22</v>
      </c>
      <c r="AI356" s="192">
        <v>771</v>
      </c>
      <c r="AJ356" s="192">
        <v>476.98</v>
      </c>
      <c r="AK356" s="192">
        <v>514</v>
      </c>
      <c r="AL356" s="192">
        <v>3539.28</v>
      </c>
      <c r="AM356" s="192">
        <v>3148</v>
      </c>
      <c r="AN356" s="192">
        <v>3418.83</v>
      </c>
      <c r="AO356" s="238">
        <v>3550.1</v>
      </c>
      <c r="AP356" s="192">
        <v>1038.037</v>
      </c>
      <c r="AQ356" s="192">
        <v>1117.886</v>
      </c>
      <c r="AR356" s="192">
        <v>634</v>
      </c>
      <c r="AS356" s="192">
        <v>683</v>
      </c>
      <c r="AT356" s="192">
        <v>635.73</v>
      </c>
      <c r="AU356" s="192">
        <v>684.15</v>
      </c>
      <c r="AV356" s="192">
        <v>720</v>
      </c>
      <c r="AW356" s="192">
        <v>484</v>
      </c>
      <c r="AX356" s="192">
        <v>3129.77</v>
      </c>
      <c r="AY356" s="192">
        <v>3249.95</v>
      </c>
      <c r="AZ356" s="192">
        <v>4059.3220338983051</v>
      </c>
      <c r="BA356" s="192"/>
      <c r="BB356" s="190">
        <v>5819.1</v>
      </c>
      <c r="BC356" s="190">
        <v>617.61000000000013</v>
      </c>
      <c r="BD356" s="192">
        <v>1137</v>
      </c>
      <c r="BE356" s="192">
        <v>1223</v>
      </c>
      <c r="BF356" s="192">
        <v>652</v>
      </c>
      <c r="BG356" s="192">
        <v>702</v>
      </c>
      <c r="BH356" s="192">
        <v>900</v>
      </c>
      <c r="BI356" s="174">
        <v>899</v>
      </c>
      <c r="BJ356" s="173">
        <v>518.64</v>
      </c>
      <c r="BK356" s="174">
        <v>431</v>
      </c>
      <c r="BL356" s="173">
        <v>2159</v>
      </c>
      <c r="BM356" s="189">
        <v>2007</v>
      </c>
      <c r="BN356" s="193">
        <v>422</v>
      </c>
      <c r="BO356" s="194">
        <v>454</v>
      </c>
      <c r="BP356" s="166">
        <v>1328.8000000000002</v>
      </c>
      <c r="BQ356" s="167">
        <v>1430.0000000000002</v>
      </c>
    </row>
    <row r="357" spans="1:69" s="195" customFormat="1" ht="159.75" customHeight="1" thickBot="1" x14ac:dyDescent="0.3">
      <c r="A357" s="205">
        <v>2</v>
      </c>
      <c r="B357" s="24" t="s">
        <v>340</v>
      </c>
      <c r="C357" s="1390" t="s">
        <v>339</v>
      </c>
      <c r="D357" s="1390"/>
      <c r="E357" s="249" t="s">
        <v>388</v>
      </c>
      <c r="F357" s="206" t="e">
        <f>#REF!</f>
        <v>#REF!</v>
      </c>
      <c r="G357" s="138">
        <v>0.26</v>
      </c>
      <c r="H357" s="206" t="e">
        <f>F357*G357</f>
        <v>#REF!</v>
      </c>
      <c r="I357" s="206" t="e">
        <f>(H357*($I$11+#REF!))+H357</f>
        <v>#REF!</v>
      </c>
      <c r="J357" s="274" t="e">
        <f>#REF!</f>
        <v>#REF!</v>
      </c>
      <c r="K357" s="275"/>
      <c r="L357" s="166">
        <v>187</v>
      </c>
      <c r="M357" s="167">
        <v>122</v>
      </c>
      <c r="N357" s="184">
        <v>113.3650984366039</v>
      </c>
      <c r="O357" s="185"/>
      <c r="P357" s="186">
        <v>473.15</v>
      </c>
      <c r="Q357" s="167">
        <v>206.25</v>
      </c>
      <c r="R357" s="166">
        <v>167.28880239505796</v>
      </c>
      <c r="S357" s="167">
        <v>148.1</v>
      </c>
      <c r="T357" s="187">
        <v>430</v>
      </c>
      <c r="U357" s="188">
        <v>124</v>
      </c>
      <c r="V357" s="166">
        <v>150.02751922995333</v>
      </c>
      <c r="W357" s="167">
        <v>161.45361509450655</v>
      </c>
      <c r="X357" s="173">
        <v>2434</v>
      </c>
      <c r="Y357" s="189">
        <v>2430</v>
      </c>
      <c r="Z357" s="166">
        <v>239.29</v>
      </c>
      <c r="AA357" s="167">
        <v>51.6</v>
      </c>
      <c r="AB357" s="166">
        <v>388</v>
      </c>
      <c r="AC357" s="321">
        <v>198</v>
      </c>
      <c r="AD357" s="173">
        <v>685</v>
      </c>
      <c r="AE357" s="250"/>
      <c r="AF357" s="173">
        <v>88</v>
      </c>
      <c r="AG357" s="174">
        <v>92</v>
      </c>
      <c r="AH357" s="173">
        <v>152.72</v>
      </c>
      <c r="AI357" s="174">
        <v>172</v>
      </c>
      <c r="AJ357" s="173">
        <v>105.65</v>
      </c>
      <c r="AK357" s="174">
        <v>114</v>
      </c>
      <c r="AL357" s="173">
        <v>255.7</v>
      </c>
      <c r="AM357" s="174">
        <v>265.5</v>
      </c>
      <c r="AN357" s="173">
        <v>752.14</v>
      </c>
      <c r="AO357" s="189">
        <v>781</v>
      </c>
      <c r="AP357" s="173">
        <v>231.25099999999998</v>
      </c>
      <c r="AQ357" s="174">
        <v>247.84299999999999</v>
      </c>
      <c r="AR357" s="173">
        <v>141</v>
      </c>
      <c r="AS357" s="174">
        <v>152</v>
      </c>
      <c r="AT357" s="173">
        <v>141.27000000000001</v>
      </c>
      <c r="AU357" s="174">
        <v>152.03</v>
      </c>
      <c r="AV357" s="173">
        <v>160</v>
      </c>
      <c r="AW357" s="174">
        <v>108</v>
      </c>
      <c r="AX357" s="173">
        <v>688.55</v>
      </c>
      <c r="AY357" s="174">
        <v>714.99</v>
      </c>
      <c r="AZ357" s="192">
        <v>949.15254237288138</v>
      </c>
      <c r="BA357" s="174"/>
      <c r="BB357" s="166">
        <v>1293.6000000000001</v>
      </c>
      <c r="BC357" s="167">
        <v>137.08799999999999</v>
      </c>
      <c r="BD357" s="173">
        <v>253</v>
      </c>
      <c r="BE357" s="174">
        <v>272</v>
      </c>
      <c r="BF357" s="173">
        <v>145</v>
      </c>
      <c r="BG357" s="174">
        <v>156</v>
      </c>
      <c r="BH357" s="173">
        <v>200</v>
      </c>
      <c r="BI357" s="174">
        <v>200</v>
      </c>
      <c r="BJ357" s="173">
        <v>115.25</v>
      </c>
      <c r="BK357" s="174">
        <v>96</v>
      </c>
      <c r="BL357" s="173">
        <v>693</v>
      </c>
      <c r="BM357" s="189">
        <v>752</v>
      </c>
      <c r="BN357" s="193">
        <v>94</v>
      </c>
      <c r="BO357" s="194">
        <v>101</v>
      </c>
      <c r="BP357" s="166">
        <v>294.8</v>
      </c>
      <c r="BQ357" s="167">
        <v>317.90000000000003</v>
      </c>
    </row>
    <row r="358" spans="1:69" s="195" customFormat="1" ht="78" customHeight="1" x14ac:dyDescent="0.25">
      <c r="A358" s="1384">
        <v>3</v>
      </c>
      <c r="B358" s="251" t="s">
        <v>341</v>
      </c>
      <c r="C358" s="1385" t="s">
        <v>339</v>
      </c>
      <c r="D358" s="1386"/>
      <c r="E358" s="1391" t="s">
        <v>388</v>
      </c>
      <c r="F358" s="252"/>
      <c r="G358" s="253"/>
      <c r="H358" s="252"/>
      <c r="I358" s="252"/>
      <c r="J358" s="283" t="e">
        <f>#REF!</f>
        <v>#REF!</v>
      </c>
      <c r="K358" s="283"/>
      <c r="L358" s="166"/>
      <c r="M358" s="167"/>
      <c r="N358" s="184"/>
      <c r="O358" s="185"/>
      <c r="P358" s="186"/>
      <c r="Q358" s="167"/>
      <c r="R358" s="166"/>
      <c r="S358" s="167"/>
      <c r="T358" s="187"/>
      <c r="U358" s="188"/>
      <c r="V358" s="166"/>
      <c r="W358" s="167"/>
      <c r="X358" s="173"/>
      <c r="Y358" s="189"/>
      <c r="Z358" s="166"/>
      <c r="AA358" s="167"/>
      <c r="AB358" s="166">
        <v>0</v>
      </c>
      <c r="AC358" s="321">
        <v>0</v>
      </c>
      <c r="AD358" s="160"/>
      <c r="AE358" s="250"/>
      <c r="AF358" s="173"/>
      <c r="AG358" s="174"/>
      <c r="AH358" s="173"/>
      <c r="AI358" s="174"/>
      <c r="AJ358" s="173"/>
      <c r="AK358" s="174"/>
      <c r="AL358" s="173"/>
      <c r="AM358" s="174"/>
      <c r="AN358" s="173"/>
      <c r="AO358" s="189"/>
      <c r="AP358" s="173">
        <v>0</v>
      </c>
      <c r="AQ358" s="174">
        <v>0</v>
      </c>
      <c r="AR358" s="173"/>
      <c r="AS358" s="174"/>
      <c r="AT358" s="173"/>
      <c r="AU358" s="174"/>
      <c r="AV358" s="173"/>
      <c r="AW358" s="174"/>
      <c r="AX358" s="173"/>
      <c r="AY358" s="174"/>
      <c r="AZ358" s="192"/>
      <c r="BA358" s="174"/>
      <c r="BB358" s="166"/>
      <c r="BC358" s="167"/>
      <c r="BD358" s="173"/>
      <c r="BE358" s="174"/>
      <c r="BF358" s="173"/>
      <c r="BG358" s="174"/>
      <c r="BH358" s="173">
        <v>0</v>
      </c>
      <c r="BI358" s="174">
        <v>0</v>
      </c>
      <c r="BJ358" s="173"/>
      <c r="BK358" s="174"/>
      <c r="BL358" s="173">
        <v>0</v>
      </c>
      <c r="BM358" s="189">
        <v>0</v>
      </c>
      <c r="BN358" s="193"/>
      <c r="BO358" s="194"/>
      <c r="BP358" s="166"/>
      <c r="BQ358" s="167"/>
    </row>
    <row r="359" spans="1:69" s="195" customFormat="1" ht="37.5" customHeight="1" x14ac:dyDescent="0.25">
      <c r="A359" s="1372"/>
      <c r="B359" s="105" t="s">
        <v>342</v>
      </c>
      <c r="C359" s="1376"/>
      <c r="D359" s="1377"/>
      <c r="E359" s="1392"/>
      <c r="F359" s="222" t="e">
        <f>#REF!</f>
        <v>#REF!</v>
      </c>
      <c r="G359" s="254">
        <v>0.52</v>
      </c>
      <c r="H359" s="223" t="e">
        <f>F359*G359</f>
        <v>#REF!</v>
      </c>
      <c r="I359" s="223" t="e">
        <f>(H359*($I$11+#REF!))+H359</f>
        <v>#REF!</v>
      </c>
      <c r="J359" s="279" t="e">
        <f>#REF!</f>
        <v>#REF!</v>
      </c>
      <c r="K359" s="279"/>
      <c r="L359" s="166">
        <v>375</v>
      </c>
      <c r="M359" s="167">
        <v>244</v>
      </c>
      <c r="N359" s="184">
        <v>226.7301968732078</v>
      </c>
      <c r="O359" s="185"/>
      <c r="P359" s="186">
        <v>554</v>
      </c>
      <c r="Q359" s="167">
        <v>412.5</v>
      </c>
      <c r="R359" s="166">
        <v>334.57760479011591</v>
      </c>
      <c r="S359" s="167">
        <v>296.10000000000002</v>
      </c>
      <c r="T359" s="187">
        <v>860</v>
      </c>
      <c r="U359" s="188">
        <v>248</v>
      </c>
      <c r="V359" s="166">
        <v>300.05503845990665</v>
      </c>
      <c r="W359" s="167">
        <v>322.90723018901309</v>
      </c>
      <c r="X359" s="173">
        <v>0</v>
      </c>
      <c r="Y359" s="189">
        <v>126</v>
      </c>
      <c r="Z359" s="166">
        <v>478.57</v>
      </c>
      <c r="AA359" s="167">
        <v>103</v>
      </c>
      <c r="AB359" s="166">
        <v>776</v>
      </c>
      <c r="AC359" s="321">
        <v>396</v>
      </c>
      <c r="AD359" s="197"/>
      <c r="AE359" s="191">
        <v>192</v>
      </c>
      <c r="AF359" s="173">
        <v>177</v>
      </c>
      <c r="AG359" s="174">
        <v>184</v>
      </c>
      <c r="AH359" s="173">
        <v>305.43</v>
      </c>
      <c r="AI359" s="174">
        <v>343</v>
      </c>
      <c r="AJ359" s="173">
        <v>212.34</v>
      </c>
      <c r="AK359" s="174">
        <v>228</v>
      </c>
      <c r="AL359" s="173"/>
      <c r="AM359" s="174">
        <v>120</v>
      </c>
      <c r="AN359" s="173"/>
      <c r="AO359" s="189">
        <v>184.6</v>
      </c>
      <c r="AP359" s="173">
        <v>461.46499999999997</v>
      </c>
      <c r="AQ359" s="174">
        <v>496.72299999999996</v>
      </c>
      <c r="AR359" s="173">
        <v>282</v>
      </c>
      <c r="AS359" s="174">
        <v>303</v>
      </c>
      <c r="AT359" s="173">
        <v>282.55</v>
      </c>
      <c r="AU359" s="174">
        <v>304.07</v>
      </c>
      <c r="AV359" s="173">
        <v>320</v>
      </c>
      <c r="AW359" s="174">
        <v>215</v>
      </c>
      <c r="AX359" s="173">
        <v>171.5385</v>
      </c>
      <c r="AY359" s="174">
        <v>178.126</v>
      </c>
      <c r="AZ359" s="192">
        <v>211.86440677966104</v>
      </c>
      <c r="BA359" s="174">
        <v>229.99999999999997</v>
      </c>
      <c r="BB359" s="166">
        <v>2586.15</v>
      </c>
      <c r="BC359" s="167">
        <v>274.17599999999999</v>
      </c>
      <c r="BD359" s="173">
        <v>505</v>
      </c>
      <c r="BE359" s="174">
        <v>544</v>
      </c>
      <c r="BF359" s="173">
        <v>290</v>
      </c>
      <c r="BG359" s="174">
        <v>312</v>
      </c>
      <c r="BH359" s="173">
        <v>400</v>
      </c>
      <c r="BI359" s="174">
        <v>399</v>
      </c>
      <c r="BJ359" s="173">
        <v>230.51</v>
      </c>
      <c r="BK359" s="174">
        <v>191</v>
      </c>
      <c r="BL359" s="173">
        <v>281</v>
      </c>
      <c r="BM359" s="189">
        <v>275</v>
      </c>
      <c r="BN359" s="193">
        <v>188</v>
      </c>
      <c r="BO359" s="194">
        <v>202</v>
      </c>
      <c r="BP359" s="166">
        <v>590.70000000000005</v>
      </c>
      <c r="BQ359" s="167">
        <v>200.52124444</v>
      </c>
    </row>
    <row r="360" spans="1:69" s="195" customFormat="1" ht="37.5" customHeight="1" x14ac:dyDescent="0.25">
      <c r="A360" s="1372"/>
      <c r="B360" s="105"/>
      <c r="C360" s="1376"/>
      <c r="D360" s="1377"/>
      <c r="E360" s="1392"/>
      <c r="F360" s="255"/>
      <c r="G360" s="256"/>
      <c r="H360" s="255"/>
      <c r="I360" s="255"/>
      <c r="J360" s="284" t="e">
        <f>#REF!</f>
        <v>#REF!</v>
      </c>
      <c r="K360" s="284"/>
      <c r="L360" s="173"/>
      <c r="M360" s="250"/>
      <c r="N360" s="184"/>
      <c r="O360" s="185"/>
      <c r="P360" s="186"/>
      <c r="Q360" s="167"/>
      <c r="R360" s="166"/>
      <c r="S360" s="167"/>
      <c r="T360" s="187"/>
      <c r="U360" s="188"/>
      <c r="V360" s="166"/>
      <c r="W360" s="167"/>
      <c r="X360" s="173"/>
      <c r="Y360" s="189"/>
      <c r="Z360" s="166"/>
      <c r="AA360" s="167"/>
      <c r="AB360" s="166">
        <v>0</v>
      </c>
      <c r="AC360" s="321">
        <v>0</v>
      </c>
      <c r="AD360" s="160"/>
      <c r="AE360" s="191"/>
      <c r="AF360" s="173"/>
      <c r="AG360" s="174"/>
      <c r="AH360" s="173"/>
      <c r="AI360" s="174"/>
      <c r="AJ360" s="173"/>
      <c r="AK360" s="174"/>
      <c r="AL360" s="173"/>
      <c r="AM360" s="174"/>
      <c r="AN360" s="173"/>
      <c r="AO360" s="189"/>
      <c r="AP360" s="173">
        <v>0</v>
      </c>
      <c r="AQ360" s="174">
        <v>0</v>
      </c>
      <c r="AR360" s="173"/>
      <c r="AS360" s="174"/>
      <c r="AT360" s="173"/>
      <c r="AU360" s="174"/>
      <c r="AV360" s="173"/>
      <c r="AW360" s="174"/>
      <c r="AX360" s="160"/>
      <c r="AY360" s="257"/>
      <c r="AZ360" s="192"/>
      <c r="BA360" s="174"/>
      <c r="BB360" s="166"/>
      <c r="BC360" s="167"/>
      <c r="BD360" s="173"/>
      <c r="BE360" s="174"/>
      <c r="BF360" s="173"/>
      <c r="BG360" s="174"/>
      <c r="BH360" s="173">
        <v>0</v>
      </c>
      <c r="BI360" s="174">
        <v>0</v>
      </c>
      <c r="BJ360" s="173"/>
      <c r="BK360" s="174"/>
      <c r="BL360" s="173">
        <v>0</v>
      </c>
      <c r="BM360" s="189">
        <v>0</v>
      </c>
      <c r="BN360" s="193"/>
      <c r="BO360" s="194"/>
      <c r="BP360" s="166"/>
      <c r="BQ360" s="167"/>
    </row>
    <row r="361" spans="1:69" s="195" customFormat="1" ht="37.5" customHeight="1" x14ac:dyDescent="0.25">
      <c r="A361" s="1372"/>
      <c r="B361" s="105" t="s">
        <v>343</v>
      </c>
      <c r="C361" s="1376"/>
      <c r="D361" s="1377"/>
      <c r="E361" s="1392"/>
      <c r="F361" s="222" t="e">
        <f>#REF!</f>
        <v>#REF!</v>
      </c>
      <c r="G361" s="256">
        <v>0.84</v>
      </c>
      <c r="H361" s="222" t="e">
        <f>F361*G361</f>
        <v>#REF!</v>
      </c>
      <c r="I361" s="223" t="e">
        <f>(H361*($I$11+#REF!))+H361</f>
        <v>#REF!</v>
      </c>
      <c r="J361" s="279" t="e">
        <f>#REF!</f>
        <v>#REF!</v>
      </c>
      <c r="K361" s="279"/>
      <c r="L361" s="166">
        <v>606</v>
      </c>
      <c r="M361" s="174">
        <v>394</v>
      </c>
      <c r="N361" s="184">
        <v>366.25647187210484</v>
      </c>
      <c r="O361" s="185"/>
      <c r="P361" s="186">
        <v>896</v>
      </c>
      <c r="Q361" s="167">
        <v>666</v>
      </c>
      <c r="R361" s="166">
        <v>540.4715154301872</v>
      </c>
      <c r="S361" s="167">
        <v>478.3</v>
      </c>
      <c r="T361" s="187">
        <v>1389</v>
      </c>
      <c r="U361" s="188">
        <v>401</v>
      </c>
      <c r="V361" s="166">
        <v>484.70429289677219</v>
      </c>
      <c r="W361" s="167">
        <v>521.6193718437903</v>
      </c>
      <c r="X361" s="173">
        <v>0</v>
      </c>
      <c r="Y361" s="189">
        <v>146</v>
      </c>
      <c r="Z361" s="166">
        <v>773.08</v>
      </c>
      <c r="AA361" s="167">
        <v>166.4</v>
      </c>
      <c r="AB361" s="166">
        <v>1254</v>
      </c>
      <c r="AC361" s="321">
        <v>641</v>
      </c>
      <c r="AD361" s="197"/>
      <c r="AE361" s="191">
        <v>311</v>
      </c>
      <c r="AF361" s="173">
        <v>286</v>
      </c>
      <c r="AG361" s="174">
        <v>297</v>
      </c>
      <c r="AH361" s="173">
        <v>493.71</v>
      </c>
      <c r="AI361" s="174">
        <v>553</v>
      </c>
      <c r="AJ361" s="173">
        <v>342.04</v>
      </c>
      <c r="AK361" s="174">
        <v>368</v>
      </c>
      <c r="AL361" s="173"/>
      <c r="AM361" s="174">
        <v>196</v>
      </c>
      <c r="AN361" s="173"/>
      <c r="AO361" s="189">
        <v>305.3</v>
      </c>
      <c r="AP361" s="173">
        <v>0</v>
      </c>
      <c r="AQ361" s="174">
        <v>322.50699999999995</v>
      </c>
      <c r="AR361" s="173">
        <v>455</v>
      </c>
      <c r="AS361" s="174">
        <v>490</v>
      </c>
      <c r="AT361" s="173">
        <v>456.42</v>
      </c>
      <c r="AU361" s="174">
        <v>491.19</v>
      </c>
      <c r="AV361" s="173">
        <v>516.80000000000007</v>
      </c>
      <c r="AW361" s="174">
        <v>348</v>
      </c>
      <c r="AX361" s="173">
        <v>280.0478</v>
      </c>
      <c r="AY361" s="174">
        <v>294.59299999999996</v>
      </c>
      <c r="AZ361" s="192">
        <v>345.76271186440687</v>
      </c>
      <c r="BA361" s="174">
        <v>370</v>
      </c>
      <c r="BB361" s="166">
        <v>4177.95</v>
      </c>
      <c r="BC361" s="167">
        <v>443.39400000000006</v>
      </c>
      <c r="BD361" s="173">
        <v>816</v>
      </c>
      <c r="BE361" s="174">
        <v>878</v>
      </c>
      <c r="BF361" s="173">
        <v>468</v>
      </c>
      <c r="BG361" s="174">
        <v>504</v>
      </c>
      <c r="BH361" s="173">
        <v>646</v>
      </c>
      <c r="BI361" s="174">
        <v>645</v>
      </c>
      <c r="BJ361" s="173">
        <v>372.03</v>
      </c>
      <c r="BK361" s="174">
        <v>309</v>
      </c>
      <c r="BL361" s="173">
        <v>453</v>
      </c>
      <c r="BM361" s="189">
        <v>445</v>
      </c>
      <c r="BN361" s="193">
        <v>303</v>
      </c>
      <c r="BO361" s="194">
        <v>326</v>
      </c>
      <c r="BP361" s="166">
        <v>953.7</v>
      </c>
      <c r="BQ361" s="167">
        <v>331.6255008</v>
      </c>
    </row>
    <row r="362" spans="1:69" s="195" customFormat="1" ht="37.5" customHeight="1" x14ac:dyDescent="0.25">
      <c r="A362" s="1372"/>
      <c r="B362" s="105"/>
      <c r="C362" s="1376"/>
      <c r="D362" s="1377"/>
      <c r="E362" s="1392"/>
      <c r="F362" s="255"/>
      <c r="G362" s="256"/>
      <c r="H362" s="255"/>
      <c r="I362" s="255"/>
      <c r="J362" s="284" t="e">
        <f>#REF!</f>
        <v>#REF!</v>
      </c>
      <c r="K362" s="284"/>
      <c r="L362" s="173"/>
      <c r="M362" s="250"/>
      <c r="N362" s="184"/>
      <c r="O362" s="185"/>
      <c r="P362" s="186"/>
      <c r="Q362" s="167"/>
      <c r="R362" s="166"/>
      <c r="S362" s="167"/>
      <c r="T362" s="187"/>
      <c r="U362" s="188"/>
      <c r="V362" s="166"/>
      <c r="W362" s="167"/>
      <c r="X362" s="173"/>
      <c r="Y362" s="189"/>
      <c r="Z362" s="166"/>
      <c r="AA362" s="167"/>
      <c r="AB362" s="166">
        <v>0</v>
      </c>
      <c r="AC362" s="321">
        <v>0</v>
      </c>
      <c r="AD362" s="160"/>
      <c r="AE362" s="191"/>
      <c r="AF362" s="173"/>
      <c r="AG362" s="174"/>
      <c r="AH362" s="173"/>
      <c r="AI362" s="174"/>
      <c r="AJ362" s="173"/>
      <c r="AK362" s="174"/>
      <c r="AL362" s="173"/>
      <c r="AM362" s="174"/>
      <c r="AN362" s="173"/>
      <c r="AO362" s="189"/>
      <c r="AP362" s="173">
        <v>0</v>
      </c>
      <c r="AQ362" s="174">
        <v>0</v>
      </c>
      <c r="AR362" s="173"/>
      <c r="AS362" s="174"/>
      <c r="AT362" s="173"/>
      <c r="AU362" s="174"/>
      <c r="AV362" s="173"/>
      <c r="AW362" s="174"/>
      <c r="AX362" s="160"/>
      <c r="AY362" s="257"/>
      <c r="AZ362" s="192"/>
      <c r="BA362" s="174"/>
      <c r="BB362" s="166"/>
      <c r="BC362" s="167"/>
      <c r="BD362" s="173"/>
      <c r="BE362" s="174"/>
      <c r="BF362" s="173"/>
      <c r="BG362" s="174"/>
      <c r="BH362" s="173">
        <v>0</v>
      </c>
      <c r="BI362" s="174">
        <v>0</v>
      </c>
      <c r="BJ362" s="173"/>
      <c r="BK362" s="174"/>
      <c r="BL362" s="173">
        <v>0</v>
      </c>
      <c r="BM362" s="189">
        <v>0</v>
      </c>
      <c r="BN362" s="193"/>
      <c r="BO362" s="194"/>
      <c r="BP362" s="166"/>
      <c r="BQ362" s="167"/>
    </row>
    <row r="363" spans="1:69" s="195" customFormat="1" ht="37.5" customHeight="1" x14ac:dyDescent="0.25">
      <c r="A363" s="1372"/>
      <c r="B363" s="105" t="s">
        <v>344</v>
      </c>
      <c r="C363" s="1376"/>
      <c r="D363" s="1377"/>
      <c r="E363" s="1392"/>
      <c r="F363" s="222" t="e">
        <f>#REF!</f>
        <v>#REF!</v>
      </c>
      <c r="G363" s="256">
        <v>1.06</v>
      </c>
      <c r="H363" s="222" t="e">
        <f>F363*G363</f>
        <v>#REF!</v>
      </c>
      <c r="I363" s="223" t="e">
        <f>(H363*($I$11+#REF!))+H363</f>
        <v>#REF!</v>
      </c>
      <c r="J363" s="279" t="e">
        <f>#REF!</f>
        <v>#REF!</v>
      </c>
      <c r="K363" s="279"/>
      <c r="L363" s="166">
        <v>764</v>
      </c>
      <c r="M363" s="167">
        <v>498</v>
      </c>
      <c r="N363" s="184">
        <v>462.18078593384655</v>
      </c>
      <c r="O363" s="185"/>
      <c r="P363" s="186">
        <v>1130</v>
      </c>
      <c r="Q363" s="167">
        <v>840</v>
      </c>
      <c r="R363" s="166">
        <v>682.02357899523633</v>
      </c>
      <c r="S363" s="167">
        <v>603.6</v>
      </c>
      <c r="T363" s="187">
        <v>1753</v>
      </c>
      <c r="U363" s="188">
        <v>506</v>
      </c>
      <c r="V363" s="166">
        <v>611.65065532211736</v>
      </c>
      <c r="W363" s="167">
        <v>658.23396923144958</v>
      </c>
      <c r="X363" s="173">
        <v>0</v>
      </c>
      <c r="Y363" s="189">
        <v>146</v>
      </c>
      <c r="Z363" s="166">
        <v>975.55</v>
      </c>
      <c r="AA363" s="167">
        <v>210</v>
      </c>
      <c r="AB363" s="166">
        <v>1584</v>
      </c>
      <c r="AC363" s="321">
        <v>809</v>
      </c>
      <c r="AD363" s="197"/>
      <c r="AE363" s="191">
        <v>392</v>
      </c>
      <c r="AF363" s="173">
        <v>361</v>
      </c>
      <c r="AG363" s="174">
        <v>375</v>
      </c>
      <c r="AH363" s="173">
        <v>623.41999999999996</v>
      </c>
      <c r="AI363" s="174">
        <v>699</v>
      </c>
      <c r="AJ363" s="173">
        <v>432</v>
      </c>
      <c r="AK363" s="174">
        <v>465</v>
      </c>
      <c r="AL363" s="173"/>
      <c r="AM363" s="174">
        <v>308</v>
      </c>
      <c r="AN363" s="173"/>
      <c r="AO363" s="189" t="s">
        <v>470</v>
      </c>
      <c r="AP363" s="173">
        <v>940.55899999999997</v>
      </c>
      <c r="AQ363" s="174">
        <v>1012.112</v>
      </c>
      <c r="AR363" s="173">
        <v>575</v>
      </c>
      <c r="AS363" s="174">
        <v>619</v>
      </c>
      <c r="AT363" s="173">
        <v>575.96</v>
      </c>
      <c r="AU363" s="174">
        <v>619.83000000000004</v>
      </c>
      <c r="AV363" s="173">
        <v>652.80000000000007</v>
      </c>
      <c r="AW363" s="174">
        <v>439</v>
      </c>
      <c r="AX363" s="173">
        <v>497</v>
      </c>
      <c r="AY363" s="174">
        <v>530</v>
      </c>
      <c r="AZ363" s="192">
        <v>427.96610169491527</v>
      </c>
      <c r="BA363" s="174">
        <v>465</v>
      </c>
      <c r="BB363" s="166">
        <v>5272.05</v>
      </c>
      <c r="BC363" s="167">
        <v>559.06200000000001</v>
      </c>
      <c r="BD363" s="173">
        <v>1030</v>
      </c>
      <c r="BE363" s="174">
        <v>1108</v>
      </c>
      <c r="BF363" s="173">
        <v>591</v>
      </c>
      <c r="BG363" s="174">
        <v>636</v>
      </c>
      <c r="BH363" s="173">
        <v>816</v>
      </c>
      <c r="BI363" s="174">
        <v>814</v>
      </c>
      <c r="BJ363" s="173">
        <v>469.49</v>
      </c>
      <c r="BK363" s="174">
        <v>390</v>
      </c>
      <c r="BL363" s="173">
        <v>572</v>
      </c>
      <c r="BM363" s="189">
        <v>562</v>
      </c>
      <c r="BN363" s="193">
        <v>382</v>
      </c>
      <c r="BO363" s="194">
        <v>411</v>
      </c>
      <c r="BP363" s="166">
        <v>1203.4000000000001</v>
      </c>
      <c r="BQ363" s="167">
        <v>1294.7</v>
      </c>
    </row>
    <row r="364" spans="1:69" s="195" customFormat="1" ht="37.5" customHeight="1" x14ac:dyDescent="0.25">
      <c r="A364" s="1372"/>
      <c r="B364" s="105"/>
      <c r="C364" s="1376"/>
      <c r="D364" s="1377"/>
      <c r="E364" s="1392"/>
      <c r="F364" s="255"/>
      <c r="G364" s="256"/>
      <c r="H364" s="255"/>
      <c r="I364" s="255"/>
      <c r="J364" s="284" t="e">
        <f>#REF!</f>
        <v>#REF!</v>
      </c>
      <c r="K364" s="284"/>
      <c r="L364" s="173"/>
      <c r="M364" s="250"/>
      <c r="N364" s="184"/>
      <c r="O364" s="185"/>
      <c r="P364" s="186"/>
      <c r="Q364" s="167"/>
      <c r="R364" s="166"/>
      <c r="S364" s="167"/>
      <c r="T364" s="187"/>
      <c r="U364" s="188"/>
      <c r="V364" s="166"/>
      <c r="W364" s="167"/>
      <c r="X364" s="173"/>
      <c r="Y364" s="189"/>
      <c r="Z364" s="166"/>
      <c r="AA364" s="167"/>
      <c r="AB364" s="166">
        <v>0</v>
      </c>
      <c r="AC364" s="321">
        <v>0</v>
      </c>
      <c r="AD364" s="160"/>
      <c r="AE364" s="191"/>
      <c r="AF364" s="173"/>
      <c r="AG364" s="174"/>
      <c r="AH364" s="173"/>
      <c r="AI364" s="174"/>
      <c r="AJ364" s="173"/>
      <c r="AK364" s="174"/>
      <c r="AL364" s="173"/>
      <c r="AM364" s="174"/>
      <c r="AN364" s="173"/>
      <c r="AO364" s="189"/>
      <c r="AP364" s="173">
        <v>0</v>
      </c>
      <c r="AQ364" s="174">
        <v>0</v>
      </c>
      <c r="AR364" s="173"/>
      <c r="AS364" s="174"/>
      <c r="AT364" s="173"/>
      <c r="AU364" s="174"/>
      <c r="AV364" s="173"/>
      <c r="AW364" s="174"/>
      <c r="AX364" s="160"/>
      <c r="AY364" s="257"/>
      <c r="AZ364" s="192"/>
      <c r="BA364" s="174"/>
      <c r="BB364" s="166"/>
      <c r="BC364" s="167"/>
      <c r="BD364" s="173"/>
      <c r="BE364" s="174"/>
      <c r="BF364" s="173"/>
      <c r="BG364" s="174"/>
      <c r="BH364" s="173">
        <v>0</v>
      </c>
      <c r="BI364" s="174">
        <v>0</v>
      </c>
      <c r="BJ364" s="173"/>
      <c r="BK364" s="174"/>
      <c r="BL364" s="173">
        <v>0</v>
      </c>
      <c r="BM364" s="189">
        <v>0</v>
      </c>
      <c r="BN364" s="193"/>
      <c r="BO364" s="194"/>
      <c r="BP364" s="166"/>
      <c r="BQ364" s="167"/>
    </row>
    <row r="365" spans="1:69" s="195" customFormat="1" ht="37.5" customHeight="1" x14ac:dyDescent="0.25">
      <c r="A365" s="1372"/>
      <c r="B365" s="105" t="s">
        <v>345</v>
      </c>
      <c r="C365" s="1376"/>
      <c r="D365" s="1377"/>
      <c r="E365" s="1392"/>
      <c r="F365" s="222" t="e">
        <f>#REF!</f>
        <v>#REF!</v>
      </c>
      <c r="G365" s="256">
        <v>0.94</v>
      </c>
      <c r="H365" s="222" t="e">
        <f>F365*G365</f>
        <v>#REF!</v>
      </c>
      <c r="I365" s="223" t="e">
        <f>(H365*($I$11+#REF!))+H365</f>
        <v>#REF!</v>
      </c>
      <c r="J365" s="279" t="e">
        <f>#REF!</f>
        <v>#REF!</v>
      </c>
      <c r="K365" s="279"/>
      <c r="L365" s="166">
        <v>678</v>
      </c>
      <c r="M365" s="174">
        <v>441</v>
      </c>
      <c r="N365" s="184">
        <v>409.85843280926025</v>
      </c>
      <c r="O365" s="185"/>
      <c r="P365" s="186">
        <v>1002</v>
      </c>
      <c r="Q365" s="167">
        <v>744.75</v>
      </c>
      <c r="R365" s="166">
        <v>604.81336250520962</v>
      </c>
      <c r="S365" s="167">
        <v>535.29999999999995</v>
      </c>
      <c r="T365" s="187">
        <v>1555</v>
      </c>
      <c r="U365" s="188">
        <v>448</v>
      </c>
      <c r="V365" s="166">
        <v>542.40718490829272</v>
      </c>
      <c r="W365" s="167">
        <v>583.71691611090819</v>
      </c>
      <c r="X365" s="173">
        <v>0</v>
      </c>
      <c r="Y365" s="189">
        <v>233</v>
      </c>
      <c r="Z365" s="166">
        <v>865.11</v>
      </c>
      <c r="AA365" s="167">
        <v>186.20000000000002</v>
      </c>
      <c r="AB365" s="166">
        <v>1404</v>
      </c>
      <c r="AC365" s="321">
        <v>717</v>
      </c>
      <c r="AD365" s="197"/>
      <c r="AE365" s="191">
        <v>348</v>
      </c>
      <c r="AF365" s="173">
        <v>320</v>
      </c>
      <c r="AG365" s="174">
        <v>332</v>
      </c>
      <c r="AH365" s="173">
        <v>552.29</v>
      </c>
      <c r="AI365" s="174">
        <v>619</v>
      </c>
      <c r="AJ365" s="173">
        <v>382.84</v>
      </c>
      <c r="AK365" s="174">
        <v>412</v>
      </c>
      <c r="AL365" s="173"/>
      <c r="AM365" s="174">
        <v>108</v>
      </c>
      <c r="AN365" s="173"/>
      <c r="AO365" s="189" t="s">
        <v>470</v>
      </c>
      <c r="AP365" s="173">
        <v>834.78499999999997</v>
      </c>
      <c r="AQ365" s="174">
        <v>898.04199999999992</v>
      </c>
      <c r="AR365" s="173">
        <v>510</v>
      </c>
      <c r="AS365" s="174">
        <v>549</v>
      </c>
      <c r="AT365" s="173">
        <v>510.76</v>
      </c>
      <c r="AU365" s="174">
        <v>549.66</v>
      </c>
      <c r="AV365" s="173">
        <v>579.20000000000005</v>
      </c>
      <c r="AW365" s="174">
        <v>389</v>
      </c>
      <c r="AX365" s="173">
        <v>441</v>
      </c>
      <c r="AY365" s="174">
        <v>470</v>
      </c>
      <c r="AZ365" s="192">
        <v>385.59322033898303</v>
      </c>
      <c r="BA365" s="174">
        <v>414</v>
      </c>
      <c r="BB365" s="166">
        <v>4674.6000000000004</v>
      </c>
      <c r="BC365" s="167">
        <v>496.23000000000008</v>
      </c>
      <c r="BD365" s="173">
        <v>913</v>
      </c>
      <c r="BE365" s="174">
        <v>983</v>
      </c>
      <c r="BF365" s="173">
        <v>524</v>
      </c>
      <c r="BG365" s="174">
        <v>564</v>
      </c>
      <c r="BH365" s="173">
        <v>723</v>
      </c>
      <c r="BI365" s="174">
        <v>722</v>
      </c>
      <c r="BJ365" s="173">
        <v>416.1</v>
      </c>
      <c r="BK365" s="174">
        <v>346</v>
      </c>
      <c r="BL365" s="173">
        <v>507</v>
      </c>
      <c r="BM365" s="189">
        <v>498</v>
      </c>
      <c r="BN365" s="193">
        <v>339</v>
      </c>
      <c r="BO365" s="194">
        <v>365</v>
      </c>
      <c r="BP365" s="166">
        <v>828.30000000000007</v>
      </c>
      <c r="BQ365" s="167">
        <v>892.1</v>
      </c>
    </row>
    <row r="366" spans="1:69" s="195" customFormat="1" ht="37.5" customHeight="1" x14ac:dyDescent="0.25">
      <c r="A366" s="1372"/>
      <c r="B366" s="105"/>
      <c r="C366" s="1376"/>
      <c r="D366" s="1377"/>
      <c r="E366" s="1392"/>
      <c r="F366" s="255"/>
      <c r="G366" s="256"/>
      <c r="H366" s="255"/>
      <c r="I366" s="255"/>
      <c r="J366" s="284" t="e">
        <f>#REF!</f>
        <v>#REF!</v>
      </c>
      <c r="K366" s="284"/>
      <c r="L366" s="173"/>
      <c r="M366" s="250"/>
      <c r="N366" s="184"/>
      <c r="O366" s="185"/>
      <c r="P366" s="186"/>
      <c r="Q366" s="167"/>
      <c r="R366" s="166"/>
      <c r="S366" s="167"/>
      <c r="T366" s="187"/>
      <c r="U366" s="188"/>
      <c r="V366" s="166"/>
      <c r="W366" s="167"/>
      <c r="X366" s="173"/>
      <c r="Y366" s="189"/>
      <c r="Z366" s="166"/>
      <c r="AA366" s="167"/>
      <c r="AB366" s="166">
        <v>0</v>
      </c>
      <c r="AC366" s="321">
        <v>0</v>
      </c>
      <c r="AD366" s="160"/>
      <c r="AE366" s="191"/>
      <c r="AF366" s="173"/>
      <c r="AG366" s="174"/>
      <c r="AH366" s="173"/>
      <c r="AI366" s="174"/>
      <c r="AJ366" s="173"/>
      <c r="AK366" s="174"/>
      <c r="AL366" s="173"/>
      <c r="AM366" s="174"/>
      <c r="AN366" s="173"/>
      <c r="AO366" s="189"/>
      <c r="AP366" s="173">
        <v>0</v>
      </c>
      <c r="AQ366" s="174">
        <v>0</v>
      </c>
      <c r="AR366" s="173"/>
      <c r="AS366" s="174"/>
      <c r="AT366" s="173"/>
      <c r="AU366" s="174"/>
      <c r="AV366" s="173"/>
      <c r="AW366" s="174"/>
      <c r="AX366" s="160"/>
      <c r="AY366" s="257"/>
      <c r="AZ366" s="192"/>
      <c r="BA366" s="174"/>
      <c r="BB366" s="166"/>
      <c r="BC366" s="167"/>
      <c r="BD366" s="173"/>
      <c r="BE366" s="174"/>
      <c r="BF366" s="173"/>
      <c r="BG366" s="174"/>
      <c r="BH366" s="173">
        <v>0</v>
      </c>
      <c r="BI366" s="174">
        <v>0</v>
      </c>
      <c r="BJ366" s="173"/>
      <c r="BK366" s="174"/>
      <c r="BL366" s="173">
        <v>0</v>
      </c>
      <c r="BM366" s="189">
        <v>0</v>
      </c>
      <c r="BN366" s="193"/>
      <c r="BO366" s="194"/>
      <c r="BP366" s="166"/>
      <c r="BQ366" s="167"/>
    </row>
    <row r="367" spans="1:69" s="195" customFormat="1" ht="37.5" customHeight="1" x14ac:dyDescent="0.25">
      <c r="A367" s="1372"/>
      <c r="B367" s="105" t="s">
        <v>346</v>
      </c>
      <c r="C367" s="1376"/>
      <c r="D367" s="1377"/>
      <c r="E367" s="1392"/>
      <c r="F367" s="222" t="e">
        <f>#REF!</f>
        <v>#REF!</v>
      </c>
      <c r="G367" s="256">
        <v>0.73</v>
      </c>
      <c r="H367" s="222" t="e">
        <f>F367*G367</f>
        <v>#REF!</v>
      </c>
      <c r="I367" s="223" t="e">
        <f>(H367*($I$11+#REF!))+H367</f>
        <v>#REF!</v>
      </c>
      <c r="J367" s="279" t="e">
        <f>#REF!</f>
        <v>#REF!</v>
      </c>
      <c r="K367" s="279"/>
      <c r="L367" s="166">
        <v>526</v>
      </c>
      <c r="M367" s="167">
        <v>343</v>
      </c>
      <c r="N367" s="184">
        <v>318.29431484123398</v>
      </c>
      <c r="O367" s="185"/>
      <c r="P367" s="186">
        <v>778</v>
      </c>
      <c r="Q367" s="167">
        <v>579</v>
      </c>
      <c r="R367" s="166">
        <v>469.69548364766268</v>
      </c>
      <c r="S367" s="167">
        <v>415.7</v>
      </c>
      <c r="T367" s="187">
        <v>1207</v>
      </c>
      <c r="U367" s="188">
        <v>348</v>
      </c>
      <c r="V367" s="166">
        <v>421.23111168409969</v>
      </c>
      <c r="W367" s="167">
        <v>453.31207314996067</v>
      </c>
      <c r="X367" s="173">
        <v>0</v>
      </c>
      <c r="Y367" s="189">
        <v>233</v>
      </c>
      <c r="Z367" s="166">
        <v>671.84</v>
      </c>
      <c r="AA367" s="167">
        <v>144.6</v>
      </c>
      <c r="AB367" s="166">
        <v>1090</v>
      </c>
      <c r="AC367" s="321">
        <v>557</v>
      </c>
      <c r="AD367" s="197"/>
      <c r="AE367" s="191">
        <v>270</v>
      </c>
      <c r="AF367" s="173">
        <v>248</v>
      </c>
      <c r="AG367" s="174">
        <v>258</v>
      </c>
      <c r="AH367" s="173">
        <v>428.86</v>
      </c>
      <c r="AI367" s="174">
        <v>481</v>
      </c>
      <c r="AJ367" s="173">
        <v>297.06</v>
      </c>
      <c r="AK367" s="174">
        <v>320</v>
      </c>
      <c r="AL367" s="173"/>
      <c r="AM367" s="174">
        <v>108</v>
      </c>
      <c r="AN367" s="173"/>
      <c r="AO367" s="189" t="s">
        <v>470</v>
      </c>
      <c r="AP367" s="173">
        <v>648.125</v>
      </c>
      <c r="AQ367" s="174">
        <v>696.86399999999992</v>
      </c>
      <c r="AR367" s="173">
        <v>396</v>
      </c>
      <c r="AS367" s="174">
        <v>426</v>
      </c>
      <c r="AT367" s="173">
        <v>396.65</v>
      </c>
      <c r="AU367" s="174">
        <v>426.86</v>
      </c>
      <c r="AV367" s="173">
        <v>449.6</v>
      </c>
      <c r="AW367" s="174">
        <v>302</v>
      </c>
      <c r="AX367" s="173">
        <v>342</v>
      </c>
      <c r="AY367" s="174">
        <v>365</v>
      </c>
      <c r="AZ367" s="192">
        <v>296.61016949152543</v>
      </c>
      <c r="BA367" s="174">
        <v>319</v>
      </c>
      <c r="BB367" s="166">
        <v>3630.9</v>
      </c>
      <c r="BC367" s="167">
        <v>384.84600000000006</v>
      </c>
      <c r="BD367" s="173">
        <v>709</v>
      </c>
      <c r="BE367" s="174">
        <v>763</v>
      </c>
      <c r="BF367" s="173">
        <v>407</v>
      </c>
      <c r="BG367" s="174">
        <v>438</v>
      </c>
      <c r="BH367" s="173">
        <v>562</v>
      </c>
      <c r="BI367" s="174">
        <v>561</v>
      </c>
      <c r="BJ367" s="173">
        <v>323.73</v>
      </c>
      <c r="BK367" s="174">
        <v>269</v>
      </c>
      <c r="BL367" s="173">
        <v>393</v>
      </c>
      <c r="BM367" s="189">
        <v>386</v>
      </c>
      <c r="BN367" s="193">
        <v>263</v>
      </c>
      <c r="BO367" s="194">
        <v>283</v>
      </c>
      <c r="BP367" s="166">
        <v>386.1</v>
      </c>
      <c r="BQ367" s="167">
        <v>415.8</v>
      </c>
    </row>
    <row r="368" spans="1:69" s="195" customFormat="1" ht="37.5" customHeight="1" x14ac:dyDescent="0.25">
      <c r="A368" s="1372"/>
      <c r="B368" s="105"/>
      <c r="C368" s="1376"/>
      <c r="D368" s="1377"/>
      <c r="E368" s="1392"/>
      <c r="F368" s="255"/>
      <c r="G368" s="256"/>
      <c r="H368" s="255"/>
      <c r="I368" s="255"/>
      <c r="J368" s="284" t="e">
        <f>#REF!</f>
        <v>#REF!</v>
      </c>
      <c r="K368" s="284"/>
      <c r="L368" s="166"/>
      <c r="M368" s="174"/>
      <c r="N368" s="184"/>
      <c r="O368" s="185"/>
      <c r="P368" s="186"/>
      <c r="Q368" s="167"/>
      <c r="R368" s="166"/>
      <c r="S368" s="167"/>
      <c r="T368" s="187"/>
      <c r="U368" s="188"/>
      <c r="V368" s="166"/>
      <c r="W368" s="167"/>
      <c r="X368" s="173"/>
      <c r="Y368" s="189"/>
      <c r="Z368" s="166"/>
      <c r="AA368" s="167"/>
      <c r="AB368" s="166">
        <v>0</v>
      </c>
      <c r="AC368" s="321">
        <v>0</v>
      </c>
      <c r="AD368" s="160"/>
      <c r="AE368" s="191"/>
      <c r="AF368" s="173"/>
      <c r="AG368" s="174"/>
      <c r="AH368" s="173"/>
      <c r="AI368" s="174"/>
      <c r="AJ368" s="173"/>
      <c r="AK368" s="174"/>
      <c r="AL368" s="173"/>
      <c r="AM368" s="174"/>
      <c r="AN368" s="173"/>
      <c r="AO368" s="189"/>
      <c r="AP368" s="173">
        <v>0</v>
      </c>
      <c r="AQ368" s="174">
        <v>0</v>
      </c>
      <c r="AR368" s="173"/>
      <c r="AS368" s="174"/>
      <c r="AT368" s="173"/>
      <c r="AU368" s="174"/>
      <c r="AV368" s="173"/>
      <c r="AW368" s="174"/>
      <c r="AX368" s="160"/>
      <c r="AY368" s="257"/>
      <c r="AZ368" s="192"/>
      <c r="BA368" s="174"/>
      <c r="BB368" s="166"/>
      <c r="BC368" s="167"/>
      <c r="BD368" s="173"/>
      <c r="BE368" s="174"/>
      <c r="BF368" s="173"/>
      <c r="BG368" s="174"/>
      <c r="BH368" s="173">
        <v>0</v>
      </c>
      <c r="BI368" s="174">
        <v>0</v>
      </c>
      <c r="BJ368" s="173"/>
      <c r="BK368" s="174"/>
      <c r="BL368" s="173">
        <v>0</v>
      </c>
      <c r="BM368" s="189">
        <v>0</v>
      </c>
      <c r="BN368" s="193"/>
      <c r="BO368" s="194"/>
      <c r="BP368" s="166"/>
      <c r="BQ368" s="167"/>
    </row>
    <row r="369" spans="1:69" s="195" customFormat="1" ht="37.5" customHeight="1" x14ac:dyDescent="0.25">
      <c r="A369" s="1372"/>
      <c r="B369" s="105" t="s">
        <v>347</v>
      </c>
      <c r="C369" s="1376"/>
      <c r="D369" s="1377"/>
      <c r="E369" s="1392"/>
      <c r="F369" s="222" t="e">
        <f>#REF!</f>
        <v>#REF!</v>
      </c>
      <c r="G369" s="256">
        <v>0.34</v>
      </c>
      <c r="H369" s="222" t="e">
        <f>F369*G369</f>
        <v>#REF!</v>
      </c>
      <c r="I369" s="223" t="e">
        <f>(H369*($I$11+#REF!))+H369</f>
        <v>#REF!</v>
      </c>
      <c r="J369" s="279" t="e">
        <f>#REF!</f>
        <v>#REF!</v>
      </c>
      <c r="K369" s="279"/>
      <c r="L369" s="166">
        <v>245</v>
      </c>
      <c r="M369" s="167">
        <v>160</v>
      </c>
      <c r="N369" s="184">
        <v>148.24666718632818</v>
      </c>
      <c r="O369" s="185"/>
      <c r="P369" s="186">
        <v>363</v>
      </c>
      <c r="Q369" s="167">
        <v>269.25</v>
      </c>
      <c r="R369" s="166">
        <v>218.76228005507582</v>
      </c>
      <c r="S369" s="167">
        <v>193.6</v>
      </c>
      <c r="T369" s="187">
        <v>562</v>
      </c>
      <c r="U369" s="188">
        <v>162</v>
      </c>
      <c r="V369" s="166">
        <v>196.18983283916972</v>
      </c>
      <c r="W369" s="167">
        <v>211.13165050820086</v>
      </c>
      <c r="X369" s="173">
        <v>0</v>
      </c>
      <c r="Y369" s="189">
        <v>126</v>
      </c>
      <c r="Z369" s="166">
        <v>312.91000000000003</v>
      </c>
      <c r="AA369" s="167">
        <v>67.400000000000006</v>
      </c>
      <c r="AB369" s="166">
        <v>507</v>
      </c>
      <c r="AC369" s="321">
        <v>259</v>
      </c>
      <c r="AD369" s="197"/>
      <c r="AE369" s="191">
        <v>126</v>
      </c>
      <c r="AF369" s="173">
        <v>116</v>
      </c>
      <c r="AG369" s="174">
        <v>120</v>
      </c>
      <c r="AH369" s="173">
        <v>199.79</v>
      </c>
      <c r="AI369" s="174">
        <v>224</v>
      </c>
      <c r="AJ369" s="173">
        <v>139.12</v>
      </c>
      <c r="AK369" s="174">
        <v>150</v>
      </c>
      <c r="AL369" s="173"/>
      <c r="AM369" s="174">
        <v>108</v>
      </c>
      <c r="AN369" s="173"/>
      <c r="AO369" s="189" t="s">
        <v>470</v>
      </c>
      <c r="AP369" s="173">
        <v>301.767</v>
      </c>
      <c r="AQ369" s="174">
        <v>324.58099999999996</v>
      </c>
      <c r="AR369" s="173">
        <v>184</v>
      </c>
      <c r="AS369" s="174">
        <v>198</v>
      </c>
      <c r="AT369" s="173">
        <v>184.74</v>
      </c>
      <c r="AU369" s="174">
        <v>198.81</v>
      </c>
      <c r="AV369" s="173">
        <v>209.60000000000002</v>
      </c>
      <c r="AW369" s="174">
        <v>141</v>
      </c>
      <c r="AX369" s="173">
        <v>159</v>
      </c>
      <c r="AY369" s="174">
        <v>170</v>
      </c>
      <c r="AZ369" s="192">
        <v>137.28813559322035</v>
      </c>
      <c r="BA369" s="174">
        <v>146</v>
      </c>
      <c r="BB369" s="166">
        <v>1690.5</v>
      </c>
      <c r="BC369" s="167">
        <v>179.21400000000003</v>
      </c>
      <c r="BD369" s="173">
        <v>330</v>
      </c>
      <c r="BE369" s="174">
        <v>355</v>
      </c>
      <c r="BF369" s="173">
        <v>190</v>
      </c>
      <c r="BG369" s="174">
        <v>204</v>
      </c>
      <c r="BH369" s="173">
        <v>262</v>
      </c>
      <c r="BI369" s="174">
        <v>261</v>
      </c>
      <c r="BJ369" s="173">
        <v>150.85</v>
      </c>
      <c r="BK369" s="174">
        <v>125</v>
      </c>
      <c r="BL369" s="173">
        <v>183</v>
      </c>
      <c r="BM369" s="189">
        <v>180</v>
      </c>
      <c r="BN369" s="193">
        <v>123</v>
      </c>
      <c r="BO369" s="194">
        <v>132</v>
      </c>
      <c r="BP369" s="166">
        <v>386.1</v>
      </c>
      <c r="BQ369" s="167">
        <v>415.8</v>
      </c>
    </row>
    <row r="370" spans="1:69" s="195" customFormat="1" ht="37.5" customHeight="1" thickBot="1" x14ac:dyDescent="0.3">
      <c r="A370" s="1373"/>
      <c r="B370" s="258"/>
      <c r="C370" s="1378"/>
      <c r="D370" s="1379"/>
      <c r="E370" s="1393"/>
      <c r="F370" s="259"/>
      <c r="G370" s="260"/>
      <c r="H370" s="259"/>
      <c r="I370" s="259"/>
      <c r="J370" s="285" t="e">
        <f>#REF!</f>
        <v>#REF!</v>
      </c>
      <c r="K370" s="285"/>
      <c r="L370" s="166"/>
      <c r="M370" s="174"/>
      <c r="N370" s="184"/>
      <c r="O370" s="185"/>
      <c r="P370" s="186"/>
      <c r="Q370" s="167"/>
      <c r="R370" s="166"/>
      <c r="S370" s="167"/>
      <c r="T370" s="187"/>
      <c r="U370" s="188"/>
      <c r="V370" s="166"/>
      <c r="W370" s="167"/>
      <c r="X370" s="173"/>
      <c r="Y370" s="189"/>
      <c r="Z370" s="166"/>
      <c r="AA370" s="167"/>
      <c r="AB370" s="166">
        <v>0</v>
      </c>
      <c r="AC370" s="321">
        <v>0</v>
      </c>
      <c r="AD370" s="160"/>
      <c r="AE370" s="191"/>
      <c r="AF370" s="173"/>
      <c r="AG370" s="174"/>
      <c r="AH370" s="173"/>
      <c r="AI370" s="174"/>
      <c r="AJ370" s="173"/>
      <c r="AK370" s="174"/>
      <c r="AL370" s="173"/>
      <c r="AM370" s="174"/>
      <c r="AN370" s="173"/>
      <c r="AO370" s="189"/>
      <c r="AP370" s="173">
        <v>0</v>
      </c>
      <c r="AQ370" s="174">
        <v>0</v>
      </c>
      <c r="AR370" s="173"/>
      <c r="AS370" s="174"/>
      <c r="AT370" s="173"/>
      <c r="AU370" s="174"/>
      <c r="AV370" s="173"/>
      <c r="AW370" s="174"/>
      <c r="AX370" s="173"/>
      <c r="AY370" s="174"/>
      <c r="AZ370" s="192"/>
      <c r="BA370" s="174"/>
      <c r="BB370" s="166"/>
      <c r="BC370" s="167"/>
      <c r="BD370" s="173"/>
      <c r="BE370" s="174"/>
      <c r="BF370" s="173"/>
      <c r="BG370" s="174"/>
      <c r="BH370" s="173">
        <v>0</v>
      </c>
      <c r="BI370" s="174">
        <v>0</v>
      </c>
      <c r="BJ370" s="173"/>
      <c r="BK370" s="174"/>
      <c r="BL370" s="173">
        <v>0</v>
      </c>
      <c r="BM370" s="189">
        <v>0</v>
      </c>
      <c r="BN370" s="193"/>
      <c r="BO370" s="194"/>
      <c r="BP370" s="166"/>
      <c r="BQ370" s="167"/>
    </row>
    <row r="371" spans="1:69" s="195" customFormat="1" ht="87" customHeight="1" x14ac:dyDescent="0.25">
      <c r="A371" s="1371">
        <v>4</v>
      </c>
      <c r="B371" s="105" t="s">
        <v>348</v>
      </c>
      <c r="C371" s="1374" t="s">
        <v>352</v>
      </c>
      <c r="D371" s="1375"/>
      <c r="E371" s="1380" t="s">
        <v>388</v>
      </c>
      <c r="F371" s="255"/>
      <c r="G371" s="256"/>
      <c r="H371" s="255"/>
      <c r="I371" s="255"/>
      <c r="J371" s="284" t="e">
        <f>#REF!</f>
        <v>#REF!</v>
      </c>
      <c r="K371" s="284"/>
      <c r="L371" s="173"/>
      <c r="M371" s="250"/>
      <c r="N371" s="184"/>
      <c r="O371" s="185"/>
      <c r="P371" s="186"/>
      <c r="Q371" s="167"/>
      <c r="R371" s="166"/>
      <c r="S371" s="167"/>
      <c r="T371" s="187"/>
      <c r="U371" s="188"/>
      <c r="V371" s="166"/>
      <c r="W371" s="167"/>
      <c r="X371" s="173"/>
      <c r="Y371" s="189"/>
      <c r="Z371" s="166"/>
      <c r="AA371" s="167"/>
      <c r="AB371" s="166">
        <v>0</v>
      </c>
      <c r="AC371" s="321">
        <v>0</v>
      </c>
      <c r="AD371" s="160"/>
      <c r="AE371" s="191"/>
      <c r="AF371" s="173"/>
      <c r="AG371" s="174"/>
      <c r="AH371" s="173"/>
      <c r="AI371" s="174"/>
      <c r="AJ371" s="173"/>
      <c r="AK371" s="174"/>
      <c r="AL371" s="173"/>
      <c r="AM371" s="174"/>
      <c r="AN371" s="173"/>
      <c r="AO371" s="189"/>
      <c r="AP371" s="173">
        <v>0</v>
      </c>
      <c r="AQ371" s="174">
        <v>0</v>
      </c>
      <c r="AR371" s="173"/>
      <c r="AS371" s="174"/>
      <c r="AT371" s="173"/>
      <c r="AU371" s="174"/>
      <c r="AV371" s="173"/>
      <c r="AW371" s="174"/>
      <c r="AX371" s="160"/>
      <c r="AY371" s="257"/>
      <c r="AZ371" s="192"/>
      <c r="BA371" s="174"/>
      <c r="BB371" s="166"/>
      <c r="BC371" s="167"/>
      <c r="BD371" s="173"/>
      <c r="BE371" s="174"/>
      <c r="BF371" s="173"/>
      <c r="BG371" s="174"/>
      <c r="BH371" s="173"/>
      <c r="BI371" s="174"/>
      <c r="BJ371" s="173"/>
      <c r="BK371" s="174"/>
      <c r="BL371" s="173"/>
      <c r="BM371" s="189"/>
      <c r="BN371" s="193"/>
      <c r="BO371" s="194"/>
      <c r="BP371" s="166"/>
      <c r="BQ371" s="167"/>
    </row>
    <row r="372" spans="1:69" s="195" customFormat="1" ht="37.5" customHeight="1" x14ac:dyDescent="0.25">
      <c r="A372" s="1372"/>
      <c r="B372" s="105" t="s">
        <v>342</v>
      </c>
      <c r="C372" s="1376"/>
      <c r="D372" s="1377"/>
      <c r="E372" s="1381"/>
      <c r="F372" s="222" t="e">
        <f>#REF!</f>
        <v>#REF!</v>
      </c>
      <c r="G372" s="256">
        <v>0.52</v>
      </c>
      <c r="H372" s="222" t="e">
        <f>F372*G372</f>
        <v>#REF!</v>
      </c>
      <c r="I372" s="223" t="e">
        <f>(H372*($I$11+#REF!))+H372</f>
        <v>#REF!</v>
      </c>
      <c r="J372" s="279" t="e">
        <f>#REF!</f>
        <v>#REF!</v>
      </c>
      <c r="K372" s="279"/>
      <c r="L372" s="166">
        <v>375</v>
      </c>
      <c r="M372" s="167">
        <v>244</v>
      </c>
      <c r="N372" s="184">
        <v>226.7301968732078</v>
      </c>
      <c r="O372" s="185"/>
      <c r="P372" s="186">
        <v>554</v>
      </c>
      <c r="Q372" s="167">
        <v>412.5</v>
      </c>
      <c r="R372" s="166">
        <v>334.57760479011591</v>
      </c>
      <c r="S372" s="167">
        <v>296.10000000000002</v>
      </c>
      <c r="T372" s="187">
        <v>860</v>
      </c>
      <c r="U372" s="188">
        <v>248</v>
      </c>
      <c r="V372" s="166">
        <v>300.05503845990665</v>
      </c>
      <c r="W372" s="167">
        <v>322.90723018901309</v>
      </c>
      <c r="X372" s="173">
        <v>0</v>
      </c>
      <c r="Y372" s="189">
        <v>126</v>
      </c>
      <c r="Z372" s="166">
        <v>478.57</v>
      </c>
      <c r="AA372" s="167">
        <v>103</v>
      </c>
      <c r="AB372" s="166">
        <v>776</v>
      </c>
      <c r="AC372" s="321">
        <v>396</v>
      </c>
      <c r="AD372" s="197"/>
      <c r="AE372" s="191">
        <v>192</v>
      </c>
      <c r="AF372" s="173">
        <v>177</v>
      </c>
      <c r="AG372" s="174">
        <v>184</v>
      </c>
      <c r="AH372" s="173">
        <v>305.43</v>
      </c>
      <c r="AI372" s="174">
        <v>343</v>
      </c>
      <c r="AJ372" s="173">
        <v>212.34</v>
      </c>
      <c r="AK372" s="174">
        <v>228</v>
      </c>
      <c r="AL372" s="173"/>
      <c r="AM372" s="174">
        <v>120</v>
      </c>
      <c r="AN372" s="173"/>
      <c r="AO372" s="189">
        <v>127.8</v>
      </c>
      <c r="AP372" s="173">
        <v>461.46499999999997</v>
      </c>
      <c r="AQ372" s="174">
        <v>135.84699999999998</v>
      </c>
      <c r="AR372" s="173">
        <v>282</v>
      </c>
      <c r="AS372" s="174">
        <v>303</v>
      </c>
      <c r="AT372" s="173">
        <v>282.55</v>
      </c>
      <c r="AU372" s="174">
        <v>304.07</v>
      </c>
      <c r="AV372" s="173">
        <v>320</v>
      </c>
      <c r="AW372" s="174">
        <v>215</v>
      </c>
      <c r="AX372" s="173">
        <v>118.75418000000001</v>
      </c>
      <c r="AY372" s="174">
        <v>123.318</v>
      </c>
      <c r="AZ372" s="192">
        <v>211.86440677966104</v>
      </c>
      <c r="BA372" s="174">
        <v>229.99999999999997</v>
      </c>
      <c r="BB372" s="166">
        <v>2586.15</v>
      </c>
      <c r="BC372" s="167">
        <v>274.17599999999999</v>
      </c>
      <c r="BD372" s="173">
        <v>505</v>
      </c>
      <c r="BE372" s="174">
        <v>544</v>
      </c>
      <c r="BF372" s="173">
        <v>290</v>
      </c>
      <c r="BG372" s="174">
        <v>84</v>
      </c>
      <c r="BH372" s="173">
        <v>400</v>
      </c>
      <c r="BI372" s="174">
        <v>399</v>
      </c>
      <c r="BJ372" s="173">
        <v>230.51</v>
      </c>
      <c r="BK372" s="174">
        <v>191</v>
      </c>
      <c r="BL372" s="173">
        <v>281</v>
      </c>
      <c r="BM372" s="189">
        <v>275</v>
      </c>
      <c r="BN372" s="193">
        <v>188</v>
      </c>
      <c r="BO372" s="194">
        <v>202</v>
      </c>
      <c r="BP372" s="166">
        <v>590.70000000000005</v>
      </c>
      <c r="BQ372" s="167">
        <v>138.82029524000001</v>
      </c>
    </row>
    <row r="373" spans="1:69" s="195" customFormat="1" ht="37.5" customHeight="1" x14ac:dyDescent="0.25">
      <c r="A373" s="1372"/>
      <c r="B373" s="105"/>
      <c r="C373" s="1376"/>
      <c r="D373" s="1377"/>
      <c r="E373" s="1381"/>
      <c r="F373" s="255"/>
      <c r="G373" s="256"/>
      <c r="H373" s="255"/>
      <c r="I373" s="255"/>
      <c r="J373" s="284" t="e">
        <f>#REF!</f>
        <v>#REF!</v>
      </c>
      <c r="K373" s="284"/>
      <c r="L373" s="173"/>
      <c r="M373" s="250"/>
      <c r="N373" s="184"/>
      <c r="O373" s="185"/>
      <c r="P373" s="186"/>
      <c r="Q373" s="167"/>
      <c r="R373" s="166"/>
      <c r="S373" s="167"/>
      <c r="T373" s="187"/>
      <c r="U373" s="188"/>
      <c r="V373" s="166"/>
      <c r="W373" s="167"/>
      <c r="X373" s="173"/>
      <c r="Y373" s="189"/>
      <c r="Z373" s="166"/>
      <c r="AA373" s="167"/>
      <c r="AB373" s="166">
        <v>0</v>
      </c>
      <c r="AC373" s="321">
        <v>0</v>
      </c>
      <c r="AD373" s="160"/>
      <c r="AE373" s="191"/>
      <c r="AF373" s="173"/>
      <c r="AG373" s="174"/>
      <c r="AH373" s="173"/>
      <c r="AI373" s="174"/>
      <c r="AJ373" s="173"/>
      <c r="AK373" s="174"/>
      <c r="AL373" s="173"/>
      <c r="AM373" s="174"/>
      <c r="AN373" s="173"/>
      <c r="AO373" s="189"/>
      <c r="AP373" s="173">
        <v>0</v>
      </c>
      <c r="AQ373" s="174">
        <v>0</v>
      </c>
      <c r="AR373" s="173"/>
      <c r="AS373" s="174"/>
      <c r="AT373" s="173"/>
      <c r="AU373" s="174"/>
      <c r="AV373" s="173"/>
      <c r="AW373" s="174"/>
      <c r="AX373" s="160"/>
      <c r="AY373" s="257"/>
      <c r="AZ373" s="192"/>
      <c r="BA373" s="174"/>
      <c r="BB373" s="166"/>
      <c r="BC373" s="167"/>
      <c r="BD373" s="173"/>
      <c r="BE373" s="174"/>
      <c r="BF373" s="173"/>
      <c r="BG373" s="174"/>
      <c r="BH373" s="173"/>
      <c r="BI373" s="174"/>
      <c r="BJ373" s="173"/>
      <c r="BK373" s="174"/>
      <c r="BL373" s="173"/>
      <c r="BM373" s="189"/>
      <c r="BN373" s="193"/>
      <c r="BO373" s="194"/>
      <c r="BP373" s="166"/>
      <c r="BQ373" s="167"/>
    </row>
    <row r="374" spans="1:69" s="195" customFormat="1" ht="37.5" customHeight="1" x14ac:dyDescent="0.25">
      <c r="A374" s="1372"/>
      <c r="B374" s="105" t="s">
        <v>349</v>
      </c>
      <c r="C374" s="1376"/>
      <c r="D374" s="1377"/>
      <c r="E374" s="1381"/>
      <c r="F374" s="222" t="e">
        <f>#REF!</f>
        <v>#REF!</v>
      </c>
      <c r="G374" s="256">
        <v>0.84</v>
      </c>
      <c r="H374" s="222" t="e">
        <f>F374*G374</f>
        <v>#REF!</v>
      </c>
      <c r="I374" s="223" t="e">
        <f>(H374*($I$11+#REF!))+H374</f>
        <v>#REF!</v>
      </c>
      <c r="J374" s="279" t="e">
        <f>#REF!</f>
        <v>#REF!</v>
      </c>
      <c r="K374" s="279"/>
      <c r="L374" s="166">
        <v>606</v>
      </c>
      <c r="M374" s="167">
        <v>394</v>
      </c>
      <c r="N374" s="184">
        <v>366.25647187210484</v>
      </c>
      <c r="O374" s="185"/>
      <c r="P374" s="186">
        <v>896</v>
      </c>
      <c r="Q374" s="167">
        <v>666</v>
      </c>
      <c r="R374" s="166">
        <v>540.4715154301872</v>
      </c>
      <c r="S374" s="167">
        <v>478.3</v>
      </c>
      <c r="T374" s="187">
        <v>1389</v>
      </c>
      <c r="U374" s="188">
        <v>401</v>
      </c>
      <c r="V374" s="166">
        <v>484.70429289677219</v>
      </c>
      <c r="W374" s="167">
        <v>521.6193718437903</v>
      </c>
      <c r="X374" s="173">
        <v>0</v>
      </c>
      <c r="Y374" s="189">
        <v>146</v>
      </c>
      <c r="Z374" s="166">
        <v>773.08</v>
      </c>
      <c r="AA374" s="167">
        <v>166.4</v>
      </c>
      <c r="AB374" s="166">
        <v>1254</v>
      </c>
      <c r="AC374" s="321">
        <v>641</v>
      </c>
      <c r="AD374" s="197"/>
      <c r="AE374" s="191">
        <v>311</v>
      </c>
      <c r="AF374" s="173">
        <v>286</v>
      </c>
      <c r="AG374" s="174">
        <v>297</v>
      </c>
      <c r="AH374" s="173">
        <v>493.71</v>
      </c>
      <c r="AI374" s="174">
        <v>553</v>
      </c>
      <c r="AJ374" s="173">
        <v>342.04</v>
      </c>
      <c r="AK374" s="174">
        <v>368</v>
      </c>
      <c r="AL374" s="173"/>
      <c r="AM374" s="174">
        <v>196</v>
      </c>
      <c r="AN374" s="173"/>
      <c r="AO374" s="189">
        <v>213</v>
      </c>
      <c r="AP374" s="173">
        <v>745.60299999999995</v>
      </c>
      <c r="AQ374" s="174">
        <v>225.029</v>
      </c>
      <c r="AR374" s="173">
        <v>455</v>
      </c>
      <c r="AS374" s="174">
        <v>490</v>
      </c>
      <c r="AT374" s="173">
        <v>456.42</v>
      </c>
      <c r="AU374" s="174">
        <v>491.19</v>
      </c>
      <c r="AV374" s="173">
        <v>516.80000000000007</v>
      </c>
      <c r="AW374" s="174">
        <v>348</v>
      </c>
      <c r="AX374" s="173">
        <v>197.93065999999999</v>
      </c>
      <c r="AY374" s="174">
        <v>205.53</v>
      </c>
      <c r="AZ374" s="192">
        <v>345.76271186440687</v>
      </c>
      <c r="BA374" s="174">
        <v>370</v>
      </c>
      <c r="BB374" s="166">
        <v>4177.95</v>
      </c>
      <c r="BC374" s="167">
        <v>443.39400000000006</v>
      </c>
      <c r="BD374" s="173">
        <v>816</v>
      </c>
      <c r="BE374" s="174">
        <v>878</v>
      </c>
      <c r="BF374" s="173">
        <v>468</v>
      </c>
      <c r="BG374" s="174">
        <v>141</v>
      </c>
      <c r="BH374" s="173">
        <v>646</v>
      </c>
      <c r="BI374" s="174">
        <v>645</v>
      </c>
      <c r="BJ374" s="173">
        <v>372.03</v>
      </c>
      <c r="BK374" s="174">
        <v>309</v>
      </c>
      <c r="BL374" s="173">
        <v>453</v>
      </c>
      <c r="BM374" s="189">
        <v>445</v>
      </c>
      <c r="BN374" s="193">
        <v>303</v>
      </c>
      <c r="BO374" s="194">
        <v>326</v>
      </c>
      <c r="BP374" s="166">
        <v>953.7</v>
      </c>
      <c r="BQ374" s="167">
        <v>231.35803812</v>
      </c>
    </row>
    <row r="375" spans="1:69" s="195" customFormat="1" ht="37.5" customHeight="1" x14ac:dyDescent="0.25">
      <c r="A375" s="1372"/>
      <c r="B375" s="105"/>
      <c r="C375" s="1376"/>
      <c r="D375" s="1377"/>
      <c r="E375" s="1381"/>
      <c r="F375" s="255"/>
      <c r="G375" s="256"/>
      <c r="H375" s="255"/>
      <c r="I375" s="255"/>
      <c r="J375" s="284" t="e">
        <f>#REF!</f>
        <v>#REF!</v>
      </c>
      <c r="K375" s="284"/>
      <c r="L375" s="173"/>
      <c r="M375" s="250"/>
      <c r="N375" s="184"/>
      <c r="O375" s="185"/>
      <c r="P375" s="186"/>
      <c r="Q375" s="167"/>
      <c r="R375" s="166"/>
      <c r="S375" s="167"/>
      <c r="T375" s="187"/>
      <c r="U375" s="188"/>
      <c r="V375" s="166"/>
      <c r="W375" s="167"/>
      <c r="X375" s="173"/>
      <c r="Y375" s="189"/>
      <c r="Z375" s="166"/>
      <c r="AA375" s="167"/>
      <c r="AB375" s="166">
        <v>0</v>
      </c>
      <c r="AC375" s="321">
        <v>0</v>
      </c>
      <c r="AD375" s="160"/>
      <c r="AE375" s="191"/>
      <c r="AF375" s="173"/>
      <c r="AG375" s="174"/>
      <c r="AH375" s="173"/>
      <c r="AI375" s="174"/>
      <c r="AJ375" s="173"/>
      <c r="AK375" s="174"/>
      <c r="AL375" s="173"/>
      <c r="AM375" s="174"/>
      <c r="AN375" s="173"/>
      <c r="AO375" s="189"/>
      <c r="AP375" s="173">
        <v>0</v>
      </c>
      <c r="AQ375" s="174">
        <v>0</v>
      </c>
      <c r="AR375" s="173"/>
      <c r="AS375" s="174"/>
      <c r="AT375" s="173"/>
      <c r="AU375" s="174"/>
      <c r="AV375" s="173"/>
      <c r="AW375" s="174"/>
      <c r="AX375" s="160"/>
      <c r="AY375" s="257"/>
      <c r="AZ375" s="192"/>
      <c r="BA375" s="174"/>
      <c r="BB375" s="166"/>
      <c r="BC375" s="167"/>
      <c r="BD375" s="173"/>
      <c r="BE375" s="174"/>
      <c r="BF375" s="173"/>
      <c r="BG375" s="174"/>
      <c r="BH375" s="173"/>
      <c r="BI375" s="174"/>
      <c r="BJ375" s="173"/>
      <c r="BK375" s="174"/>
      <c r="BL375" s="173"/>
      <c r="BM375" s="189"/>
      <c r="BN375" s="193"/>
      <c r="BO375" s="194"/>
      <c r="BP375" s="166"/>
      <c r="BQ375" s="167"/>
    </row>
    <row r="376" spans="1:69" s="195" customFormat="1" ht="51.75" customHeight="1" x14ac:dyDescent="0.25">
      <c r="A376" s="1372"/>
      <c r="B376" s="105" t="s">
        <v>344</v>
      </c>
      <c r="C376" s="1376"/>
      <c r="D376" s="1377"/>
      <c r="E376" s="1381"/>
      <c r="F376" s="222" t="e">
        <f>#REF!</f>
        <v>#REF!</v>
      </c>
      <c r="G376" s="256">
        <v>1.05</v>
      </c>
      <c r="H376" s="222" t="e">
        <f>F376*G376</f>
        <v>#REF!</v>
      </c>
      <c r="I376" s="223" t="e">
        <f>(H376*($I$11+#REF!))+H376</f>
        <v>#REF!</v>
      </c>
      <c r="J376" s="279" t="e">
        <f>#REF!</f>
        <v>#REF!</v>
      </c>
      <c r="K376" s="279"/>
      <c r="L376" s="166">
        <v>757</v>
      </c>
      <c r="M376" s="167">
        <v>493</v>
      </c>
      <c r="N376" s="184">
        <v>457.82058984013099</v>
      </c>
      <c r="O376" s="185"/>
      <c r="P376" s="186">
        <v>1120</v>
      </c>
      <c r="Q376" s="167">
        <v>832.5</v>
      </c>
      <c r="R376" s="166">
        <v>675.58939428773408</v>
      </c>
      <c r="S376" s="167">
        <v>597.9</v>
      </c>
      <c r="T376" s="187">
        <v>1736</v>
      </c>
      <c r="U376" s="188">
        <v>501</v>
      </c>
      <c r="V376" s="166">
        <v>605.88036612096516</v>
      </c>
      <c r="W376" s="167">
        <v>652.02421480473777</v>
      </c>
      <c r="X376" s="173">
        <v>0</v>
      </c>
      <c r="Y376" s="189">
        <v>146</v>
      </c>
      <c r="Z376" s="166">
        <v>966.35</v>
      </c>
      <c r="AA376" s="167">
        <v>208</v>
      </c>
      <c r="AB376" s="166">
        <v>1568</v>
      </c>
      <c r="AC376" s="321">
        <v>801</v>
      </c>
      <c r="AD376" s="197"/>
      <c r="AE376" s="191">
        <v>389</v>
      </c>
      <c r="AF376" s="173">
        <v>357</v>
      </c>
      <c r="AG376" s="174">
        <v>371</v>
      </c>
      <c r="AH376" s="173">
        <v>617.14</v>
      </c>
      <c r="AI376" s="174">
        <v>691</v>
      </c>
      <c r="AJ376" s="173">
        <v>427.81</v>
      </c>
      <c r="AK376" s="174">
        <v>460</v>
      </c>
      <c r="AL376" s="173"/>
      <c r="AM376" s="174">
        <v>308</v>
      </c>
      <c r="AN376" s="173"/>
      <c r="AO376" s="189" t="s">
        <v>470</v>
      </c>
      <c r="AP376" s="173">
        <v>932.26299999999992</v>
      </c>
      <c r="AQ376" s="174">
        <v>359.839</v>
      </c>
      <c r="AR376" s="173">
        <v>569</v>
      </c>
      <c r="AS376" s="174">
        <v>613</v>
      </c>
      <c r="AT376" s="173">
        <v>570.53</v>
      </c>
      <c r="AU376" s="174">
        <v>613.98</v>
      </c>
      <c r="AV376" s="173">
        <v>646.40000000000009</v>
      </c>
      <c r="AW376" s="174">
        <v>435</v>
      </c>
      <c r="AX376" s="173">
        <v>316.68483999999995</v>
      </c>
      <c r="AY376" s="174">
        <v>328.84800000000001</v>
      </c>
      <c r="AZ376" s="192">
        <v>427.96610169491527</v>
      </c>
      <c r="BA376" s="174">
        <v>465</v>
      </c>
      <c r="BB376" s="166">
        <v>5221.6500000000005</v>
      </c>
      <c r="BC376" s="167">
        <v>554.06400000000008</v>
      </c>
      <c r="BD376" s="173">
        <v>1020</v>
      </c>
      <c r="BE376" s="174">
        <v>1098</v>
      </c>
      <c r="BF376" s="173">
        <v>586</v>
      </c>
      <c r="BG376" s="174">
        <v>227</v>
      </c>
      <c r="BH376" s="173">
        <v>808</v>
      </c>
      <c r="BI376" s="174">
        <v>807</v>
      </c>
      <c r="BJ376" s="173">
        <v>465.25</v>
      </c>
      <c r="BK376" s="174">
        <v>387</v>
      </c>
      <c r="BL376" s="173">
        <v>566</v>
      </c>
      <c r="BM376" s="189">
        <v>557</v>
      </c>
      <c r="BN376" s="193">
        <v>379</v>
      </c>
      <c r="BO376" s="194">
        <v>408</v>
      </c>
      <c r="BP376" s="166">
        <v>1192.4000000000001</v>
      </c>
      <c r="BQ376" s="167">
        <v>1282.6000000000001</v>
      </c>
    </row>
    <row r="377" spans="1:69" s="195" customFormat="1" ht="37.5" customHeight="1" x14ac:dyDescent="0.25">
      <c r="A377" s="1372"/>
      <c r="B377" s="105"/>
      <c r="C377" s="1376"/>
      <c r="D377" s="1377"/>
      <c r="E377" s="1381"/>
      <c r="F377" s="255"/>
      <c r="G377" s="256"/>
      <c r="H377" s="255"/>
      <c r="I377" s="255"/>
      <c r="J377" s="284" t="e">
        <f>#REF!</f>
        <v>#REF!</v>
      </c>
      <c r="K377" s="284"/>
      <c r="L377" s="173"/>
      <c r="M377" s="250"/>
      <c r="N377" s="184"/>
      <c r="O377" s="185"/>
      <c r="P377" s="186"/>
      <c r="Q377" s="167"/>
      <c r="R377" s="166"/>
      <c r="S377" s="167"/>
      <c r="T377" s="187"/>
      <c r="U377" s="188"/>
      <c r="V377" s="166"/>
      <c r="W377" s="167"/>
      <c r="X377" s="173"/>
      <c r="Y377" s="189"/>
      <c r="Z377" s="166"/>
      <c r="AA377" s="167"/>
      <c r="AB377" s="166">
        <v>0</v>
      </c>
      <c r="AC377" s="321">
        <v>0</v>
      </c>
      <c r="AD377" s="160"/>
      <c r="AE377" s="191"/>
      <c r="AF377" s="173"/>
      <c r="AG377" s="174"/>
      <c r="AH377" s="173"/>
      <c r="AI377" s="174"/>
      <c r="AJ377" s="173"/>
      <c r="AK377" s="174"/>
      <c r="AL377" s="173"/>
      <c r="AM377" s="174"/>
      <c r="AN377" s="173"/>
      <c r="AO377" s="189"/>
      <c r="AP377" s="173">
        <v>0</v>
      </c>
      <c r="AQ377" s="174">
        <v>0</v>
      </c>
      <c r="AR377" s="173"/>
      <c r="AS377" s="174"/>
      <c r="AT377" s="173"/>
      <c r="AU377" s="174"/>
      <c r="AV377" s="173"/>
      <c r="AW377" s="174"/>
      <c r="AX377" s="160"/>
      <c r="AY377" s="257"/>
      <c r="AZ377" s="192"/>
      <c r="BA377" s="174"/>
      <c r="BB377" s="166"/>
      <c r="BC377" s="167"/>
      <c r="BD377" s="173"/>
      <c r="BE377" s="174"/>
      <c r="BF377" s="173"/>
      <c r="BG377" s="174"/>
      <c r="BH377" s="173"/>
      <c r="BI377" s="174"/>
      <c r="BJ377" s="173"/>
      <c r="BK377" s="174"/>
      <c r="BL377" s="173"/>
      <c r="BM377" s="189"/>
      <c r="BN377" s="193"/>
      <c r="BO377" s="194"/>
      <c r="BP377" s="166"/>
      <c r="BQ377" s="167"/>
    </row>
    <row r="378" spans="1:69" s="195" customFormat="1" ht="37.5" customHeight="1" x14ac:dyDescent="0.25">
      <c r="A378" s="1372"/>
      <c r="B378" s="105" t="s">
        <v>350</v>
      </c>
      <c r="C378" s="1376"/>
      <c r="D378" s="1377"/>
      <c r="E378" s="1381"/>
      <c r="F378" s="222" t="e">
        <f>#REF!</f>
        <v>#REF!</v>
      </c>
      <c r="G378" s="256">
        <v>0.94</v>
      </c>
      <c r="H378" s="222" t="e">
        <f>F378*G378</f>
        <v>#REF!</v>
      </c>
      <c r="I378" s="223" t="e">
        <f>(H378*($I$11+#REF!))+H378</f>
        <v>#REF!</v>
      </c>
      <c r="J378" s="279" t="e">
        <f>#REF!</f>
        <v>#REF!</v>
      </c>
      <c r="K378" s="279"/>
      <c r="L378" s="166">
        <v>678</v>
      </c>
      <c r="M378" s="167">
        <v>441</v>
      </c>
      <c r="N378" s="184">
        <v>409.85843280926025</v>
      </c>
      <c r="O378" s="185"/>
      <c r="P378" s="186">
        <v>1002</v>
      </c>
      <c r="Q378" s="167">
        <v>744.75</v>
      </c>
      <c r="R378" s="166">
        <v>604.81336250520962</v>
      </c>
      <c r="S378" s="167">
        <v>535.29999999999995</v>
      </c>
      <c r="T378" s="187">
        <v>1555</v>
      </c>
      <c r="U378" s="188">
        <v>448</v>
      </c>
      <c r="V378" s="166">
        <v>542.40718490829272</v>
      </c>
      <c r="W378" s="167">
        <v>583.71691611090819</v>
      </c>
      <c r="X378" s="173">
        <v>0</v>
      </c>
      <c r="Y378" s="189">
        <v>233</v>
      </c>
      <c r="Z378" s="166">
        <v>865.11</v>
      </c>
      <c r="AA378" s="167">
        <v>186.20000000000002</v>
      </c>
      <c r="AB378" s="166">
        <v>1404</v>
      </c>
      <c r="AC378" s="321">
        <v>717</v>
      </c>
      <c r="AD378" s="197"/>
      <c r="AE378" s="191">
        <v>348</v>
      </c>
      <c r="AF378" s="173">
        <v>320</v>
      </c>
      <c r="AG378" s="174">
        <v>332</v>
      </c>
      <c r="AH378" s="173">
        <v>552.29</v>
      </c>
      <c r="AI378" s="174">
        <v>619</v>
      </c>
      <c r="AJ378" s="173">
        <v>382.84</v>
      </c>
      <c r="AK378" s="174">
        <v>412</v>
      </c>
      <c r="AL378" s="173"/>
      <c r="AM378" s="174">
        <v>108</v>
      </c>
      <c r="AN378" s="173"/>
      <c r="AO378" s="189" t="s">
        <v>470</v>
      </c>
      <c r="AP378" s="173">
        <v>834.78499999999997</v>
      </c>
      <c r="AQ378" s="174">
        <v>120.29199999999999</v>
      </c>
      <c r="AR378" s="173">
        <v>510</v>
      </c>
      <c r="AS378" s="174">
        <v>549</v>
      </c>
      <c r="AT378" s="173">
        <v>510.76</v>
      </c>
      <c r="AU378" s="174">
        <v>549.66</v>
      </c>
      <c r="AV378" s="173">
        <v>579.20000000000005</v>
      </c>
      <c r="AW378" s="174">
        <v>389</v>
      </c>
      <c r="AX378" s="173">
        <v>211.12674000000001</v>
      </c>
      <c r="AY378" s="174">
        <v>219.232</v>
      </c>
      <c r="AZ378" s="192">
        <v>385.59322033898303</v>
      </c>
      <c r="BA378" s="174">
        <v>414</v>
      </c>
      <c r="BB378" s="166">
        <v>4674.6000000000004</v>
      </c>
      <c r="BC378" s="167">
        <v>496.23000000000008</v>
      </c>
      <c r="BD378" s="173">
        <v>913</v>
      </c>
      <c r="BE378" s="174">
        <v>983</v>
      </c>
      <c r="BF378" s="173">
        <v>524</v>
      </c>
      <c r="BG378" s="174">
        <v>203</v>
      </c>
      <c r="BH378" s="173">
        <v>723</v>
      </c>
      <c r="BI378" s="174">
        <v>722</v>
      </c>
      <c r="BJ378" s="173">
        <v>416.1</v>
      </c>
      <c r="BK378" s="174">
        <v>346</v>
      </c>
      <c r="BL378" s="173">
        <v>507</v>
      </c>
      <c r="BM378" s="189">
        <v>498</v>
      </c>
      <c r="BN378" s="193">
        <v>339</v>
      </c>
      <c r="BO378" s="194">
        <v>365</v>
      </c>
      <c r="BP378" s="166">
        <v>1067</v>
      </c>
      <c r="BQ378" s="167">
        <v>1148.4000000000001</v>
      </c>
    </row>
    <row r="379" spans="1:69" s="195" customFormat="1" ht="37.5" customHeight="1" x14ac:dyDescent="0.25">
      <c r="A379" s="1372"/>
      <c r="B379" s="105" t="s">
        <v>351</v>
      </c>
      <c r="C379" s="1376"/>
      <c r="D379" s="1377"/>
      <c r="E379" s="1381"/>
      <c r="F379" s="255"/>
      <c r="G379" s="256"/>
      <c r="H379" s="255"/>
      <c r="I379" s="255"/>
      <c r="J379" s="284" t="e">
        <f>#REF!</f>
        <v>#REF!</v>
      </c>
      <c r="K379" s="284"/>
      <c r="L379" s="166"/>
      <c r="M379" s="174"/>
      <c r="N379" s="184"/>
      <c r="O379" s="185"/>
      <c r="P379" s="186"/>
      <c r="Q379" s="167"/>
      <c r="R379" s="166"/>
      <c r="S379" s="167"/>
      <c r="T379" s="187"/>
      <c r="U379" s="188"/>
      <c r="V379" s="166"/>
      <c r="W379" s="167"/>
      <c r="X379" s="173"/>
      <c r="Y379" s="189"/>
      <c r="Z379" s="166"/>
      <c r="AA379" s="167"/>
      <c r="AB379" s="166">
        <v>0</v>
      </c>
      <c r="AC379" s="321">
        <v>0</v>
      </c>
      <c r="AD379" s="160"/>
      <c r="AE379" s="191"/>
      <c r="AF379" s="173"/>
      <c r="AG379" s="174"/>
      <c r="AH379" s="173"/>
      <c r="AI379" s="174"/>
      <c r="AJ379" s="173"/>
      <c r="AK379" s="174"/>
      <c r="AL379" s="173"/>
      <c r="AM379" s="174"/>
      <c r="AN379" s="173"/>
      <c r="AO379" s="189"/>
      <c r="AP379" s="173">
        <v>0</v>
      </c>
      <c r="AQ379" s="174">
        <v>0</v>
      </c>
      <c r="AR379" s="173"/>
      <c r="AS379" s="174"/>
      <c r="AT379" s="173"/>
      <c r="AU379" s="174"/>
      <c r="AV379" s="173"/>
      <c r="AW379" s="174"/>
      <c r="AX379" s="173"/>
      <c r="AY379" s="174"/>
      <c r="AZ379" s="192"/>
      <c r="BA379" s="174"/>
      <c r="BB379" s="166"/>
      <c r="BC379" s="167"/>
      <c r="BD379" s="173"/>
      <c r="BE379" s="174"/>
      <c r="BF379" s="173"/>
      <c r="BG379" s="174"/>
      <c r="BH379" s="173"/>
      <c r="BI379" s="174"/>
      <c r="BJ379" s="173"/>
      <c r="BK379" s="174"/>
      <c r="BL379" s="173"/>
      <c r="BM379" s="189"/>
      <c r="BN379" s="193"/>
      <c r="BO379" s="194"/>
      <c r="BP379" s="166"/>
      <c r="BQ379" s="167"/>
    </row>
    <row r="380" spans="1:69" s="195" customFormat="1" ht="37.5" customHeight="1" x14ac:dyDescent="0.25">
      <c r="A380" s="1372"/>
      <c r="B380" s="105"/>
      <c r="C380" s="1376"/>
      <c r="D380" s="1377"/>
      <c r="E380" s="1381"/>
      <c r="F380" s="255"/>
      <c r="G380" s="256"/>
      <c r="H380" s="255"/>
      <c r="I380" s="255"/>
      <c r="J380" s="284" t="e">
        <f>#REF!</f>
        <v>#REF!</v>
      </c>
      <c r="K380" s="284"/>
      <c r="L380" s="173"/>
      <c r="M380" s="250"/>
      <c r="N380" s="184"/>
      <c r="O380" s="185"/>
      <c r="P380" s="186"/>
      <c r="Q380" s="167"/>
      <c r="R380" s="166"/>
      <c r="S380" s="167"/>
      <c r="T380" s="187"/>
      <c r="U380" s="188"/>
      <c r="V380" s="166"/>
      <c r="W380" s="167"/>
      <c r="X380" s="173"/>
      <c r="Y380" s="189"/>
      <c r="Z380" s="166"/>
      <c r="AA380" s="167"/>
      <c r="AB380" s="166">
        <v>0</v>
      </c>
      <c r="AC380" s="321">
        <v>0</v>
      </c>
      <c r="AD380" s="160"/>
      <c r="AE380" s="191"/>
      <c r="AF380" s="173"/>
      <c r="AG380" s="174"/>
      <c r="AH380" s="173"/>
      <c r="AI380" s="174"/>
      <c r="AJ380" s="173"/>
      <c r="AK380" s="174"/>
      <c r="AL380" s="173"/>
      <c r="AM380" s="174" t="s">
        <v>364</v>
      </c>
      <c r="AN380" s="173"/>
      <c r="AO380" s="189"/>
      <c r="AP380" s="173">
        <v>0</v>
      </c>
      <c r="AQ380" s="174">
        <v>0</v>
      </c>
      <c r="AR380" s="173"/>
      <c r="AS380" s="174"/>
      <c r="AT380" s="173"/>
      <c r="AU380" s="174"/>
      <c r="AV380" s="173"/>
      <c r="AW380" s="174"/>
      <c r="AX380" s="160"/>
      <c r="AY380" s="257"/>
      <c r="AZ380" s="192"/>
      <c r="BA380" s="174"/>
      <c r="BB380" s="166"/>
      <c r="BC380" s="167"/>
      <c r="BD380" s="173"/>
      <c r="BE380" s="174"/>
      <c r="BF380" s="173"/>
      <c r="BG380" s="174"/>
      <c r="BH380" s="173">
        <v>0</v>
      </c>
      <c r="BI380" s="174">
        <v>0</v>
      </c>
      <c r="BJ380" s="173"/>
      <c r="BK380" s="174"/>
      <c r="BL380" s="173">
        <v>0</v>
      </c>
      <c r="BM380" s="189">
        <v>0</v>
      </c>
      <c r="BN380" s="193"/>
      <c r="BO380" s="194"/>
      <c r="BP380" s="166"/>
      <c r="BQ380" s="167"/>
    </row>
    <row r="381" spans="1:69" s="195" customFormat="1" ht="37.5" customHeight="1" x14ac:dyDescent="0.25">
      <c r="A381" s="1372"/>
      <c r="B381" s="105" t="s">
        <v>346</v>
      </c>
      <c r="C381" s="1376"/>
      <c r="D381" s="1377"/>
      <c r="E381" s="1381"/>
      <c r="F381" s="222" t="e">
        <f>#REF!</f>
        <v>#REF!</v>
      </c>
      <c r="G381" s="256">
        <v>0.73</v>
      </c>
      <c r="H381" s="222" t="e">
        <f>F381*G381</f>
        <v>#REF!</v>
      </c>
      <c r="I381" s="223" t="e">
        <f>(H381*($I$11+#REF!))+H381</f>
        <v>#REF!</v>
      </c>
      <c r="J381" s="279" t="e">
        <f>#REF!</f>
        <v>#REF!</v>
      </c>
      <c r="K381" s="279"/>
      <c r="L381" s="166">
        <v>526</v>
      </c>
      <c r="M381" s="167">
        <v>343</v>
      </c>
      <c r="N381" s="184">
        <v>318.29431484123398</v>
      </c>
      <c r="O381" s="185"/>
      <c r="P381" s="186">
        <v>778</v>
      </c>
      <c r="Q381" s="167">
        <v>579</v>
      </c>
      <c r="R381" s="166">
        <v>469.69548364766268</v>
      </c>
      <c r="S381" s="167">
        <v>415.7</v>
      </c>
      <c r="T381" s="187">
        <v>1207</v>
      </c>
      <c r="U381" s="188">
        <v>348</v>
      </c>
      <c r="V381" s="166">
        <v>421.23111168409969</v>
      </c>
      <c r="W381" s="167">
        <v>453.31207314996067</v>
      </c>
      <c r="X381" s="173">
        <v>0</v>
      </c>
      <c r="Y381" s="189">
        <v>233</v>
      </c>
      <c r="Z381" s="166">
        <v>671.84</v>
      </c>
      <c r="AA381" s="167">
        <v>144.6</v>
      </c>
      <c r="AB381" s="166">
        <v>1090</v>
      </c>
      <c r="AC381" s="321">
        <v>557</v>
      </c>
      <c r="AD381" s="197"/>
      <c r="AE381" s="191">
        <v>270</v>
      </c>
      <c r="AF381" s="173">
        <v>248</v>
      </c>
      <c r="AG381" s="174">
        <v>258</v>
      </c>
      <c r="AH381" s="173">
        <v>428.86</v>
      </c>
      <c r="AI381" s="174">
        <v>481</v>
      </c>
      <c r="AJ381" s="173">
        <v>297.06</v>
      </c>
      <c r="AK381" s="174">
        <v>320</v>
      </c>
      <c r="AL381" s="173"/>
      <c r="AM381" s="174">
        <v>108</v>
      </c>
      <c r="AN381" s="173"/>
      <c r="AO381" s="189" t="s">
        <v>470</v>
      </c>
      <c r="AP381" s="173">
        <v>648.125</v>
      </c>
      <c r="AQ381" s="174">
        <v>696.86399999999992</v>
      </c>
      <c r="AR381" s="173">
        <v>396</v>
      </c>
      <c r="AS381" s="174">
        <v>426</v>
      </c>
      <c r="AT381" s="173">
        <v>396.65</v>
      </c>
      <c r="AU381" s="174">
        <v>426.86</v>
      </c>
      <c r="AV381" s="173">
        <v>449.6</v>
      </c>
      <c r="AW381" s="174">
        <v>302</v>
      </c>
      <c r="AX381" s="173">
        <v>105.55810000000002</v>
      </c>
      <c r="AY381" s="174">
        <v>109.616</v>
      </c>
      <c r="AZ381" s="192">
        <v>296.61016949152543</v>
      </c>
      <c r="BA381" s="174">
        <v>319</v>
      </c>
      <c r="BB381" s="166">
        <v>3630.9</v>
      </c>
      <c r="BC381" s="167">
        <v>384.84600000000006</v>
      </c>
      <c r="BD381" s="173">
        <v>709</v>
      </c>
      <c r="BE381" s="174">
        <v>763</v>
      </c>
      <c r="BF381" s="173">
        <v>407</v>
      </c>
      <c r="BG381" s="174">
        <v>123</v>
      </c>
      <c r="BH381" s="173">
        <v>562</v>
      </c>
      <c r="BI381" s="174">
        <v>561</v>
      </c>
      <c r="BJ381" s="173">
        <v>323.73</v>
      </c>
      <c r="BK381" s="174">
        <v>269</v>
      </c>
      <c r="BL381" s="173">
        <v>393</v>
      </c>
      <c r="BM381" s="189">
        <v>386</v>
      </c>
      <c r="BN381" s="193">
        <v>263</v>
      </c>
      <c r="BO381" s="194">
        <v>283</v>
      </c>
      <c r="BP381" s="166">
        <v>828.30000000000007</v>
      </c>
      <c r="BQ381" s="167">
        <v>892.1</v>
      </c>
    </row>
    <row r="382" spans="1:69" s="195" customFormat="1" ht="37.5" customHeight="1" x14ac:dyDescent="0.25">
      <c r="A382" s="1372"/>
      <c r="B382" s="105"/>
      <c r="C382" s="1376"/>
      <c r="D382" s="1377"/>
      <c r="E382" s="1381"/>
      <c r="F382" s="255"/>
      <c r="G382" s="256"/>
      <c r="H382" s="255"/>
      <c r="I382" s="255"/>
      <c r="J382" s="284" t="e">
        <f>#REF!</f>
        <v>#REF!</v>
      </c>
      <c r="K382" s="284"/>
      <c r="L382" s="173"/>
      <c r="M382" s="250"/>
      <c r="N382" s="184"/>
      <c r="O382" s="185"/>
      <c r="P382" s="186"/>
      <c r="Q382" s="167"/>
      <c r="R382" s="166"/>
      <c r="S382" s="167"/>
      <c r="T382" s="187"/>
      <c r="U382" s="188"/>
      <c r="V382" s="166"/>
      <c r="W382" s="167"/>
      <c r="X382" s="173"/>
      <c r="Y382" s="189"/>
      <c r="Z382" s="166"/>
      <c r="AA382" s="167"/>
      <c r="AB382" s="166">
        <v>0</v>
      </c>
      <c r="AC382" s="321">
        <v>0</v>
      </c>
      <c r="AD382" s="160"/>
      <c r="AE382" s="191"/>
      <c r="AF382" s="173"/>
      <c r="AG382" s="174"/>
      <c r="AH382" s="173"/>
      <c r="AI382" s="174"/>
      <c r="AJ382" s="173"/>
      <c r="AK382" s="174"/>
      <c r="AL382" s="173"/>
      <c r="AM382" s="174"/>
      <c r="AN382" s="173"/>
      <c r="AO382" s="189"/>
      <c r="AP382" s="173">
        <v>0</v>
      </c>
      <c r="AQ382" s="174">
        <v>0</v>
      </c>
      <c r="AR382" s="173"/>
      <c r="AS382" s="174"/>
      <c r="AT382" s="173"/>
      <c r="AU382" s="174"/>
      <c r="AV382" s="173"/>
      <c r="AW382" s="174"/>
      <c r="AX382" s="160"/>
      <c r="AY382" s="257"/>
      <c r="AZ382" s="192"/>
      <c r="BA382" s="174"/>
      <c r="BB382" s="166"/>
      <c r="BC382" s="167"/>
      <c r="BD382" s="173"/>
      <c r="BE382" s="174"/>
      <c r="BF382" s="173"/>
      <c r="BG382" s="174"/>
      <c r="BH382" s="173">
        <v>0</v>
      </c>
      <c r="BI382" s="174">
        <v>0</v>
      </c>
      <c r="BJ382" s="173"/>
      <c r="BK382" s="174"/>
      <c r="BL382" s="173">
        <v>0</v>
      </c>
      <c r="BM382" s="189">
        <v>0</v>
      </c>
      <c r="BN382" s="193"/>
      <c r="BO382" s="194"/>
      <c r="BP382" s="166"/>
      <c r="BQ382" s="167"/>
    </row>
    <row r="383" spans="1:69" s="195" customFormat="1" ht="37.5" customHeight="1" x14ac:dyDescent="0.25">
      <c r="A383" s="1372"/>
      <c r="B383" s="105" t="s">
        <v>347</v>
      </c>
      <c r="C383" s="1376"/>
      <c r="D383" s="1377"/>
      <c r="E383" s="1381"/>
      <c r="F383" s="222" t="e">
        <f>#REF!</f>
        <v>#REF!</v>
      </c>
      <c r="G383" s="256">
        <v>0.34</v>
      </c>
      <c r="H383" s="222" t="e">
        <f>F383*G383</f>
        <v>#REF!</v>
      </c>
      <c r="I383" s="223" t="e">
        <f>(H383*($I$11+#REF!))+H383</f>
        <v>#REF!</v>
      </c>
      <c r="J383" s="279" t="e">
        <f>#REF!</f>
        <v>#REF!</v>
      </c>
      <c r="K383" s="279"/>
      <c r="L383" s="166">
        <v>245</v>
      </c>
      <c r="M383" s="174">
        <v>160</v>
      </c>
      <c r="N383" s="184">
        <v>148.24666718632818</v>
      </c>
      <c r="O383" s="185"/>
      <c r="P383" s="186">
        <v>363</v>
      </c>
      <c r="Q383" s="167">
        <v>269.25</v>
      </c>
      <c r="R383" s="166">
        <v>218.76228005507582</v>
      </c>
      <c r="S383" s="167">
        <v>193.6</v>
      </c>
      <c r="T383" s="187">
        <v>562</v>
      </c>
      <c r="U383" s="188">
        <v>162</v>
      </c>
      <c r="V383" s="166">
        <v>196.18983283916972</v>
      </c>
      <c r="W383" s="167">
        <v>211.13165050820086</v>
      </c>
      <c r="X383" s="173">
        <v>0</v>
      </c>
      <c r="Y383" s="189">
        <v>126</v>
      </c>
      <c r="Z383" s="166">
        <v>312.91000000000003</v>
      </c>
      <c r="AA383" s="167">
        <v>67.400000000000006</v>
      </c>
      <c r="AB383" s="166">
        <v>507</v>
      </c>
      <c r="AC383" s="321">
        <v>259</v>
      </c>
      <c r="AD383" s="197"/>
      <c r="AE383" s="191">
        <v>126</v>
      </c>
      <c r="AF383" s="173">
        <v>116</v>
      </c>
      <c r="AG383" s="174">
        <v>120</v>
      </c>
      <c r="AH383" s="173">
        <v>199.79</v>
      </c>
      <c r="AI383" s="174">
        <v>224</v>
      </c>
      <c r="AJ383" s="173">
        <v>139.12</v>
      </c>
      <c r="AK383" s="174">
        <v>150</v>
      </c>
      <c r="AL383" s="173"/>
      <c r="AM383" s="174">
        <v>108</v>
      </c>
      <c r="AN383" s="173"/>
      <c r="AO383" s="189" t="s">
        <v>470</v>
      </c>
      <c r="AP383" s="173">
        <v>301.767</v>
      </c>
      <c r="AQ383" s="174">
        <v>324.58099999999996</v>
      </c>
      <c r="AR383" s="173">
        <v>184</v>
      </c>
      <c r="AS383" s="174">
        <v>198</v>
      </c>
      <c r="AT383" s="173">
        <v>184.74</v>
      </c>
      <c r="AU383" s="174">
        <v>198.81</v>
      </c>
      <c r="AV383" s="173">
        <v>209.60000000000002</v>
      </c>
      <c r="AW383" s="174">
        <v>141</v>
      </c>
      <c r="AX383" s="173">
        <v>159</v>
      </c>
      <c r="AY383" s="174">
        <v>170</v>
      </c>
      <c r="AZ383" s="192">
        <v>137.28813559322035</v>
      </c>
      <c r="BA383" s="174">
        <v>146</v>
      </c>
      <c r="BB383" s="166">
        <v>1690.5</v>
      </c>
      <c r="BC383" s="167">
        <v>179.21400000000003</v>
      </c>
      <c r="BD383" s="173">
        <v>330</v>
      </c>
      <c r="BE383" s="174">
        <v>355</v>
      </c>
      <c r="BF383" s="173">
        <v>190</v>
      </c>
      <c r="BG383" s="174">
        <v>55</v>
      </c>
      <c r="BH383" s="173">
        <v>262</v>
      </c>
      <c r="BI383" s="174">
        <v>261</v>
      </c>
      <c r="BJ383" s="173">
        <v>150.85</v>
      </c>
      <c r="BK383" s="174">
        <v>125</v>
      </c>
      <c r="BL383" s="173">
        <v>183</v>
      </c>
      <c r="BM383" s="189">
        <v>180</v>
      </c>
      <c r="BN383" s="193">
        <v>123</v>
      </c>
      <c r="BO383" s="194">
        <v>132</v>
      </c>
      <c r="BP383" s="166">
        <v>386.1</v>
      </c>
      <c r="BQ383" s="167">
        <v>415.8</v>
      </c>
    </row>
    <row r="384" spans="1:69" s="195" customFormat="1" ht="37.5" customHeight="1" thickBot="1" x14ac:dyDescent="0.3">
      <c r="A384" s="1373"/>
      <c r="B384" s="258"/>
      <c r="C384" s="1378"/>
      <c r="D384" s="1379"/>
      <c r="E384" s="1382"/>
      <c r="F384" s="259"/>
      <c r="G384" s="260"/>
      <c r="H384" s="259"/>
      <c r="I384" s="259"/>
      <c r="J384" s="285" t="e">
        <f>#REF!</f>
        <v>#REF!</v>
      </c>
      <c r="K384" s="285"/>
      <c r="L384" s="173"/>
      <c r="M384" s="250"/>
      <c r="N384" s="184"/>
      <c r="O384" s="185"/>
      <c r="P384" s="186"/>
      <c r="Q384" s="167"/>
      <c r="R384" s="166"/>
      <c r="S384" s="167"/>
      <c r="T384" s="187"/>
      <c r="U384" s="188"/>
      <c r="V384" s="166"/>
      <c r="W384" s="167"/>
      <c r="X384" s="173"/>
      <c r="Y384" s="189"/>
      <c r="Z384" s="166"/>
      <c r="AA384" s="167"/>
      <c r="AB384" s="166">
        <v>0</v>
      </c>
      <c r="AC384" s="321">
        <v>0</v>
      </c>
      <c r="AD384" s="160"/>
      <c r="AE384" s="191"/>
      <c r="AF384" s="173"/>
      <c r="AG384" s="174"/>
      <c r="AH384" s="173"/>
      <c r="AI384" s="174"/>
      <c r="AJ384" s="173"/>
      <c r="AK384" s="174"/>
      <c r="AL384" s="173"/>
      <c r="AM384" s="174"/>
      <c r="AN384" s="173"/>
      <c r="AO384" s="189"/>
      <c r="AP384" s="173">
        <v>0</v>
      </c>
      <c r="AQ384" s="174">
        <v>0</v>
      </c>
      <c r="AR384" s="173"/>
      <c r="AS384" s="174"/>
      <c r="AT384" s="173"/>
      <c r="AU384" s="174"/>
      <c r="AV384" s="173"/>
      <c r="AW384" s="174"/>
      <c r="AX384" s="160"/>
      <c r="AY384" s="257"/>
      <c r="AZ384" s="192"/>
      <c r="BA384" s="174"/>
      <c r="BB384" s="166"/>
      <c r="BC384" s="167"/>
      <c r="BD384" s="173"/>
      <c r="BE384" s="174"/>
      <c r="BF384" s="173"/>
      <c r="BG384" s="174"/>
      <c r="BH384" s="173">
        <v>0</v>
      </c>
      <c r="BI384" s="174">
        <v>0</v>
      </c>
      <c r="BJ384" s="173"/>
      <c r="BK384" s="174"/>
      <c r="BL384" s="173">
        <v>0</v>
      </c>
      <c r="BM384" s="189">
        <v>0</v>
      </c>
      <c r="BN384" s="193"/>
      <c r="BO384" s="194"/>
      <c r="BP384" s="166"/>
      <c r="BQ384" s="167"/>
    </row>
    <row r="385" spans="1:69" s="195" customFormat="1" ht="166.5" customHeight="1" thickBot="1" x14ac:dyDescent="0.3">
      <c r="A385" s="221">
        <v>5</v>
      </c>
      <c r="B385" s="105" t="s">
        <v>353</v>
      </c>
      <c r="C385" s="1383" t="s">
        <v>352</v>
      </c>
      <c r="D385" s="1383"/>
      <c r="E385" s="31" t="s">
        <v>382</v>
      </c>
      <c r="F385" s="206" t="e">
        <f>#REF!</f>
        <v>#REF!</v>
      </c>
      <c r="G385" s="139">
        <v>0.64</v>
      </c>
      <c r="H385" s="206" t="e">
        <f>F385*G385</f>
        <v>#REF!</v>
      </c>
      <c r="I385" s="223" t="e">
        <f>(H385*($I$11+#REF!))+H385</f>
        <v>#REF!</v>
      </c>
      <c r="J385" s="279" t="e">
        <f>#REF!</f>
        <v>#REF!</v>
      </c>
      <c r="K385" s="279"/>
      <c r="L385" s="166">
        <v>375</v>
      </c>
      <c r="M385" s="167">
        <v>213</v>
      </c>
      <c r="N385" s="184">
        <v>243.83895884814478</v>
      </c>
      <c r="O385" s="185"/>
      <c r="P385" s="186">
        <v>469</v>
      </c>
      <c r="Q385" s="167">
        <v>348.75</v>
      </c>
      <c r="R385" s="166">
        <v>321.58352437634386</v>
      </c>
      <c r="S385" s="167">
        <v>284.60000000000002</v>
      </c>
      <c r="T385" s="187">
        <v>847</v>
      </c>
      <c r="U385" s="188">
        <v>305</v>
      </c>
      <c r="V385" s="166">
        <v>262.36880119900167</v>
      </c>
      <c r="W385" s="167">
        <v>282.35080909831754</v>
      </c>
      <c r="X385" s="173">
        <v>365</v>
      </c>
      <c r="Y385" s="189">
        <v>364</v>
      </c>
      <c r="Z385" s="166">
        <v>444.15</v>
      </c>
      <c r="AA385" s="167">
        <v>143.4</v>
      </c>
      <c r="AB385" s="166">
        <v>584</v>
      </c>
      <c r="AC385" s="321">
        <v>298</v>
      </c>
      <c r="AD385" s="173">
        <v>1567</v>
      </c>
      <c r="AE385" s="191">
        <v>220</v>
      </c>
      <c r="AF385" s="173">
        <v>136</v>
      </c>
      <c r="AG385" s="174">
        <v>141</v>
      </c>
      <c r="AH385" s="173">
        <v>211.29</v>
      </c>
      <c r="AI385" s="174">
        <v>236</v>
      </c>
      <c r="AJ385" s="173">
        <v>214.43</v>
      </c>
      <c r="AK385" s="174">
        <v>230</v>
      </c>
      <c r="AL385" s="173">
        <v>707.9</v>
      </c>
      <c r="AM385" s="174">
        <v>629.6</v>
      </c>
      <c r="AN385" s="173"/>
      <c r="AO385" s="189" t="s">
        <v>470</v>
      </c>
      <c r="AP385" s="173">
        <v>340.13599999999997</v>
      </c>
      <c r="AQ385" s="174">
        <v>365.024</v>
      </c>
      <c r="AR385" s="173">
        <v>293</v>
      </c>
      <c r="AS385" s="174">
        <v>315</v>
      </c>
      <c r="AT385" s="173">
        <v>278.14999999999998</v>
      </c>
      <c r="AU385" s="174">
        <v>299.33999999999997</v>
      </c>
      <c r="AV385" s="173">
        <v>291.2</v>
      </c>
      <c r="AW385" s="174">
        <v>196</v>
      </c>
      <c r="AX385" s="173">
        <v>1564.88</v>
      </c>
      <c r="AY385" s="174">
        <v>1624.98</v>
      </c>
      <c r="AZ385" s="192">
        <v>350</v>
      </c>
      <c r="BA385" s="174">
        <v>366</v>
      </c>
      <c r="BB385" s="166">
        <v>2345.7000000000003</v>
      </c>
      <c r="BC385" s="167">
        <v>249.18600000000001</v>
      </c>
      <c r="BD385" s="173">
        <v>510</v>
      </c>
      <c r="BE385" s="174">
        <v>549</v>
      </c>
      <c r="BF385" s="173">
        <v>284</v>
      </c>
      <c r="BG385" s="174">
        <v>306</v>
      </c>
      <c r="BH385" s="173">
        <v>321</v>
      </c>
      <c r="BI385" s="174">
        <v>320</v>
      </c>
      <c r="BJ385" s="173">
        <v>203.39</v>
      </c>
      <c r="BK385" s="174">
        <v>169</v>
      </c>
      <c r="BL385" s="173">
        <v>268</v>
      </c>
      <c r="BM385" s="189">
        <v>264</v>
      </c>
      <c r="BN385" s="193">
        <v>201</v>
      </c>
      <c r="BO385" s="194">
        <v>217</v>
      </c>
      <c r="BP385" s="166">
        <v>452.1</v>
      </c>
      <c r="BQ385" s="167">
        <v>486.20000000000005</v>
      </c>
    </row>
    <row r="386" spans="1:69" s="195" customFormat="1" ht="65.25" customHeight="1" x14ac:dyDescent="0.25">
      <c r="A386" s="1384">
        <v>6</v>
      </c>
      <c r="B386" s="251" t="s">
        <v>354</v>
      </c>
      <c r="C386" s="1385" t="s">
        <v>352</v>
      </c>
      <c r="D386" s="1386"/>
      <c r="E386" s="1387" t="s">
        <v>382</v>
      </c>
      <c r="F386" s="252"/>
      <c r="G386" s="253"/>
      <c r="H386" s="261"/>
      <c r="I386" s="252"/>
      <c r="J386" s="286" t="e">
        <f>#REF!</f>
        <v>#REF!</v>
      </c>
      <c r="K386" s="287"/>
      <c r="L386" s="166"/>
      <c r="M386" s="174"/>
      <c r="N386" s="184"/>
      <c r="O386" s="185"/>
      <c r="P386" s="186"/>
      <c r="Q386" s="167"/>
      <c r="R386" s="166"/>
      <c r="S386" s="167"/>
      <c r="T386" s="187"/>
      <c r="U386" s="188"/>
      <c r="V386" s="166"/>
      <c r="W386" s="167"/>
      <c r="X386" s="173" t="s">
        <v>445</v>
      </c>
      <c r="Y386" s="189"/>
      <c r="Z386" s="166"/>
      <c r="AA386" s="167"/>
      <c r="AB386" s="166">
        <v>0</v>
      </c>
      <c r="AC386" s="321">
        <v>0</v>
      </c>
      <c r="AD386" s="160"/>
      <c r="AE386" s="191"/>
      <c r="AF386" s="173"/>
      <c r="AG386" s="174"/>
      <c r="AH386" s="173"/>
      <c r="AI386" s="174"/>
      <c r="AJ386" s="173"/>
      <c r="AK386" s="174"/>
      <c r="AL386" s="173"/>
      <c r="AM386" s="174"/>
      <c r="AN386" s="173"/>
      <c r="AO386" s="189"/>
      <c r="AP386" s="173">
        <v>0</v>
      </c>
      <c r="AQ386" s="174">
        <v>0</v>
      </c>
      <c r="AR386" s="173"/>
      <c r="AS386" s="174"/>
      <c r="AT386" s="173"/>
      <c r="AU386" s="174"/>
      <c r="AV386" s="173"/>
      <c r="AW386" s="174"/>
      <c r="AX386" s="173"/>
      <c r="AY386" s="174"/>
      <c r="AZ386" s="192"/>
      <c r="BA386" s="174"/>
      <c r="BB386" s="166"/>
      <c r="BC386" s="167"/>
      <c r="BD386" s="173"/>
      <c r="BE386" s="174"/>
      <c r="BF386" s="173"/>
      <c r="BG386" s="174"/>
      <c r="BH386" s="173"/>
      <c r="BI386" s="174"/>
      <c r="BJ386" s="173"/>
      <c r="BK386" s="174"/>
      <c r="BL386" s="173"/>
      <c r="BM386" s="189"/>
      <c r="BN386" s="193"/>
      <c r="BO386" s="194"/>
      <c r="BP386" s="166"/>
      <c r="BQ386" s="167"/>
    </row>
    <row r="387" spans="1:69" s="195" customFormat="1" ht="37.5" customHeight="1" x14ac:dyDescent="0.25">
      <c r="A387" s="1372"/>
      <c r="B387" s="105" t="s">
        <v>355</v>
      </c>
      <c r="C387" s="1376"/>
      <c r="D387" s="1377"/>
      <c r="E387" s="1381"/>
      <c r="F387" s="222" t="e">
        <f>#REF!</f>
        <v>#REF!</v>
      </c>
      <c r="G387" s="256">
        <v>0.11</v>
      </c>
      <c r="H387" s="222" t="e">
        <f>F387*G387</f>
        <v>#REF!</v>
      </c>
      <c r="I387" s="223" t="e">
        <f>(H387*($I$11+#REF!))+H387</f>
        <v>#REF!</v>
      </c>
      <c r="J387" s="279" t="e">
        <f>#REF!</f>
        <v>#REF!</v>
      </c>
      <c r="K387" s="279"/>
      <c r="L387" s="166">
        <v>64</v>
      </c>
      <c r="M387" s="167">
        <v>37</v>
      </c>
      <c r="N387" s="184">
        <v>41.909821052024881</v>
      </c>
      <c r="O387" s="185"/>
      <c r="P387" s="186">
        <v>81</v>
      </c>
      <c r="Q387" s="167">
        <v>60</v>
      </c>
      <c r="R387" s="166">
        <v>55.272168252184102</v>
      </c>
      <c r="S387" s="167">
        <v>48.915868903182933</v>
      </c>
      <c r="T387" s="187">
        <v>97</v>
      </c>
      <c r="U387" s="188">
        <v>52</v>
      </c>
      <c r="V387" s="166">
        <v>45.094637706078409</v>
      </c>
      <c r="W387" s="167">
        <v>48.529045313773324</v>
      </c>
      <c r="X387" s="173">
        <v>0</v>
      </c>
      <c r="Y387" s="189">
        <v>126</v>
      </c>
      <c r="Z387" s="166">
        <v>76.34</v>
      </c>
      <c r="AA387" s="167">
        <v>24.599999999999998</v>
      </c>
      <c r="AB387" s="166">
        <v>100</v>
      </c>
      <c r="AC387" s="321">
        <v>51</v>
      </c>
      <c r="AD387" s="197"/>
      <c r="AE387" s="191">
        <v>38</v>
      </c>
      <c r="AF387" s="173">
        <v>23</v>
      </c>
      <c r="AG387" s="174">
        <v>24</v>
      </c>
      <c r="AH387" s="173">
        <v>36.61</v>
      </c>
      <c r="AI387" s="174">
        <v>41</v>
      </c>
      <c r="AJ387" s="173">
        <v>36.61</v>
      </c>
      <c r="AK387" s="174">
        <v>40</v>
      </c>
      <c r="AL387" s="173"/>
      <c r="AM387" s="174">
        <v>24</v>
      </c>
      <c r="AN387" s="173"/>
      <c r="AO387" s="189" t="s">
        <v>470</v>
      </c>
      <c r="AP387" s="173">
        <v>58.071999999999996</v>
      </c>
      <c r="AQ387" s="174">
        <v>63.256999999999998</v>
      </c>
      <c r="AR387" s="173">
        <v>50</v>
      </c>
      <c r="AS387" s="174">
        <v>54</v>
      </c>
      <c r="AT387" s="173">
        <v>47.81</v>
      </c>
      <c r="AU387" s="174">
        <v>51.45</v>
      </c>
      <c r="AV387" s="173">
        <v>49.6</v>
      </c>
      <c r="AW387" s="174">
        <v>34</v>
      </c>
      <c r="AX387" s="173">
        <v>59.382360000000006</v>
      </c>
      <c r="AY387" s="174">
        <v>61.658999999999999</v>
      </c>
      <c r="AZ387" s="192">
        <v>61.864406779661017</v>
      </c>
      <c r="BA387" s="174">
        <v>63</v>
      </c>
      <c r="BB387" s="166">
        <v>403.20000000000005</v>
      </c>
      <c r="BC387" s="167">
        <v>42.84</v>
      </c>
      <c r="BD387" s="173">
        <v>88</v>
      </c>
      <c r="BE387" s="174">
        <v>94</v>
      </c>
      <c r="BF387" s="173">
        <v>49</v>
      </c>
      <c r="BG387" s="174">
        <v>53</v>
      </c>
      <c r="BH387" s="173">
        <v>55</v>
      </c>
      <c r="BI387" s="174">
        <v>55</v>
      </c>
      <c r="BJ387" s="173">
        <v>34.75</v>
      </c>
      <c r="BK387" s="174">
        <v>29</v>
      </c>
      <c r="BL387" s="173">
        <v>46</v>
      </c>
      <c r="BM387" s="189">
        <v>45</v>
      </c>
      <c r="BN387" s="193">
        <v>35</v>
      </c>
      <c r="BO387" s="194">
        <v>37</v>
      </c>
      <c r="BP387" s="166">
        <v>78.100000000000009</v>
      </c>
      <c r="BQ387" s="167">
        <v>83.600000000000009</v>
      </c>
    </row>
    <row r="388" spans="1:69" s="195" customFormat="1" ht="37.5" customHeight="1" x14ac:dyDescent="0.25">
      <c r="A388" s="1372"/>
      <c r="B388" s="105"/>
      <c r="C388" s="1376"/>
      <c r="D388" s="1377"/>
      <c r="E388" s="1381"/>
      <c r="F388" s="255"/>
      <c r="G388" s="256"/>
      <c r="H388" s="262"/>
      <c r="I388" s="255"/>
      <c r="J388" s="288" t="e">
        <f>#REF!</f>
        <v>#REF!</v>
      </c>
      <c r="K388" s="289"/>
      <c r="L388" s="173"/>
      <c r="M388" s="250"/>
      <c r="N388" s="184"/>
      <c r="O388" s="185"/>
      <c r="P388" s="186"/>
      <c r="Q388" s="167"/>
      <c r="R388" s="166"/>
      <c r="S388" s="167"/>
      <c r="T388" s="187"/>
      <c r="U388" s="188"/>
      <c r="V388" s="166"/>
      <c r="W388" s="167"/>
      <c r="X388" s="173"/>
      <c r="Y388" s="189"/>
      <c r="Z388" s="166"/>
      <c r="AA388" s="167"/>
      <c r="AB388" s="166">
        <v>0</v>
      </c>
      <c r="AC388" s="321">
        <v>0</v>
      </c>
      <c r="AD388" s="160"/>
      <c r="AE388" s="191"/>
      <c r="AF388" s="173"/>
      <c r="AG388" s="174"/>
      <c r="AH388" s="173"/>
      <c r="AI388" s="174"/>
      <c r="AJ388" s="173"/>
      <c r="AK388" s="174"/>
      <c r="AL388" s="173"/>
      <c r="AM388" s="174"/>
      <c r="AN388" s="173"/>
      <c r="AO388" s="189"/>
      <c r="AP388" s="173">
        <v>0</v>
      </c>
      <c r="AQ388" s="174">
        <v>0</v>
      </c>
      <c r="AR388" s="173"/>
      <c r="AS388" s="174"/>
      <c r="AT388" s="173"/>
      <c r="AU388" s="174"/>
      <c r="AV388" s="173"/>
      <c r="AW388" s="174"/>
      <c r="AX388" s="160"/>
      <c r="AY388" s="257"/>
      <c r="AZ388" s="192"/>
      <c r="BA388" s="174"/>
      <c r="BB388" s="166"/>
      <c r="BC388" s="167"/>
      <c r="BD388" s="173"/>
      <c r="BE388" s="174"/>
      <c r="BF388" s="173"/>
      <c r="BG388" s="174"/>
      <c r="BH388" s="173"/>
      <c r="BI388" s="174"/>
      <c r="BJ388" s="173"/>
      <c r="BK388" s="174"/>
      <c r="BL388" s="173"/>
      <c r="BM388" s="189"/>
      <c r="BN388" s="193"/>
      <c r="BO388" s="194"/>
      <c r="BP388" s="166"/>
      <c r="BQ388" s="167"/>
    </row>
    <row r="389" spans="1:69" s="195" customFormat="1" ht="37.5" customHeight="1" x14ac:dyDescent="0.25">
      <c r="A389" s="1372"/>
      <c r="B389" s="105" t="s">
        <v>349</v>
      </c>
      <c r="C389" s="1376"/>
      <c r="D389" s="1377"/>
      <c r="E389" s="1381"/>
      <c r="F389" s="222" t="e">
        <f>#REF!</f>
        <v>#REF!</v>
      </c>
      <c r="G389" s="256">
        <v>0.43</v>
      </c>
      <c r="H389" s="222" t="e">
        <f>F389*G389</f>
        <v>#REF!</v>
      </c>
      <c r="I389" s="223" t="e">
        <f>(H389*($I$11+#REF!))+H389</f>
        <v>#REF!</v>
      </c>
      <c r="J389" s="279" t="e">
        <f>#REF!</f>
        <v>#REF!</v>
      </c>
      <c r="K389" s="279"/>
      <c r="L389" s="166">
        <v>252</v>
      </c>
      <c r="M389" s="174">
        <v>143</v>
      </c>
      <c r="N389" s="184">
        <v>163.82930047609725</v>
      </c>
      <c r="O389" s="185"/>
      <c r="P389" s="186">
        <v>315</v>
      </c>
      <c r="Q389" s="167">
        <v>234.75</v>
      </c>
      <c r="R389" s="166">
        <v>216.06393044035602</v>
      </c>
      <c r="S389" s="167">
        <v>191.2</v>
      </c>
      <c r="T389" s="187">
        <v>379</v>
      </c>
      <c r="U389" s="188">
        <v>205</v>
      </c>
      <c r="V389" s="166">
        <v>176.27903830557923</v>
      </c>
      <c r="W389" s="167">
        <v>189.70444986293211</v>
      </c>
      <c r="X389" s="173">
        <v>0</v>
      </c>
      <c r="Y389" s="189">
        <v>146</v>
      </c>
      <c r="Z389" s="166">
        <v>298.41000000000003</v>
      </c>
      <c r="AA389" s="167">
        <v>96.3</v>
      </c>
      <c r="AB389" s="166">
        <v>392</v>
      </c>
      <c r="AC389" s="321">
        <v>200</v>
      </c>
      <c r="AD389" s="197"/>
      <c r="AE389" s="191">
        <v>148</v>
      </c>
      <c r="AF389" s="173">
        <v>91</v>
      </c>
      <c r="AG389" s="174">
        <v>95</v>
      </c>
      <c r="AH389" s="173">
        <v>142.26</v>
      </c>
      <c r="AI389" s="174">
        <v>159</v>
      </c>
      <c r="AJ389" s="173">
        <v>144.35</v>
      </c>
      <c r="AK389" s="174">
        <v>155</v>
      </c>
      <c r="AL389" s="173"/>
      <c r="AM389" s="174">
        <v>39.200000000000003</v>
      </c>
      <c r="AN389" s="173"/>
      <c r="AO389" s="189" t="s">
        <v>470</v>
      </c>
      <c r="AP389" s="173">
        <v>228.14</v>
      </c>
      <c r="AQ389" s="174">
        <v>245.76899999999998</v>
      </c>
      <c r="AR389" s="173">
        <v>197</v>
      </c>
      <c r="AS389" s="174">
        <v>212</v>
      </c>
      <c r="AT389" s="173">
        <v>186.88</v>
      </c>
      <c r="AU389" s="174">
        <v>201.12</v>
      </c>
      <c r="AV389" s="173">
        <v>195.20000000000002</v>
      </c>
      <c r="AW389" s="174">
        <v>132</v>
      </c>
      <c r="AX389" s="173">
        <v>98.960059999999999</v>
      </c>
      <c r="AY389" s="174">
        <v>102.765</v>
      </c>
      <c r="AZ389" s="192">
        <v>234.74576271186442</v>
      </c>
      <c r="BA389" s="174">
        <v>240</v>
      </c>
      <c r="BB389" s="166">
        <v>1576.05</v>
      </c>
      <c r="BC389" s="167">
        <v>167.07599999999999</v>
      </c>
      <c r="BD389" s="173">
        <v>343</v>
      </c>
      <c r="BE389" s="174">
        <v>369</v>
      </c>
      <c r="BF389" s="173">
        <v>191</v>
      </c>
      <c r="BG389" s="174">
        <v>205</v>
      </c>
      <c r="BH389" s="173">
        <v>215</v>
      </c>
      <c r="BI389" s="174">
        <v>215</v>
      </c>
      <c r="BJ389" s="173">
        <v>136.44</v>
      </c>
      <c r="BK389" s="174">
        <v>113</v>
      </c>
      <c r="BL389" s="173">
        <v>181</v>
      </c>
      <c r="BM389" s="189">
        <v>177</v>
      </c>
      <c r="BN389" s="193">
        <v>135</v>
      </c>
      <c r="BO389" s="194">
        <v>146</v>
      </c>
      <c r="BP389" s="166">
        <v>303.60000000000002</v>
      </c>
      <c r="BQ389" s="167">
        <v>326.70000000000005</v>
      </c>
    </row>
    <row r="390" spans="1:69" s="195" customFormat="1" ht="37.5" customHeight="1" x14ac:dyDescent="0.25">
      <c r="A390" s="1372"/>
      <c r="B390" s="105"/>
      <c r="C390" s="1376"/>
      <c r="D390" s="1377"/>
      <c r="E390" s="1381"/>
      <c r="F390" s="255"/>
      <c r="G390" s="256"/>
      <c r="H390" s="262"/>
      <c r="I390" s="255"/>
      <c r="J390" s="288" t="e">
        <f>#REF!</f>
        <v>#REF!</v>
      </c>
      <c r="K390" s="289"/>
      <c r="L390" s="173"/>
      <c r="M390" s="250"/>
      <c r="N390" s="184"/>
      <c r="O390" s="185"/>
      <c r="P390" s="186"/>
      <c r="Q390" s="167"/>
      <c r="R390" s="166"/>
      <c r="S390" s="167"/>
      <c r="T390" s="187"/>
      <c r="U390" s="188"/>
      <c r="V390" s="166"/>
      <c r="W390" s="167"/>
      <c r="X390" s="173"/>
      <c r="Y390" s="189"/>
      <c r="Z390" s="166"/>
      <c r="AA390" s="167"/>
      <c r="AB390" s="166">
        <v>0</v>
      </c>
      <c r="AC390" s="321">
        <v>0</v>
      </c>
      <c r="AD390" s="160"/>
      <c r="AE390" s="191"/>
      <c r="AF390" s="173"/>
      <c r="AG390" s="174"/>
      <c r="AH390" s="173"/>
      <c r="AI390" s="174"/>
      <c r="AJ390" s="173"/>
      <c r="AK390" s="174"/>
      <c r="AL390" s="173"/>
      <c r="AM390" s="174"/>
      <c r="AN390" s="173"/>
      <c r="AO390" s="189"/>
      <c r="AP390" s="173">
        <v>0</v>
      </c>
      <c r="AQ390" s="174">
        <v>0</v>
      </c>
      <c r="AR390" s="173"/>
      <c r="AS390" s="174"/>
      <c r="AT390" s="173"/>
      <c r="AU390" s="174"/>
      <c r="AV390" s="173"/>
      <c r="AW390" s="174"/>
      <c r="AX390" s="160"/>
      <c r="AY390" s="257"/>
      <c r="AZ390" s="192"/>
      <c r="BA390" s="174"/>
      <c r="BB390" s="166"/>
      <c r="BC390" s="167"/>
      <c r="BD390" s="173"/>
      <c r="BE390" s="174"/>
      <c r="BF390" s="173"/>
      <c r="BG390" s="174"/>
      <c r="BH390" s="173"/>
      <c r="BI390" s="174"/>
      <c r="BJ390" s="173"/>
      <c r="BK390" s="174"/>
      <c r="BL390" s="173"/>
      <c r="BM390" s="189"/>
      <c r="BN390" s="193"/>
      <c r="BO390" s="194"/>
      <c r="BP390" s="166"/>
      <c r="BQ390" s="167"/>
    </row>
    <row r="391" spans="1:69" s="195" customFormat="1" ht="37.5" customHeight="1" x14ac:dyDescent="0.25">
      <c r="A391" s="1372"/>
      <c r="B391" s="105" t="s">
        <v>344</v>
      </c>
      <c r="C391" s="1376"/>
      <c r="D391" s="1377"/>
      <c r="E391" s="1381"/>
      <c r="F391" s="222" t="e">
        <f>#REF!</f>
        <v>#REF!</v>
      </c>
      <c r="G391" s="256">
        <v>0.64</v>
      </c>
      <c r="H391" s="222" t="e">
        <f>F391*G391</f>
        <v>#REF!</v>
      </c>
      <c r="I391" s="223" t="e">
        <f>(H391*($I$11+#REF!))+H391</f>
        <v>#REF!</v>
      </c>
      <c r="J391" s="279" t="e">
        <f>#REF!</f>
        <v>#REF!</v>
      </c>
      <c r="K391" s="279"/>
      <c r="L391" s="166">
        <v>375</v>
      </c>
      <c r="M391" s="167">
        <v>213</v>
      </c>
      <c r="N391" s="184">
        <v>243.83895884814478</v>
      </c>
      <c r="O391" s="185"/>
      <c r="P391" s="186">
        <v>469</v>
      </c>
      <c r="Q391" s="167">
        <v>348.75</v>
      </c>
      <c r="R391" s="166">
        <v>321.58352437634386</v>
      </c>
      <c r="S391" s="167">
        <v>284.60000000000002</v>
      </c>
      <c r="T391" s="187">
        <v>565</v>
      </c>
      <c r="U391" s="188">
        <v>305</v>
      </c>
      <c r="V391" s="166">
        <v>262.36880119900167</v>
      </c>
      <c r="W391" s="167">
        <v>282.35080909831754</v>
      </c>
      <c r="X391" s="173">
        <v>0</v>
      </c>
      <c r="Y391" s="189">
        <v>146</v>
      </c>
      <c r="Z391" s="166">
        <v>444.15</v>
      </c>
      <c r="AA391" s="167">
        <v>143.4</v>
      </c>
      <c r="AB391" s="166">
        <v>584</v>
      </c>
      <c r="AC391" s="321">
        <v>298</v>
      </c>
      <c r="AD391" s="197"/>
      <c r="AE391" s="191">
        <v>220</v>
      </c>
      <c r="AF391" s="173">
        <v>136</v>
      </c>
      <c r="AG391" s="174">
        <v>141</v>
      </c>
      <c r="AH391" s="173">
        <v>211.29</v>
      </c>
      <c r="AI391" s="174">
        <v>236</v>
      </c>
      <c r="AJ391" s="173">
        <v>214.43</v>
      </c>
      <c r="AK391" s="174">
        <v>230</v>
      </c>
      <c r="AL391" s="173"/>
      <c r="AM391" s="174">
        <v>61.6</v>
      </c>
      <c r="AN391" s="173"/>
      <c r="AO391" s="189" t="s">
        <v>470</v>
      </c>
      <c r="AP391" s="173">
        <v>340.13599999999997</v>
      </c>
      <c r="AQ391" s="174">
        <v>365.024</v>
      </c>
      <c r="AR391" s="173">
        <v>293</v>
      </c>
      <c r="AS391" s="174">
        <v>315</v>
      </c>
      <c r="AT391" s="173">
        <v>278.14999999999998</v>
      </c>
      <c r="AU391" s="174">
        <v>299.33999999999997</v>
      </c>
      <c r="AV391" s="173">
        <v>291.2</v>
      </c>
      <c r="AW391" s="174">
        <v>196</v>
      </c>
      <c r="AX391" s="173">
        <v>158.34242</v>
      </c>
      <c r="AY391" s="174">
        <v>164.42400000000001</v>
      </c>
      <c r="AZ391" s="192">
        <v>350</v>
      </c>
      <c r="BA391" s="174">
        <v>366</v>
      </c>
      <c r="BB391" s="166">
        <v>2345.7000000000003</v>
      </c>
      <c r="BC391" s="167">
        <v>249.18600000000001</v>
      </c>
      <c r="BD391" s="173">
        <v>510</v>
      </c>
      <c r="BE391" s="174">
        <v>549</v>
      </c>
      <c r="BF391" s="173">
        <v>284</v>
      </c>
      <c r="BG391" s="174">
        <v>306</v>
      </c>
      <c r="BH391" s="173">
        <v>321</v>
      </c>
      <c r="BI391" s="174">
        <v>320</v>
      </c>
      <c r="BJ391" s="173">
        <v>203.39</v>
      </c>
      <c r="BK391" s="174">
        <v>169</v>
      </c>
      <c r="BL391" s="173">
        <v>268</v>
      </c>
      <c r="BM391" s="189">
        <v>264</v>
      </c>
      <c r="BN391" s="193">
        <v>201</v>
      </c>
      <c r="BO391" s="194">
        <v>217</v>
      </c>
      <c r="BP391" s="166">
        <v>452.1</v>
      </c>
      <c r="BQ391" s="167">
        <v>486.20000000000005</v>
      </c>
    </row>
    <row r="392" spans="1:69" s="195" customFormat="1" ht="37.5" customHeight="1" x14ac:dyDescent="0.25">
      <c r="A392" s="1372"/>
      <c r="B392" s="105"/>
      <c r="C392" s="1376"/>
      <c r="D392" s="1377"/>
      <c r="E392" s="1381"/>
      <c r="F392" s="255"/>
      <c r="G392" s="256"/>
      <c r="H392" s="262"/>
      <c r="I392" s="255"/>
      <c r="J392" s="288" t="e">
        <f>#REF!</f>
        <v>#REF!</v>
      </c>
      <c r="K392" s="289"/>
      <c r="L392" s="173"/>
      <c r="M392" s="250"/>
      <c r="N392" s="184"/>
      <c r="O392" s="185"/>
      <c r="P392" s="186"/>
      <c r="Q392" s="167"/>
      <c r="R392" s="166"/>
      <c r="S392" s="167"/>
      <c r="T392" s="187"/>
      <c r="U392" s="188"/>
      <c r="V392" s="166"/>
      <c r="W392" s="167"/>
      <c r="X392" s="173"/>
      <c r="Y392" s="189"/>
      <c r="Z392" s="166"/>
      <c r="AA392" s="167"/>
      <c r="AB392" s="166">
        <v>0</v>
      </c>
      <c r="AC392" s="321">
        <v>0</v>
      </c>
      <c r="AD392" s="160"/>
      <c r="AE392" s="191"/>
      <c r="AF392" s="173"/>
      <c r="AG392" s="174"/>
      <c r="AH392" s="173"/>
      <c r="AI392" s="174"/>
      <c r="AJ392" s="173"/>
      <c r="AK392" s="174"/>
      <c r="AL392" s="173"/>
      <c r="AM392" s="174"/>
      <c r="AN392" s="173"/>
      <c r="AO392" s="189"/>
      <c r="AP392" s="173">
        <v>0</v>
      </c>
      <c r="AQ392" s="174">
        <v>0</v>
      </c>
      <c r="AR392" s="173"/>
      <c r="AS392" s="174"/>
      <c r="AT392" s="173"/>
      <c r="AU392" s="174"/>
      <c r="AV392" s="173"/>
      <c r="AW392" s="174"/>
      <c r="AX392" s="160"/>
      <c r="AY392" s="257"/>
      <c r="AZ392" s="192"/>
      <c r="BA392" s="174"/>
      <c r="BB392" s="166"/>
      <c r="BC392" s="167"/>
      <c r="BD392" s="173"/>
      <c r="BE392" s="174"/>
      <c r="BF392" s="173"/>
      <c r="BG392" s="174"/>
      <c r="BH392" s="173"/>
      <c r="BI392" s="174"/>
      <c r="BJ392" s="173"/>
      <c r="BK392" s="174"/>
      <c r="BL392" s="173"/>
      <c r="BM392" s="189"/>
      <c r="BN392" s="193"/>
      <c r="BO392" s="194"/>
      <c r="BP392" s="166"/>
      <c r="BQ392" s="167"/>
    </row>
    <row r="393" spans="1:69" s="195" customFormat="1" ht="37.5" customHeight="1" x14ac:dyDescent="0.25">
      <c r="A393" s="1372"/>
      <c r="B393" s="105" t="s">
        <v>345</v>
      </c>
      <c r="C393" s="1376"/>
      <c r="D393" s="1377"/>
      <c r="E393" s="1381"/>
      <c r="F393" s="222" t="e">
        <f>#REF!</f>
        <v>#REF!</v>
      </c>
      <c r="G393" s="256">
        <v>0.54</v>
      </c>
      <c r="H393" s="222" t="e">
        <f>F393*G393</f>
        <v>#REF!</v>
      </c>
      <c r="I393" s="223" t="e">
        <f>(H393*($I$11+#REF!))+H393</f>
        <v>#REF!</v>
      </c>
      <c r="J393" s="279" t="e">
        <f>#REF!</f>
        <v>#REF!</v>
      </c>
      <c r="K393" s="279"/>
      <c r="L393" s="166">
        <v>317</v>
      </c>
      <c r="M393" s="167">
        <v>180</v>
      </c>
      <c r="N393" s="184">
        <v>205.73912152812218</v>
      </c>
      <c r="O393" s="185"/>
      <c r="P393" s="186">
        <v>396</v>
      </c>
      <c r="Q393" s="167">
        <v>294.75</v>
      </c>
      <c r="R393" s="166">
        <v>271.33609869254019</v>
      </c>
      <c r="S393" s="167">
        <v>240.1</v>
      </c>
      <c r="T393" s="187">
        <v>476</v>
      </c>
      <c r="U393" s="188">
        <v>258</v>
      </c>
      <c r="V393" s="166">
        <v>221.37367601165761</v>
      </c>
      <c r="W393" s="167">
        <v>238.23349517670545</v>
      </c>
      <c r="X393" s="173">
        <v>0</v>
      </c>
      <c r="Y393" s="189">
        <v>233</v>
      </c>
      <c r="Z393" s="166">
        <v>374.75</v>
      </c>
      <c r="AA393" s="167">
        <v>120.89999999999999</v>
      </c>
      <c r="AB393" s="166">
        <v>492</v>
      </c>
      <c r="AC393" s="321">
        <v>251</v>
      </c>
      <c r="AD393" s="197"/>
      <c r="AE393" s="191">
        <v>186</v>
      </c>
      <c r="AF393" s="173">
        <v>114</v>
      </c>
      <c r="AG393" s="174">
        <v>119</v>
      </c>
      <c r="AH393" s="173">
        <v>177.82</v>
      </c>
      <c r="AI393" s="174">
        <v>200</v>
      </c>
      <c r="AJ393" s="173">
        <v>180.96</v>
      </c>
      <c r="AK393" s="174">
        <v>195</v>
      </c>
      <c r="AL393" s="173"/>
      <c r="AM393" s="174">
        <v>21.6</v>
      </c>
      <c r="AN393" s="173"/>
      <c r="AO393" s="189" t="s">
        <v>470</v>
      </c>
      <c r="AP393" s="173">
        <v>286.21199999999999</v>
      </c>
      <c r="AQ393" s="174">
        <v>307.98899999999998</v>
      </c>
      <c r="AR393" s="173">
        <v>247</v>
      </c>
      <c r="AS393" s="174">
        <v>266</v>
      </c>
      <c r="AT393" s="173">
        <v>234.69</v>
      </c>
      <c r="AU393" s="174">
        <v>252.56</v>
      </c>
      <c r="AV393" s="173">
        <v>244.8</v>
      </c>
      <c r="AW393" s="174">
        <v>165</v>
      </c>
      <c r="AX393" s="173">
        <v>105.55810000000001</v>
      </c>
      <c r="AY393" s="174">
        <v>109.61599999999999</v>
      </c>
      <c r="AZ393" s="192">
        <v>296.61016949152543</v>
      </c>
      <c r="BA393" s="174">
        <v>309</v>
      </c>
      <c r="BB393" s="166">
        <v>1979.25</v>
      </c>
      <c r="BC393" s="167">
        <v>209.91600000000005</v>
      </c>
      <c r="BD393" s="173">
        <v>431</v>
      </c>
      <c r="BE393" s="174">
        <v>463</v>
      </c>
      <c r="BF393" s="173">
        <v>240</v>
      </c>
      <c r="BG393" s="174">
        <v>258</v>
      </c>
      <c r="BH393" s="173">
        <v>271</v>
      </c>
      <c r="BI393" s="174">
        <v>270</v>
      </c>
      <c r="BJ393" s="173">
        <v>171.19</v>
      </c>
      <c r="BK393" s="174">
        <v>142</v>
      </c>
      <c r="BL393" s="173">
        <v>227</v>
      </c>
      <c r="BM393" s="189">
        <v>223</v>
      </c>
      <c r="BN393" s="193">
        <v>170</v>
      </c>
      <c r="BO393" s="194">
        <v>183</v>
      </c>
      <c r="BP393" s="166">
        <v>381.70000000000005</v>
      </c>
      <c r="BQ393" s="167">
        <v>410.3</v>
      </c>
    </row>
    <row r="394" spans="1:69" s="195" customFormat="1" ht="37.5" customHeight="1" x14ac:dyDescent="0.25">
      <c r="A394" s="1372"/>
      <c r="B394" s="105"/>
      <c r="C394" s="1376"/>
      <c r="D394" s="1377"/>
      <c r="E394" s="1381"/>
      <c r="F394" s="255"/>
      <c r="G394" s="256"/>
      <c r="H394" s="262"/>
      <c r="I394" s="255"/>
      <c r="J394" s="288" t="e">
        <f>#REF!</f>
        <v>#REF!</v>
      </c>
      <c r="K394" s="289"/>
      <c r="L394" s="173"/>
      <c r="M394" s="250"/>
      <c r="N394" s="184"/>
      <c r="O394" s="185"/>
      <c r="P394" s="186"/>
      <c r="Q394" s="167"/>
      <c r="R394" s="166"/>
      <c r="S394" s="167"/>
      <c r="T394" s="187"/>
      <c r="U394" s="188"/>
      <c r="V394" s="166"/>
      <c r="W394" s="167"/>
      <c r="X394" s="173"/>
      <c r="Y394" s="189"/>
      <c r="Z394" s="166"/>
      <c r="AA394" s="167"/>
      <c r="AB394" s="166">
        <v>0</v>
      </c>
      <c r="AC394" s="321">
        <v>0</v>
      </c>
      <c r="AD394" s="160"/>
      <c r="AE394" s="191"/>
      <c r="AF394" s="173"/>
      <c r="AG394" s="174"/>
      <c r="AH394" s="173"/>
      <c r="AI394" s="174"/>
      <c r="AJ394" s="173"/>
      <c r="AK394" s="174"/>
      <c r="AL394" s="173"/>
      <c r="AM394" s="174"/>
      <c r="AN394" s="173"/>
      <c r="AO394" s="189"/>
      <c r="AP394" s="173">
        <v>0</v>
      </c>
      <c r="AQ394" s="174">
        <v>0</v>
      </c>
      <c r="AR394" s="173"/>
      <c r="AS394" s="174"/>
      <c r="AT394" s="173"/>
      <c r="AU394" s="174"/>
      <c r="AV394" s="173"/>
      <c r="AW394" s="174"/>
      <c r="AX394" s="160"/>
      <c r="AY394" s="257"/>
      <c r="AZ394" s="192"/>
      <c r="BA394" s="174"/>
      <c r="BB394" s="166"/>
      <c r="BC394" s="167"/>
      <c r="BD394" s="173"/>
      <c r="BE394" s="174"/>
      <c r="BF394" s="173"/>
      <c r="BG394" s="174"/>
      <c r="BH394" s="173"/>
      <c r="BI394" s="174"/>
      <c r="BJ394" s="173"/>
      <c r="BK394" s="174"/>
      <c r="BL394" s="173"/>
      <c r="BM394" s="189"/>
      <c r="BN394" s="193"/>
      <c r="BO394" s="194"/>
      <c r="BP394" s="166"/>
      <c r="BQ394" s="167"/>
    </row>
    <row r="395" spans="1:69" s="195" customFormat="1" ht="37.5" customHeight="1" x14ac:dyDescent="0.25">
      <c r="A395" s="1372"/>
      <c r="B395" s="105" t="s">
        <v>346</v>
      </c>
      <c r="C395" s="1376"/>
      <c r="D395" s="1377"/>
      <c r="E395" s="1381"/>
      <c r="F395" s="222" t="e">
        <f>#REF!</f>
        <v>#REF!</v>
      </c>
      <c r="G395" s="256">
        <v>0.32</v>
      </c>
      <c r="H395" s="222" t="e">
        <f>F395*G395</f>
        <v>#REF!</v>
      </c>
      <c r="I395" s="223" t="e">
        <f>(H395*($I$11+#REF!))+H395</f>
        <v>#REF!</v>
      </c>
      <c r="J395" s="279" t="e">
        <f>#REF!</f>
        <v>#REF!</v>
      </c>
      <c r="K395" s="279"/>
      <c r="L395" s="166">
        <v>188</v>
      </c>
      <c r="M395" s="174">
        <v>107</v>
      </c>
      <c r="N395" s="184">
        <v>121.91947942407239</v>
      </c>
      <c r="O395" s="185"/>
      <c r="P395" s="186">
        <v>235</v>
      </c>
      <c r="Q395" s="167">
        <v>174.75</v>
      </c>
      <c r="R395" s="166">
        <v>160.79176218817193</v>
      </c>
      <c r="S395" s="167">
        <v>142.30000000000001</v>
      </c>
      <c r="T395" s="187">
        <v>282</v>
      </c>
      <c r="U395" s="188">
        <v>153</v>
      </c>
      <c r="V395" s="166">
        <v>131.18440059950083</v>
      </c>
      <c r="W395" s="167">
        <v>141.17540454915877</v>
      </c>
      <c r="X395" s="173">
        <v>0</v>
      </c>
      <c r="Y395" s="189">
        <v>233</v>
      </c>
      <c r="Z395" s="166">
        <v>222.07</v>
      </c>
      <c r="AA395" s="167">
        <v>71.7</v>
      </c>
      <c r="AB395" s="166">
        <v>291</v>
      </c>
      <c r="AC395" s="321">
        <v>149</v>
      </c>
      <c r="AD395" s="197"/>
      <c r="AE395" s="191">
        <v>110</v>
      </c>
      <c r="AF395" s="173">
        <v>68</v>
      </c>
      <c r="AG395" s="174">
        <v>70</v>
      </c>
      <c r="AH395" s="173">
        <v>105.65</v>
      </c>
      <c r="AI395" s="174">
        <v>118</v>
      </c>
      <c r="AJ395" s="173">
        <v>106.69</v>
      </c>
      <c r="AK395" s="174">
        <v>115</v>
      </c>
      <c r="AL395" s="173"/>
      <c r="AM395" s="174">
        <v>21.6</v>
      </c>
      <c r="AN395" s="173"/>
      <c r="AO395" s="189" t="s">
        <v>470</v>
      </c>
      <c r="AP395" s="173">
        <v>170.06799999999998</v>
      </c>
      <c r="AQ395" s="174">
        <v>182.512</v>
      </c>
      <c r="AR395" s="173">
        <v>146</v>
      </c>
      <c r="AS395" s="174">
        <v>157</v>
      </c>
      <c r="AT395" s="173">
        <v>139.08000000000001</v>
      </c>
      <c r="AU395" s="174">
        <v>149.66999999999999</v>
      </c>
      <c r="AV395" s="173">
        <v>145.6</v>
      </c>
      <c r="AW395" s="174">
        <v>98</v>
      </c>
      <c r="AX395" s="173">
        <v>52.773780000000002</v>
      </c>
      <c r="AY395" s="174">
        <v>54.808000000000014</v>
      </c>
      <c r="AZ395" s="192">
        <v>172.88135593220341</v>
      </c>
      <c r="BA395" s="174">
        <v>178</v>
      </c>
      <c r="BB395" s="166">
        <v>1172.8500000000001</v>
      </c>
      <c r="BC395" s="167">
        <v>124.23600000000002</v>
      </c>
      <c r="BD395" s="173">
        <v>255</v>
      </c>
      <c r="BE395" s="174">
        <v>275</v>
      </c>
      <c r="BF395" s="173">
        <v>142</v>
      </c>
      <c r="BG395" s="174">
        <v>153</v>
      </c>
      <c r="BH395" s="173">
        <v>160</v>
      </c>
      <c r="BI395" s="174">
        <v>160</v>
      </c>
      <c r="BJ395" s="173">
        <v>101.69</v>
      </c>
      <c r="BK395" s="174">
        <v>84</v>
      </c>
      <c r="BL395" s="173">
        <v>135</v>
      </c>
      <c r="BM395" s="189">
        <v>131</v>
      </c>
      <c r="BN395" s="193">
        <v>101</v>
      </c>
      <c r="BO395" s="194">
        <v>108</v>
      </c>
      <c r="BP395" s="166">
        <v>226.60000000000002</v>
      </c>
      <c r="BQ395" s="167">
        <v>243.10000000000002</v>
      </c>
    </row>
    <row r="396" spans="1:69" s="195" customFormat="1" ht="37.5" customHeight="1" x14ac:dyDescent="0.25">
      <c r="A396" s="1372"/>
      <c r="B396" s="105"/>
      <c r="C396" s="1376"/>
      <c r="D396" s="1377"/>
      <c r="E396" s="1381"/>
      <c r="F396" s="255"/>
      <c r="G396" s="256"/>
      <c r="H396" s="262"/>
      <c r="I396" s="255"/>
      <c r="J396" s="288" t="e">
        <f>#REF!</f>
        <v>#REF!</v>
      </c>
      <c r="K396" s="289"/>
      <c r="L396" s="173"/>
      <c r="M396" s="250"/>
      <c r="N396" s="184"/>
      <c r="O396" s="185"/>
      <c r="P396" s="186"/>
      <c r="Q396" s="167"/>
      <c r="R396" s="166"/>
      <c r="S396" s="167"/>
      <c r="T396" s="187"/>
      <c r="U396" s="188"/>
      <c r="V396" s="166"/>
      <c r="W396" s="167"/>
      <c r="X396" s="173"/>
      <c r="Y396" s="189"/>
      <c r="Z396" s="166"/>
      <c r="AA396" s="167"/>
      <c r="AB396" s="166">
        <v>0</v>
      </c>
      <c r="AC396" s="321">
        <v>0</v>
      </c>
      <c r="AD396" s="160"/>
      <c r="AE396" s="191"/>
      <c r="AF396" s="173"/>
      <c r="AG396" s="174"/>
      <c r="AH396" s="173"/>
      <c r="AI396" s="174"/>
      <c r="AJ396" s="173"/>
      <c r="AK396" s="174"/>
      <c r="AL396" s="173"/>
      <c r="AM396" s="174"/>
      <c r="AN396" s="173"/>
      <c r="AO396" s="189"/>
      <c r="AP396" s="173">
        <v>0</v>
      </c>
      <c r="AQ396" s="174">
        <v>0</v>
      </c>
      <c r="AR396" s="173"/>
      <c r="AS396" s="174"/>
      <c r="AT396" s="173"/>
      <c r="AU396" s="174"/>
      <c r="AV396" s="173"/>
      <c r="AW396" s="174"/>
      <c r="AX396" s="160"/>
      <c r="AY396" s="257"/>
      <c r="AZ396" s="192"/>
      <c r="BA396" s="174"/>
      <c r="BB396" s="166"/>
      <c r="BC396" s="167"/>
      <c r="BD396" s="173"/>
      <c r="BE396" s="174"/>
      <c r="BF396" s="173"/>
      <c r="BG396" s="174"/>
      <c r="BH396" s="173"/>
      <c r="BI396" s="174"/>
      <c r="BJ396" s="173"/>
      <c r="BK396" s="174"/>
      <c r="BL396" s="173"/>
      <c r="BM396" s="189"/>
      <c r="BN396" s="193"/>
      <c r="BO396" s="194"/>
      <c r="BP396" s="166"/>
      <c r="BQ396" s="167"/>
    </row>
    <row r="397" spans="1:69" s="195" customFormat="1" ht="37.5" customHeight="1" x14ac:dyDescent="0.25">
      <c r="A397" s="1372"/>
      <c r="B397" s="105" t="s">
        <v>347</v>
      </c>
      <c r="C397" s="1376"/>
      <c r="D397" s="1377"/>
      <c r="E397" s="1381"/>
      <c r="F397" s="222" t="e">
        <f>#REF!</f>
        <v>#REF!</v>
      </c>
      <c r="G397" s="256">
        <v>0.04</v>
      </c>
      <c r="H397" s="222" t="e">
        <f>F397*G397</f>
        <v>#REF!</v>
      </c>
      <c r="I397" s="223" t="e">
        <f>(H397*($I$11+#REF!))+H397</f>
        <v>#REF!</v>
      </c>
      <c r="J397" s="279" t="e">
        <f>#REF!</f>
        <v>#REF!</v>
      </c>
      <c r="K397" s="279"/>
      <c r="L397" s="166">
        <v>23</v>
      </c>
      <c r="M397" s="167">
        <v>13</v>
      </c>
      <c r="N397" s="184">
        <v>15.239934928009049</v>
      </c>
      <c r="O397" s="185"/>
      <c r="P397" s="186">
        <v>29</v>
      </c>
      <c r="Q397" s="167">
        <v>21.75</v>
      </c>
      <c r="R397" s="166">
        <v>20.098970273521491</v>
      </c>
      <c r="S397" s="167">
        <v>17.8</v>
      </c>
      <c r="T397" s="187">
        <v>35</v>
      </c>
      <c r="U397" s="188">
        <v>19</v>
      </c>
      <c r="V397" s="166">
        <v>16.398050074937604</v>
      </c>
      <c r="W397" s="167">
        <v>17.646925568644846</v>
      </c>
      <c r="X397" s="173">
        <v>0</v>
      </c>
      <c r="Y397" s="189">
        <v>126</v>
      </c>
      <c r="Z397" s="166">
        <v>27.76</v>
      </c>
      <c r="AA397" s="167">
        <v>9</v>
      </c>
      <c r="AB397" s="166">
        <v>37</v>
      </c>
      <c r="AC397" s="321">
        <v>18</v>
      </c>
      <c r="AD397" s="197"/>
      <c r="AE397" s="191">
        <v>14</v>
      </c>
      <c r="AF397" s="173">
        <v>8</v>
      </c>
      <c r="AG397" s="174">
        <v>9</v>
      </c>
      <c r="AH397" s="173">
        <v>13.6</v>
      </c>
      <c r="AI397" s="174">
        <v>15</v>
      </c>
      <c r="AJ397" s="173">
        <v>13.6</v>
      </c>
      <c r="AK397" s="174">
        <v>15</v>
      </c>
      <c r="AL397" s="173"/>
      <c r="AM397" s="174">
        <v>21.6</v>
      </c>
      <c r="AN397" s="173"/>
      <c r="AO397" s="189" t="s">
        <v>470</v>
      </c>
      <c r="AP397" s="173">
        <v>20.74</v>
      </c>
      <c r="AQ397" s="174">
        <v>22.814</v>
      </c>
      <c r="AR397" s="173">
        <v>18</v>
      </c>
      <c r="AS397" s="174">
        <v>20</v>
      </c>
      <c r="AT397" s="173">
        <v>17.38</v>
      </c>
      <c r="AU397" s="174">
        <v>18.71</v>
      </c>
      <c r="AV397" s="173">
        <v>17.600000000000001</v>
      </c>
      <c r="AW397" s="174">
        <v>12</v>
      </c>
      <c r="AX397" s="173">
        <v>13</v>
      </c>
      <c r="AY397" s="174">
        <v>13</v>
      </c>
      <c r="AZ397" s="192">
        <v>22.033898305084747</v>
      </c>
      <c r="BA397" s="174">
        <v>21</v>
      </c>
      <c r="BB397" s="166">
        <v>147</v>
      </c>
      <c r="BC397" s="167">
        <v>15.708000000000004</v>
      </c>
      <c r="BD397" s="173">
        <v>32</v>
      </c>
      <c r="BE397" s="174">
        <v>34</v>
      </c>
      <c r="BF397" s="173">
        <v>18</v>
      </c>
      <c r="BG397" s="174">
        <v>19</v>
      </c>
      <c r="BH397" s="173">
        <v>20</v>
      </c>
      <c r="BI397" s="174">
        <v>20</v>
      </c>
      <c r="BJ397" s="173">
        <v>12.71</v>
      </c>
      <c r="BK397" s="174">
        <v>11</v>
      </c>
      <c r="BL397" s="173">
        <v>17</v>
      </c>
      <c r="BM397" s="189">
        <v>17</v>
      </c>
      <c r="BN397" s="193">
        <v>13</v>
      </c>
      <c r="BO397" s="194">
        <v>14</v>
      </c>
      <c r="BP397" s="166">
        <v>28.6</v>
      </c>
      <c r="BQ397" s="167">
        <v>30.800000000000004</v>
      </c>
    </row>
    <row r="398" spans="1:69" s="195" customFormat="1" ht="37.5" customHeight="1" thickBot="1" x14ac:dyDescent="0.3">
      <c r="A398" s="1373"/>
      <c r="B398" s="258"/>
      <c r="C398" s="1378"/>
      <c r="D398" s="1379"/>
      <c r="E398" s="1382"/>
      <c r="F398" s="259"/>
      <c r="G398" s="260"/>
      <c r="H398" s="263"/>
      <c r="I398" s="259"/>
      <c r="J398" s="290"/>
      <c r="K398" s="291"/>
      <c r="L398" s="166"/>
      <c r="M398" s="167"/>
      <c r="N398" s="184"/>
      <c r="O398" s="185"/>
      <c r="P398" s="186"/>
      <c r="Q398" s="167"/>
      <c r="R398" s="166"/>
      <c r="S398" s="167"/>
      <c r="T398" s="187"/>
      <c r="U398" s="188"/>
      <c r="V398" s="166"/>
      <c r="W398" s="167"/>
      <c r="X398" s="173"/>
      <c r="Y398" s="189"/>
      <c r="Z398" s="166"/>
      <c r="AA398" s="167"/>
      <c r="AB398" s="166"/>
      <c r="AC398" s="321"/>
      <c r="AD398" s="160"/>
      <c r="AE398" s="191"/>
      <c r="AF398" s="173"/>
      <c r="AG398" s="174"/>
      <c r="AH398" s="173"/>
      <c r="AI398" s="174"/>
      <c r="AJ398" s="173"/>
      <c r="AK398" s="174"/>
      <c r="AL398" s="173"/>
      <c r="AM398" s="174"/>
      <c r="AN398" s="173"/>
      <c r="AO398" s="189"/>
      <c r="AP398" s="173">
        <v>0</v>
      </c>
      <c r="AQ398" s="174">
        <v>0</v>
      </c>
      <c r="AR398" s="173"/>
      <c r="AS398" s="174"/>
      <c r="AT398" s="173"/>
      <c r="AU398" s="174"/>
      <c r="AV398" s="173"/>
      <c r="AW398" s="174"/>
      <c r="AX398" s="173"/>
      <c r="AY398" s="174"/>
      <c r="AZ398" s="264"/>
      <c r="BA398" s="257"/>
      <c r="BB398" s="166"/>
      <c r="BC398" s="167"/>
      <c r="BD398" s="173"/>
      <c r="BE398" s="174"/>
      <c r="BF398" s="173"/>
      <c r="BG398" s="174"/>
      <c r="BH398" s="173"/>
      <c r="BI398" s="174"/>
      <c r="BJ398" s="173"/>
      <c r="BK398" s="174"/>
      <c r="BL398" s="173"/>
      <c r="BM398" s="189"/>
      <c r="BN398" s="193"/>
      <c r="BO398" s="194"/>
      <c r="BP398" s="160"/>
      <c r="BQ398" s="257"/>
    </row>
    <row r="399" spans="1:69" s="6" customFormat="1" ht="22.5" customHeight="1" x14ac:dyDescent="0.25">
      <c r="A399" s="86"/>
      <c r="L399" s="146"/>
      <c r="M399" s="176"/>
      <c r="N399" s="154"/>
      <c r="O399" s="178"/>
      <c r="P399" s="156"/>
      <c r="Q399" s="156"/>
      <c r="R399" s="156"/>
      <c r="S399" s="156"/>
      <c r="T399" s="146"/>
      <c r="U399" s="146"/>
      <c r="AE399" s="150"/>
      <c r="AL399" s="162"/>
      <c r="AM399" s="162"/>
    </row>
    <row r="400" spans="1:69" s="6" customFormat="1" ht="22.5" customHeight="1" x14ac:dyDescent="0.25">
      <c r="A400" s="1368" t="s">
        <v>60</v>
      </c>
      <c r="B400" s="1368"/>
      <c r="C400" s="1368"/>
      <c r="D400" s="1368"/>
      <c r="E400" s="1368"/>
      <c r="F400" s="1368"/>
      <c r="G400" s="1368"/>
      <c r="H400" s="1368"/>
      <c r="I400" s="1368"/>
      <c r="J400" s="1368"/>
      <c r="K400" s="1368"/>
      <c r="L400" s="146"/>
      <c r="M400" s="176"/>
      <c r="N400" s="154"/>
      <c r="O400" s="178"/>
      <c r="P400" s="156"/>
      <c r="Q400" s="156"/>
      <c r="R400" s="156"/>
      <c r="S400" s="156"/>
      <c r="T400" s="146"/>
      <c r="U400" s="146"/>
      <c r="AE400" s="150"/>
      <c r="AL400" s="162"/>
      <c r="AM400" s="162"/>
    </row>
    <row r="401" spans="1:61" s="6" customFormat="1" ht="22.5" customHeight="1" x14ac:dyDescent="0.25">
      <c r="A401" s="1368" t="s">
        <v>61</v>
      </c>
      <c r="B401" s="1368"/>
      <c r="C401" s="1368"/>
      <c r="D401" s="1368"/>
      <c r="E401" s="1368"/>
      <c r="F401" s="1368"/>
      <c r="G401" s="1368"/>
      <c r="H401" s="1368"/>
      <c r="I401" s="1368"/>
      <c r="J401" s="1368"/>
      <c r="K401" s="1368"/>
      <c r="L401" s="146"/>
      <c r="M401" s="176"/>
      <c r="N401" s="152"/>
      <c r="O401" s="179"/>
      <c r="P401" s="156"/>
      <c r="Q401" s="156"/>
      <c r="R401" s="156"/>
      <c r="S401" s="156"/>
      <c r="T401" s="146"/>
      <c r="U401" s="146"/>
      <c r="AE401" s="150"/>
      <c r="AL401" s="162"/>
      <c r="AM401" s="162"/>
      <c r="BH401" s="162"/>
      <c r="BI401" s="162"/>
    </row>
    <row r="402" spans="1:61" s="6" customFormat="1" ht="22.5" customHeight="1" x14ac:dyDescent="0.25">
      <c r="A402" s="1368" t="s">
        <v>62</v>
      </c>
      <c r="B402" s="1368"/>
      <c r="C402" s="1368"/>
      <c r="D402" s="1368"/>
      <c r="E402" s="1368"/>
      <c r="F402" s="1368"/>
      <c r="G402" s="1368"/>
      <c r="H402" s="1368"/>
      <c r="I402" s="1368"/>
      <c r="J402" s="1368"/>
      <c r="K402" s="1368"/>
      <c r="L402" s="146"/>
      <c r="M402" s="176"/>
      <c r="N402" s="152"/>
      <c r="O402" s="179"/>
      <c r="P402" s="156"/>
      <c r="Q402" s="156"/>
      <c r="R402" s="156"/>
      <c r="S402" s="156"/>
      <c r="T402" s="146"/>
      <c r="U402" s="146"/>
      <c r="AE402" s="150"/>
      <c r="AL402" s="162"/>
      <c r="AM402" s="162"/>
      <c r="BH402" s="162"/>
      <c r="BI402" s="162"/>
    </row>
    <row r="403" spans="1:61" s="6" customFormat="1" ht="22.5" customHeight="1" x14ac:dyDescent="0.25">
      <c r="A403" s="1368" t="s">
        <v>63</v>
      </c>
      <c r="B403" s="1368"/>
      <c r="C403" s="1368"/>
      <c r="D403" s="1368"/>
      <c r="E403" s="1368"/>
      <c r="F403" s="1368"/>
      <c r="G403" s="1368"/>
      <c r="H403" s="1368"/>
      <c r="I403" s="1368"/>
      <c r="J403" s="1368"/>
      <c r="K403" s="1368"/>
      <c r="L403" s="146"/>
      <c r="M403" s="176"/>
      <c r="N403" s="152"/>
      <c r="O403" s="179"/>
      <c r="P403" s="156"/>
      <c r="Q403" s="156"/>
      <c r="R403" s="156"/>
      <c r="S403" s="156"/>
      <c r="T403" s="146"/>
      <c r="U403" s="146"/>
      <c r="AE403" s="150"/>
      <c r="AL403" s="162"/>
      <c r="AM403" s="162"/>
      <c r="BH403" s="162"/>
      <c r="BI403" s="162"/>
    </row>
    <row r="404" spans="1:61" s="6" customFormat="1" ht="22.5" customHeight="1" x14ac:dyDescent="0.25">
      <c r="A404" s="87"/>
      <c r="B404" s="49"/>
      <c r="C404" s="49"/>
      <c r="D404" s="49"/>
      <c r="E404" s="49"/>
      <c r="G404" s="49"/>
      <c r="L404" s="146"/>
      <c r="M404" s="176"/>
      <c r="N404" s="152"/>
      <c r="O404" s="179"/>
      <c r="P404" s="156"/>
      <c r="Q404" s="156"/>
      <c r="R404" s="156"/>
      <c r="S404" s="156"/>
      <c r="T404" s="146"/>
      <c r="U404" s="146"/>
      <c r="AE404" s="150"/>
      <c r="AL404" s="162"/>
      <c r="AM404" s="162"/>
      <c r="BH404" s="162"/>
      <c r="BI404" s="162"/>
    </row>
    <row r="405" spans="1:61" s="6" customFormat="1" ht="22.5" customHeight="1" x14ac:dyDescent="0.25">
      <c r="A405" s="87"/>
      <c r="B405" s="49"/>
      <c r="C405" s="49"/>
      <c r="D405" s="49"/>
      <c r="E405" s="49"/>
      <c r="G405" s="49"/>
      <c r="L405" s="146"/>
      <c r="M405" s="176"/>
      <c r="N405" s="152"/>
      <c r="O405" s="179"/>
      <c r="P405" s="156"/>
      <c r="Q405" s="156"/>
      <c r="R405" s="156"/>
      <c r="S405" s="156"/>
      <c r="T405" s="146"/>
      <c r="U405" s="146"/>
      <c r="Z405" s="156"/>
      <c r="AA405" s="156"/>
      <c r="AB405" s="156"/>
      <c r="AC405" s="156"/>
      <c r="AE405" s="150"/>
      <c r="AL405" s="162"/>
      <c r="AM405" s="162"/>
      <c r="BH405" s="162"/>
      <c r="BI405" s="162"/>
    </row>
    <row r="406" spans="1:61" s="6" customFormat="1" ht="22.5" customHeight="1" x14ac:dyDescent="0.25">
      <c r="A406" s="87"/>
      <c r="L406" s="146"/>
      <c r="M406" s="176"/>
      <c r="N406" s="152"/>
      <c r="O406" s="179"/>
      <c r="P406" s="156"/>
      <c r="Q406" s="156"/>
      <c r="R406" s="156"/>
      <c r="S406" s="156"/>
      <c r="T406" s="146"/>
      <c r="U406" s="146"/>
      <c r="Z406" s="156"/>
      <c r="AA406" s="156"/>
      <c r="AB406" s="156"/>
      <c r="AC406" s="156"/>
      <c r="AE406" s="150"/>
      <c r="AL406" s="162"/>
      <c r="AM406" s="162"/>
      <c r="BH406" s="162"/>
      <c r="BI406" s="162"/>
    </row>
    <row r="407" spans="1:61" s="6" customFormat="1" ht="22.5" customHeight="1" x14ac:dyDescent="0.25">
      <c r="A407" s="87"/>
      <c r="L407" s="146"/>
      <c r="M407" s="176"/>
      <c r="N407" s="152"/>
      <c r="O407" s="179"/>
      <c r="P407" s="156"/>
      <c r="Q407" s="156"/>
      <c r="R407" s="156"/>
      <c r="S407" s="156"/>
      <c r="T407" s="146"/>
      <c r="U407" s="146"/>
      <c r="Z407" s="156"/>
      <c r="AA407" s="156"/>
      <c r="AB407" s="156"/>
      <c r="AC407" s="156"/>
      <c r="AE407" s="150"/>
      <c r="AL407" s="162"/>
      <c r="AM407" s="162"/>
      <c r="BH407" s="162"/>
      <c r="BI407" s="162"/>
    </row>
    <row r="408" spans="1:61" s="6" customFormat="1" ht="22.5" customHeight="1" x14ac:dyDescent="0.25">
      <c r="A408" s="87"/>
      <c r="L408" s="146"/>
      <c r="M408" s="176"/>
      <c r="N408" s="152"/>
      <c r="O408" s="179"/>
      <c r="P408" s="156"/>
      <c r="Q408" s="156"/>
      <c r="R408" s="156"/>
      <c r="S408" s="156"/>
      <c r="T408" s="146"/>
      <c r="U408" s="146"/>
      <c r="Z408" s="156"/>
      <c r="AA408" s="156"/>
      <c r="AB408" s="156"/>
      <c r="AC408" s="156"/>
      <c r="AE408" s="150"/>
      <c r="AL408" s="162"/>
      <c r="AM408" s="162"/>
      <c r="BH408" s="162"/>
      <c r="BI408" s="162"/>
    </row>
    <row r="409" spans="1:61" s="6" customFormat="1" ht="22.5" customHeight="1" x14ac:dyDescent="0.25">
      <c r="A409" s="87"/>
      <c r="L409" s="146"/>
      <c r="M409" s="176"/>
      <c r="N409" s="152"/>
      <c r="O409" s="179"/>
      <c r="P409" s="156"/>
      <c r="Q409" s="156"/>
      <c r="R409" s="156"/>
      <c r="S409" s="156"/>
      <c r="T409" s="146"/>
      <c r="U409" s="146"/>
      <c r="Z409" s="156"/>
      <c r="AA409" s="156"/>
      <c r="AB409" s="156"/>
      <c r="AC409" s="156"/>
      <c r="AE409" s="150"/>
      <c r="AL409" s="162"/>
      <c r="AM409" s="162"/>
      <c r="BH409" s="162"/>
      <c r="BI409" s="162"/>
    </row>
    <row r="410" spans="1:61" s="6" customFormat="1" ht="22.5" customHeight="1" x14ac:dyDescent="0.25">
      <c r="A410" s="87"/>
      <c r="L410" s="146"/>
      <c r="M410" s="176"/>
      <c r="N410" s="152"/>
      <c r="O410" s="179"/>
      <c r="P410" s="156"/>
      <c r="Q410" s="156"/>
      <c r="R410" s="156"/>
      <c r="S410" s="156"/>
      <c r="T410" s="146"/>
      <c r="U410" s="146"/>
      <c r="Z410" s="156"/>
      <c r="AA410" s="156"/>
      <c r="AB410" s="156"/>
      <c r="AC410" s="156"/>
      <c r="AE410" s="150"/>
      <c r="AL410" s="162"/>
      <c r="AM410" s="162"/>
      <c r="BH410" s="162"/>
      <c r="BI410" s="162"/>
    </row>
    <row r="411" spans="1:61" s="6" customFormat="1" ht="22.5" customHeight="1" x14ac:dyDescent="0.25">
      <c r="A411" s="87"/>
      <c r="L411" s="146"/>
      <c r="M411" s="176"/>
      <c r="N411" s="152"/>
      <c r="O411" s="179"/>
      <c r="P411" s="156"/>
      <c r="Q411" s="156"/>
      <c r="R411" s="156"/>
      <c r="S411" s="156"/>
      <c r="T411" s="146"/>
      <c r="U411" s="146"/>
      <c r="Z411" s="156"/>
      <c r="AA411" s="156"/>
      <c r="AB411" s="156"/>
      <c r="AC411" s="156"/>
      <c r="AE411" s="150"/>
      <c r="AL411" s="162"/>
      <c r="AM411" s="162"/>
      <c r="BH411" s="162"/>
      <c r="BI411" s="162"/>
    </row>
    <row r="412" spans="1:61" s="6" customFormat="1" ht="22.5" customHeight="1" x14ac:dyDescent="0.25">
      <c r="A412" s="87"/>
      <c r="L412" s="146"/>
      <c r="M412" s="176"/>
      <c r="N412" s="152"/>
      <c r="O412" s="179"/>
      <c r="P412" s="156"/>
      <c r="Q412" s="156"/>
      <c r="R412" s="156"/>
      <c r="S412" s="156"/>
      <c r="T412" s="146"/>
      <c r="U412" s="146"/>
      <c r="Z412" s="156"/>
      <c r="AA412" s="156"/>
      <c r="AB412" s="156"/>
      <c r="AC412" s="156"/>
      <c r="AE412" s="150"/>
      <c r="AL412" s="162"/>
      <c r="AM412" s="162"/>
      <c r="BH412" s="162"/>
      <c r="BI412" s="162"/>
    </row>
    <row r="413" spans="1:61" s="6" customFormat="1" ht="22.5" customHeight="1" x14ac:dyDescent="0.25">
      <c r="A413" s="87"/>
      <c r="L413" s="146"/>
      <c r="M413" s="176"/>
      <c r="N413" s="152"/>
      <c r="O413" s="179"/>
      <c r="P413" s="156"/>
      <c r="Q413" s="156"/>
      <c r="R413" s="156"/>
      <c r="S413" s="156"/>
      <c r="T413" s="146"/>
      <c r="U413" s="146"/>
      <c r="Z413" s="156"/>
      <c r="AA413" s="156"/>
      <c r="AB413" s="156"/>
      <c r="AC413" s="156"/>
      <c r="AE413" s="150"/>
      <c r="AL413" s="162"/>
      <c r="AM413" s="162"/>
      <c r="BH413" s="162"/>
      <c r="BI413" s="162"/>
    </row>
    <row r="414" spans="1:61" s="6" customFormat="1" ht="22.5" customHeight="1" x14ac:dyDescent="0.25">
      <c r="A414" s="87"/>
      <c r="L414" s="146"/>
      <c r="M414" s="176"/>
      <c r="N414" s="152"/>
      <c r="O414" s="179"/>
      <c r="P414" s="156"/>
      <c r="Q414" s="156"/>
      <c r="R414" s="156"/>
      <c r="S414" s="156"/>
      <c r="T414" s="146"/>
      <c r="U414" s="146"/>
      <c r="Z414" s="156"/>
      <c r="AA414" s="156"/>
      <c r="AB414" s="156"/>
      <c r="AC414" s="156"/>
      <c r="AE414" s="150"/>
      <c r="AL414" s="162"/>
      <c r="AM414" s="162"/>
      <c r="BH414" s="162"/>
      <c r="BI414" s="162"/>
    </row>
    <row r="415" spans="1:61" s="6" customFormat="1" ht="22.5" customHeight="1" x14ac:dyDescent="0.25">
      <c r="A415" s="87"/>
      <c r="L415" s="146"/>
      <c r="M415" s="176"/>
      <c r="N415" s="152"/>
      <c r="O415" s="179"/>
      <c r="P415" s="156"/>
      <c r="Q415" s="156"/>
      <c r="R415" s="156"/>
      <c r="S415" s="156"/>
      <c r="T415" s="146"/>
      <c r="U415" s="146"/>
      <c r="Z415" s="156"/>
      <c r="AA415" s="156"/>
      <c r="AB415" s="156"/>
      <c r="AC415" s="156"/>
      <c r="AE415" s="150"/>
      <c r="AL415" s="162"/>
      <c r="AM415" s="162"/>
      <c r="BH415" s="162"/>
      <c r="BI415" s="162"/>
    </row>
    <row r="416" spans="1:61" s="6" customFormat="1" ht="22.5" customHeight="1" x14ac:dyDescent="0.25">
      <c r="A416" s="87"/>
      <c r="L416" s="146"/>
      <c r="M416" s="176"/>
      <c r="N416" s="152"/>
      <c r="O416" s="179"/>
      <c r="P416" s="156"/>
      <c r="Q416" s="156"/>
      <c r="R416" s="156"/>
      <c r="S416" s="156"/>
      <c r="T416" s="146"/>
      <c r="U416" s="146"/>
      <c r="Z416" s="156"/>
      <c r="AA416" s="156"/>
      <c r="AB416" s="156"/>
      <c r="AC416" s="156"/>
      <c r="AE416" s="150"/>
      <c r="AL416" s="162"/>
      <c r="AM416" s="162"/>
      <c r="BH416" s="162"/>
      <c r="BI416" s="162"/>
    </row>
    <row r="417" spans="1:61" s="6" customFormat="1" ht="22.5" customHeight="1" x14ac:dyDescent="0.25">
      <c r="A417" s="87"/>
      <c r="L417" s="146"/>
      <c r="M417" s="176"/>
      <c r="N417" s="152"/>
      <c r="O417" s="179"/>
      <c r="P417" s="156"/>
      <c r="Q417" s="156"/>
      <c r="R417" s="156"/>
      <c r="S417" s="156"/>
      <c r="T417" s="146"/>
      <c r="U417" s="146"/>
      <c r="Z417" s="156"/>
      <c r="AA417" s="156"/>
      <c r="AB417" s="156"/>
      <c r="AC417" s="156"/>
      <c r="AE417" s="150"/>
      <c r="AL417" s="162"/>
      <c r="AM417" s="162"/>
      <c r="BH417" s="162"/>
      <c r="BI417" s="162"/>
    </row>
    <row r="418" spans="1:61" s="6" customFormat="1" ht="22.5" customHeight="1" x14ac:dyDescent="0.25">
      <c r="A418" s="87"/>
      <c r="L418" s="146"/>
      <c r="M418" s="176"/>
      <c r="N418" s="152"/>
      <c r="O418" s="179"/>
      <c r="P418" s="156"/>
      <c r="Q418" s="156"/>
      <c r="R418" s="156"/>
      <c r="S418" s="156"/>
      <c r="T418" s="146"/>
      <c r="U418" s="146"/>
      <c r="Z418" s="156"/>
      <c r="AA418" s="156"/>
      <c r="AB418" s="156"/>
      <c r="AC418" s="156"/>
      <c r="AE418" s="150"/>
      <c r="AL418" s="162"/>
      <c r="AM418" s="162"/>
      <c r="BH418" s="162"/>
      <c r="BI418" s="162"/>
    </row>
    <row r="419" spans="1:61" s="6" customFormat="1" ht="22.5" customHeight="1" x14ac:dyDescent="0.25">
      <c r="A419" s="87"/>
      <c r="L419" s="146"/>
      <c r="M419" s="176"/>
      <c r="N419" s="152"/>
      <c r="O419" s="179"/>
      <c r="P419" s="156"/>
      <c r="Q419" s="156"/>
      <c r="R419" s="156"/>
      <c r="S419" s="156"/>
      <c r="T419" s="146"/>
      <c r="U419" s="146"/>
      <c r="Z419" s="156"/>
      <c r="AA419" s="156"/>
      <c r="AB419" s="156"/>
      <c r="AC419" s="156"/>
      <c r="AE419" s="150"/>
      <c r="AL419" s="162"/>
      <c r="AM419" s="162"/>
      <c r="BH419" s="162"/>
      <c r="BI419" s="162"/>
    </row>
  </sheetData>
  <sheetProtection formatCells="0" formatRows="0"/>
  <autoFilter ref="A12:DQ398">
    <filterColumn colId="2" showButton="0"/>
    <filterColumn colId="9" showButton="0"/>
  </autoFilter>
  <mergeCells count="552">
    <mergeCell ref="A1:K1"/>
    <mergeCell ref="A2:K2"/>
    <mergeCell ref="A3:K3"/>
    <mergeCell ref="A12:A13"/>
    <mergeCell ref="B12:B13"/>
    <mergeCell ref="C12:D13"/>
    <mergeCell ref="E12:E13"/>
    <mergeCell ref="F12:F13"/>
    <mergeCell ref="G12:G13"/>
    <mergeCell ref="E20:E23"/>
    <mergeCell ref="C21:D21"/>
    <mergeCell ref="C22:D22"/>
    <mergeCell ref="C23:D23"/>
    <mergeCell ref="H12:H13"/>
    <mergeCell ref="I12:I13"/>
    <mergeCell ref="J12:K12"/>
    <mergeCell ref="A15:A19"/>
    <mergeCell ref="C15:D15"/>
    <mergeCell ref="E15:E19"/>
    <mergeCell ref="C16:D16"/>
    <mergeCell ref="C17:D17"/>
    <mergeCell ref="C18:D18"/>
    <mergeCell ref="C24:D24"/>
    <mergeCell ref="C25:D25"/>
    <mergeCell ref="C26:D26"/>
    <mergeCell ref="C27:D27"/>
    <mergeCell ref="C28:D28"/>
    <mergeCell ref="C29:D29"/>
    <mergeCell ref="C19:D19"/>
    <mergeCell ref="A20:A23"/>
    <mergeCell ref="C20:D20"/>
    <mergeCell ref="K31:K34"/>
    <mergeCell ref="C35:D35"/>
    <mergeCell ref="A36:K36"/>
    <mergeCell ref="C37:D37"/>
    <mergeCell ref="C38:D38"/>
    <mergeCell ref="C39:D39"/>
    <mergeCell ref="C30:D30"/>
    <mergeCell ref="A31:A34"/>
    <mergeCell ref="B31:B34"/>
    <mergeCell ref="C31:D34"/>
    <mergeCell ref="I31:I34"/>
    <mergeCell ref="J31:J34"/>
    <mergeCell ref="C46:D46"/>
    <mergeCell ref="C47:D47"/>
    <mergeCell ref="C48:D48"/>
    <mergeCell ref="C49:D49"/>
    <mergeCell ref="C50:D50"/>
    <mergeCell ref="C51:D51"/>
    <mergeCell ref="C40:D40"/>
    <mergeCell ref="C41:D41"/>
    <mergeCell ref="C42:D42"/>
    <mergeCell ref="C43:D43"/>
    <mergeCell ref="C44:D44"/>
    <mergeCell ref="C45:D45"/>
    <mergeCell ref="C57:D57"/>
    <mergeCell ref="C58:D58"/>
    <mergeCell ref="C59:D59"/>
    <mergeCell ref="C60:D60"/>
    <mergeCell ref="C61:D61"/>
    <mergeCell ref="C62:D62"/>
    <mergeCell ref="C52:D52"/>
    <mergeCell ref="C53:D53"/>
    <mergeCell ref="C54:D54"/>
    <mergeCell ref="C55:D55"/>
    <mergeCell ref="C56:D56"/>
    <mergeCell ref="C69:D69"/>
    <mergeCell ref="C70:D70"/>
    <mergeCell ref="C71:D71"/>
    <mergeCell ref="C72:D72"/>
    <mergeCell ref="A73:K73"/>
    <mergeCell ref="C74:D74"/>
    <mergeCell ref="C63:D63"/>
    <mergeCell ref="C64:D64"/>
    <mergeCell ref="C65:D65"/>
    <mergeCell ref="C66:D66"/>
    <mergeCell ref="C67:D67"/>
    <mergeCell ref="C68:D68"/>
    <mergeCell ref="C81:D81"/>
    <mergeCell ref="C82:D82"/>
    <mergeCell ref="C83:D83"/>
    <mergeCell ref="C84:D84"/>
    <mergeCell ref="C85:D85"/>
    <mergeCell ref="C86:D86"/>
    <mergeCell ref="A75:K75"/>
    <mergeCell ref="C76:D76"/>
    <mergeCell ref="C77:D77"/>
    <mergeCell ref="C78:D78"/>
    <mergeCell ref="C79:D79"/>
    <mergeCell ref="C80:D80"/>
    <mergeCell ref="C93:D93"/>
    <mergeCell ref="C94:D94"/>
    <mergeCell ref="C95:D95"/>
    <mergeCell ref="C96:D96"/>
    <mergeCell ref="C97:D97"/>
    <mergeCell ref="C98:D98"/>
    <mergeCell ref="C87:D87"/>
    <mergeCell ref="C88:D88"/>
    <mergeCell ref="C89:D89"/>
    <mergeCell ref="C90:D90"/>
    <mergeCell ref="C91:D91"/>
    <mergeCell ref="C92:D92"/>
    <mergeCell ref="C105:D105"/>
    <mergeCell ref="C106:D106"/>
    <mergeCell ref="C107:D107"/>
    <mergeCell ref="C108:D108"/>
    <mergeCell ref="C109:D109"/>
    <mergeCell ref="C110:D110"/>
    <mergeCell ref="C99:D99"/>
    <mergeCell ref="C100:D100"/>
    <mergeCell ref="C101:D101"/>
    <mergeCell ref="C102:D102"/>
    <mergeCell ref="C103:D103"/>
    <mergeCell ref="C104:D104"/>
    <mergeCell ref="C117:D117"/>
    <mergeCell ref="C118:D118"/>
    <mergeCell ref="C119:D119"/>
    <mergeCell ref="C120:D120"/>
    <mergeCell ref="C121:D121"/>
    <mergeCell ref="C122:D122"/>
    <mergeCell ref="C111:D111"/>
    <mergeCell ref="C112:D112"/>
    <mergeCell ref="C113:D113"/>
    <mergeCell ref="C114:D114"/>
    <mergeCell ref="C115:D115"/>
    <mergeCell ref="C116:D116"/>
    <mergeCell ref="C129:D129"/>
    <mergeCell ref="C130:D130"/>
    <mergeCell ref="C131:D131"/>
    <mergeCell ref="C132:D132"/>
    <mergeCell ref="C133:D133"/>
    <mergeCell ref="C134:D134"/>
    <mergeCell ref="C123:D123"/>
    <mergeCell ref="C124:D124"/>
    <mergeCell ref="A125:K125"/>
    <mergeCell ref="C126:D126"/>
    <mergeCell ref="C127:D127"/>
    <mergeCell ref="C128:D128"/>
    <mergeCell ref="C141:D141"/>
    <mergeCell ref="C142:D142"/>
    <mergeCell ref="C143:D143"/>
    <mergeCell ref="C144:D144"/>
    <mergeCell ref="C145:D145"/>
    <mergeCell ref="C146:D146"/>
    <mergeCell ref="C135:D135"/>
    <mergeCell ref="C136:D136"/>
    <mergeCell ref="C137:D137"/>
    <mergeCell ref="C138:D138"/>
    <mergeCell ref="C139:D139"/>
    <mergeCell ref="C140:D140"/>
    <mergeCell ref="C153:D153"/>
    <mergeCell ref="C154:D154"/>
    <mergeCell ref="C155:D155"/>
    <mergeCell ref="C156:D156"/>
    <mergeCell ref="C157:D157"/>
    <mergeCell ref="C158:D158"/>
    <mergeCell ref="C147:D147"/>
    <mergeCell ref="C148:D148"/>
    <mergeCell ref="C149:D149"/>
    <mergeCell ref="C150:D150"/>
    <mergeCell ref="C151:D151"/>
    <mergeCell ref="C152:D152"/>
    <mergeCell ref="C165:D165"/>
    <mergeCell ref="C166:D166"/>
    <mergeCell ref="C167:D167"/>
    <mergeCell ref="C168:D168"/>
    <mergeCell ref="C169:D169"/>
    <mergeCell ref="C170:D170"/>
    <mergeCell ref="C159:D159"/>
    <mergeCell ref="C160:D160"/>
    <mergeCell ref="C161:D161"/>
    <mergeCell ref="C162:D162"/>
    <mergeCell ref="C163:D163"/>
    <mergeCell ref="C164:D164"/>
    <mergeCell ref="C177:D177"/>
    <mergeCell ref="C178:D178"/>
    <mergeCell ref="C179:D179"/>
    <mergeCell ref="C180:D180"/>
    <mergeCell ref="C181:D181"/>
    <mergeCell ref="C182:D182"/>
    <mergeCell ref="C171:D171"/>
    <mergeCell ref="C172:D172"/>
    <mergeCell ref="C173:D173"/>
    <mergeCell ref="C174:D174"/>
    <mergeCell ref="C175:D175"/>
    <mergeCell ref="C176:D176"/>
    <mergeCell ref="C189:D189"/>
    <mergeCell ref="C190:D190"/>
    <mergeCell ref="C191:D191"/>
    <mergeCell ref="C192:D192"/>
    <mergeCell ref="A193:K193"/>
    <mergeCell ref="C194:D194"/>
    <mergeCell ref="C183:D183"/>
    <mergeCell ref="C184:D184"/>
    <mergeCell ref="C185:D185"/>
    <mergeCell ref="C186:D186"/>
    <mergeCell ref="C187:D187"/>
    <mergeCell ref="C188:D188"/>
    <mergeCell ref="C201:D201"/>
    <mergeCell ref="C202:D202"/>
    <mergeCell ref="C203:D203"/>
    <mergeCell ref="C204:D204"/>
    <mergeCell ref="C205:D205"/>
    <mergeCell ref="C206:D206"/>
    <mergeCell ref="C195:D195"/>
    <mergeCell ref="C196:D196"/>
    <mergeCell ref="C197:D197"/>
    <mergeCell ref="C198:D198"/>
    <mergeCell ref="C199:D199"/>
    <mergeCell ref="C200:D200"/>
    <mergeCell ref="C213:D213"/>
    <mergeCell ref="C214:D214"/>
    <mergeCell ref="C215:D215"/>
    <mergeCell ref="C216:D216"/>
    <mergeCell ref="C217:D217"/>
    <mergeCell ref="C218:D218"/>
    <mergeCell ref="C207:D207"/>
    <mergeCell ref="C208:D208"/>
    <mergeCell ref="C209:D209"/>
    <mergeCell ref="C210:D210"/>
    <mergeCell ref="C211:D211"/>
    <mergeCell ref="C212:D212"/>
    <mergeCell ref="C225:D225"/>
    <mergeCell ref="C226:D226"/>
    <mergeCell ref="C227:D227"/>
    <mergeCell ref="C228:D228"/>
    <mergeCell ref="C229:D229"/>
    <mergeCell ref="C230:D230"/>
    <mergeCell ref="C219:D219"/>
    <mergeCell ref="C220:D220"/>
    <mergeCell ref="C221:D221"/>
    <mergeCell ref="C222:D222"/>
    <mergeCell ref="C223:D223"/>
    <mergeCell ref="C224:D224"/>
    <mergeCell ref="C237:D237"/>
    <mergeCell ref="C238:D238"/>
    <mergeCell ref="C239:D239"/>
    <mergeCell ref="C240:D240"/>
    <mergeCell ref="C241:D241"/>
    <mergeCell ref="C242:D242"/>
    <mergeCell ref="C231:D231"/>
    <mergeCell ref="C232:D232"/>
    <mergeCell ref="C233:D233"/>
    <mergeCell ref="C234:D234"/>
    <mergeCell ref="C235:D235"/>
    <mergeCell ref="C236:D236"/>
    <mergeCell ref="C249:D249"/>
    <mergeCell ref="C250:D250"/>
    <mergeCell ref="C251:D251"/>
    <mergeCell ref="C252:D252"/>
    <mergeCell ref="C253:D253"/>
    <mergeCell ref="C254:D254"/>
    <mergeCell ref="C243:D243"/>
    <mergeCell ref="C244:D244"/>
    <mergeCell ref="C245:D245"/>
    <mergeCell ref="C246:D246"/>
    <mergeCell ref="C247:D247"/>
    <mergeCell ref="C248:D248"/>
    <mergeCell ref="C261:D261"/>
    <mergeCell ref="C262:D262"/>
    <mergeCell ref="C263:D263"/>
    <mergeCell ref="C264:D264"/>
    <mergeCell ref="C265:D265"/>
    <mergeCell ref="C266:D266"/>
    <mergeCell ref="C255:D255"/>
    <mergeCell ref="C256:D256"/>
    <mergeCell ref="C257:D257"/>
    <mergeCell ref="C258:D258"/>
    <mergeCell ref="C259:D259"/>
    <mergeCell ref="C260:D260"/>
    <mergeCell ref="C273:D273"/>
    <mergeCell ref="C274:D274"/>
    <mergeCell ref="C275:D275"/>
    <mergeCell ref="C276:D276"/>
    <mergeCell ref="C277:D277"/>
    <mergeCell ref="C278:D278"/>
    <mergeCell ref="C267:D267"/>
    <mergeCell ref="C268:D268"/>
    <mergeCell ref="C269:D269"/>
    <mergeCell ref="C270:D270"/>
    <mergeCell ref="C271:D271"/>
    <mergeCell ref="C272:D272"/>
    <mergeCell ref="C285:D285"/>
    <mergeCell ref="C286:D286"/>
    <mergeCell ref="C287:D287"/>
    <mergeCell ref="C288:D288"/>
    <mergeCell ref="C289:D289"/>
    <mergeCell ref="C290:D290"/>
    <mergeCell ref="C279:D279"/>
    <mergeCell ref="C280:D280"/>
    <mergeCell ref="C281:D281"/>
    <mergeCell ref="C282:D282"/>
    <mergeCell ref="C283:D283"/>
    <mergeCell ref="C284:D284"/>
    <mergeCell ref="C297:D297"/>
    <mergeCell ref="C298:D298"/>
    <mergeCell ref="C299:D299"/>
    <mergeCell ref="C300:D300"/>
    <mergeCell ref="C301:D301"/>
    <mergeCell ref="C302:D302"/>
    <mergeCell ref="C291:D291"/>
    <mergeCell ref="C292:D292"/>
    <mergeCell ref="C293:D293"/>
    <mergeCell ref="C294:D294"/>
    <mergeCell ref="C295:D295"/>
    <mergeCell ref="C296:D296"/>
    <mergeCell ref="C309:D309"/>
    <mergeCell ref="C310:D310"/>
    <mergeCell ref="C311:D311"/>
    <mergeCell ref="C312:D312"/>
    <mergeCell ref="C313:D313"/>
    <mergeCell ref="C314:D314"/>
    <mergeCell ref="C303:D303"/>
    <mergeCell ref="C304:D304"/>
    <mergeCell ref="C305:D305"/>
    <mergeCell ref="C306:D306"/>
    <mergeCell ref="C307:D307"/>
    <mergeCell ref="C308:D308"/>
    <mergeCell ref="C321:D321"/>
    <mergeCell ref="C322:D322"/>
    <mergeCell ref="C323:D323"/>
    <mergeCell ref="C324:D324"/>
    <mergeCell ref="C325:D325"/>
    <mergeCell ref="A326:A327"/>
    <mergeCell ref="B326:B327"/>
    <mergeCell ref="C326:D327"/>
    <mergeCell ref="C315:D315"/>
    <mergeCell ref="C316:D316"/>
    <mergeCell ref="C317:D317"/>
    <mergeCell ref="C318:D318"/>
    <mergeCell ref="C319:D319"/>
    <mergeCell ref="C320:D320"/>
    <mergeCell ref="C331:D331"/>
    <mergeCell ref="A332:K332"/>
    <mergeCell ref="C333:D333"/>
    <mergeCell ref="C334:D334"/>
    <mergeCell ref="C335:D335"/>
    <mergeCell ref="C336:D336"/>
    <mergeCell ref="I326:I327"/>
    <mergeCell ref="C328:D328"/>
    <mergeCell ref="C329:D329"/>
    <mergeCell ref="C330:D330"/>
    <mergeCell ref="C343:D343"/>
    <mergeCell ref="C344:D344"/>
    <mergeCell ref="C345:D345"/>
    <mergeCell ref="C346:D346"/>
    <mergeCell ref="C347:D347"/>
    <mergeCell ref="C348:D348"/>
    <mergeCell ref="C337:D337"/>
    <mergeCell ref="C338:D338"/>
    <mergeCell ref="C339:D339"/>
    <mergeCell ref="C340:D340"/>
    <mergeCell ref="C341:D341"/>
    <mergeCell ref="C342:D342"/>
    <mergeCell ref="A400:K400"/>
    <mergeCell ref="A401:K401"/>
    <mergeCell ref="A402:K402"/>
    <mergeCell ref="A403:K403"/>
    <mergeCell ref="A14:I14"/>
    <mergeCell ref="A371:A384"/>
    <mergeCell ref="C371:D384"/>
    <mergeCell ref="E371:E384"/>
    <mergeCell ref="C385:D385"/>
    <mergeCell ref="A386:A398"/>
    <mergeCell ref="C386:D398"/>
    <mergeCell ref="E386:E398"/>
    <mergeCell ref="A355:K355"/>
    <mergeCell ref="C356:D356"/>
    <mergeCell ref="C357:D357"/>
    <mergeCell ref="A358:A370"/>
    <mergeCell ref="C358:D370"/>
    <mergeCell ref="E358:E370"/>
    <mergeCell ref="C349:D349"/>
    <mergeCell ref="C350:D350"/>
    <mergeCell ref="C351:D351"/>
    <mergeCell ref="C352:D352"/>
    <mergeCell ref="C353:D353"/>
    <mergeCell ref="A354:K354"/>
    <mergeCell ref="N12:N13"/>
    <mergeCell ref="L326:L327"/>
    <mergeCell ref="L31:L34"/>
    <mergeCell ref="Q326:Q327"/>
    <mergeCell ref="N326:N327"/>
    <mergeCell ref="S31:S34"/>
    <mergeCell ref="N31:N34"/>
    <mergeCell ref="Q31:Q34"/>
    <mergeCell ref="R31:R34"/>
    <mergeCell ref="M31:M34"/>
    <mergeCell ref="P12:P13"/>
    <mergeCell ref="Q12:Q13"/>
    <mergeCell ref="L12:L13"/>
    <mergeCell ref="M12:M13"/>
    <mergeCell ref="O12:O13"/>
    <mergeCell ref="O31:O34"/>
    <mergeCell ref="O326:O327"/>
    <mergeCell ref="M326:M327"/>
    <mergeCell ref="V12:V13"/>
    <mergeCell ref="W12:W13"/>
    <mergeCell ref="V31:V34"/>
    <mergeCell ref="W31:W34"/>
    <mergeCell ref="V326:V327"/>
    <mergeCell ref="W326:W327"/>
    <mergeCell ref="U12:U13"/>
    <mergeCell ref="R12:R13"/>
    <mergeCell ref="P31:P34"/>
    <mergeCell ref="P326:P327"/>
    <mergeCell ref="S12:S13"/>
    <mergeCell ref="R326:R327"/>
    <mergeCell ref="S326:S327"/>
    <mergeCell ref="T31:T34"/>
    <mergeCell ref="U31:U34"/>
    <mergeCell ref="T326:T327"/>
    <mergeCell ref="U326:U327"/>
    <mergeCell ref="T12:T13"/>
    <mergeCell ref="Z12:Z13"/>
    <mergeCell ref="AA12:AA13"/>
    <mergeCell ref="Z31:Z34"/>
    <mergeCell ref="AA31:AA34"/>
    <mergeCell ref="Z326:Z327"/>
    <mergeCell ref="AA326:AA327"/>
    <mergeCell ref="X31:X34"/>
    <mergeCell ref="Y31:Y34"/>
    <mergeCell ref="X326:X327"/>
    <mergeCell ref="Y326:Y327"/>
    <mergeCell ref="X12:X13"/>
    <mergeCell ref="Y12:Y13"/>
    <mergeCell ref="AD12:AD13"/>
    <mergeCell ref="AD31:AD34"/>
    <mergeCell ref="AD326:AD327"/>
    <mergeCell ref="AB12:AB13"/>
    <mergeCell ref="AC12:AC13"/>
    <mergeCell ref="AB31:AB34"/>
    <mergeCell ref="AC31:AC34"/>
    <mergeCell ref="AB326:AB327"/>
    <mergeCell ref="AC326:AC327"/>
    <mergeCell ref="AJ12:AJ13"/>
    <mergeCell ref="AK12:AK13"/>
    <mergeCell ref="AJ31:AJ34"/>
    <mergeCell ref="AK31:AK34"/>
    <mergeCell ref="AJ326:AJ327"/>
    <mergeCell ref="AK326:AK327"/>
    <mergeCell ref="AE12:AE13"/>
    <mergeCell ref="AF12:AF13"/>
    <mergeCell ref="AG12:AG13"/>
    <mergeCell ref="AG31:AG34"/>
    <mergeCell ref="AG326:AG327"/>
    <mergeCell ref="AH12:AH13"/>
    <mergeCell ref="AH326:AH327"/>
    <mergeCell ref="AI326:AI327"/>
    <mergeCell ref="AE326:AE327"/>
    <mergeCell ref="AF326:AF327"/>
    <mergeCell ref="AH31:AH34"/>
    <mergeCell ref="AI31:AI34"/>
    <mergeCell ref="AE31:AE34"/>
    <mergeCell ref="AF31:AF34"/>
    <mergeCell ref="AI12:AI13"/>
    <mergeCell ref="AP12:AP13"/>
    <mergeCell ref="AQ12:AQ13"/>
    <mergeCell ref="AP31:AP34"/>
    <mergeCell ref="AQ31:AQ34"/>
    <mergeCell ref="AP326:AP327"/>
    <mergeCell ref="AQ326:AQ327"/>
    <mergeCell ref="AL12:AL13"/>
    <mergeCell ref="AM12:AM13"/>
    <mergeCell ref="AL31:AL34"/>
    <mergeCell ref="AL326:AL327"/>
    <mergeCell ref="AN12:AN13"/>
    <mergeCell ref="AO12:AO13"/>
    <mergeCell ref="AN31:AN34"/>
    <mergeCell ref="AO31:AO34"/>
    <mergeCell ref="AO326:AO327"/>
    <mergeCell ref="AM326:AM327"/>
    <mergeCell ref="AN326:AN327"/>
    <mergeCell ref="AM31:AM34"/>
    <mergeCell ref="AT12:AT13"/>
    <mergeCell ref="AU12:AU13"/>
    <mergeCell ref="AT31:AT34"/>
    <mergeCell ref="AU31:AU34"/>
    <mergeCell ref="AT326:AT327"/>
    <mergeCell ref="AU326:AU327"/>
    <mergeCell ref="AR12:AR13"/>
    <mergeCell ref="AS12:AS13"/>
    <mergeCell ref="AR31:AR34"/>
    <mergeCell ref="AS31:AS34"/>
    <mergeCell ref="AR326:AR327"/>
    <mergeCell ref="AS326:AS327"/>
    <mergeCell ref="AX12:AX13"/>
    <mergeCell ref="AY12:AY13"/>
    <mergeCell ref="AX31:AX34"/>
    <mergeCell ref="AY31:AY34"/>
    <mergeCell ref="AX326:AX327"/>
    <mergeCell ref="AY326:AY327"/>
    <mergeCell ref="AV12:AV13"/>
    <mergeCell ref="AW12:AW13"/>
    <mergeCell ref="AV31:AV34"/>
    <mergeCell ref="AW31:AW34"/>
    <mergeCell ref="AV326:AV327"/>
    <mergeCell ref="AW326:AW327"/>
    <mergeCell ref="BB12:BB13"/>
    <mergeCell ref="BC12:BC13"/>
    <mergeCell ref="BB31:BB34"/>
    <mergeCell ref="BC31:BC34"/>
    <mergeCell ref="BB326:BB327"/>
    <mergeCell ref="BC326:BC327"/>
    <mergeCell ref="AZ12:AZ13"/>
    <mergeCell ref="BA12:BA13"/>
    <mergeCell ref="AZ31:AZ34"/>
    <mergeCell ref="BA31:BA34"/>
    <mergeCell ref="BA326:BA327"/>
    <mergeCell ref="AZ326:AZ327"/>
    <mergeCell ref="BF12:BF13"/>
    <mergeCell ref="BG12:BG13"/>
    <mergeCell ref="BF31:BF34"/>
    <mergeCell ref="BG31:BG34"/>
    <mergeCell ref="BF326:BF327"/>
    <mergeCell ref="BG326:BG327"/>
    <mergeCell ref="BD12:BD13"/>
    <mergeCell ref="BE12:BE13"/>
    <mergeCell ref="BD31:BD34"/>
    <mergeCell ref="BE31:BE34"/>
    <mergeCell ref="BD326:BD327"/>
    <mergeCell ref="BE326:BE327"/>
    <mergeCell ref="BM31:BM34"/>
    <mergeCell ref="BL326:BL327"/>
    <mergeCell ref="BM326:BM327"/>
    <mergeCell ref="BH12:BH13"/>
    <mergeCell ref="BI12:BI13"/>
    <mergeCell ref="BH31:BH34"/>
    <mergeCell ref="BI31:BI34"/>
    <mergeCell ref="BJ12:BJ13"/>
    <mergeCell ref="BK12:BK13"/>
    <mergeCell ref="BJ31:BJ34"/>
    <mergeCell ref="BK31:BK34"/>
    <mergeCell ref="BH326:BH327"/>
    <mergeCell ref="BI326:BI327"/>
    <mergeCell ref="BJ326:BJ327"/>
    <mergeCell ref="BK326:BK327"/>
    <mergeCell ref="BL12:BL13"/>
    <mergeCell ref="BM12:BM13"/>
    <mergeCell ref="BL31:BL34"/>
    <mergeCell ref="BP12:BP13"/>
    <mergeCell ref="BQ12:BQ13"/>
    <mergeCell ref="BP31:BP34"/>
    <mergeCell ref="BQ31:BQ34"/>
    <mergeCell ref="BP326:BP327"/>
    <mergeCell ref="BQ326:BQ327"/>
    <mergeCell ref="BN31:BN34"/>
    <mergeCell ref="BO31:BO34"/>
    <mergeCell ref="BN326:BN327"/>
    <mergeCell ref="BO326:BO327"/>
    <mergeCell ref="BN12:BN13"/>
    <mergeCell ref="BO12:BO13"/>
  </mergeCells>
  <conditionalFormatting sqref="B1:B13 B399:B1048576">
    <cfRule type="duplicateValues" dxfId="870" priority="1"/>
  </conditionalFormatting>
  <pageMargins left="0.59055118110236227" right="0.59055118110236227" top="0.59055118110236227" bottom="0.39370078740157483" header="0.31496062992125984" footer="0.31496062992125984"/>
  <pageSetup paperSize="9" scale="70" fitToHeight="5" orientation="landscape" r:id="rId1"/>
  <headerFooter>
    <oddHeader>&amp;R&amp;P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39997558519241921"/>
    <outlinePr summaryRight="0"/>
    <pageSetUpPr fitToPage="1"/>
  </sheetPr>
  <dimension ref="A1:AQ419"/>
  <sheetViews>
    <sheetView view="pageBreakPreview" zoomScale="70" zoomScaleNormal="80" zoomScaleSheetLayoutView="70" workbookViewId="0">
      <pane xSplit="11" ySplit="13" topLeftCell="L395" activePane="bottomRight" state="frozen"/>
      <selection pane="topRight" activeCell="L1" sqref="L1"/>
      <selection pane="bottomLeft" activeCell="A14" sqref="A14"/>
      <selection pane="bottomRight" activeCell="L2" sqref="L2:AQ2"/>
    </sheetView>
  </sheetViews>
  <sheetFormatPr defaultColWidth="9.140625" defaultRowHeight="22.5" customHeight="1" outlineLevelRow="1" outlineLevelCol="2" x14ac:dyDescent="0.25"/>
  <cols>
    <col min="1" max="1" width="8.42578125" style="4" customWidth="1"/>
    <col min="2" max="2" width="50.7109375" style="1" customWidth="1"/>
    <col min="3" max="3" width="9.140625" style="1" hidden="1" customWidth="1"/>
    <col min="4" max="4" width="5.140625" style="1" hidden="1" customWidth="1"/>
    <col min="5" max="5" width="40.42578125" style="1" hidden="1" customWidth="1"/>
    <col min="6" max="6" width="12.7109375" style="1" hidden="1" customWidth="1" outlineLevel="1"/>
    <col min="7" max="7" width="21.28515625" style="1" hidden="1" customWidth="1" outlineLevel="1"/>
    <col min="8" max="8" width="12.7109375" style="1" hidden="1" customWidth="1" outlineLevel="1"/>
    <col min="9" max="9" width="17.140625" style="1" hidden="1" customWidth="1" outlineLevel="1"/>
    <col min="10" max="10" width="18.28515625" style="1" hidden="1" customWidth="1"/>
    <col min="11" max="11" width="14.7109375" style="1" hidden="1" customWidth="1" outlineLevel="2"/>
    <col min="12" max="24" width="8.85546875" style="1" customWidth="1"/>
    <col min="25" max="25" width="9.28515625" style="170" customWidth="1" outlineLevel="2"/>
    <col min="26" max="32" width="8.85546875" style="1" customWidth="1"/>
    <col min="33" max="33" width="10" style="1" customWidth="1"/>
    <col min="34" max="34" width="8.85546875" style="1" customWidth="1"/>
    <col min="35" max="35" width="10.85546875" style="1" customWidth="1"/>
    <col min="36" max="40" width="8.85546875" style="1" customWidth="1"/>
    <col min="41" max="41" width="9.7109375" style="1" customWidth="1"/>
    <col min="42" max="42" width="11.28515625" style="1" customWidth="1"/>
    <col min="43" max="43" width="12.28515625" style="1" customWidth="1"/>
    <col min="44" max="16384" width="9.140625" style="1"/>
  </cols>
  <sheetData>
    <row r="1" spans="1:43" ht="56.25" customHeight="1" x14ac:dyDescent="0.25">
      <c r="A1" s="1434" t="s">
        <v>442</v>
      </c>
      <c r="B1" s="1434"/>
      <c r="C1" s="1434"/>
      <c r="D1" s="1434"/>
      <c r="E1" s="1434"/>
      <c r="F1" s="1434"/>
      <c r="G1" s="1434"/>
      <c r="H1" s="1434"/>
      <c r="I1" s="1434"/>
      <c r="J1" s="1434"/>
      <c r="K1" s="1434"/>
      <c r="AO1" s="1435" t="s">
        <v>509</v>
      </c>
      <c r="AP1" s="1435"/>
      <c r="AQ1" s="1435"/>
    </row>
    <row r="2" spans="1:43" ht="32.25" customHeight="1" x14ac:dyDescent="0.35">
      <c r="A2" s="1436" t="s">
        <v>443</v>
      </c>
      <c r="B2" s="1436"/>
      <c r="C2" s="1436"/>
      <c r="D2" s="1436"/>
      <c r="E2" s="1436"/>
      <c r="F2" s="1436"/>
      <c r="G2" s="1436"/>
      <c r="H2" s="1436"/>
      <c r="I2" s="1436"/>
      <c r="J2" s="1436"/>
      <c r="K2" s="1436"/>
      <c r="L2" s="1437" t="s">
        <v>514</v>
      </c>
      <c r="M2" s="1437"/>
      <c r="N2" s="1437"/>
      <c r="O2" s="1437"/>
      <c r="P2" s="1437"/>
      <c r="Q2" s="1437"/>
      <c r="R2" s="1437"/>
      <c r="S2" s="1437"/>
      <c r="T2" s="1437"/>
      <c r="U2" s="1437"/>
      <c r="V2" s="1437"/>
      <c r="W2" s="1437"/>
      <c r="X2" s="1437"/>
      <c r="Y2" s="1437"/>
      <c r="Z2" s="1437"/>
      <c r="AA2" s="1437"/>
      <c r="AB2" s="1437"/>
      <c r="AC2" s="1437"/>
      <c r="AD2" s="1437"/>
      <c r="AE2" s="1437"/>
      <c r="AF2" s="1437"/>
      <c r="AG2" s="1437"/>
      <c r="AH2" s="1437"/>
      <c r="AI2" s="1437"/>
      <c r="AJ2" s="1437"/>
      <c r="AK2" s="1437"/>
      <c r="AL2" s="1437"/>
      <c r="AM2" s="1437"/>
      <c r="AN2" s="1437"/>
      <c r="AO2" s="1437"/>
      <c r="AP2" s="1437"/>
      <c r="AQ2" s="1437"/>
    </row>
    <row r="3" spans="1:43" ht="60" customHeight="1" x14ac:dyDescent="0.3">
      <c r="A3" s="1438" t="s">
        <v>444</v>
      </c>
      <c r="B3" s="1439"/>
      <c r="C3" s="1439"/>
      <c r="D3" s="1439"/>
      <c r="E3" s="1439"/>
      <c r="F3" s="1439"/>
      <c r="G3" s="1439"/>
      <c r="H3" s="1439"/>
      <c r="I3" s="1439"/>
      <c r="J3" s="1439"/>
      <c r="K3" s="1439"/>
      <c r="L3" s="1440" t="s">
        <v>510</v>
      </c>
      <c r="M3" s="1440"/>
      <c r="N3" s="1440"/>
      <c r="O3" s="1440"/>
      <c r="P3" s="1440"/>
      <c r="Q3" s="1440"/>
      <c r="R3" s="1440"/>
      <c r="S3" s="1440"/>
      <c r="T3" s="1440"/>
      <c r="U3" s="1440"/>
      <c r="V3" s="1440"/>
      <c r="W3" s="1440"/>
      <c r="X3" s="1440"/>
      <c r="Y3" s="1440"/>
      <c r="Z3" s="1440"/>
      <c r="AA3" s="1440"/>
      <c r="AB3" s="1440"/>
      <c r="AC3" s="1440"/>
      <c r="AD3" s="1440"/>
      <c r="AE3" s="1440"/>
      <c r="AF3" s="1440"/>
      <c r="AG3" s="1440"/>
      <c r="AH3" s="1440"/>
      <c r="AI3" s="1440"/>
      <c r="AJ3" s="1440"/>
      <c r="AK3" s="1440"/>
      <c r="AL3" s="1440"/>
      <c r="AM3" s="1440"/>
      <c r="AN3" s="1440"/>
      <c r="AO3" s="1440"/>
    </row>
    <row r="4" spans="1:43" ht="22.5" customHeight="1" outlineLevel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</row>
    <row r="5" spans="1:43" ht="30.75" customHeight="1" outlineLevel="1" x14ac:dyDescent="0.25">
      <c r="A5" s="2"/>
      <c r="B5" s="2"/>
      <c r="C5" s="2"/>
      <c r="D5" s="2"/>
      <c r="E5" s="2"/>
      <c r="F5" s="2"/>
      <c r="G5" s="2"/>
      <c r="H5" s="2"/>
      <c r="I5" s="1441" t="s">
        <v>394</v>
      </c>
      <c r="J5" s="1441"/>
      <c r="K5" s="1441"/>
    </row>
    <row r="6" spans="1:43" ht="28.5" customHeight="1" outlineLevel="1" x14ac:dyDescent="0.25">
      <c r="A6" s="2"/>
      <c r="B6" s="2"/>
      <c r="C6" s="2"/>
      <c r="D6" s="2"/>
      <c r="E6" s="2"/>
      <c r="F6" s="2"/>
      <c r="G6" s="2"/>
      <c r="H6" s="2"/>
      <c r="I6" s="5" t="s">
        <v>367</v>
      </c>
      <c r="J6" s="3"/>
      <c r="K6" s="3"/>
    </row>
    <row r="7" spans="1:43" ht="14.25" customHeight="1" outlineLevel="1" x14ac:dyDescent="0.3">
      <c r="A7" s="2"/>
      <c r="B7" s="2"/>
      <c r="C7" s="2"/>
      <c r="D7" s="2"/>
      <c r="E7" s="85"/>
      <c r="F7" s="95"/>
      <c r="G7" s="92"/>
      <c r="I7" s="135">
        <f>Кнр!C20</f>
        <v>1.8967297804762508</v>
      </c>
      <c r="J7" s="4"/>
      <c r="K7" s="4"/>
    </row>
    <row r="8" spans="1:43" ht="33" customHeight="1" outlineLevel="1" x14ac:dyDescent="0.25">
      <c r="A8" s="2"/>
      <c r="B8" s="2"/>
      <c r="C8" s="2"/>
      <c r="D8" s="2"/>
      <c r="E8" s="2"/>
      <c r="F8" s="95"/>
      <c r="G8" s="93"/>
      <c r="H8" s="2"/>
      <c r="I8" s="5" t="s">
        <v>368</v>
      </c>
      <c r="J8" s="5" t="s">
        <v>369</v>
      </c>
      <c r="K8" s="5" t="s">
        <v>370</v>
      </c>
    </row>
    <row r="9" spans="1:43" ht="18" customHeight="1" outlineLevel="1" x14ac:dyDescent="0.3">
      <c r="A9" s="2"/>
      <c r="B9" s="2"/>
      <c r="C9" s="2"/>
      <c r="D9" s="2"/>
      <c r="E9" s="2"/>
      <c r="F9" s="95"/>
      <c r="G9" s="92"/>
      <c r="H9" s="88"/>
      <c r="I9" s="135">
        <f>Кнр!C20</f>
        <v>1.8967297804762508</v>
      </c>
      <c r="J9" s="130" t="e">
        <f>#REF!</f>
        <v>#REF!</v>
      </c>
      <c r="K9" s="130" t="e">
        <f>#REF!</f>
        <v>#REF!</v>
      </c>
    </row>
    <row r="10" spans="1:43" ht="24.75" customHeight="1" outlineLevel="1" x14ac:dyDescent="0.25">
      <c r="A10" s="2"/>
      <c r="B10" s="2"/>
      <c r="C10" s="2"/>
      <c r="D10" s="2"/>
      <c r="E10" s="2"/>
      <c r="F10" s="95"/>
      <c r="G10" s="93"/>
      <c r="H10" s="2"/>
      <c r="I10" s="5" t="s">
        <v>371</v>
      </c>
      <c r="J10" s="4"/>
      <c r="K10" s="4"/>
    </row>
    <row r="11" spans="1:43" ht="21.75" customHeight="1" outlineLevel="1" thickBot="1" x14ac:dyDescent="0.3">
      <c r="A11" s="2"/>
      <c r="B11" s="2"/>
      <c r="C11" s="2"/>
      <c r="D11" s="2"/>
      <c r="F11" s="96"/>
      <c r="G11" s="94"/>
      <c r="H11" s="89"/>
      <c r="I11" s="135">
        <f>Кнр!C20</f>
        <v>1.8967297804762508</v>
      </c>
      <c r="J11" s="4"/>
      <c r="K11" s="4"/>
    </row>
    <row r="12" spans="1:43" s="6" customFormat="1" ht="22.5" customHeight="1" x14ac:dyDescent="0.25">
      <c r="A12" s="1428" t="s">
        <v>363</v>
      </c>
      <c r="B12" s="1430" t="s">
        <v>357</v>
      </c>
      <c r="C12" s="1430" t="s">
        <v>0</v>
      </c>
      <c r="D12" s="1430"/>
      <c r="E12" s="1430" t="s">
        <v>358</v>
      </c>
      <c r="F12" s="1421" t="s">
        <v>360</v>
      </c>
      <c r="G12" s="1432" t="s">
        <v>359</v>
      </c>
      <c r="H12" s="1421" t="s">
        <v>420</v>
      </c>
      <c r="I12" s="1421" t="s">
        <v>361</v>
      </c>
      <c r="J12" s="1442" t="s">
        <v>504</v>
      </c>
      <c r="K12" s="1448" t="s">
        <v>503</v>
      </c>
      <c r="L12" s="1445" t="str">
        <f>'тарифы 2018 (1)'!M12</f>
        <v>Филиал № 1 (Динская, КЭГУ) ФЛ</v>
      </c>
      <c r="M12" s="1445" t="str">
        <f>'тарифы 2018 (1)'!O12</f>
        <v>Филиал № 2 (Щербиновская) ФЛ</v>
      </c>
      <c r="N12" s="1445" t="str">
        <f>'тарифы 2018 (1)'!Q12</f>
        <v>Филиал № 2 (Староминская) ФЛ</v>
      </c>
      <c r="O12" s="1445" t="str">
        <f>'тарифы 2018 (1)'!S12</f>
        <v>Филиал № 2 (Ейск) ФЛ</v>
      </c>
      <c r="P12" s="1445" t="str">
        <f>'тарифы 2018 (1)'!U12</f>
        <v>Филиал № 3 (Белая Глина) ФЛ</v>
      </c>
      <c r="Q12" s="1445" t="str">
        <f>'тарифы 2018 (1)'!W12</f>
        <v>Филиал № 3 (Новопокровская) ФЛ</v>
      </c>
      <c r="R12" s="1445" t="str">
        <f>'тарифы 2018 (1)'!Y12</f>
        <v>Филиал № 3 (Тихорецк) ФЛ</v>
      </c>
      <c r="S12" s="1445" t="str">
        <f>'тарифы 2018 (1)'!AA12</f>
        <v>Филиал № 4 (Кореновск, Выселки) ФЛ</v>
      </c>
      <c r="T12" s="1445" t="str">
        <f>'тарифы 2018 (1)'!AC12</f>
        <v>Филиал № 5 (Гулькевичи, Кропоткин, Тбилисская) ФЛ</v>
      </c>
      <c r="U12" s="1445" t="str">
        <f>'тарифы 2018 (1)'!AE12</f>
        <v>Филиал № 6 (Армавир, Отрадная, Успенская) ФЛ</v>
      </c>
      <c r="V12" s="1445" t="str">
        <f>'тарифы 2018 (1)'!AG12</f>
        <v>Филиал № 7 (Новокубанск, Курганинск) ФЛ</v>
      </c>
      <c r="W12" s="1445" t="str">
        <f>'тарифы 2018 (1)'!AI12</f>
        <v>Филиал № 8 (Лабинск) ФЛ</v>
      </c>
      <c r="X12" s="1445" t="str">
        <f>'тарифы 2018 (1)'!AK12</f>
        <v>Филиал № 8 (Мостовской) ФЛ</v>
      </c>
      <c r="Y12" s="1447" t="s">
        <v>467</v>
      </c>
      <c r="Z12" s="1445" t="str">
        <f>'тарифы 2018 (1)'!AO12</f>
        <v>Филиал № 9 (Горячий Ключ) ФЛ</v>
      </c>
      <c r="AA12" s="1445" t="s">
        <v>516</v>
      </c>
      <c r="AB12" s="1445" t="s">
        <v>517</v>
      </c>
      <c r="AC12" s="1446" t="str">
        <f>'тарифы 2018 (1)'!AS12</f>
        <v>Филиал № 11 (НЭГУ) ФЛ</v>
      </c>
      <c r="AD12" s="1445" t="str">
        <f>'тарифы 2018 (1)'!AU12</f>
        <v>Филиал № 11 (Крымск) ФЛ</v>
      </c>
      <c r="AE12" s="1445" t="str">
        <f>'тарифы 2018 (1)'!AW12</f>
        <v>Филиал № 12 (Абинск) ФЛ</v>
      </c>
      <c r="AF12" s="1445" t="str">
        <f>'тарифы 2018 (1)'!AY12</f>
        <v>Филиал № 12 (Северская) ФЛ</v>
      </c>
      <c r="AG12" s="1445" t="str">
        <f>'тарифы 2018 (1)'!BA12</f>
        <v>Филиал № 13 (Анапа) ФЛ</v>
      </c>
      <c r="AH12" s="1445" t="str">
        <f>'тарифы 2018 (1)'!BC12</f>
        <v>Филиал № 13 (Темрюк) ФЛ</v>
      </c>
      <c r="AI12" s="1445" t="str">
        <f>'тарифы 2018 (1)'!BE12</f>
        <v>Филиал № 14 (Калининская) ФЛ</v>
      </c>
      <c r="AJ12" s="1445" t="str">
        <f>'тарифы 2018 (1)'!BG12</f>
        <v>Филиал № 14 (Красноармейская) ФЛ</v>
      </c>
      <c r="AK12" s="1445" t="str">
        <f>'тарифы 2018 (1)'!BI12</f>
        <v>Филиал № 14 (Приморско-Ахтарск) ФЛ</v>
      </c>
      <c r="AL12" s="1445" t="str">
        <f>'тарифы 2018 (1)'!BK12</f>
        <v>Филиал № 15 (Крыловской) ФЛ</v>
      </c>
      <c r="AM12" s="1445" t="str">
        <f>'тарифы 2018 (1)'!BM12</f>
        <v>Филиал № 15 (Кущевский) ФЛ</v>
      </c>
      <c r="AN12" s="1445" t="str">
        <f>'тарифы 2018 (1)'!BO12</f>
        <v>Филиал № 15 (Ленинградская) ФЛ</v>
      </c>
      <c r="AO12" s="1445" t="str">
        <f>'тарифы 2018 (1)'!BQ12</f>
        <v>Филиал № 16 (Тимашевск, Каневкая, Брюховецкая) ФЛ</v>
      </c>
      <c r="AP12" s="1444" t="s">
        <v>513</v>
      </c>
      <c r="AQ12" s="1444" t="s">
        <v>512</v>
      </c>
    </row>
    <row r="13" spans="1:43" s="6" customFormat="1" ht="120.75" customHeight="1" thickBot="1" x14ac:dyDescent="0.3">
      <c r="A13" s="1429"/>
      <c r="B13" s="1431"/>
      <c r="C13" s="1431"/>
      <c r="D13" s="1431"/>
      <c r="E13" s="1431"/>
      <c r="F13" s="1422"/>
      <c r="G13" s="1433"/>
      <c r="H13" s="1422"/>
      <c r="I13" s="1422"/>
      <c r="J13" s="1443"/>
      <c r="K13" s="1449"/>
      <c r="L13" s="1445"/>
      <c r="M13" s="1445"/>
      <c r="N13" s="1445"/>
      <c r="O13" s="1445"/>
      <c r="P13" s="1445"/>
      <c r="Q13" s="1445"/>
      <c r="R13" s="1445"/>
      <c r="S13" s="1445"/>
      <c r="T13" s="1445"/>
      <c r="U13" s="1445"/>
      <c r="V13" s="1445"/>
      <c r="W13" s="1445"/>
      <c r="X13" s="1445"/>
      <c r="Y13" s="1447"/>
      <c r="Z13" s="1445"/>
      <c r="AA13" s="1445"/>
      <c r="AB13" s="1445"/>
      <c r="AC13" s="1446"/>
      <c r="AD13" s="1445"/>
      <c r="AE13" s="1445"/>
      <c r="AF13" s="1445"/>
      <c r="AG13" s="1445"/>
      <c r="AH13" s="1445"/>
      <c r="AI13" s="1445"/>
      <c r="AJ13" s="1445"/>
      <c r="AK13" s="1445"/>
      <c r="AL13" s="1445"/>
      <c r="AM13" s="1445"/>
      <c r="AN13" s="1445"/>
      <c r="AO13" s="1445"/>
      <c r="AP13" s="1444"/>
      <c r="AQ13" s="1444"/>
    </row>
    <row r="14" spans="1:43" s="27" customFormat="1" ht="63.75" customHeight="1" thickBot="1" x14ac:dyDescent="0.3">
      <c r="A14" s="1450" t="s">
        <v>362</v>
      </c>
      <c r="B14" s="1451"/>
      <c r="C14" s="367"/>
      <c r="D14" s="367"/>
      <c r="E14" s="367"/>
      <c r="F14" s="367"/>
      <c r="G14" s="367"/>
      <c r="H14" s="367"/>
      <c r="I14" s="367"/>
      <c r="J14" s="367"/>
      <c r="K14" s="367"/>
      <c r="L14" s="368"/>
      <c r="M14" s="368"/>
      <c r="N14" s="368"/>
      <c r="O14" s="368"/>
      <c r="P14" s="368"/>
      <c r="Q14" s="368"/>
      <c r="R14" s="368"/>
      <c r="S14" s="368"/>
      <c r="T14" s="368"/>
      <c r="U14" s="368"/>
      <c r="V14" s="368"/>
      <c r="W14" s="368"/>
      <c r="X14" s="368"/>
      <c r="Y14" s="164"/>
      <c r="Z14" s="368"/>
      <c r="AA14" s="368"/>
      <c r="AB14" s="368"/>
      <c r="AC14" s="368"/>
      <c r="AD14" s="368"/>
      <c r="AE14" s="368"/>
      <c r="AF14" s="368"/>
      <c r="AG14" s="368"/>
      <c r="AH14" s="368"/>
      <c r="AI14" s="368"/>
      <c r="AJ14" s="368"/>
      <c r="AK14" s="368"/>
      <c r="AL14" s="368"/>
      <c r="AM14" s="368"/>
      <c r="AN14" s="368"/>
      <c r="AO14" s="368"/>
      <c r="AP14" s="369"/>
      <c r="AQ14" s="369"/>
    </row>
    <row r="15" spans="1:43" s="195" customFormat="1" ht="45.75" customHeight="1" x14ac:dyDescent="0.25">
      <c r="A15" s="1417">
        <v>1</v>
      </c>
      <c r="B15" s="181" t="s">
        <v>1</v>
      </c>
      <c r="C15" s="1420"/>
      <c r="D15" s="1420"/>
      <c r="E15" s="1386" t="s">
        <v>389</v>
      </c>
      <c r="F15" s="182"/>
      <c r="G15" s="1052"/>
      <c r="H15" s="182"/>
      <c r="I15" s="182"/>
      <c r="J15" s="266"/>
      <c r="K15" s="267"/>
      <c r="L15" s="160"/>
      <c r="M15" s="160"/>
      <c r="N15" s="160"/>
      <c r="O15" s="160"/>
      <c r="P15" s="160"/>
      <c r="Q15" s="160"/>
      <c r="R15" s="160"/>
      <c r="S15" s="160"/>
      <c r="T15" s="160"/>
      <c r="U15" s="160"/>
      <c r="V15" s="160"/>
      <c r="W15" s="160"/>
      <c r="X15" s="160"/>
      <c r="Y15" s="174"/>
      <c r="Z15" s="160"/>
      <c r="AA15" s="160"/>
      <c r="AB15" s="160"/>
      <c r="AC15" s="160"/>
      <c r="AD15" s="160"/>
      <c r="AE15" s="160"/>
      <c r="AF15" s="160"/>
      <c r="AG15" s="160"/>
      <c r="AH15" s="160"/>
      <c r="AI15" s="160"/>
      <c r="AJ15" s="160"/>
      <c r="AK15" s="160"/>
      <c r="AL15" s="160"/>
      <c r="AM15" s="160"/>
      <c r="AN15" s="160"/>
      <c r="AO15" s="160"/>
      <c r="AP15" s="299"/>
      <c r="AQ15" s="299"/>
    </row>
    <row r="16" spans="1:43" s="195" customFormat="1" ht="22.5" customHeight="1" x14ac:dyDescent="0.25">
      <c r="A16" s="1418"/>
      <c r="B16" s="196" t="s">
        <v>2</v>
      </c>
      <c r="C16" s="1377" t="s">
        <v>3</v>
      </c>
      <c r="D16" s="1377"/>
      <c r="E16" s="1377"/>
      <c r="F16" s="197" t="e">
        <f>#REF!*2</f>
        <v>#REF!</v>
      </c>
      <c r="G16" s="198">
        <v>0.52</v>
      </c>
      <c r="H16" s="199" t="e">
        <f>F16*G16/2</f>
        <v>#REF!</v>
      </c>
      <c r="I16" s="197" t="e">
        <f>(H16*($I$7+#REF!))+H16</f>
        <v>#REF!</v>
      </c>
      <c r="J16" s="268" t="e">
        <f>ROUND(I16*#REF!*#REF!,0)</f>
        <v>#REF!</v>
      </c>
      <c r="K16" s="269" t="e">
        <f>'тарифы 2018 (1)'!K16</f>
        <v>#REF!</v>
      </c>
      <c r="L16" s="173">
        <f>'тарифы 2018 (1)'!M16</f>
        <v>171</v>
      </c>
      <c r="M16" s="173">
        <f>'тарифы 2018 (1)'!O16</f>
        <v>178.3</v>
      </c>
      <c r="N16" s="173">
        <f>'тарифы 2018 (1)'!Q16</f>
        <v>185.7</v>
      </c>
      <c r="O16" s="173">
        <f>'тарифы 2018 (1)'!S16</f>
        <v>185.7</v>
      </c>
      <c r="P16" s="173">
        <f>'тарифы 2018 (1)'!U16</f>
        <v>152</v>
      </c>
      <c r="Q16" s="173">
        <f>'тарифы 2018 (1)'!W16</f>
        <v>263.3967038579213</v>
      </c>
      <c r="R16" s="173">
        <f>'тарифы 2018 (1)'!Y16</f>
        <v>257</v>
      </c>
      <c r="S16" s="173">
        <f>'тарифы 2018 (1)'!AA16</f>
        <v>431</v>
      </c>
      <c r="T16" s="173">
        <f>'тарифы 2018 (1)'!AC16</f>
        <v>177</v>
      </c>
      <c r="U16" s="173">
        <f>'тарифы 2018 (1)'!AE16</f>
        <v>205</v>
      </c>
      <c r="V16" s="173">
        <f>'тарифы 2018 (1)'!AG16</f>
        <v>255</v>
      </c>
      <c r="W16" s="173">
        <f>'тарифы 2018 (1)'!AI16</f>
        <v>214</v>
      </c>
      <c r="X16" s="173">
        <f>'тарифы 2018 (1)'!AK16</f>
        <v>211</v>
      </c>
      <c r="Y16" s="174">
        <v>137</v>
      </c>
      <c r="Z16" s="173">
        <f>'тарифы 2018 (1)'!AO16</f>
        <v>234.7</v>
      </c>
      <c r="AA16" s="173">
        <f>'тарифы 2018 (1)'!AQ16</f>
        <v>343.24699999999996</v>
      </c>
      <c r="AB16" s="173">
        <v>343.24699999999996</v>
      </c>
      <c r="AC16" s="173">
        <f>'тарифы 2018 (1)'!AS16</f>
        <v>293</v>
      </c>
      <c r="AD16" s="173">
        <f>'тарифы 2018 (1)'!AU16</f>
        <v>259.81</v>
      </c>
      <c r="AE16" s="173">
        <f>'тарифы 2018 (1)'!AW16</f>
        <v>183</v>
      </c>
      <c r="AF16" s="173">
        <f>'тарифы 2018 (1)'!AY16</f>
        <v>173.91</v>
      </c>
      <c r="AG16" s="173">
        <f>'тарифы 2018 (1)'!BA16</f>
        <v>391</v>
      </c>
      <c r="AH16" s="173">
        <f>'тарифы 2018 (1)'!BC16</f>
        <v>185.09473684210525</v>
      </c>
      <c r="AI16" s="173">
        <f>'тарифы 2018 (1)'!BE16</f>
        <v>178</v>
      </c>
      <c r="AJ16" s="173">
        <f>'тарифы 2018 (1)'!BG16</f>
        <v>284</v>
      </c>
      <c r="AK16" s="173">
        <f>'тарифы 2018 (1)'!BI16</f>
        <v>297.06400000000002</v>
      </c>
      <c r="AL16" s="173">
        <f>'тарифы 2018 (1)'!BK16</f>
        <v>157</v>
      </c>
      <c r="AM16" s="173">
        <f>'тарифы 2018 (1)'!BM16</f>
        <v>129</v>
      </c>
      <c r="AN16" s="173">
        <f>'тарифы 2018 (1)'!BO16</f>
        <v>269</v>
      </c>
      <c r="AO16" s="173">
        <f>'тарифы 2018 (1)'!BQ16</f>
        <v>150.72200000000004</v>
      </c>
      <c r="AP16" s="300">
        <f>AVERAGE(L16:AO16)</f>
        <v>229.82971469000088</v>
      </c>
      <c r="AQ16" s="300" t="e">
        <f>AP16*100/K16</f>
        <v>#REF!</v>
      </c>
    </row>
    <row r="17" spans="1:43" s="195" customFormat="1" ht="22.5" customHeight="1" x14ac:dyDescent="0.25">
      <c r="A17" s="1418"/>
      <c r="B17" s="196" t="s">
        <v>4</v>
      </c>
      <c r="C17" s="1377" t="s">
        <v>3</v>
      </c>
      <c r="D17" s="1377"/>
      <c r="E17" s="1377"/>
      <c r="F17" s="197" t="e">
        <f>#REF!*2</f>
        <v>#REF!</v>
      </c>
      <c r="G17" s="198">
        <v>0.6</v>
      </c>
      <c r="H17" s="197" t="e">
        <f>F17*G17/2</f>
        <v>#REF!</v>
      </c>
      <c r="I17" s="197" t="e">
        <f>(H17*($I$7+#REF!))+H17</f>
        <v>#REF!</v>
      </c>
      <c r="J17" s="268" t="e">
        <f>ROUND(I17*#REF!*#REF!,0)</f>
        <v>#REF!</v>
      </c>
      <c r="K17" s="269" t="e">
        <f>'тарифы 2018 (1)'!K17</f>
        <v>#REF!</v>
      </c>
      <c r="L17" s="173">
        <f>'тарифы 2018 (1)'!M17</f>
        <v>197</v>
      </c>
      <c r="M17" s="173">
        <f>'тарифы 2018 (1)'!O17</f>
        <v>205.7</v>
      </c>
      <c r="N17" s="173">
        <f>'тарифы 2018 (1)'!Q17</f>
        <v>214.3</v>
      </c>
      <c r="O17" s="173">
        <f>'тарифы 2018 (1)'!S17</f>
        <v>214.3</v>
      </c>
      <c r="P17" s="173">
        <f>'тарифы 2018 (1)'!U17</f>
        <v>175</v>
      </c>
      <c r="Q17" s="173">
        <f>'тарифы 2018 (1)'!W17</f>
        <v>303.91927368221678</v>
      </c>
      <c r="R17" s="173">
        <f>'тарифы 2018 (1)'!Y17</f>
        <v>297</v>
      </c>
      <c r="S17" s="173">
        <f>'тарифы 2018 (1)'!AA17</f>
        <v>498</v>
      </c>
      <c r="T17" s="173">
        <f>'тарифы 2018 (1)'!AC17</f>
        <v>204</v>
      </c>
      <c r="U17" s="173">
        <f>'тарифы 2018 (1)'!AE17</f>
        <v>237</v>
      </c>
      <c r="V17" s="173">
        <f>'тарифы 2018 (1)'!AG17</f>
        <v>295</v>
      </c>
      <c r="W17" s="173">
        <f>'тарифы 2018 (1)'!AI17</f>
        <v>248</v>
      </c>
      <c r="X17" s="173">
        <f>'тарифы 2018 (1)'!AK17</f>
        <v>245</v>
      </c>
      <c r="Y17" s="174">
        <v>159</v>
      </c>
      <c r="Z17" s="173">
        <f>'тарифы 2018 (1)'!AO17</f>
        <v>270.89999999999998</v>
      </c>
      <c r="AA17" s="173">
        <f>'тарифы 2018 (1)'!AQ17</f>
        <v>396.13399999999996</v>
      </c>
      <c r="AB17" s="173">
        <v>396.13399999999996</v>
      </c>
      <c r="AC17" s="173">
        <f>'тарифы 2018 (1)'!AS17</f>
        <v>338</v>
      </c>
      <c r="AD17" s="173">
        <f>'тарифы 2018 (1)'!AU17</f>
        <v>299.77999999999997</v>
      </c>
      <c r="AE17" s="173">
        <f>'тарифы 2018 (1)'!AW17</f>
        <v>211</v>
      </c>
      <c r="AF17" s="173">
        <f>'тарифы 2018 (1)'!AY17</f>
        <v>173.91</v>
      </c>
      <c r="AG17" s="173">
        <f>'тарифы 2018 (1)'!BA17</f>
        <v>451</v>
      </c>
      <c r="AH17" s="173">
        <f>'тарифы 2018 (1)'!BC17</f>
        <v>213.63474530831104</v>
      </c>
      <c r="AI17" s="173">
        <f>'тарифы 2018 (1)'!BE17</f>
        <v>204</v>
      </c>
      <c r="AJ17" s="173">
        <f>'тарифы 2018 (1)'!BG17</f>
        <v>328</v>
      </c>
      <c r="AK17" s="173">
        <f>'тарифы 2018 (1)'!BI17</f>
        <v>342.04200000000003</v>
      </c>
      <c r="AL17" s="173">
        <f>'тарифы 2018 (1)'!BK17</f>
        <v>181</v>
      </c>
      <c r="AM17" s="173">
        <f>'тарифы 2018 (1)'!BM17</f>
        <v>149</v>
      </c>
      <c r="AN17" s="173">
        <f>'тарифы 2018 (1)'!BO17</f>
        <v>311</v>
      </c>
      <c r="AO17" s="173">
        <f>'тарифы 2018 (1)'!BQ17</f>
        <v>173.91</v>
      </c>
      <c r="AP17" s="300">
        <f t="shared" ref="AP17:AP80" si="0">AVERAGE(L17:AO17)</f>
        <v>264.42213396635094</v>
      </c>
      <c r="AQ17" s="300" t="e">
        <f t="shared" ref="AQ17:AQ80" si="1">AP17*100/K17</f>
        <v>#REF!</v>
      </c>
    </row>
    <row r="18" spans="1:43" s="195" customFormat="1" ht="22.5" customHeight="1" x14ac:dyDescent="0.25">
      <c r="A18" s="1418"/>
      <c r="B18" s="196" t="s">
        <v>5</v>
      </c>
      <c r="C18" s="1377" t="s">
        <v>3</v>
      </c>
      <c r="D18" s="1377"/>
      <c r="E18" s="1377"/>
      <c r="F18" s="197" t="e">
        <f>#REF!*2</f>
        <v>#REF!</v>
      </c>
      <c r="G18" s="198">
        <v>0.72</v>
      </c>
      <c r="H18" s="197" t="e">
        <f>F18*G18/2</f>
        <v>#REF!</v>
      </c>
      <c r="I18" s="197" t="e">
        <f>(H18*($I$7+#REF!))+H18</f>
        <v>#REF!</v>
      </c>
      <c r="J18" s="268" t="e">
        <f>ROUND(I18*#REF!*#REF!,0)</f>
        <v>#REF!</v>
      </c>
      <c r="K18" s="269" t="e">
        <f>'тарифы 2018 (1)'!K18</f>
        <v>#REF!</v>
      </c>
      <c r="L18" s="173">
        <f>'тарифы 2018 (1)'!M18</f>
        <v>269</v>
      </c>
      <c r="M18" s="173">
        <f>'тарифы 2018 (1)'!O18</f>
        <v>246.9</v>
      </c>
      <c r="N18" s="173">
        <f>'тарифы 2018 (1)'!Q18</f>
        <v>257.10000000000002</v>
      </c>
      <c r="O18" s="173">
        <f>'тарифы 2018 (1)'!S18</f>
        <v>257.10000000000002</v>
      </c>
      <c r="P18" s="173">
        <f>'тарифы 2018 (1)'!U18</f>
        <v>210</v>
      </c>
      <c r="Q18" s="173">
        <f>'тарифы 2018 (1)'!W18</f>
        <v>364.70312841866019</v>
      </c>
      <c r="R18" s="173">
        <f>'тарифы 2018 (1)'!Y18</f>
        <v>356</v>
      </c>
      <c r="S18" s="173">
        <f>'тарифы 2018 (1)'!AA18</f>
        <v>597</v>
      </c>
      <c r="T18" s="173">
        <f>'тарифы 2018 (1)'!AC18</f>
        <v>245</v>
      </c>
      <c r="U18" s="173">
        <f>'тарифы 2018 (1)'!AE18</f>
        <v>284</v>
      </c>
      <c r="V18" s="173">
        <f>'тарифы 2018 (1)'!AG18</f>
        <v>354</v>
      </c>
      <c r="W18" s="173">
        <f>'тарифы 2018 (1)'!AI18</f>
        <v>297</v>
      </c>
      <c r="X18" s="173">
        <f>'тарифы 2018 (1)'!AK18</f>
        <v>293</v>
      </c>
      <c r="Y18" s="174">
        <v>190</v>
      </c>
      <c r="Z18" s="173">
        <f>'тарифы 2018 (1)'!AO18</f>
        <v>325</v>
      </c>
      <c r="AA18" s="173">
        <f>'тарифы 2018 (1)'!AQ18</f>
        <v>475.98299999999995</v>
      </c>
      <c r="AB18" s="173">
        <v>475.98299999999995</v>
      </c>
      <c r="AC18" s="173">
        <f>'тарифы 2018 (1)'!AS18</f>
        <v>406</v>
      </c>
      <c r="AD18" s="173">
        <f>'тарифы 2018 (1)'!AU18</f>
        <v>359.73</v>
      </c>
      <c r="AE18" s="173">
        <f>'тарифы 2018 (1)'!AW18</f>
        <v>253</v>
      </c>
      <c r="AF18" s="173">
        <f>'тарифы 2018 (1)'!AY18</f>
        <v>173.91000000000003</v>
      </c>
      <c r="AG18" s="173">
        <f>'тарифы 2018 (1)'!BA18</f>
        <v>542</v>
      </c>
      <c r="AH18" s="173">
        <f>'тарифы 2018 (1)'!BC18</f>
        <v>256.10625000000005</v>
      </c>
      <c r="AI18" s="173">
        <f>'тарифы 2018 (1)'!BE18</f>
        <v>245</v>
      </c>
      <c r="AJ18" s="173">
        <f>'тарифы 2018 (1)'!BG18</f>
        <v>394</v>
      </c>
      <c r="AK18" s="173">
        <f>'тарифы 2018 (1)'!BI18</f>
        <v>411.07800000000003</v>
      </c>
      <c r="AL18" s="173">
        <f>'тарифы 2018 (1)'!BK18</f>
        <v>218</v>
      </c>
      <c r="AM18" s="173">
        <f>'тарифы 2018 (1)'!BM18</f>
        <v>179</v>
      </c>
      <c r="AN18" s="173">
        <f>'тарифы 2018 (1)'!BO18</f>
        <v>374</v>
      </c>
      <c r="AO18" s="173">
        <f>'тарифы 2018 (1)'!BQ18</f>
        <v>208.69200000000001</v>
      </c>
      <c r="AP18" s="300">
        <f t="shared" si="0"/>
        <v>317.27617928062199</v>
      </c>
      <c r="AQ18" s="300" t="e">
        <f t="shared" si="1"/>
        <v>#REF!</v>
      </c>
    </row>
    <row r="19" spans="1:43" s="195" customFormat="1" ht="22.5" customHeight="1" thickBot="1" x14ac:dyDescent="0.3">
      <c r="A19" s="1419"/>
      <c r="B19" s="200" t="s">
        <v>6</v>
      </c>
      <c r="C19" s="1379" t="s">
        <v>3</v>
      </c>
      <c r="D19" s="1379"/>
      <c r="E19" s="1379"/>
      <c r="F19" s="197" t="e">
        <f>#REF!*2</f>
        <v>#REF!</v>
      </c>
      <c r="G19" s="201">
        <v>0.84</v>
      </c>
      <c r="H19" s="202" t="e">
        <f>F19*G19/2</f>
        <v>#REF!</v>
      </c>
      <c r="I19" s="197" t="e">
        <f>(H19*($I$7+#REF!))+H19</f>
        <v>#REF!</v>
      </c>
      <c r="J19" s="268" t="e">
        <f>ROUND(I19*#REF!*#REF!,0)</f>
        <v>#REF!</v>
      </c>
      <c r="K19" s="269" t="e">
        <f>'тарифы 2018 (1)'!K19</f>
        <v>#REF!</v>
      </c>
      <c r="L19" s="173">
        <f>'тарифы 2018 (1)'!M19</f>
        <v>314</v>
      </c>
      <c r="M19" s="173">
        <f>'тарифы 2018 (1)'!O19</f>
        <v>288</v>
      </c>
      <c r="N19" s="173">
        <f>'тарифы 2018 (1)'!Q19</f>
        <v>300</v>
      </c>
      <c r="O19" s="173">
        <f>'тарифы 2018 (1)'!S19</f>
        <v>300</v>
      </c>
      <c r="P19" s="173">
        <f>'тарифы 2018 (1)'!U19</f>
        <v>245</v>
      </c>
      <c r="Q19" s="173">
        <f>'тарифы 2018 (1)'!W19</f>
        <v>425.48698315510353</v>
      </c>
      <c r="R19" s="173">
        <f>'тарифы 2018 (1)'!Y19</f>
        <v>416</v>
      </c>
      <c r="S19" s="173">
        <f>'тарифы 2018 (1)'!AA19</f>
        <v>697</v>
      </c>
      <c r="T19" s="173">
        <f>'тарифы 2018 (1)'!AC19</f>
        <v>285</v>
      </c>
      <c r="U19" s="173">
        <f>'тарифы 2018 (1)'!AE19</f>
        <v>332</v>
      </c>
      <c r="V19" s="173">
        <f>'тарифы 2018 (1)'!AG19</f>
        <v>413</v>
      </c>
      <c r="W19" s="173">
        <f>'тарифы 2018 (1)'!AI19</f>
        <v>346</v>
      </c>
      <c r="X19" s="173">
        <f>'тарифы 2018 (1)'!AK19</f>
        <v>342</v>
      </c>
      <c r="Y19" s="174">
        <v>222</v>
      </c>
      <c r="Z19" s="173">
        <f>'тарифы 2018 (1)'!AO19</f>
        <v>379.2</v>
      </c>
      <c r="AA19" s="173">
        <f>'тарифы 2018 (1)'!AQ19</f>
        <v>554.79499999999996</v>
      </c>
      <c r="AB19" s="173">
        <v>554.79499999999996</v>
      </c>
      <c r="AC19" s="173">
        <f>'тарифы 2018 (1)'!AS19</f>
        <v>474</v>
      </c>
      <c r="AD19" s="173">
        <f>'тарифы 2018 (1)'!AU19</f>
        <v>419.69</v>
      </c>
      <c r="AE19" s="173">
        <f>'тарифы 2018 (1)'!AW19</f>
        <v>295</v>
      </c>
      <c r="AF19" s="173">
        <f>'тарифы 2018 (1)'!AY19</f>
        <v>173.91000000000003</v>
      </c>
      <c r="AG19" s="173">
        <f>'тарифы 2018 (1)'!BA19</f>
        <v>632</v>
      </c>
      <c r="AH19" s="173">
        <f>'тарифы 2018 (1)'!BC19</f>
        <v>299.19448275862072</v>
      </c>
      <c r="AI19" s="173">
        <f>'тарифы 2018 (1)'!BE19</f>
        <v>286</v>
      </c>
      <c r="AJ19" s="173">
        <f>'тарифы 2018 (1)'!BG19</f>
        <v>459</v>
      </c>
      <c r="AK19" s="173">
        <f>'тарифы 2018 (1)'!BI19</f>
        <v>479.06800000000004</v>
      </c>
      <c r="AL19" s="173">
        <f>'тарифы 2018 (1)'!BK19</f>
        <v>254</v>
      </c>
      <c r="AM19" s="173">
        <f>'тарифы 2018 (1)'!BM19</f>
        <v>209</v>
      </c>
      <c r="AN19" s="173">
        <f>'тарифы 2018 (1)'!BO19</f>
        <v>436</v>
      </c>
      <c r="AO19" s="173">
        <f>'тарифы 2018 (1)'!BQ19</f>
        <v>243.47400000000002</v>
      </c>
      <c r="AP19" s="300">
        <f t="shared" si="0"/>
        <v>369.15378219712414</v>
      </c>
      <c r="AQ19" s="300" t="e">
        <f t="shared" si="1"/>
        <v>#REF!</v>
      </c>
    </row>
    <row r="20" spans="1:43" s="195" customFormat="1" ht="48.75" customHeight="1" x14ac:dyDescent="0.25">
      <c r="A20" s="1417">
        <v>2</v>
      </c>
      <c r="B20" s="181" t="s">
        <v>7</v>
      </c>
      <c r="C20" s="1420"/>
      <c r="D20" s="1420"/>
      <c r="E20" s="1386" t="s">
        <v>8</v>
      </c>
      <c r="F20" s="203"/>
      <c r="G20" s="204"/>
      <c r="H20" s="203"/>
      <c r="I20" s="203"/>
      <c r="J20" s="270"/>
      <c r="K20" s="271"/>
      <c r="L20" s="173"/>
      <c r="M20" s="173"/>
      <c r="N20" s="173"/>
      <c r="O20" s="173"/>
      <c r="P20" s="173"/>
      <c r="Q20" s="173"/>
      <c r="R20" s="173"/>
      <c r="S20" s="173"/>
      <c r="T20" s="173"/>
      <c r="U20" s="173"/>
      <c r="V20" s="173"/>
      <c r="W20" s="173"/>
      <c r="X20" s="173"/>
      <c r="Y20" s="174"/>
      <c r="Z20" s="173"/>
      <c r="AA20" s="173"/>
      <c r="AB20" s="173">
        <v>0</v>
      </c>
      <c r="AC20" s="173"/>
      <c r="AD20" s="173"/>
      <c r="AE20" s="173"/>
      <c r="AF20" s="173"/>
      <c r="AG20" s="173"/>
      <c r="AH20" s="173"/>
      <c r="AI20" s="173"/>
      <c r="AJ20" s="173"/>
      <c r="AK20" s="173"/>
      <c r="AL20" s="173"/>
      <c r="AM20" s="173"/>
      <c r="AN20" s="173"/>
      <c r="AO20" s="173"/>
      <c r="AP20" s="300"/>
      <c r="AQ20" s="300"/>
    </row>
    <row r="21" spans="1:43" s="195" customFormat="1" ht="22.5" customHeight="1" x14ac:dyDescent="0.25">
      <c r="A21" s="1418"/>
      <c r="B21" s="196" t="s">
        <v>9</v>
      </c>
      <c r="C21" s="1377" t="s">
        <v>10</v>
      </c>
      <c r="D21" s="1377"/>
      <c r="E21" s="1377"/>
      <c r="F21" s="197" t="e">
        <f>#REF!*2</f>
        <v>#REF!</v>
      </c>
      <c r="G21" s="198">
        <v>0.17</v>
      </c>
      <c r="H21" s="197" t="e">
        <f t="shared" ref="H21:H26" si="2">F21*G21/2</f>
        <v>#REF!</v>
      </c>
      <c r="I21" s="197" t="e">
        <f>(H21*($I$7+#REF!))+H21</f>
        <v>#REF!</v>
      </c>
      <c r="J21" s="268" t="e">
        <f>ROUND(I21*#REF!*#REF!,0)</f>
        <v>#REF!</v>
      </c>
      <c r="K21" s="269" t="e">
        <f>'тарифы 2018 (1)'!K21</f>
        <v>#REF!</v>
      </c>
      <c r="L21" s="173">
        <f>'тарифы 2018 (1)'!M21</f>
        <v>56</v>
      </c>
      <c r="M21" s="173">
        <f>'тарифы 2018 (1)'!O21</f>
        <v>58.3</v>
      </c>
      <c r="N21" s="173">
        <f>'тарифы 2018 (1)'!Q21</f>
        <v>81</v>
      </c>
      <c r="O21" s="173">
        <f>'тарифы 2018 (1)'!S21</f>
        <v>60.7</v>
      </c>
      <c r="P21" s="173">
        <f>'тарифы 2018 (1)'!U21</f>
        <v>50</v>
      </c>
      <c r="Q21" s="173">
        <f>'тарифы 2018 (1)'!W21</f>
        <v>86.110460876628096</v>
      </c>
      <c r="R21" s="173">
        <f>'тарифы 2018 (1)'!Y21</f>
        <v>75</v>
      </c>
      <c r="S21" s="173">
        <f>'тарифы 2018 (1)'!AA21</f>
        <v>141</v>
      </c>
      <c r="T21" s="173">
        <f>'тарифы 2018 (1)'!AC21</f>
        <v>58</v>
      </c>
      <c r="U21" s="173">
        <f>'тарифы 2018 (1)'!AE21</f>
        <v>67</v>
      </c>
      <c r="V21" s="173">
        <f>'тарифы 2018 (1)'!AG21</f>
        <v>83</v>
      </c>
      <c r="W21" s="173">
        <f>'тарифы 2018 (1)'!AI21</f>
        <v>70</v>
      </c>
      <c r="X21" s="173">
        <f>'тарифы 2018 (1)'!AK21</f>
        <v>69</v>
      </c>
      <c r="Y21" s="174">
        <v>44</v>
      </c>
      <c r="Z21" s="173">
        <f>'тарифы 2018 (1)'!AO21</f>
        <v>76.7</v>
      </c>
      <c r="AA21" s="173">
        <f>'тарифы 2018 (1)'!AQ21</f>
        <v>111.996</v>
      </c>
      <c r="AB21" s="173">
        <v>111.996</v>
      </c>
      <c r="AC21" s="173">
        <f>'тарифы 2018 (1)'!AS21</f>
        <v>96</v>
      </c>
      <c r="AD21" s="173">
        <f>'тарифы 2018 (1)'!AU21</f>
        <v>84.94</v>
      </c>
      <c r="AE21" s="173">
        <f>'тарифы 2018 (1)'!AW21</f>
        <v>60</v>
      </c>
      <c r="AF21" s="173">
        <f>'тарифы 2018 (1)'!AY21</f>
        <v>50.591999999999999</v>
      </c>
      <c r="AG21" s="173">
        <f>'тарифы 2018 (1)'!BA21</f>
        <v>128</v>
      </c>
      <c r="AH21" s="173">
        <f>'тарифы 2018 (1)'!BC21</f>
        <v>60.40075471698114</v>
      </c>
      <c r="AI21" s="173">
        <f>'тарифы 2018 (1)'!BE21</f>
        <v>52</v>
      </c>
      <c r="AJ21" s="173">
        <f>'тарифы 2018 (1)'!BG21</f>
        <v>51</v>
      </c>
      <c r="AK21" s="173">
        <f>'тарифы 2018 (1)'!BI21</f>
        <v>97.278000000000006</v>
      </c>
      <c r="AL21" s="173">
        <f>'тарифы 2018 (1)'!BK21</f>
        <v>51</v>
      </c>
      <c r="AM21" s="173">
        <f>'тарифы 2018 (1)'!BM21</f>
        <v>42</v>
      </c>
      <c r="AN21" s="173">
        <f>'тарифы 2018 (1)'!BO21</f>
        <v>88</v>
      </c>
      <c r="AO21" s="173">
        <f>'тарифы 2018 (1)'!BQ21</f>
        <v>43.825320000000005</v>
      </c>
      <c r="AP21" s="300">
        <f t="shared" si="0"/>
        <v>73.494617853120332</v>
      </c>
      <c r="AQ21" s="300" t="e">
        <f t="shared" si="1"/>
        <v>#REF!</v>
      </c>
    </row>
    <row r="22" spans="1:43" s="195" customFormat="1" ht="22.5" customHeight="1" x14ac:dyDescent="0.25">
      <c r="A22" s="1418"/>
      <c r="B22" s="196" t="s">
        <v>11</v>
      </c>
      <c r="C22" s="1377" t="s">
        <v>10</v>
      </c>
      <c r="D22" s="1377"/>
      <c r="E22" s="1377"/>
      <c r="F22" s="197" t="e">
        <f>#REF!*2</f>
        <v>#REF!</v>
      </c>
      <c r="G22" s="198">
        <v>0.22</v>
      </c>
      <c r="H22" s="197" t="e">
        <f t="shared" si="2"/>
        <v>#REF!</v>
      </c>
      <c r="I22" s="197" t="e">
        <f>(H22*($I$7+#REF!))+H22</f>
        <v>#REF!</v>
      </c>
      <c r="J22" s="268" t="e">
        <f>ROUND(I22*#REF!*#REF!,0)</f>
        <v>#REF!</v>
      </c>
      <c r="K22" s="269" t="e">
        <f>'тарифы 2018 (1)'!K22</f>
        <v>#REF!</v>
      </c>
      <c r="L22" s="173">
        <f>'тарифы 2018 (1)'!M22</f>
        <v>72</v>
      </c>
      <c r="M22" s="173">
        <f>'тарифы 2018 (1)'!O22</f>
        <v>75.400000000000006</v>
      </c>
      <c r="N22" s="173">
        <f>'тарифы 2018 (1)'!Q22</f>
        <v>104.25</v>
      </c>
      <c r="O22" s="173">
        <f>'тарифы 2018 (1)'!S22</f>
        <v>78.599999999999994</v>
      </c>
      <c r="P22" s="173">
        <f>'тарифы 2018 (1)'!U22</f>
        <v>64</v>
      </c>
      <c r="Q22" s="173">
        <f>'тарифы 2018 (1)'!W22</f>
        <v>111.43706701681283</v>
      </c>
      <c r="R22" s="173">
        <f>'тарифы 2018 (1)'!Y22</f>
        <v>97</v>
      </c>
      <c r="S22" s="173">
        <f>'тарифы 2018 (1)'!AA22</f>
        <v>182</v>
      </c>
      <c r="T22" s="173">
        <f>'тарифы 2018 (1)'!AC22</f>
        <v>75</v>
      </c>
      <c r="U22" s="173">
        <f>'тарифы 2018 (1)'!AE22</f>
        <v>87</v>
      </c>
      <c r="V22" s="173">
        <f>'тарифы 2018 (1)'!AG22</f>
        <v>108</v>
      </c>
      <c r="W22" s="173">
        <f>'тарифы 2018 (1)'!AI22</f>
        <v>91</v>
      </c>
      <c r="X22" s="173">
        <f>'тарифы 2018 (1)'!AK22</f>
        <v>90</v>
      </c>
      <c r="Y22" s="174">
        <v>59</v>
      </c>
      <c r="Z22" s="173">
        <f>'тарифы 2018 (1)'!AO22</f>
        <v>99.3</v>
      </c>
      <c r="AA22" s="173">
        <f>'тарифы 2018 (1)'!AQ22</f>
        <v>145.17999999999998</v>
      </c>
      <c r="AB22" s="173">
        <v>145.17999999999998</v>
      </c>
      <c r="AC22" s="173">
        <f>'тарифы 2018 (1)'!AS22</f>
        <v>124</v>
      </c>
      <c r="AD22" s="173">
        <f>'тарифы 2018 (1)'!AU22</f>
        <v>109.92</v>
      </c>
      <c r="AE22" s="173">
        <f>'тарифы 2018 (1)'!AW22</f>
        <v>77</v>
      </c>
      <c r="AF22" s="173">
        <f>'тарифы 2018 (1)'!AY22</f>
        <v>65.348000000000013</v>
      </c>
      <c r="AG22" s="173">
        <f>'тарифы 2018 (1)'!BA22</f>
        <v>165</v>
      </c>
      <c r="AH22" s="173">
        <f>'тарифы 2018 (1)'!BC22</f>
        <v>78.285547445255474</v>
      </c>
      <c r="AI22" s="173">
        <f>'тарифы 2018 (1)'!BE22</f>
        <v>67</v>
      </c>
      <c r="AJ22" s="173">
        <f>'тарифы 2018 (1)'!BG22</f>
        <v>65</v>
      </c>
      <c r="AK22" s="173">
        <f>'тарифы 2018 (1)'!BI22</f>
        <v>125.52000000000001</v>
      </c>
      <c r="AL22" s="173">
        <f>'тарифы 2018 (1)'!BK22</f>
        <v>67</v>
      </c>
      <c r="AM22" s="173">
        <f>'тарифы 2018 (1)'!BM22</f>
        <v>55</v>
      </c>
      <c r="AN22" s="173">
        <f>'тарифы 2018 (1)'!BO22</f>
        <v>113</v>
      </c>
      <c r="AO22" s="173">
        <f>'тарифы 2018 (1)'!BQ22</f>
        <v>56.694659999999999</v>
      </c>
      <c r="AP22" s="300">
        <f t="shared" si="0"/>
        <v>95.103842482068956</v>
      </c>
      <c r="AQ22" s="300" t="e">
        <f t="shared" si="1"/>
        <v>#REF!</v>
      </c>
    </row>
    <row r="23" spans="1:43" s="195" customFormat="1" ht="22.5" customHeight="1" thickBot="1" x14ac:dyDescent="0.3">
      <c r="A23" s="1419"/>
      <c r="B23" s="200" t="s">
        <v>12</v>
      </c>
      <c r="C23" s="1379" t="s">
        <v>10</v>
      </c>
      <c r="D23" s="1379"/>
      <c r="E23" s="1379"/>
      <c r="F23" s="202" t="e">
        <f>#REF!*2</f>
        <v>#REF!</v>
      </c>
      <c r="G23" s="201">
        <v>0.35</v>
      </c>
      <c r="H23" s="202" t="e">
        <f t="shared" si="2"/>
        <v>#REF!</v>
      </c>
      <c r="I23" s="202" t="e">
        <f>(H23*($I$7+#REF!))+H23</f>
        <v>#REF!</v>
      </c>
      <c r="J23" s="272" t="e">
        <f>ROUND(I23*#REF!*#REF!,0)</f>
        <v>#REF!</v>
      </c>
      <c r="K23" s="273" t="e">
        <f>'тарифы 2018 (1)'!K23</f>
        <v>#REF!</v>
      </c>
      <c r="L23" s="173">
        <f>'тарифы 2018 (1)'!M23</f>
        <v>116</v>
      </c>
      <c r="M23" s="173">
        <f>'тарифы 2018 (1)'!O23</f>
        <v>120</v>
      </c>
      <c r="N23" s="173">
        <f>'тарифы 2018 (1)'!Q23</f>
        <v>166.5</v>
      </c>
      <c r="O23" s="173">
        <f>'тарифы 2018 (1)'!S23</f>
        <v>125</v>
      </c>
      <c r="P23" s="173">
        <f>'тарифы 2018 (1)'!U23</f>
        <v>102</v>
      </c>
      <c r="Q23" s="173">
        <f>'тарифы 2018 (1)'!W23</f>
        <v>177.28624298129313</v>
      </c>
      <c r="R23" s="173">
        <f>'тарифы 2018 (1)'!Y23</f>
        <v>155</v>
      </c>
      <c r="S23" s="173">
        <f>'тарифы 2018 (1)'!AA23</f>
        <v>290</v>
      </c>
      <c r="T23" s="173">
        <f>'тарифы 2018 (1)'!AC23</f>
        <v>119</v>
      </c>
      <c r="U23" s="173">
        <f>'тарифы 2018 (1)'!AE23</f>
        <v>138</v>
      </c>
      <c r="V23" s="173">
        <f>'тарифы 2018 (1)'!AG23</f>
        <v>172</v>
      </c>
      <c r="W23" s="173">
        <f>'тарифы 2018 (1)'!AI23</f>
        <v>144</v>
      </c>
      <c r="X23" s="173">
        <f>'тарифы 2018 (1)'!AK23</f>
        <v>142</v>
      </c>
      <c r="Y23" s="174">
        <v>92</v>
      </c>
      <c r="Z23" s="173">
        <f>'тарифы 2018 (1)'!AO23</f>
        <v>158</v>
      </c>
      <c r="AA23" s="173">
        <f>'тарифы 2018 (1)'!AQ23</f>
        <v>231.25099999999998</v>
      </c>
      <c r="AB23" s="173">
        <v>231.25099999999998</v>
      </c>
      <c r="AC23" s="173">
        <f>'тарифы 2018 (1)'!AS23</f>
        <v>197</v>
      </c>
      <c r="AD23" s="173">
        <f>'тарифы 2018 (1)'!AU23</f>
        <v>174.87</v>
      </c>
      <c r="AE23" s="173">
        <f>'тарифы 2018 (1)'!AW23</f>
        <v>123</v>
      </c>
      <c r="AF23" s="173">
        <f>'тарифы 2018 (1)'!AY23</f>
        <v>104.346</v>
      </c>
      <c r="AG23" s="173">
        <f>'тарифы 2018 (1)'!BA23</f>
        <v>263</v>
      </c>
      <c r="AH23" s="173">
        <f>'тарифы 2018 (1)'!BC23</f>
        <v>124.71045871559633</v>
      </c>
      <c r="AI23" s="173">
        <f>'тарифы 2018 (1)'!BE23</f>
        <v>106</v>
      </c>
      <c r="AJ23" s="173">
        <f>'тарифы 2018 (1)'!BG23</f>
        <v>104</v>
      </c>
      <c r="AK23" s="173">
        <f>'тарифы 2018 (1)'!BI23</f>
        <v>199.786</v>
      </c>
      <c r="AL23" s="173">
        <f>'тарифы 2018 (1)'!BK23</f>
        <v>106</v>
      </c>
      <c r="AM23" s="173">
        <f>'тарифы 2018 (1)'!BM23</f>
        <v>87</v>
      </c>
      <c r="AN23" s="173">
        <f>'тарифы 2018 (1)'!BO23</f>
        <v>181</v>
      </c>
      <c r="AO23" s="173">
        <f>'тарифы 2018 (1)'!BQ23</f>
        <v>90.20132000000001</v>
      </c>
      <c r="AP23" s="300">
        <f t="shared" si="0"/>
        <v>151.34006738989635</v>
      </c>
      <c r="AQ23" s="300" t="e">
        <f t="shared" si="1"/>
        <v>#REF!</v>
      </c>
    </row>
    <row r="24" spans="1:43" s="195" customFormat="1" ht="54.75" customHeight="1" thickBot="1" x14ac:dyDescent="0.3">
      <c r="A24" s="205">
        <v>3</v>
      </c>
      <c r="B24" s="24" t="s">
        <v>13</v>
      </c>
      <c r="C24" s="1390" t="s">
        <v>14</v>
      </c>
      <c r="D24" s="1390"/>
      <c r="E24" s="1053" t="s">
        <v>8</v>
      </c>
      <c r="F24" s="206" t="e">
        <f>#REF!*2</f>
        <v>#REF!</v>
      </c>
      <c r="G24" s="1051">
        <v>0.04</v>
      </c>
      <c r="H24" s="206" t="e">
        <f t="shared" si="2"/>
        <v>#REF!</v>
      </c>
      <c r="I24" s="206" t="e">
        <f>(H24*($I$7+#REF!))+H24</f>
        <v>#REF!</v>
      </c>
      <c r="J24" s="274" t="e">
        <f>ROUND(I24*#REF!*#REF!,0)</f>
        <v>#REF!</v>
      </c>
      <c r="K24" s="275" t="e">
        <f>'тарифы 2018 (1)'!K24</f>
        <v>#REF!</v>
      </c>
      <c r="L24" s="173">
        <f>'тарифы 2018 (1)'!M24</f>
        <v>14</v>
      </c>
      <c r="M24" s="173">
        <f>'тарифы 2018 (1)'!O24</f>
        <v>14.4</v>
      </c>
      <c r="N24" s="173">
        <f>'тарифы 2018 (1)'!Q24</f>
        <v>18.75</v>
      </c>
      <c r="O24" s="173">
        <f>'тарифы 2018 (1)'!S24</f>
        <v>14.3</v>
      </c>
      <c r="P24" s="173">
        <f>'тарифы 2018 (1)'!U24</f>
        <v>12</v>
      </c>
      <c r="Q24" s="173">
        <f>'тарифы 2018 (1)'!W24</f>
        <v>20.26128491214779</v>
      </c>
      <c r="R24" s="173"/>
      <c r="S24" s="173">
        <f>'тарифы 2018 (1)'!AA24</f>
        <v>33</v>
      </c>
      <c r="T24" s="173">
        <f>'тарифы 2018 (1)'!AC24</f>
        <v>14</v>
      </c>
      <c r="U24" s="173">
        <f>'тарифы 2018 (1)'!AE24</f>
        <v>16</v>
      </c>
      <c r="V24" s="173">
        <f>'тарифы 2018 (1)'!AG24</f>
        <v>20</v>
      </c>
      <c r="W24" s="173">
        <f>'тарифы 2018 (1)'!AI24</f>
        <v>17</v>
      </c>
      <c r="X24" s="173">
        <f>'тарифы 2018 (1)'!AK24</f>
        <v>17</v>
      </c>
      <c r="Y24" s="411">
        <v>18</v>
      </c>
      <c r="Z24" s="173">
        <f>'тарифы 2018 (1)'!AO24</f>
        <v>18.100000000000001</v>
      </c>
      <c r="AA24" s="173">
        <f>'тарифы 2018 (1)'!AQ24</f>
        <v>25.924999999999997</v>
      </c>
      <c r="AB24" s="173">
        <v>25.924999999999997</v>
      </c>
      <c r="AC24" s="173">
        <f>'тарифы 2018 (1)'!AS24</f>
        <v>23</v>
      </c>
      <c r="AD24" s="173">
        <f>'тарифы 2018 (1)'!AU24</f>
        <v>19.989999999999998</v>
      </c>
      <c r="AE24" s="173">
        <f>'тарифы 2018 (1)'!AW24</f>
        <v>14</v>
      </c>
      <c r="AF24" s="173">
        <f>'тарифы 2018 (1)'!AY24</f>
        <v>15</v>
      </c>
      <c r="AG24" s="173">
        <f>'тарифы 2018 (1)'!BA24</f>
        <v>30</v>
      </c>
      <c r="AH24" s="173">
        <f>'тарифы 2018 (1)'!BC24</f>
        <v>13.977600000000002</v>
      </c>
      <c r="AI24" s="173">
        <f>'тарифы 2018 (1)'!BE24</f>
        <v>29</v>
      </c>
      <c r="AJ24" s="173">
        <f>'тарифы 2018 (1)'!BG24</f>
        <v>22</v>
      </c>
      <c r="AK24" s="173">
        <f>'тарифы 2018 (1)'!BI24</f>
        <v>23.012</v>
      </c>
      <c r="AL24" s="173">
        <f>'тарифы 2018 (1)'!BK24</f>
        <v>12</v>
      </c>
      <c r="AM24" s="173">
        <f>'тарифы 2018 (1)'!BM24</f>
        <v>10</v>
      </c>
      <c r="AN24" s="173">
        <f>'тарифы 2018 (1)'!BO24</f>
        <v>21</v>
      </c>
      <c r="AO24" s="173">
        <f>'тарифы 2018 (1)'!BQ24</f>
        <v>33</v>
      </c>
      <c r="AP24" s="300">
        <f t="shared" si="0"/>
        <v>19.470375341798203</v>
      </c>
      <c r="AQ24" s="300" t="e">
        <f t="shared" si="1"/>
        <v>#REF!</v>
      </c>
    </row>
    <row r="25" spans="1:43" s="195" customFormat="1" ht="54.75" customHeight="1" thickBot="1" x14ac:dyDescent="0.3">
      <c r="A25" s="205">
        <v>4</v>
      </c>
      <c r="B25" s="24" t="s">
        <v>15</v>
      </c>
      <c r="C25" s="1390" t="s">
        <v>3</v>
      </c>
      <c r="D25" s="1390"/>
      <c r="E25" s="1053" t="s">
        <v>8</v>
      </c>
      <c r="F25" s="206" t="e">
        <f>#REF!*2</f>
        <v>#REF!</v>
      </c>
      <c r="G25" s="1051">
        <v>0.21</v>
      </c>
      <c r="H25" s="206" t="e">
        <f t="shared" si="2"/>
        <v>#REF!</v>
      </c>
      <c r="I25" s="206" t="e">
        <f>(H25*($I$7+#REF!))+H25</f>
        <v>#REF!</v>
      </c>
      <c r="J25" s="274" t="e">
        <f>ROUND(I25*#REF!*#REF!,0)</f>
        <v>#REF!</v>
      </c>
      <c r="K25" s="275" t="e">
        <f>'тарифы 2018 (1)'!K25</f>
        <v>#REF!</v>
      </c>
      <c r="L25" s="173">
        <f>'тарифы 2018 (1)'!M25</f>
        <v>69</v>
      </c>
      <c r="M25" s="173">
        <f>'тарифы 2018 (1)'!O25</f>
        <v>72</v>
      </c>
      <c r="N25" s="173">
        <f>'тарифы 2018 (1)'!Q25</f>
        <v>99.75</v>
      </c>
      <c r="O25" s="173">
        <f>'тарифы 2018 (1)'!S25</f>
        <v>75</v>
      </c>
      <c r="P25" s="173">
        <f>'тарифы 2018 (1)'!U25</f>
        <v>61</v>
      </c>
      <c r="Q25" s="173">
        <f>'тарифы 2018 (1)'!W25</f>
        <v>106.37174578877588</v>
      </c>
      <c r="R25" s="173"/>
      <c r="S25" s="173">
        <f>'тарифы 2018 (1)'!AA25</f>
        <v>174</v>
      </c>
      <c r="T25" s="173">
        <f>'тарифы 2018 (1)'!AC25</f>
        <v>71</v>
      </c>
      <c r="U25" s="173">
        <f>'тарифы 2018 (1)'!AE25</f>
        <v>83</v>
      </c>
      <c r="V25" s="173">
        <f>'тарифы 2018 (1)'!AG25</f>
        <v>103</v>
      </c>
      <c r="W25" s="173">
        <f>'тарифы 2018 (1)'!AI25</f>
        <v>87</v>
      </c>
      <c r="X25" s="173">
        <f>'тарифы 2018 (1)'!AK25</f>
        <v>86</v>
      </c>
      <c r="Y25" s="411">
        <v>32</v>
      </c>
      <c r="Z25" s="173">
        <f>'тарифы 2018 (1)'!AO25</f>
        <v>94.8</v>
      </c>
      <c r="AA25" s="173">
        <f>'тарифы 2018 (1)'!AQ25</f>
        <v>138.958</v>
      </c>
      <c r="AB25" s="310">
        <v>123.67</v>
      </c>
      <c r="AC25" s="173">
        <f>'тарифы 2018 (1)'!AS25</f>
        <v>118</v>
      </c>
      <c r="AD25" s="173">
        <f>'тарифы 2018 (1)'!AU25</f>
        <v>104.92</v>
      </c>
      <c r="AE25" s="173">
        <f>'тарифы 2018 (1)'!AW25</f>
        <v>74</v>
      </c>
      <c r="AF25" s="173">
        <f>'тарифы 2018 (1)'!AY25</f>
        <v>80</v>
      </c>
      <c r="AG25" s="173">
        <f>'тарифы 2018 (1)'!BA25</f>
        <v>158</v>
      </c>
      <c r="AH25" s="173">
        <f>'тарифы 2018 (1)'!BC25</f>
        <v>74.377404580152685</v>
      </c>
      <c r="AI25" s="173">
        <f>'тарифы 2018 (1)'!BE25</f>
        <v>153</v>
      </c>
      <c r="AJ25" s="173">
        <f>'тарифы 2018 (1)'!BG25</f>
        <v>115</v>
      </c>
      <c r="AK25" s="173">
        <f>'тарифы 2018 (1)'!BI25</f>
        <v>120.29</v>
      </c>
      <c r="AL25" s="173">
        <f>'тарифы 2018 (1)'!BK25</f>
        <v>64</v>
      </c>
      <c r="AM25" s="173">
        <f>'тарифы 2018 (1)'!BM25</f>
        <v>52</v>
      </c>
      <c r="AN25" s="173">
        <f>'тарифы 2018 (1)'!BO25</f>
        <v>108</v>
      </c>
      <c r="AO25" s="173">
        <f>'тарифы 2018 (1)'!BQ25</f>
        <v>176</v>
      </c>
      <c r="AP25" s="300">
        <f t="shared" si="0"/>
        <v>99.108177598928577</v>
      </c>
      <c r="AQ25" s="300" t="e">
        <f t="shared" si="1"/>
        <v>#REF!</v>
      </c>
    </row>
    <row r="26" spans="1:43" s="195" customFormat="1" ht="54.75" customHeight="1" thickBot="1" x14ac:dyDescent="0.3">
      <c r="A26" s="205">
        <v>5</v>
      </c>
      <c r="B26" s="24" t="s">
        <v>16</v>
      </c>
      <c r="C26" s="1390" t="s">
        <v>3</v>
      </c>
      <c r="D26" s="1390"/>
      <c r="E26" s="1053" t="s">
        <v>8</v>
      </c>
      <c r="F26" s="206" t="e">
        <f>#REF!*2</f>
        <v>#REF!</v>
      </c>
      <c r="G26" s="1051">
        <v>0.21</v>
      </c>
      <c r="H26" s="206" t="e">
        <f t="shared" si="2"/>
        <v>#REF!</v>
      </c>
      <c r="I26" s="206" t="e">
        <f>(H26*($I$7+#REF!))+H26</f>
        <v>#REF!</v>
      </c>
      <c r="J26" s="274" t="e">
        <f>ROUND(I26*#REF!*#REF!,0)</f>
        <v>#REF!</v>
      </c>
      <c r="K26" s="275" t="e">
        <f>'тарифы 2018 (1)'!K26</f>
        <v>#REF!</v>
      </c>
      <c r="L26" s="173">
        <f>'тарифы 2018 (1)'!M26</f>
        <v>69</v>
      </c>
      <c r="M26" s="173">
        <f>'тарифы 2018 (1)'!O26</f>
        <v>72</v>
      </c>
      <c r="N26" s="173">
        <f>'тарифы 2018 (1)'!Q26</f>
        <v>99.75</v>
      </c>
      <c r="O26" s="173">
        <f>'тарифы 2018 (1)'!S26</f>
        <v>75</v>
      </c>
      <c r="P26" s="173">
        <f>'тарифы 2018 (1)'!U26</f>
        <v>61</v>
      </c>
      <c r="Q26" s="173">
        <f>'тарифы 2018 (1)'!W26</f>
        <v>106.37174578877588</v>
      </c>
      <c r="R26" s="173"/>
      <c r="S26" s="173">
        <f>'тарифы 2018 (1)'!AA26</f>
        <v>174</v>
      </c>
      <c r="T26" s="173">
        <f>'тарифы 2018 (1)'!AC26</f>
        <v>71</v>
      </c>
      <c r="U26" s="173">
        <f>'тарифы 2018 (1)'!AE26</f>
        <v>83</v>
      </c>
      <c r="V26" s="173">
        <f>'тарифы 2018 (1)'!AG26</f>
        <v>103</v>
      </c>
      <c r="W26" s="173">
        <f>'тарифы 2018 (1)'!AI26</f>
        <v>87</v>
      </c>
      <c r="X26" s="173">
        <f>'тарифы 2018 (1)'!AK26</f>
        <v>86</v>
      </c>
      <c r="Y26" s="411">
        <v>32</v>
      </c>
      <c r="Z26" s="173">
        <f>'тарифы 2018 (1)'!AO26</f>
        <v>94.8</v>
      </c>
      <c r="AA26" s="173">
        <f>'тарифы 2018 (1)'!AQ26</f>
        <v>138.958</v>
      </c>
      <c r="AB26" s="310">
        <v>123.29</v>
      </c>
      <c r="AC26" s="173">
        <f>'тарифы 2018 (1)'!AS26</f>
        <v>118</v>
      </c>
      <c r="AD26" s="173">
        <f>'тарифы 2018 (1)'!AU26</f>
        <v>104.92</v>
      </c>
      <c r="AE26" s="173">
        <f>'тарифы 2018 (1)'!AW26</f>
        <v>74</v>
      </c>
      <c r="AF26" s="173">
        <f>'тарифы 2018 (1)'!AY26</f>
        <v>80</v>
      </c>
      <c r="AG26" s="173">
        <f>'тарифы 2018 (1)'!BA26</f>
        <v>158</v>
      </c>
      <c r="AH26" s="173">
        <f>'тарифы 2018 (1)'!BC26</f>
        <v>74.377404580152685</v>
      </c>
      <c r="AI26" s="173">
        <f>'тарифы 2018 (1)'!BE26</f>
        <v>153</v>
      </c>
      <c r="AJ26" s="173">
        <f>'тарифы 2018 (1)'!BG26</f>
        <v>115</v>
      </c>
      <c r="AK26" s="173">
        <f>'тарифы 2018 (1)'!BI26</f>
        <v>120.29</v>
      </c>
      <c r="AL26" s="173">
        <f>'тарифы 2018 (1)'!BK26</f>
        <v>64</v>
      </c>
      <c r="AM26" s="173">
        <f>'тарифы 2018 (1)'!BM26</f>
        <v>52</v>
      </c>
      <c r="AN26" s="173">
        <f>'тарифы 2018 (1)'!BO26</f>
        <v>108</v>
      </c>
      <c r="AO26" s="173">
        <f>'тарифы 2018 (1)'!BQ26</f>
        <v>176</v>
      </c>
      <c r="AP26" s="300">
        <f t="shared" si="0"/>
        <v>99.095074150652721</v>
      </c>
      <c r="AQ26" s="300" t="e">
        <f t="shared" si="1"/>
        <v>#REF!</v>
      </c>
    </row>
    <row r="27" spans="1:43" s="195" customFormat="1" ht="105.75" customHeight="1" thickBot="1" x14ac:dyDescent="0.3">
      <c r="A27" s="205">
        <v>6</v>
      </c>
      <c r="B27" s="207" t="s">
        <v>377</v>
      </c>
      <c r="C27" s="1390" t="s">
        <v>17</v>
      </c>
      <c r="D27" s="1390"/>
      <c r="E27" s="148" t="s">
        <v>386</v>
      </c>
      <c r="F27" s="208" t="e">
        <f>#REF!+#REF!</f>
        <v>#REF!</v>
      </c>
      <c r="G27" s="1051">
        <v>0.81</v>
      </c>
      <c r="H27" s="206" t="e">
        <f>F27*G27/2</f>
        <v>#REF!</v>
      </c>
      <c r="I27" s="206" t="e">
        <f>(H27*($I$7+#REF!))+H27</f>
        <v>#REF!</v>
      </c>
      <c r="J27" s="274" t="e">
        <f>ROUND(I27*#REF!*#REF!,0)</f>
        <v>#REF!</v>
      </c>
      <c r="K27" s="275" t="e">
        <f>'тарифы 2018 (1)'!K27</f>
        <v>#REF!</v>
      </c>
      <c r="L27" s="173">
        <f>'тарифы 2018 (1)'!M27</f>
        <v>198</v>
      </c>
      <c r="M27" s="173">
        <f>'тарифы 2018 (1)'!O27</f>
        <v>291.2</v>
      </c>
      <c r="N27" s="192"/>
      <c r="O27" s="173">
        <f>'тарифы 2018 (1)'!S27</f>
        <v>214.9</v>
      </c>
      <c r="P27" s="173">
        <f>'тарифы 2018 (1)'!U27</f>
        <v>237</v>
      </c>
      <c r="Q27" s="173">
        <f>'тарифы 2018 (1)'!W27</f>
        <v>304.40946605912353</v>
      </c>
      <c r="R27" s="173">
        <f>'тарифы 2018 (1)'!Y27</f>
        <v>467</v>
      </c>
      <c r="S27" s="173">
        <f>'тарифы 2018 (1)'!AA27</f>
        <v>511</v>
      </c>
      <c r="T27" s="173">
        <f>'тарифы 2018 (1)'!AC27</f>
        <v>197</v>
      </c>
      <c r="U27" s="173">
        <f>'тарифы 2018 (1)'!AE27</f>
        <v>220</v>
      </c>
      <c r="V27" s="173">
        <f>'тарифы 2018 (1)'!AG27</f>
        <v>138</v>
      </c>
      <c r="W27" s="173">
        <f>'тарифы 2018 (1)'!AI27</f>
        <v>264</v>
      </c>
      <c r="X27" s="173">
        <f>'тарифы 2018 (1)'!AK27</f>
        <v>255</v>
      </c>
      <c r="Y27" s="174">
        <v>467</v>
      </c>
      <c r="Z27" s="173">
        <f>'тарифы 2018 (1)'!AO27</f>
        <v>286.39999999999998</v>
      </c>
      <c r="AA27" s="173">
        <f>'тарифы 2018 (1)'!AQ27</f>
        <v>462.50199999999995</v>
      </c>
      <c r="AB27" s="173">
        <v>462.50199999999995</v>
      </c>
      <c r="AC27" s="173">
        <f>'тарифы 2018 (1)'!AS27</f>
        <v>340</v>
      </c>
      <c r="AD27" s="173">
        <f>'тарифы 2018 (1)'!AU27</f>
        <v>333.23</v>
      </c>
      <c r="AE27" s="173">
        <f>'тарифы 2018 (1)'!AW27</f>
        <v>251</v>
      </c>
      <c r="AF27" s="173">
        <f>'тарифы 2018 (1)'!AY27</f>
        <v>535.57000000000005</v>
      </c>
      <c r="AG27" s="173">
        <f>'тарифы 2018 (1)'!BA27</f>
        <v>660</v>
      </c>
      <c r="AH27" s="173">
        <f>'тарифы 2018 (1)'!BC27</f>
        <v>232.64137931034486</v>
      </c>
      <c r="AI27" s="173">
        <f>'тарифы 2018 (1)'!BE27</f>
        <v>444</v>
      </c>
      <c r="AJ27" s="173"/>
      <c r="AK27" s="173">
        <f>'тарифы 2018 (1)'!BI27</f>
        <v>346.226</v>
      </c>
      <c r="AL27" s="173">
        <f>'тарифы 2018 (1)'!BK27</f>
        <v>182</v>
      </c>
      <c r="AM27" s="173">
        <f>'тарифы 2018 (1)'!BM27</f>
        <v>158</v>
      </c>
      <c r="AN27" s="173">
        <f>'тарифы 2018 (1)'!BO27</f>
        <v>355</v>
      </c>
      <c r="AO27" s="173">
        <f>'тарифы 2018 (1)'!BQ27</f>
        <v>574.20000000000005</v>
      </c>
      <c r="AP27" s="300">
        <f t="shared" si="0"/>
        <v>335.27788733462387</v>
      </c>
      <c r="AQ27" s="300" t="e">
        <f t="shared" si="1"/>
        <v>#REF!</v>
      </c>
    </row>
    <row r="28" spans="1:43" s="195" customFormat="1" ht="94.5" customHeight="1" thickBot="1" x14ac:dyDescent="0.3">
      <c r="A28" s="209">
        <v>7</v>
      </c>
      <c r="B28" s="207" t="s">
        <v>423</v>
      </c>
      <c r="C28" s="1156" t="s">
        <v>17</v>
      </c>
      <c r="D28" s="1156"/>
      <c r="E28" s="148" t="s">
        <v>386</v>
      </c>
      <c r="F28" s="208" t="e">
        <f>#REF!+#REF!</f>
        <v>#REF!</v>
      </c>
      <c r="G28" s="1051">
        <v>0.6</v>
      </c>
      <c r="H28" s="206" t="e">
        <f>F28*G28/2</f>
        <v>#REF!</v>
      </c>
      <c r="I28" s="206" t="e">
        <f>(H28*($I$7+#REF!))+H28</f>
        <v>#REF!</v>
      </c>
      <c r="J28" s="274" t="e">
        <f>ROUND(I28*#REF!*#REF!,0)</f>
        <v>#REF!</v>
      </c>
      <c r="K28" s="275" t="e">
        <f>'тарифы 2018 (1)'!K28</f>
        <v>#REF!</v>
      </c>
      <c r="L28" s="173">
        <f>'тарифы 2018 (1)'!M28</f>
        <v>149</v>
      </c>
      <c r="M28" s="173">
        <f>'тарифы 2018 (1)'!O28</f>
        <v>218</v>
      </c>
      <c r="N28" s="192"/>
      <c r="O28" s="173">
        <f>'тарифы 2018 (1)'!S28</f>
        <v>161.5</v>
      </c>
      <c r="P28" s="173">
        <f>'тарифы 2018 (1)'!U28</f>
        <v>175</v>
      </c>
      <c r="Q28" s="173">
        <f>'тарифы 2018 (1)'!W28</f>
        <v>343.13466383476089</v>
      </c>
      <c r="R28" s="173">
        <f>'тарифы 2018 (1)'!Y28</f>
        <v>346</v>
      </c>
      <c r="S28" s="173">
        <f>'тарифы 2018 (1)'!AA28</f>
        <v>378.29</v>
      </c>
      <c r="T28" s="173">
        <f>'тарифы 2018 (1)'!AC28</f>
        <v>146</v>
      </c>
      <c r="U28" s="173">
        <f>'тарифы 2018 (1)'!AE28</f>
        <v>249</v>
      </c>
      <c r="V28" s="173">
        <f>'тарифы 2018 (1)'!AG28</f>
        <v>136</v>
      </c>
      <c r="W28" s="173">
        <f>'тарифы 2018 (1)'!AI28</f>
        <v>196</v>
      </c>
      <c r="X28" s="173">
        <f>'тарифы 2018 (1)'!AK28</f>
        <v>189</v>
      </c>
      <c r="Y28" s="174">
        <v>345</v>
      </c>
      <c r="Z28" s="173">
        <f>'тарифы 2018 (1)'!AO28</f>
        <v>212.2</v>
      </c>
      <c r="AA28" s="173">
        <f>'тарифы 2018 (1)'!AQ28</f>
        <v>342.21</v>
      </c>
      <c r="AB28" s="173">
        <v>342.21</v>
      </c>
      <c r="AC28" s="173">
        <f>'тарифы 2018 (1)'!AS28</f>
        <v>252</v>
      </c>
      <c r="AD28" s="173">
        <f>'тарифы 2018 (1)'!AU28</f>
        <v>251.72</v>
      </c>
      <c r="AE28" s="173">
        <f>'тарифы 2018 (1)'!AW28</f>
        <v>186</v>
      </c>
      <c r="AF28" s="173">
        <f>'тарифы 2018 (1)'!AY28</f>
        <v>397.06</v>
      </c>
      <c r="AG28" s="173">
        <f>'тарифы 2018 (1)'!BA28</f>
        <v>489</v>
      </c>
      <c r="AH28" s="173">
        <f>'тарифы 2018 (1)'!BC28</f>
        <v>172.79049504950495</v>
      </c>
      <c r="AI28" s="173">
        <f>'тарифы 2018 (1)'!BE28</f>
        <v>334</v>
      </c>
      <c r="AJ28" s="173"/>
      <c r="AK28" s="173">
        <f>'тарифы 2018 (1)'!BI28</f>
        <v>260.45400000000001</v>
      </c>
      <c r="AL28" s="173">
        <f>'тарифы 2018 (1)'!BK28</f>
        <v>206</v>
      </c>
      <c r="AM28" s="173">
        <f>'тарифы 2018 (1)'!BM28</f>
        <v>119</v>
      </c>
      <c r="AN28" s="173">
        <f>'тарифы 2018 (1)'!BO28</f>
        <v>265</v>
      </c>
      <c r="AO28" s="173">
        <f>'тарифы 2018 (1)'!BQ28</f>
        <v>426.8</v>
      </c>
      <c r="AP28" s="300">
        <f t="shared" si="0"/>
        <v>260.2988985315809</v>
      </c>
      <c r="AQ28" s="300" t="e">
        <f t="shared" si="1"/>
        <v>#REF!</v>
      </c>
    </row>
    <row r="29" spans="1:43" s="195" customFormat="1" ht="75.75" customHeight="1" thickBot="1" x14ac:dyDescent="0.3">
      <c r="A29" s="205">
        <v>8</v>
      </c>
      <c r="B29" s="207" t="s">
        <v>18</v>
      </c>
      <c r="C29" s="1390" t="s">
        <v>17</v>
      </c>
      <c r="D29" s="1390"/>
      <c r="E29" s="1053" t="s">
        <v>381</v>
      </c>
      <c r="F29" s="206" t="e">
        <f>#REF!</f>
        <v>#REF!</v>
      </c>
      <c r="G29" s="1053">
        <v>4.83</v>
      </c>
      <c r="H29" s="206" t="e">
        <f t="shared" ref="H29:H35" si="3">F29*G29</f>
        <v>#REF!</v>
      </c>
      <c r="I29" s="206" t="e">
        <f>(H29*($I$7+#REF!))+H29</f>
        <v>#REF!</v>
      </c>
      <c r="J29" s="274" t="e">
        <f>ROUND(I29*#REF!*#REF!,0)</f>
        <v>#REF!</v>
      </c>
      <c r="K29" s="275" t="e">
        <f>'тарифы 2018 (1)'!K29</f>
        <v>#REF!</v>
      </c>
      <c r="L29" s="173">
        <f>'тарифы 2018 (1)'!M29</f>
        <v>1807</v>
      </c>
      <c r="M29" s="173">
        <f>'тарифы 2018 (1)'!O29</f>
        <v>1656.2</v>
      </c>
      <c r="N29" s="192"/>
      <c r="O29" s="173">
        <f>'тарифы 2018 (1)'!S29</f>
        <v>1725</v>
      </c>
      <c r="P29" s="173">
        <f>'тарифы 2018 (1)'!U29</f>
        <v>1229</v>
      </c>
      <c r="Q29" s="173">
        <f>'тарифы 2018 (1)'!W29</f>
        <v>2446.5501531418458</v>
      </c>
      <c r="R29" s="173"/>
      <c r="S29" s="173">
        <f>'тарифы 2018 (1)'!AA29</f>
        <v>4006</v>
      </c>
      <c r="T29" s="173">
        <f>'тарифы 2018 (1)'!AC29</f>
        <v>1640</v>
      </c>
      <c r="U29" s="173">
        <f>'тарифы 2018 (1)'!AE29</f>
        <v>2003</v>
      </c>
      <c r="V29" s="173">
        <f>'тарифы 2018 (1)'!AG29</f>
        <v>2723</v>
      </c>
      <c r="W29" s="173">
        <f>'тарифы 2018 (1)'!AI29</f>
        <v>2232</v>
      </c>
      <c r="X29" s="173">
        <f>'тарифы 2018 (1)'!AK29</f>
        <v>1966</v>
      </c>
      <c r="Y29" s="411">
        <v>741.2</v>
      </c>
      <c r="Z29" s="173">
        <f>'тарифы 2018 (1)'!AO29</f>
        <v>2180.5</v>
      </c>
      <c r="AA29" s="173">
        <f>'тарифы 2018 (1)'!AQ29</f>
        <v>3190.8489999999997</v>
      </c>
      <c r="AB29" s="173">
        <v>3190.8489999999997</v>
      </c>
      <c r="AC29" s="173">
        <f>'тарифы 2018 (1)'!AS29</f>
        <v>2725</v>
      </c>
      <c r="AD29" s="173">
        <f>'тарифы 2018 (1)'!AU29</f>
        <v>2413.21</v>
      </c>
      <c r="AE29" s="173">
        <f>'тарифы 2018 (1)'!AW29</f>
        <v>1696</v>
      </c>
      <c r="AF29" s="173"/>
      <c r="AG29" s="173">
        <f>'тарифы 2018 (1)'!BA29</f>
        <v>3633</v>
      </c>
      <c r="AH29" s="173">
        <f>'тарифы 2018 (1)'!BC29</f>
        <v>1850.4242424242427</v>
      </c>
      <c r="AI29" s="173">
        <f>'тарифы 2018 (1)'!BE29</f>
        <v>3515</v>
      </c>
      <c r="AJ29" s="173">
        <f>'тарифы 2018 (1)'!BG29</f>
        <v>2885</v>
      </c>
      <c r="AK29" s="173">
        <f>'тарифы 2018 (1)'!BI29</f>
        <v>2757.2560000000003</v>
      </c>
      <c r="AL29" s="173">
        <f>'тарифы 2018 (1)'!BK29</f>
        <v>1461</v>
      </c>
      <c r="AM29" s="173">
        <f>'тарифы 2018 (1)'!BM29</f>
        <v>1272</v>
      </c>
      <c r="AN29" s="173">
        <f>'тарифы 2018 (1)'!BO29</f>
        <v>2507</v>
      </c>
      <c r="AO29" s="173">
        <f>'тарифы 2018 (1)'!BQ29</f>
        <v>4040.3</v>
      </c>
      <c r="AP29" s="300">
        <f t="shared" si="0"/>
        <v>2351.5680887246699</v>
      </c>
      <c r="AQ29" s="300" t="e">
        <f t="shared" si="1"/>
        <v>#REF!</v>
      </c>
    </row>
    <row r="30" spans="1:43" s="195" customFormat="1" ht="54.75" customHeight="1" thickBot="1" x14ac:dyDescent="0.3">
      <c r="A30" s="205">
        <v>9</v>
      </c>
      <c r="B30" s="24" t="s">
        <v>19</v>
      </c>
      <c r="C30" s="1390" t="s">
        <v>17</v>
      </c>
      <c r="D30" s="1390"/>
      <c r="E30" s="1053" t="s">
        <v>8</v>
      </c>
      <c r="F30" s="206" t="e">
        <f>#REF!</f>
        <v>#REF!</v>
      </c>
      <c r="G30" s="1053">
        <v>1.04</v>
      </c>
      <c r="H30" s="206" t="e">
        <f t="shared" si="3"/>
        <v>#REF!</v>
      </c>
      <c r="I30" s="206" t="e">
        <f>(H30*($I$7+#REF!))+H30</f>
        <v>#REF!</v>
      </c>
      <c r="J30" s="274" t="e">
        <f>ROUND(I30*#REF!*#REF!,0)</f>
        <v>#REF!</v>
      </c>
      <c r="K30" s="275" t="e">
        <f>'тарифы 2018 (1)'!K30</f>
        <v>#REF!</v>
      </c>
      <c r="L30" s="173">
        <f>'тарифы 2018 (1)'!M30</f>
        <v>389</v>
      </c>
      <c r="M30" s="173">
        <f>'тарифы 2018 (1)'!O30</f>
        <v>422.3</v>
      </c>
      <c r="N30" s="192"/>
      <c r="O30" s="173">
        <f>'тарифы 2018 (1)'!S30</f>
        <v>371.4</v>
      </c>
      <c r="P30" s="173">
        <f>'тарифы 2018 (1)'!U30</f>
        <v>265</v>
      </c>
      <c r="Q30" s="173">
        <f>'тарифы 2018 (1)'!W30</f>
        <v>526.79340771584259</v>
      </c>
      <c r="R30" s="173"/>
      <c r="S30" s="173">
        <f>'тарифы 2018 (1)'!AA30</f>
        <v>863</v>
      </c>
      <c r="T30" s="173">
        <f>'тарифы 2018 (1)'!AC30</f>
        <v>353</v>
      </c>
      <c r="U30" s="173">
        <f>'тарифы 2018 (1)'!AE30</f>
        <v>431</v>
      </c>
      <c r="V30" s="173">
        <f>'тарифы 2018 (1)'!AG30</f>
        <v>586</v>
      </c>
      <c r="W30" s="173">
        <f>'тарифы 2018 (1)'!AI30</f>
        <v>480</v>
      </c>
      <c r="X30" s="173">
        <f>'тарифы 2018 (1)'!AK30</f>
        <v>424</v>
      </c>
      <c r="Y30" s="411">
        <v>159.4</v>
      </c>
      <c r="Z30" s="173">
        <f>'тарифы 2018 (1)'!AO30</f>
        <v>469.5</v>
      </c>
      <c r="AA30" s="173">
        <f>'тарифы 2018 (1)'!AQ30</f>
        <v>686.49399999999991</v>
      </c>
      <c r="AB30" s="173">
        <v>686.49399999999991</v>
      </c>
      <c r="AC30" s="173">
        <f>'тарифы 2018 (1)'!AS30</f>
        <v>587</v>
      </c>
      <c r="AD30" s="173">
        <f>'тарифы 2018 (1)'!AU30</f>
        <v>519.61</v>
      </c>
      <c r="AE30" s="173">
        <f>'тарифы 2018 (1)'!AW30</f>
        <v>365</v>
      </c>
      <c r="AF30" s="173"/>
      <c r="AG30" s="173">
        <f>'тарифы 2018 (1)'!BA30</f>
        <v>782</v>
      </c>
      <c r="AH30" s="173">
        <f>'тарифы 2018 (1)'!BC30</f>
        <v>398.72965517241386</v>
      </c>
      <c r="AI30" s="173">
        <f>'тарифы 2018 (1)'!BE30</f>
        <v>757</v>
      </c>
      <c r="AJ30" s="173">
        <f>'тарифы 2018 (1)'!BG30</f>
        <v>621</v>
      </c>
      <c r="AK30" s="173">
        <f>'тарифы 2018 (1)'!BI30</f>
        <v>594.12800000000004</v>
      </c>
      <c r="AL30" s="173">
        <f>'тарифы 2018 (1)'!BK30</f>
        <v>314</v>
      </c>
      <c r="AM30" s="173">
        <f>'тарифы 2018 (1)'!BM30</f>
        <v>274</v>
      </c>
      <c r="AN30" s="173">
        <f>'тарифы 2018 (1)'!BO30</f>
        <v>540</v>
      </c>
      <c r="AO30" s="173">
        <f>'тарифы 2018 (1)'!BQ30</f>
        <v>870.1</v>
      </c>
      <c r="AP30" s="300">
        <f t="shared" si="0"/>
        <v>508.73885418104652</v>
      </c>
      <c r="AQ30" s="300" t="e">
        <f t="shared" si="1"/>
        <v>#REF!</v>
      </c>
    </row>
    <row r="31" spans="1:43" s="195" customFormat="1" ht="45" customHeight="1" x14ac:dyDescent="0.25">
      <c r="A31" s="1452">
        <v>10</v>
      </c>
      <c r="B31" s="1454" t="s">
        <v>20</v>
      </c>
      <c r="C31" s="1402" t="s">
        <v>17</v>
      </c>
      <c r="D31" s="1402"/>
      <c r="E31" s="143" t="s">
        <v>21</v>
      </c>
      <c r="F31" s="211" t="e">
        <f>#REF!</f>
        <v>#REF!</v>
      </c>
      <c r="G31" s="143">
        <v>0.74</v>
      </c>
      <c r="H31" s="211" t="e">
        <f t="shared" si="3"/>
        <v>#REF!</v>
      </c>
      <c r="I31" s="1396" t="e">
        <f>((H31+H32+H33+H34)*($I$7+#REF!))+(H31+H32+H33+H34)</f>
        <v>#REF!</v>
      </c>
      <c r="J31" s="1415" t="e">
        <f>ROUND(I31*#REF!*#REF!,0)</f>
        <v>#REF!</v>
      </c>
      <c r="K31" s="1405" t="e">
        <f>'тарифы 2018 (1)'!K31</f>
        <v>#REF!</v>
      </c>
      <c r="L31" s="1459">
        <f>'тарифы 2018 (1)'!M31</f>
        <v>537</v>
      </c>
      <c r="M31" s="1459">
        <f>'тарифы 2018 (1)'!O31</f>
        <v>508.4</v>
      </c>
      <c r="N31" s="1459">
        <f>'тарифы 2018 (1)'!Q31</f>
        <v>748.5</v>
      </c>
      <c r="O31" s="1459">
        <f>'тарифы 2018 (1)'!S31</f>
        <v>512.6</v>
      </c>
      <c r="P31" s="1459">
        <f>'тарифы 2018 (1)'!U31</f>
        <v>234</v>
      </c>
      <c r="Q31" s="1459">
        <f>'тарифы 2018 (1)'!W31</f>
        <v>752.3971255959093</v>
      </c>
      <c r="R31" s="1459"/>
      <c r="S31" s="1459">
        <f>'тарифы 2018 (1)'!AA31</f>
        <v>1286</v>
      </c>
      <c r="T31" s="1459">
        <f>'тарифы 2018 (1)'!AC31</f>
        <v>529</v>
      </c>
      <c r="U31" s="1459">
        <f>'тарифы 2018 (1)'!AE31</f>
        <v>582</v>
      </c>
      <c r="V31" s="1459">
        <f>'тарифы 2018 (1)'!AG31</f>
        <v>866</v>
      </c>
      <c r="W31" s="1459">
        <f>'тарифы 2018 (1)'!AI31</f>
        <v>726</v>
      </c>
      <c r="X31" s="1459">
        <f>'тарифы 2018 (1)'!AK31</f>
        <v>620</v>
      </c>
      <c r="Y31" s="1462">
        <v>2181</v>
      </c>
      <c r="Z31" s="1459">
        <f>'тарифы 2018 (1)'!AO31</f>
        <v>694</v>
      </c>
      <c r="AA31" s="1459">
        <f>'тарифы 2018 (1)'!AQ31</f>
        <v>941.59599999999989</v>
      </c>
      <c r="AB31" s="1459">
        <v>941.59599999999989</v>
      </c>
      <c r="AC31" s="1459">
        <f>'тарифы 2018 (1)'!AS31</f>
        <v>809</v>
      </c>
      <c r="AD31" s="1459">
        <f>'тарифы 2018 (1)'!AU31</f>
        <v>744.42</v>
      </c>
      <c r="AE31" s="1459">
        <f>'тарифы 2018 (1)'!AW31</f>
        <v>531</v>
      </c>
      <c r="AF31" s="1459">
        <f>'тарифы 2018 (1)'!AY31</f>
        <v>608</v>
      </c>
      <c r="AG31" s="1459">
        <f>'тарифы 2018 (1)'!BA31</f>
        <v>1169</v>
      </c>
      <c r="AH31" s="1459">
        <f>'тарифы 2018 (1)'!BC31</f>
        <v>569.27630150753794</v>
      </c>
      <c r="AI31" s="1459">
        <f>'тарифы 2018 (1)'!BE31</f>
        <v>1118.9949999999999</v>
      </c>
      <c r="AJ31" s="1459">
        <f>'тарифы 2018 (1)'!BG31</f>
        <v>909</v>
      </c>
      <c r="AK31" s="1459">
        <f>'тарифы 2018 (1)'!BI31</f>
        <v>899.56000000000006</v>
      </c>
      <c r="AL31" s="1459">
        <f>'тарифы 2018 (1)'!BK31</f>
        <v>469</v>
      </c>
      <c r="AM31" s="1459">
        <f>'тарифы 2018 (1)'!BM31</f>
        <v>401</v>
      </c>
      <c r="AN31" s="1459">
        <f>'тарифы 2018 (1)'!BO31</f>
        <v>745</v>
      </c>
      <c r="AO31" s="1459">
        <f>'тарифы 2018 (1)'!BQ31</f>
        <v>1302.4000000000001</v>
      </c>
      <c r="AP31" s="1465">
        <f>AVERAGE(L31:AO34)</f>
        <v>790.88760093460155</v>
      </c>
      <c r="AQ31" s="1466" t="e">
        <f>AP31*100/K31</f>
        <v>#REF!</v>
      </c>
    </row>
    <row r="32" spans="1:43" s="195" customFormat="1" ht="45" customHeight="1" x14ac:dyDescent="0.25">
      <c r="A32" s="1182"/>
      <c r="B32" s="1455"/>
      <c r="C32" s="1412"/>
      <c r="D32" s="1412"/>
      <c r="E32" s="212" t="s">
        <v>22</v>
      </c>
      <c r="F32" s="213" t="e">
        <f>#REF!</f>
        <v>#REF!</v>
      </c>
      <c r="G32" s="212">
        <v>0.37</v>
      </c>
      <c r="H32" s="213" t="e">
        <f t="shared" si="3"/>
        <v>#REF!</v>
      </c>
      <c r="I32" s="1414"/>
      <c r="J32" s="1416"/>
      <c r="K32" s="1406" t="e">
        <f>'тарифы 2018 (1)'!K32</f>
        <v>#REF!</v>
      </c>
      <c r="L32" s="1460"/>
      <c r="M32" s="1460"/>
      <c r="N32" s="1460"/>
      <c r="O32" s="1460"/>
      <c r="P32" s="1460"/>
      <c r="Q32" s="1460"/>
      <c r="R32" s="1460"/>
      <c r="S32" s="1460"/>
      <c r="T32" s="1460"/>
      <c r="U32" s="1460"/>
      <c r="V32" s="1460"/>
      <c r="W32" s="1460"/>
      <c r="X32" s="1460"/>
      <c r="Y32" s="1463"/>
      <c r="Z32" s="1460"/>
      <c r="AA32" s="1460"/>
      <c r="AB32" s="1460"/>
      <c r="AC32" s="1460"/>
      <c r="AD32" s="1460"/>
      <c r="AE32" s="1460"/>
      <c r="AF32" s="1460"/>
      <c r="AG32" s="1460"/>
      <c r="AH32" s="1460"/>
      <c r="AI32" s="1460"/>
      <c r="AJ32" s="1460"/>
      <c r="AK32" s="1460"/>
      <c r="AL32" s="1460"/>
      <c r="AM32" s="1460"/>
      <c r="AN32" s="1460"/>
      <c r="AO32" s="1460"/>
      <c r="AP32" s="1465"/>
      <c r="AQ32" s="1466"/>
    </row>
    <row r="33" spans="1:43" s="195" customFormat="1" ht="45" customHeight="1" x14ac:dyDescent="0.25">
      <c r="A33" s="1182"/>
      <c r="B33" s="1455"/>
      <c r="C33" s="1412"/>
      <c r="D33" s="1412"/>
      <c r="E33" s="212" t="s">
        <v>23</v>
      </c>
      <c r="F33" s="213" t="e">
        <f>#REF!</f>
        <v>#REF!</v>
      </c>
      <c r="G33" s="212">
        <v>0.11</v>
      </c>
      <c r="H33" s="213" t="e">
        <f t="shared" si="3"/>
        <v>#REF!</v>
      </c>
      <c r="I33" s="1414"/>
      <c r="J33" s="1416"/>
      <c r="K33" s="1406" t="e">
        <f>'тарифы 2018 (1)'!K33</f>
        <v>#REF!</v>
      </c>
      <c r="L33" s="1460"/>
      <c r="M33" s="1460"/>
      <c r="N33" s="1460"/>
      <c r="O33" s="1460"/>
      <c r="P33" s="1460"/>
      <c r="Q33" s="1460"/>
      <c r="R33" s="1460"/>
      <c r="S33" s="1460"/>
      <c r="T33" s="1460"/>
      <c r="U33" s="1460"/>
      <c r="V33" s="1460"/>
      <c r="W33" s="1460"/>
      <c r="X33" s="1460"/>
      <c r="Y33" s="1463"/>
      <c r="Z33" s="1460"/>
      <c r="AA33" s="1460"/>
      <c r="AB33" s="1460"/>
      <c r="AC33" s="1460"/>
      <c r="AD33" s="1460"/>
      <c r="AE33" s="1460"/>
      <c r="AF33" s="1460"/>
      <c r="AG33" s="1460"/>
      <c r="AH33" s="1460"/>
      <c r="AI33" s="1460"/>
      <c r="AJ33" s="1460"/>
      <c r="AK33" s="1460"/>
      <c r="AL33" s="1460"/>
      <c r="AM33" s="1460"/>
      <c r="AN33" s="1460"/>
      <c r="AO33" s="1460"/>
      <c r="AP33" s="1465"/>
      <c r="AQ33" s="1466"/>
    </row>
    <row r="34" spans="1:43" s="195" customFormat="1" ht="45" customHeight="1" thickBot="1" x14ac:dyDescent="0.3">
      <c r="A34" s="1453"/>
      <c r="B34" s="1456"/>
      <c r="C34" s="1413"/>
      <c r="D34" s="1413"/>
      <c r="E34" s="214" t="s">
        <v>24</v>
      </c>
      <c r="F34" s="215" t="e">
        <f>#REF!</f>
        <v>#REF!</v>
      </c>
      <c r="G34" s="214">
        <v>0.2</v>
      </c>
      <c r="H34" s="215" t="e">
        <f t="shared" si="3"/>
        <v>#REF!</v>
      </c>
      <c r="I34" s="1397"/>
      <c r="J34" s="1416"/>
      <c r="K34" s="1406" t="e">
        <f>'тарифы 2018 (1)'!K34</f>
        <v>#REF!</v>
      </c>
      <c r="L34" s="1461"/>
      <c r="M34" s="1461"/>
      <c r="N34" s="1461"/>
      <c r="O34" s="1461"/>
      <c r="P34" s="1461"/>
      <c r="Q34" s="1461"/>
      <c r="R34" s="1461"/>
      <c r="S34" s="1461"/>
      <c r="T34" s="1461"/>
      <c r="U34" s="1461"/>
      <c r="V34" s="1461"/>
      <c r="W34" s="1461"/>
      <c r="X34" s="1461"/>
      <c r="Y34" s="1464"/>
      <c r="Z34" s="1461"/>
      <c r="AA34" s="1461"/>
      <c r="AB34" s="1461"/>
      <c r="AC34" s="1461"/>
      <c r="AD34" s="1461"/>
      <c r="AE34" s="1461"/>
      <c r="AF34" s="1461"/>
      <c r="AG34" s="1461"/>
      <c r="AH34" s="1461"/>
      <c r="AI34" s="1461"/>
      <c r="AJ34" s="1461"/>
      <c r="AK34" s="1461"/>
      <c r="AL34" s="1461"/>
      <c r="AM34" s="1461"/>
      <c r="AN34" s="1461"/>
      <c r="AO34" s="1461"/>
      <c r="AP34" s="1465"/>
      <c r="AQ34" s="1466"/>
    </row>
    <row r="35" spans="1:43" s="195" customFormat="1" ht="56.25" customHeight="1" thickBot="1" x14ac:dyDescent="0.3">
      <c r="A35" s="205">
        <v>11</v>
      </c>
      <c r="B35" s="24" t="s">
        <v>25</v>
      </c>
      <c r="C35" s="1390" t="s">
        <v>26</v>
      </c>
      <c r="D35" s="1390"/>
      <c r="E35" s="1053" t="s">
        <v>382</v>
      </c>
      <c r="F35" s="206" t="e">
        <f>#REF!</f>
        <v>#REF!</v>
      </c>
      <c r="G35" s="1053">
        <v>0.15</v>
      </c>
      <c r="H35" s="206" t="e">
        <f t="shared" si="3"/>
        <v>#REF!</v>
      </c>
      <c r="I35" s="206" t="e">
        <f>(H35*($I$7+#REF!))+H35</f>
        <v>#REF!</v>
      </c>
      <c r="J35" s="274" t="e">
        <f>ROUND(I35*#REF!*#REF!,0)</f>
        <v>#REF!</v>
      </c>
      <c r="K35" s="275" t="e">
        <f>'тарифы 2018 (1)'!K35</f>
        <v>#REF!</v>
      </c>
      <c r="L35" s="173">
        <f>'тарифы 2018 (1)'!M35</f>
        <v>43</v>
      </c>
      <c r="M35" s="173">
        <f>'тарифы 2018 (1)'!O35</f>
        <v>45.1</v>
      </c>
      <c r="N35" s="173">
        <f>'тарифы 2018 (1)'!Q35</f>
        <v>46.7</v>
      </c>
      <c r="O35" s="173">
        <f>'тарифы 2018 (1)'!S35</f>
        <v>46.7</v>
      </c>
      <c r="P35" s="173">
        <f>'тарифы 2018 (1)'!U35</f>
        <v>44</v>
      </c>
      <c r="Q35" s="173">
        <f>'тарифы 2018 (1)'!W35</f>
        <v>66.17597088241817</v>
      </c>
      <c r="R35" s="173"/>
      <c r="S35" s="173">
        <f>'тарифы 2018 (1)'!AA35</f>
        <v>112</v>
      </c>
      <c r="T35" s="173">
        <f>'тарифы 2018 (1)'!AC35</f>
        <v>44</v>
      </c>
      <c r="U35" s="173">
        <f>'тарифы 2018 (1)'!AE35</f>
        <v>52</v>
      </c>
      <c r="V35" s="173">
        <f>'тарифы 2018 (1)'!AG35</f>
        <v>70</v>
      </c>
      <c r="W35" s="173">
        <f>'тарифы 2018 (1)'!AI35</f>
        <v>55</v>
      </c>
      <c r="X35" s="173">
        <f>'тарифы 2018 (1)'!AK35</f>
        <v>54</v>
      </c>
      <c r="Y35" s="411">
        <v>46.9</v>
      </c>
      <c r="Z35" s="173">
        <f>'тарифы 2018 (1)'!AO35</f>
        <v>58.9</v>
      </c>
      <c r="AA35" s="173">
        <f>'тарифы 2018 (1)'!AQ35</f>
        <v>86.070999999999998</v>
      </c>
      <c r="AB35" s="173">
        <f>AA35</f>
        <v>86.070999999999998</v>
      </c>
      <c r="AC35" s="173">
        <f>'тарифы 2018 (1)'!AS35</f>
        <v>74</v>
      </c>
      <c r="AD35" s="173">
        <f>'тарифы 2018 (1)'!AU35</f>
        <v>70.16</v>
      </c>
      <c r="AE35" s="173">
        <f>'тарифы 2018 (1)'!AW35</f>
        <v>46</v>
      </c>
      <c r="AF35" s="173">
        <f>'тарифы 2018 (1)'!AY35</f>
        <v>0.28458000000000006</v>
      </c>
      <c r="AG35" s="173">
        <f>'тарифы 2018 (1)'!BA35</f>
        <v>98</v>
      </c>
      <c r="AH35" s="173">
        <f>'тарифы 2018 (1)'!BC35</f>
        <v>48.106666666666662</v>
      </c>
      <c r="AI35" s="173">
        <f>'тарифы 2018 (1)'!BE35</f>
        <v>96</v>
      </c>
      <c r="AJ35" s="173">
        <f>'тарифы 2018 (1)'!BG35</f>
        <v>72</v>
      </c>
      <c r="AK35" s="173">
        <f>'тарифы 2018 (1)'!BI35</f>
        <v>75.311999999999998</v>
      </c>
      <c r="AL35" s="173">
        <f>'тарифы 2018 (1)'!BK35</f>
        <v>40</v>
      </c>
      <c r="AM35" s="173">
        <f>'тарифы 2018 (1)'!BM35</f>
        <v>37</v>
      </c>
      <c r="AN35" s="173">
        <f>'тарифы 2018 (1)'!BO35</f>
        <v>72</v>
      </c>
      <c r="AO35" s="173">
        <f>'тарифы 2018 (1)'!BQ35</f>
        <v>114.4</v>
      </c>
      <c r="AP35" s="300">
        <f t="shared" si="0"/>
        <v>62.064869570658097</v>
      </c>
      <c r="AQ35" s="300" t="e">
        <f t="shared" si="1"/>
        <v>#REF!</v>
      </c>
    </row>
    <row r="36" spans="1:43" s="195" customFormat="1" ht="35.25" customHeight="1" thickBot="1" x14ac:dyDescent="0.3">
      <c r="A36" s="1457" t="s">
        <v>27</v>
      </c>
      <c r="B36" s="1458"/>
      <c r="C36" s="329"/>
      <c r="D36" s="329"/>
      <c r="E36" s="329"/>
      <c r="F36" s="329"/>
      <c r="G36" s="329"/>
      <c r="H36" s="329"/>
      <c r="I36" s="329"/>
      <c r="J36" s="329"/>
      <c r="K36" s="330"/>
      <c r="L36" s="173"/>
      <c r="M36" s="173"/>
      <c r="N36" s="173"/>
      <c r="O36" s="173"/>
      <c r="P36" s="173"/>
      <c r="Q36" s="173"/>
      <c r="R36" s="173"/>
      <c r="S36" s="173"/>
      <c r="T36" s="173"/>
      <c r="U36" s="173"/>
      <c r="V36" s="173"/>
      <c r="W36" s="173"/>
      <c r="X36" s="173"/>
      <c r="Y36" s="174"/>
      <c r="Z36" s="173"/>
      <c r="AA36" s="173"/>
      <c r="AB36" s="173"/>
      <c r="AC36" s="173"/>
      <c r="AD36" s="173"/>
      <c r="AE36" s="173"/>
      <c r="AF36" s="173"/>
      <c r="AG36" s="173"/>
      <c r="AH36" s="173"/>
      <c r="AI36" s="173"/>
      <c r="AJ36" s="173"/>
      <c r="AK36" s="173"/>
      <c r="AL36" s="173"/>
      <c r="AM36" s="173"/>
      <c r="AN36" s="173"/>
      <c r="AO36" s="173"/>
      <c r="AP36" s="300"/>
      <c r="AQ36" s="300"/>
    </row>
    <row r="37" spans="1:43" s="195" customFormat="1" ht="47.25" customHeight="1" thickBot="1" x14ac:dyDescent="0.3">
      <c r="A37" s="205">
        <v>1</v>
      </c>
      <c r="B37" s="513" t="e">
        <f>#REF!</f>
        <v>#REF!</v>
      </c>
      <c r="C37" s="1390" t="s">
        <v>3</v>
      </c>
      <c r="D37" s="1390"/>
      <c r="E37" s="1053" t="s">
        <v>383</v>
      </c>
      <c r="F37" s="206" t="e">
        <f>#REF!</f>
        <v>#REF!</v>
      </c>
      <c r="G37" s="1053">
        <v>0.32</v>
      </c>
      <c r="H37" s="206" t="e">
        <f t="shared" ref="H37:H60" si="4">F37*G37</f>
        <v>#REF!</v>
      </c>
      <c r="I37" s="206" t="e">
        <f>(H37*($I$7+#REF!))+H37</f>
        <v>#REF!</v>
      </c>
      <c r="J37" s="274" t="e">
        <f>ROUND(I37*#REF!*#REF!,0)</f>
        <v>#REF!</v>
      </c>
      <c r="K37" s="275" t="e">
        <f>'тарифы 2018 (1)'!K37</f>
        <v>#REF!</v>
      </c>
      <c r="L37" s="173">
        <f>'тарифы 2018 (1)'!M37</f>
        <v>120</v>
      </c>
      <c r="M37" s="173">
        <f>'тарифы 2018 (1)'!O37</f>
        <v>109.7</v>
      </c>
      <c r="N37" s="173">
        <f>'тарифы 2018 (1)'!Q37</f>
        <v>152.25</v>
      </c>
      <c r="O37" s="173">
        <f>'тарифы 2018 (1)'!S37</f>
        <v>114.3</v>
      </c>
      <c r="P37" s="173">
        <f>'тарифы 2018 (1)'!U37</f>
        <v>66</v>
      </c>
      <c r="Q37" s="173">
        <f>'тарифы 2018 (1)'!W37</f>
        <v>162.09027929718232</v>
      </c>
      <c r="R37" s="173"/>
      <c r="S37" s="173">
        <f>'тарифы 2018 (1)'!AA37</f>
        <v>103.35000000000001</v>
      </c>
      <c r="T37" s="173">
        <f>'тарифы 2018 (1)'!AC37</f>
        <v>109</v>
      </c>
      <c r="U37" s="173">
        <f>'тарифы 2018 (1)'!AE37</f>
        <v>126</v>
      </c>
      <c r="V37" s="173">
        <f>'тарифы 2018 (1)'!AG37</f>
        <v>157</v>
      </c>
      <c r="W37" s="173">
        <f>'тарифы 2018 (1)'!AI37</f>
        <v>132</v>
      </c>
      <c r="X37" s="173">
        <f>'тарифы 2018 (1)'!AK37</f>
        <v>131</v>
      </c>
      <c r="Y37" s="174">
        <v>85</v>
      </c>
      <c r="Z37" s="173">
        <f>'тарифы 2018 (1)'!AO37</f>
        <v>144.5</v>
      </c>
      <c r="AA37" s="173">
        <f>'тарифы 2018 (1)'!AQ37</f>
        <v>153.01971999999998</v>
      </c>
      <c r="AB37" s="173">
        <v>153.01971999999998</v>
      </c>
      <c r="AC37" s="173">
        <f>'тарифы 2018 (1)'!AS37</f>
        <v>181</v>
      </c>
      <c r="AD37" s="173">
        <f>'тарифы 2018 (1)'!AU37</f>
        <v>159.88</v>
      </c>
      <c r="AE37" s="173">
        <f>'тарифы 2018 (1)'!AW37</f>
        <v>112</v>
      </c>
      <c r="AF37" s="173">
        <f>'тарифы 2018 (1)'!AY37</f>
        <v>94.86</v>
      </c>
      <c r="AG37" s="173">
        <f>'тарифы 2018 (1)'!BA37</f>
        <v>241</v>
      </c>
      <c r="AH37" s="173">
        <f>'тарифы 2018 (1)'!BC37</f>
        <v>113.51115577889449</v>
      </c>
      <c r="AI37" s="173">
        <f>'тарифы 2018 (1)'!BE37</f>
        <v>173</v>
      </c>
      <c r="AJ37" s="173">
        <f>'тарифы 2018 (1)'!BG37</f>
        <v>100</v>
      </c>
      <c r="AK37" s="173">
        <f>'тарифы 2018 (1)'!BI37</f>
        <v>107.26730000000001</v>
      </c>
      <c r="AL37" s="173">
        <f>'тарифы 2018 (1)'!BK37</f>
        <v>97</v>
      </c>
      <c r="AM37" s="173">
        <f>'тарифы 2018 (1)'!BM37</f>
        <v>107</v>
      </c>
      <c r="AN37" s="173">
        <f>'тарифы 2018 (1)'!BO37</f>
        <v>166</v>
      </c>
      <c r="AO37" s="173">
        <f>'тарифы 2018 (1)'!BQ37</f>
        <v>208.68875367999999</v>
      </c>
      <c r="AP37" s="300">
        <f t="shared" si="0"/>
        <v>133.77368719848542</v>
      </c>
      <c r="AQ37" s="300" t="e">
        <f t="shared" si="1"/>
        <v>#REF!</v>
      </c>
    </row>
    <row r="38" spans="1:43" s="195" customFormat="1" ht="47.25" customHeight="1" thickBot="1" x14ac:dyDescent="0.3">
      <c r="A38" s="221">
        <v>2</v>
      </c>
      <c r="B38" s="514" t="e">
        <f>#REF!</f>
        <v>#REF!</v>
      </c>
      <c r="C38" s="1383" t="s">
        <v>3</v>
      </c>
      <c r="D38" s="1383"/>
      <c r="E38" s="1054" t="s">
        <v>8</v>
      </c>
      <c r="F38" s="222" t="e">
        <f>#REF!</f>
        <v>#REF!</v>
      </c>
      <c r="G38" s="1054">
        <v>0.96</v>
      </c>
      <c r="H38" s="222" t="e">
        <f t="shared" si="4"/>
        <v>#REF!</v>
      </c>
      <c r="I38" s="222" t="e">
        <f>(H38*($I$7+#REF!))+H38</f>
        <v>#REF!</v>
      </c>
      <c r="J38" s="278" t="e">
        <f>ROUND(I38*#REF!*#REF!,0)</f>
        <v>#REF!</v>
      </c>
      <c r="K38" s="279" t="e">
        <f>'тарифы 2018 (1)'!K38</f>
        <v>#REF!</v>
      </c>
      <c r="L38" s="173">
        <f>'тарифы 2018 (1)'!M38</f>
        <v>359</v>
      </c>
      <c r="M38" s="173">
        <f>'тарифы 2018 (1)'!O38</f>
        <v>329.2</v>
      </c>
      <c r="N38" s="173">
        <f>'тарифы 2018 (1)'!Q38</f>
        <v>456.75</v>
      </c>
      <c r="O38" s="173">
        <f>'тарифы 2018 (1)'!S38</f>
        <v>342.9</v>
      </c>
      <c r="P38" s="173">
        <f>'тарифы 2018 (1)'!U38</f>
        <v>199</v>
      </c>
      <c r="Q38" s="173">
        <f>'тарифы 2018 (1)'!W38</f>
        <v>486.27083789154688</v>
      </c>
      <c r="R38" s="173">
        <f>'тарифы 2018 (1)'!Y38</f>
        <v>240</v>
      </c>
      <c r="S38" s="173">
        <f>'тарифы 2018 (1)'!AA38</f>
        <v>310.44</v>
      </c>
      <c r="T38" s="173">
        <f>'тарифы 2018 (1)'!AC38</f>
        <v>326</v>
      </c>
      <c r="U38" s="173">
        <f>'тарифы 2018 (1)'!AE38</f>
        <v>379</v>
      </c>
      <c r="V38" s="173">
        <f>'тарифы 2018 (1)'!AG38</f>
        <v>471</v>
      </c>
      <c r="W38" s="173">
        <f>'тарифы 2018 (1)'!AI38</f>
        <v>396</v>
      </c>
      <c r="X38" s="173">
        <f>'тарифы 2018 (1)'!AK38</f>
        <v>391</v>
      </c>
      <c r="Y38" s="174">
        <v>214</v>
      </c>
      <c r="Z38" s="173">
        <f>'тарифы 2018 (1)'!AO38</f>
        <v>433.4</v>
      </c>
      <c r="AA38" s="173">
        <f>'тарифы 2018 (1)'!AQ38</f>
        <v>554.14998600000001</v>
      </c>
      <c r="AB38" s="173">
        <v>554.14998600000001</v>
      </c>
      <c r="AC38" s="173">
        <f>'тарифы 2018 (1)'!AS38</f>
        <v>542</v>
      </c>
      <c r="AD38" s="173">
        <f>'тарифы 2018 (1)'!AU38</f>
        <v>479.64</v>
      </c>
      <c r="AE38" s="173">
        <f>'тарифы 2018 (1)'!AW38</f>
        <v>337</v>
      </c>
      <c r="AF38" s="173">
        <f>'тарифы 2018 (1)'!AY38</f>
        <v>321.46999999999997</v>
      </c>
      <c r="AG38" s="173">
        <f>'тарифы 2018 (1)'!BA38</f>
        <v>722</v>
      </c>
      <c r="AH38" s="173">
        <f>'тарифы 2018 (1)'!BC38</f>
        <v>341.66566164154108</v>
      </c>
      <c r="AI38" s="173">
        <f>'тарифы 2018 (1)'!BE38</f>
        <v>518</v>
      </c>
      <c r="AJ38" s="173">
        <f>'тарифы 2018 (1)'!BG38</f>
        <v>525</v>
      </c>
      <c r="AK38" s="173">
        <f>'тарифы 2018 (1)'!BI38</f>
        <v>321.18894399999999</v>
      </c>
      <c r="AL38" s="173">
        <f>'тарифы 2018 (1)'!BK38</f>
        <v>290</v>
      </c>
      <c r="AM38" s="173">
        <f>'тарифы 2018 (1)'!BM38</f>
        <v>321</v>
      </c>
      <c r="AN38" s="173">
        <f>'тарифы 2018 (1)'!BO38</f>
        <v>498</v>
      </c>
      <c r="AO38" s="173">
        <f>'тарифы 2018 (1)'!BQ38</f>
        <v>208.68875367999999</v>
      </c>
      <c r="AP38" s="300">
        <f t="shared" si="0"/>
        <v>395.59713897376963</v>
      </c>
      <c r="AQ38" s="300" t="e">
        <f t="shared" si="1"/>
        <v>#REF!</v>
      </c>
    </row>
    <row r="39" spans="1:43" s="195" customFormat="1" ht="47.25" customHeight="1" thickBot="1" x14ac:dyDescent="0.3">
      <c r="A39" s="205">
        <v>3</v>
      </c>
      <c r="B39" s="513" t="e">
        <f>#REF!</f>
        <v>#REF!</v>
      </c>
      <c r="C39" s="1390" t="s">
        <v>3</v>
      </c>
      <c r="D39" s="1390"/>
      <c r="E39" s="1053" t="s">
        <v>8</v>
      </c>
      <c r="F39" s="206" t="e">
        <f>#REF!</f>
        <v>#REF!</v>
      </c>
      <c r="G39" s="1053">
        <v>1.18</v>
      </c>
      <c r="H39" s="206" t="e">
        <f t="shared" si="4"/>
        <v>#REF!</v>
      </c>
      <c r="I39" s="206" t="e">
        <f>(H39*($I$7+#REF!))+H39</f>
        <v>#REF!</v>
      </c>
      <c r="J39" s="274" t="e">
        <f>ROUND(I39*#REF!*#REF!,0)</f>
        <v>#REF!</v>
      </c>
      <c r="K39" s="275" t="e">
        <f>'тарифы 2018 (1)'!K39</f>
        <v>#REF!</v>
      </c>
      <c r="L39" s="173">
        <f>'тарифы 2018 (1)'!M39</f>
        <v>441</v>
      </c>
      <c r="M39" s="173">
        <f>'тарифы 2018 (1)'!O39</f>
        <v>404.6</v>
      </c>
      <c r="N39" s="173">
        <f>'тарифы 2018 (1)'!Q39</f>
        <v>561</v>
      </c>
      <c r="O39" s="173">
        <f>'тарифы 2018 (1)'!S39</f>
        <v>421.4</v>
      </c>
      <c r="P39" s="173">
        <f>'тарифы 2018 (1)'!U39</f>
        <v>245</v>
      </c>
      <c r="Q39" s="173">
        <f>'тарифы 2018 (1)'!W39</f>
        <v>597.70790490835964</v>
      </c>
      <c r="R39" s="173">
        <f>'тарифы 2018 (1)'!Y39</f>
        <v>289</v>
      </c>
      <c r="S39" s="173">
        <f>'тарифы 2018 (1)'!AA39</f>
        <v>381.81</v>
      </c>
      <c r="T39" s="173">
        <f>'тарифы 2018 (1)'!AC39</f>
        <v>401</v>
      </c>
      <c r="U39" s="173">
        <f>'тарифы 2018 (1)'!AE39</f>
        <v>466</v>
      </c>
      <c r="V39" s="173">
        <f>'тарифы 2018 (1)'!AG39</f>
        <v>579</v>
      </c>
      <c r="W39" s="173">
        <f>'тарифы 2018 (1)'!AI39</f>
        <v>486</v>
      </c>
      <c r="X39" s="173">
        <f>'тарифы 2018 (1)'!AK39</f>
        <v>480</v>
      </c>
      <c r="Y39" s="174">
        <v>282</v>
      </c>
      <c r="Z39" s="173">
        <f>'тарифы 2018 (1)'!AO39</f>
        <v>532.70000000000005</v>
      </c>
      <c r="AA39" s="173">
        <f>'тарифы 2018 (1)'!AQ39</f>
        <v>620.82286399999998</v>
      </c>
      <c r="AB39" s="173">
        <v>620.82286399999998</v>
      </c>
      <c r="AC39" s="173">
        <f>'тарифы 2018 (1)'!AS39</f>
        <v>666</v>
      </c>
      <c r="AD39" s="173">
        <f>'тарифы 2018 (1)'!AU39</f>
        <v>589.55999999999995</v>
      </c>
      <c r="AE39" s="173">
        <f>'тарифы 2018 (1)'!AW39</f>
        <v>414</v>
      </c>
      <c r="AF39" s="173">
        <f>'тарифы 2018 (1)'!AY39</f>
        <v>387.87200000000007</v>
      </c>
      <c r="AG39" s="173">
        <f>'тарифы 2018 (1)'!BA39</f>
        <v>888</v>
      </c>
      <c r="AH39" s="173">
        <f>'тарифы 2018 (1)'!BC39</f>
        <v>419.95117166212538</v>
      </c>
      <c r="AI39" s="173">
        <f>'тарифы 2018 (1)'!BE39</f>
        <v>638</v>
      </c>
      <c r="AJ39" s="173">
        <f>'тарифы 2018 (1)'!BG39</f>
        <v>645</v>
      </c>
      <c r="AK39" s="173">
        <f>'тарифы 2018 (1)'!BI39</f>
        <v>394.74366399999997</v>
      </c>
      <c r="AL39" s="173">
        <f>'тарифы 2018 (1)'!BK39</f>
        <v>357</v>
      </c>
      <c r="AM39" s="173">
        <f>'тарифы 2018 (1)'!BM39</f>
        <v>395</v>
      </c>
      <c r="AN39" s="173">
        <f>'тарифы 2018 (1)'!BO39</f>
        <v>613</v>
      </c>
      <c r="AO39" s="173">
        <f>'тарифы 2018 (1)'!BQ39</f>
        <v>275.71158076</v>
      </c>
      <c r="AP39" s="300">
        <f t="shared" si="0"/>
        <v>483.12340164434949</v>
      </c>
      <c r="AQ39" s="300" t="e">
        <f t="shared" si="1"/>
        <v>#REF!</v>
      </c>
    </row>
    <row r="40" spans="1:43" s="195" customFormat="1" ht="47.25" customHeight="1" thickBot="1" x14ac:dyDescent="0.3">
      <c r="A40" s="221">
        <v>4</v>
      </c>
      <c r="B40" s="515" t="e">
        <f>#REF!</f>
        <v>#REF!</v>
      </c>
      <c r="C40" s="1383" t="s">
        <v>3</v>
      </c>
      <c r="D40" s="1383"/>
      <c r="E40" s="1054" t="s">
        <v>8</v>
      </c>
      <c r="F40" s="222" t="e">
        <f>#REF!</f>
        <v>#REF!</v>
      </c>
      <c r="G40" s="1054">
        <v>0.5</v>
      </c>
      <c r="H40" s="222" t="e">
        <f t="shared" si="4"/>
        <v>#REF!</v>
      </c>
      <c r="I40" s="222" t="e">
        <f>(H40*($I$7+#REF!))+H40</f>
        <v>#REF!</v>
      </c>
      <c r="J40" s="278" t="e">
        <f>ROUND(I40*#REF!*#REF!,0)</f>
        <v>#REF!</v>
      </c>
      <c r="K40" s="279" t="e">
        <f>'тарифы 2018 (1)'!K40</f>
        <v>#REF!</v>
      </c>
      <c r="L40" s="173">
        <f>'тарифы 2018 (1)'!M40</f>
        <v>187</v>
      </c>
      <c r="M40" s="173">
        <f>'тарифы 2018 (1)'!O40</f>
        <v>171.4</v>
      </c>
      <c r="N40" s="173">
        <f>'тарифы 2018 (1)'!Q40</f>
        <v>237.75</v>
      </c>
      <c r="O40" s="173">
        <f>'тарифы 2018 (1)'!S40</f>
        <v>178.6</v>
      </c>
      <c r="P40" s="173">
        <f>'тарифы 2018 (1)'!U40</f>
        <v>127</v>
      </c>
      <c r="Q40" s="173">
        <f>'тарифы 2018 (1)'!W40</f>
        <v>166.3</v>
      </c>
      <c r="R40" s="173">
        <f>'тарифы 2018 (1)'!Y40</f>
        <v>125</v>
      </c>
      <c r="S40" s="173">
        <f>'тарифы 2018 (1)'!AA40</f>
        <v>161.85</v>
      </c>
      <c r="T40" s="173">
        <f>'тарифы 2018 (1)'!AC40</f>
        <v>170</v>
      </c>
      <c r="U40" s="173">
        <f>'тарифы 2018 (1)'!AE40</f>
        <v>197</v>
      </c>
      <c r="V40" s="173">
        <f>'тарифы 2018 (1)'!AG40</f>
        <v>246</v>
      </c>
      <c r="W40" s="173">
        <f>'тарифы 2018 (1)'!AI40</f>
        <v>206</v>
      </c>
      <c r="X40" s="173">
        <f>'тарифы 2018 (1)'!AK40</f>
        <v>204</v>
      </c>
      <c r="Y40" s="174">
        <v>131</v>
      </c>
      <c r="Z40" s="173">
        <f>'тарифы 2018 (1)'!AO40</f>
        <v>225.7</v>
      </c>
      <c r="AA40" s="173">
        <f>'тарифы 2018 (1)'!AQ40</f>
        <v>256.85452999999995</v>
      </c>
      <c r="AB40" s="173">
        <v>256.85452999999995</v>
      </c>
      <c r="AC40" s="173">
        <f>'тарифы 2018 (1)'!AS40</f>
        <v>282</v>
      </c>
      <c r="AD40" s="173">
        <f>'тарифы 2018 (1)'!AU40</f>
        <v>249.81</v>
      </c>
      <c r="AE40" s="173">
        <f>'тарифы 2018 (1)'!AW40</f>
        <v>176</v>
      </c>
      <c r="AF40" s="173">
        <f>'тарифы 2018 (1)'!AY40</f>
        <v>166.53200000000001</v>
      </c>
      <c r="AG40" s="173">
        <f>'тарифы 2018 (1)'!BA40</f>
        <v>376</v>
      </c>
      <c r="AH40" s="173">
        <f>'тарифы 2018 (1)'!BC40</f>
        <v>177.8207073954984</v>
      </c>
      <c r="AI40" s="173">
        <f>'тарифы 2018 (1)'!BE40</f>
        <v>364</v>
      </c>
      <c r="AJ40" s="173">
        <f>'тарифы 2018 (1)'!BG40</f>
        <v>175</v>
      </c>
      <c r="AK40" s="173">
        <f>'тарифы 2018 (1)'!BI40</f>
        <v>205.60176000000001</v>
      </c>
      <c r="AL40" s="173">
        <f>'тарифы 2018 (1)'!BK40</f>
        <v>151</v>
      </c>
      <c r="AM40" s="173">
        <f>'тарифы 2018 (1)'!BM40</f>
        <v>167</v>
      </c>
      <c r="AN40" s="173">
        <f>'тарифы 2018 (1)'!BO40</f>
        <v>259</v>
      </c>
      <c r="AO40" s="173">
        <f>'тарифы 2018 (1)'!BQ40</f>
        <v>144.92198556000002</v>
      </c>
      <c r="AP40" s="300">
        <f t="shared" si="0"/>
        <v>204.7665170985166</v>
      </c>
      <c r="AQ40" s="300" t="e">
        <f t="shared" si="1"/>
        <v>#REF!</v>
      </c>
    </row>
    <row r="41" spans="1:43" s="195" customFormat="1" ht="47.25" customHeight="1" thickBot="1" x14ac:dyDescent="0.3">
      <c r="A41" s="205">
        <v>5</v>
      </c>
      <c r="B41" s="513" t="e">
        <f>#REF!</f>
        <v>#REF!</v>
      </c>
      <c r="C41" s="1390" t="s">
        <v>3</v>
      </c>
      <c r="D41" s="1390"/>
      <c r="E41" s="1053" t="s">
        <v>8</v>
      </c>
      <c r="F41" s="206" t="e">
        <f>#REF!</f>
        <v>#REF!</v>
      </c>
      <c r="G41" s="1053">
        <v>0.3</v>
      </c>
      <c r="H41" s="206" t="e">
        <f t="shared" si="4"/>
        <v>#REF!</v>
      </c>
      <c r="I41" s="206" t="e">
        <f>(H41*($I$7+#REF!))+H41</f>
        <v>#REF!</v>
      </c>
      <c r="J41" s="274" t="e">
        <f>ROUND(I41*#REF!*#REF!,0)</f>
        <v>#REF!</v>
      </c>
      <c r="K41" s="275" t="e">
        <f>'тарифы 2018 (1)'!K41</f>
        <v>#REF!</v>
      </c>
      <c r="L41" s="173">
        <f>'тарифы 2018 (1)'!M41</f>
        <v>112</v>
      </c>
      <c r="M41" s="173">
        <f>'тарифы 2018 (1)'!O41</f>
        <v>102.9</v>
      </c>
      <c r="N41" s="173">
        <f>'тарифы 2018 (1)'!Q41</f>
        <v>142.5</v>
      </c>
      <c r="O41" s="173">
        <f>'тарифы 2018 (1)'!S41</f>
        <v>107.1</v>
      </c>
      <c r="P41" s="173">
        <f>'тарифы 2018 (1)'!U41</f>
        <v>81</v>
      </c>
      <c r="Q41" s="173">
        <f>'тарифы 2018 (1)'!W41</f>
        <v>99.76</v>
      </c>
      <c r="R41" s="173">
        <f>'тарифы 2018 (1)'!Y41</f>
        <v>75</v>
      </c>
      <c r="S41" s="173">
        <f>'тарифы 2018 (1)'!AA41</f>
        <v>97.11</v>
      </c>
      <c r="T41" s="173">
        <f>'тарифы 2018 (1)'!AC41</f>
        <v>102</v>
      </c>
      <c r="U41" s="173">
        <f>'тарифы 2018 (1)'!AE41</f>
        <v>118</v>
      </c>
      <c r="V41" s="173">
        <f>'тарифы 2018 (1)'!AG41</f>
        <v>147</v>
      </c>
      <c r="W41" s="173">
        <f>'тарифы 2018 (1)'!AI41</f>
        <v>123</v>
      </c>
      <c r="X41" s="173">
        <f>'тарифы 2018 (1)'!AK41</f>
        <v>80</v>
      </c>
      <c r="Y41" s="174">
        <v>79</v>
      </c>
      <c r="Z41" s="173">
        <f>'тарифы 2018 (1)'!AO41</f>
        <v>135.4</v>
      </c>
      <c r="AA41" s="173">
        <f>'тарифы 2018 (1)'!AQ41</f>
        <v>154.112718</v>
      </c>
      <c r="AB41" s="173">
        <v>154.112718</v>
      </c>
      <c r="AC41" s="173">
        <f>'тарифы 2018 (1)'!AS41</f>
        <v>169</v>
      </c>
      <c r="AD41" s="173">
        <f>'тарифы 2018 (1)'!AU41</f>
        <v>149.88999999999999</v>
      </c>
      <c r="AE41" s="173">
        <f>'тарифы 2018 (1)'!AW41</f>
        <v>105</v>
      </c>
      <c r="AF41" s="173">
        <f>'тарифы 2018 (1)'!AY41</f>
        <v>100.13000000000001</v>
      </c>
      <c r="AG41" s="173">
        <f>'тарифы 2018 (1)'!BA41</f>
        <v>110</v>
      </c>
      <c r="AH41" s="173">
        <f>'тарифы 2018 (1)'!BC41</f>
        <v>106.23828877005349</v>
      </c>
      <c r="AI41" s="173">
        <f>'тарифы 2018 (1)'!BE41</f>
        <v>218</v>
      </c>
      <c r="AJ41" s="173">
        <f>'тарифы 2018 (1)'!BG41</f>
        <v>105</v>
      </c>
      <c r="AK41" s="173">
        <f>'тарифы 2018 (1)'!BI41</f>
        <v>123.51168</v>
      </c>
      <c r="AL41" s="173">
        <f>'тарифы 2018 (1)'!BK41</f>
        <v>68</v>
      </c>
      <c r="AM41" s="173">
        <f>'тарифы 2018 (1)'!BM41</f>
        <v>100</v>
      </c>
      <c r="AN41" s="173">
        <f>'тарифы 2018 (1)'!BO41</f>
        <v>110</v>
      </c>
      <c r="AO41" s="173">
        <f>'тарифы 2018 (1)'!BQ41</f>
        <v>86.955927520000003</v>
      </c>
      <c r="AP41" s="300">
        <f t="shared" si="0"/>
        <v>115.39071107633512</v>
      </c>
      <c r="AQ41" s="300" t="e">
        <f t="shared" si="1"/>
        <v>#REF!</v>
      </c>
    </row>
    <row r="42" spans="1:43" s="195" customFormat="1" ht="47.25" customHeight="1" thickBot="1" x14ac:dyDescent="0.3">
      <c r="A42" s="221">
        <v>6</v>
      </c>
      <c r="B42" s="514" t="e">
        <f>#REF!</f>
        <v>#REF!</v>
      </c>
      <c r="C42" s="1383" t="s">
        <v>3</v>
      </c>
      <c r="D42" s="1383"/>
      <c r="E42" s="1054" t="s">
        <v>8</v>
      </c>
      <c r="F42" s="222" t="e">
        <f>#REF!</f>
        <v>#REF!</v>
      </c>
      <c r="G42" s="1054">
        <v>0.5</v>
      </c>
      <c r="H42" s="222" t="e">
        <f t="shared" si="4"/>
        <v>#REF!</v>
      </c>
      <c r="I42" s="222" t="e">
        <f>(H42*($I$7+#REF!))+H42</f>
        <v>#REF!</v>
      </c>
      <c r="J42" s="278" t="e">
        <f>ROUND(I42*#REF!*#REF!,0)</f>
        <v>#REF!</v>
      </c>
      <c r="K42" s="279" t="e">
        <f>'тарифы 2018 (1)'!K42</f>
        <v>#REF!</v>
      </c>
      <c r="L42" s="173">
        <f>'тарифы 2018 (1)'!M42</f>
        <v>187</v>
      </c>
      <c r="M42" s="173">
        <f>'тарифы 2018 (1)'!O42</f>
        <v>171.4</v>
      </c>
      <c r="N42" s="173">
        <f>'тарифы 2018 (1)'!Q42</f>
        <v>237.75</v>
      </c>
      <c r="O42" s="173">
        <f>'тарифы 2018 (1)'!S42</f>
        <v>178.6</v>
      </c>
      <c r="P42" s="173">
        <f>'тарифы 2018 (1)'!U42</f>
        <v>118</v>
      </c>
      <c r="Q42" s="173">
        <f>'тарифы 2018 (1)'!W42</f>
        <v>253.2660614018474</v>
      </c>
      <c r="R42" s="173">
        <f>'тарифы 2018 (1)'!Y42</f>
        <v>125</v>
      </c>
      <c r="S42" s="173">
        <f>'тарифы 2018 (1)'!AA42</f>
        <v>161.85</v>
      </c>
      <c r="T42" s="173">
        <f>'тарифы 2018 (1)'!AC42</f>
        <v>170</v>
      </c>
      <c r="U42" s="173">
        <f>'тарифы 2018 (1)'!AE42</f>
        <v>197</v>
      </c>
      <c r="V42" s="173">
        <f>'тарифы 2018 (1)'!AG42</f>
        <v>246</v>
      </c>
      <c r="W42" s="173">
        <f>'тарифы 2018 (1)'!AI42</f>
        <v>155</v>
      </c>
      <c r="X42" s="173">
        <f>'тарифы 2018 (1)'!AK42</f>
        <v>204</v>
      </c>
      <c r="Y42" s="174">
        <v>131</v>
      </c>
      <c r="Z42" s="173">
        <f>'тарифы 2018 (1)'!AO42</f>
        <v>225.7</v>
      </c>
      <c r="AA42" s="173">
        <f>'тарифы 2018 (1)'!AQ42</f>
        <v>256.85452999999995</v>
      </c>
      <c r="AB42" s="173">
        <v>256.85452999999995</v>
      </c>
      <c r="AC42" s="173">
        <f>'тарифы 2018 (1)'!AS42</f>
        <v>282</v>
      </c>
      <c r="AD42" s="173">
        <f>'тарифы 2018 (1)'!AU42</f>
        <v>249.81</v>
      </c>
      <c r="AE42" s="173">
        <f>'тарифы 2018 (1)'!AW42</f>
        <v>176</v>
      </c>
      <c r="AF42" s="173">
        <f>'тарифы 2018 (1)'!AY42</f>
        <v>166.53200000000001</v>
      </c>
      <c r="AG42" s="173">
        <f>'тарифы 2018 (1)'!BA42</f>
        <v>376</v>
      </c>
      <c r="AH42" s="173">
        <f>'тарифы 2018 (1)'!BC42</f>
        <v>177.8207073954984</v>
      </c>
      <c r="AI42" s="173">
        <f>'тарифы 2018 (1)'!BE42</f>
        <v>364</v>
      </c>
      <c r="AJ42" s="173">
        <f>'тарифы 2018 (1)'!BG42</f>
        <v>175</v>
      </c>
      <c r="AK42" s="173">
        <f>'тарифы 2018 (1)'!BI42</f>
        <v>205.60176000000001</v>
      </c>
      <c r="AL42" s="173">
        <f>'тарифы 2018 (1)'!BK42</f>
        <v>151</v>
      </c>
      <c r="AM42" s="173">
        <f>'тарифы 2018 (1)'!BM42</f>
        <v>167</v>
      </c>
      <c r="AN42" s="173">
        <f>'тарифы 2018 (1)'!BO42</f>
        <v>259</v>
      </c>
      <c r="AO42" s="173">
        <f>'тарифы 2018 (1)'!BQ42</f>
        <v>144.92198556000002</v>
      </c>
      <c r="AP42" s="300">
        <f t="shared" si="0"/>
        <v>205.66538581191151</v>
      </c>
      <c r="AQ42" s="300" t="e">
        <f t="shared" si="1"/>
        <v>#REF!</v>
      </c>
    </row>
    <row r="43" spans="1:43" s="195" customFormat="1" ht="47.25" customHeight="1" thickBot="1" x14ac:dyDescent="0.3">
      <c r="A43" s="205">
        <v>7</v>
      </c>
      <c r="B43" s="513" t="e">
        <f>#REF!</f>
        <v>#REF!</v>
      </c>
      <c r="C43" s="1390" t="s">
        <v>3</v>
      </c>
      <c r="D43" s="1390"/>
      <c r="E43" s="1053" t="s">
        <v>8</v>
      </c>
      <c r="F43" s="206" t="e">
        <f>#REF!</f>
        <v>#REF!</v>
      </c>
      <c r="G43" s="1053">
        <v>0.25</v>
      </c>
      <c r="H43" s="206" t="e">
        <f t="shared" si="4"/>
        <v>#REF!</v>
      </c>
      <c r="I43" s="206" t="e">
        <f>(H43*($I$7+#REF!))+H43</f>
        <v>#REF!</v>
      </c>
      <c r="J43" s="274" t="e">
        <f>ROUND(I43*#REF!*#REF!,0)</f>
        <v>#REF!</v>
      </c>
      <c r="K43" s="275" t="e">
        <f>'тарифы 2018 (1)'!K43</f>
        <v>#REF!</v>
      </c>
      <c r="L43" s="173">
        <f>'тарифы 2018 (1)'!M43</f>
        <v>94</v>
      </c>
      <c r="M43" s="173">
        <f>'тарифы 2018 (1)'!O43</f>
        <v>85.7</v>
      </c>
      <c r="N43" s="173">
        <f>'тарифы 2018 (1)'!Q43</f>
        <v>118.5</v>
      </c>
      <c r="O43" s="173">
        <f>'тарифы 2018 (1)'!S43</f>
        <v>89.3</v>
      </c>
      <c r="P43" s="173">
        <f>'тарифы 2018 (1)'!U43</f>
        <v>59</v>
      </c>
      <c r="Q43" s="173">
        <f>'тарифы 2018 (1)'!W43</f>
        <v>126.6330307009237</v>
      </c>
      <c r="R43" s="173">
        <f>'тарифы 2018 (1)'!Y43</f>
        <v>56</v>
      </c>
      <c r="S43" s="173">
        <f>'тарифы 2018 (1)'!AA43</f>
        <v>80.73</v>
      </c>
      <c r="T43" s="173">
        <f>'тарифы 2018 (1)'!AC43</f>
        <v>85</v>
      </c>
      <c r="U43" s="173">
        <f>'тарифы 2018 (1)'!AE43</f>
        <v>99</v>
      </c>
      <c r="V43" s="173">
        <f>'тарифы 2018 (1)'!AG43</f>
        <v>123</v>
      </c>
      <c r="W43" s="173">
        <f>'тарифы 2018 (1)'!AI43</f>
        <v>77</v>
      </c>
      <c r="X43" s="173">
        <f>'тарифы 2018 (1)'!AK43</f>
        <v>101</v>
      </c>
      <c r="Y43" s="174">
        <v>66</v>
      </c>
      <c r="Z43" s="173">
        <f>'тарифы 2018 (1)'!AO43</f>
        <v>112.9</v>
      </c>
      <c r="AA43" s="173">
        <f>'тарифы 2018 (1)'!AQ43</f>
        <v>127.88076600000001</v>
      </c>
      <c r="AB43" s="173">
        <v>127.88076600000001</v>
      </c>
      <c r="AC43" s="173">
        <f>'тарифы 2018 (1)'!AS43</f>
        <v>141</v>
      </c>
      <c r="AD43" s="173">
        <f>'тарифы 2018 (1)'!AU43</f>
        <v>124.91</v>
      </c>
      <c r="AE43" s="173">
        <f>'тарифы 2018 (1)'!AW43</f>
        <v>88</v>
      </c>
      <c r="AF43" s="173">
        <f>'тарифы 2018 (1)'!AY43</f>
        <v>74.834000000000003</v>
      </c>
      <c r="AG43" s="173">
        <f>'тарифы 2018 (1)'!BA43</f>
        <v>188</v>
      </c>
      <c r="AH43" s="173">
        <f>'тарифы 2018 (1)'!BC43</f>
        <v>88.354358974358973</v>
      </c>
      <c r="AI43" s="173">
        <f>'тарифы 2018 (1)'!BE43</f>
        <v>182</v>
      </c>
      <c r="AJ43" s="173">
        <f>'тарифы 2018 (1)'!BG43</f>
        <v>78</v>
      </c>
      <c r="AK43" s="173">
        <f>'тарифы 2018 (1)'!BI43</f>
        <v>102.42432000000001</v>
      </c>
      <c r="AL43" s="173">
        <f>'тарифы 2018 (1)'!BK43</f>
        <v>76</v>
      </c>
      <c r="AM43" s="173">
        <f>'тарифы 2018 (1)'!BM43</f>
        <v>84</v>
      </c>
      <c r="AN43" s="173">
        <f>'тарифы 2018 (1)'!BO43</f>
        <v>129</v>
      </c>
      <c r="AO43" s="173">
        <f>'тарифы 2018 (1)'!BQ43</f>
        <v>64.464495040000003</v>
      </c>
      <c r="AP43" s="300">
        <f t="shared" si="0"/>
        <v>101.68372455717609</v>
      </c>
      <c r="AQ43" s="300" t="e">
        <f t="shared" si="1"/>
        <v>#REF!</v>
      </c>
    </row>
    <row r="44" spans="1:43" s="195" customFormat="1" ht="47.25" customHeight="1" thickBot="1" x14ac:dyDescent="0.3">
      <c r="A44" s="221">
        <v>8</v>
      </c>
      <c r="B44" s="515" t="e">
        <f>#REF!</f>
        <v>#REF!</v>
      </c>
      <c r="C44" s="1383" t="s">
        <v>3</v>
      </c>
      <c r="D44" s="1383"/>
      <c r="E44" s="1054" t="s">
        <v>8</v>
      </c>
      <c r="F44" s="222" t="e">
        <f>#REF!</f>
        <v>#REF!</v>
      </c>
      <c r="G44" s="1054">
        <v>6</v>
      </c>
      <c r="H44" s="222" t="e">
        <f t="shared" si="4"/>
        <v>#REF!</v>
      </c>
      <c r="I44" s="222" t="e">
        <f>(H44*($I$7+#REF!))+H44</f>
        <v>#REF!</v>
      </c>
      <c r="J44" s="278" t="e">
        <f>ROUND(I44*#REF!*#REF!,0)</f>
        <v>#REF!</v>
      </c>
      <c r="K44" s="279" t="e">
        <f>'тарифы 2018 (1)'!K44</f>
        <v>#REF!</v>
      </c>
      <c r="L44" s="173">
        <f>'тарифы 2018 (1)'!M44</f>
        <v>2244</v>
      </c>
      <c r="M44" s="173">
        <f>'тарифы 2018 (1)'!O44</f>
        <v>2184.1</v>
      </c>
      <c r="N44" s="173">
        <f>'тарифы 2018 (1)'!Q44</f>
        <v>1521.6</v>
      </c>
      <c r="O44" s="173">
        <f>'тарифы 2018 (1)'!S44</f>
        <v>1530.6</v>
      </c>
      <c r="P44" s="173">
        <f>'тарифы 2018 (1)'!U44</f>
        <v>1889</v>
      </c>
      <c r="Q44" s="173">
        <f>'тарифы 2018 (1)'!W44</f>
        <v>1197.23</v>
      </c>
      <c r="R44" s="173">
        <f>'тарифы 2018 (1)'!Y44</f>
        <v>1167</v>
      </c>
      <c r="S44" s="173">
        <f>'тарифы 2018 (1)'!AA44</f>
        <v>1940.64</v>
      </c>
      <c r="T44" s="173">
        <f>'тарифы 2018 (1)'!AC44</f>
        <v>2038</v>
      </c>
      <c r="U44" s="173">
        <f>'тарифы 2018 (1)'!AE44</f>
        <v>1899</v>
      </c>
      <c r="V44" s="173">
        <f>'тарифы 2018 (1)'!AG44</f>
        <v>2947</v>
      </c>
      <c r="W44" s="173">
        <f>'тарифы 2018 (1)'!AI44</f>
        <v>1857</v>
      </c>
      <c r="X44" s="173">
        <f>'тарифы 2018 (1)'!AK44</f>
        <v>1955</v>
      </c>
      <c r="Y44" s="411">
        <v>950</v>
      </c>
      <c r="Z44" s="173">
        <f>'тарифы 2018 (1)'!AO44</f>
        <v>2708.6</v>
      </c>
      <c r="AA44" s="173">
        <f>'тарифы 2018 (1)'!AQ44</f>
        <v>3963.4139999999998</v>
      </c>
      <c r="AB44" s="310">
        <v>2001.52</v>
      </c>
      <c r="AC44" s="173">
        <f>'тарифы 2018 (1)'!AS44</f>
        <v>3385</v>
      </c>
      <c r="AD44" s="173">
        <f>'тарифы 2018 (1)'!AU44</f>
        <v>2997.78</v>
      </c>
      <c r="AE44" s="173">
        <f>'тарифы 2018 (1)'!AW44</f>
        <v>2107</v>
      </c>
      <c r="AF44" s="173">
        <f>'тарифы 2018 (1)'!AY44</f>
        <v>2297</v>
      </c>
      <c r="AG44" s="173">
        <f>'тарифы 2018 (1)'!BA44</f>
        <v>1100</v>
      </c>
      <c r="AH44" s="173">
        <f>'тарифы 2018 (1)'!BC44</f>
        <v>2135.0706752411579</v>
      </c>
      <c r="AI44" s="173">
        <f>'тарифы 2018 (1)'!BE44</f>
        <v>2184</v>
      </c>
      <c r="AJ44" s="173">
        <f>'тарифы 2018 (1)'!BG44</f>
        <v>2489</v>
      </c>
      <c r="AK44" s="173">
        <f>'тарифы 2018 (1)'!BI44</f>
        <v>2007.623364</v>
      </c>
      <c r="AL44" s="173">
        <f>'тарифы 2018 (1)'!BK44</f>
        <v>794</v>
      </c>
      <c r="AM44" s="173">
        <f>'тарифы 2018 (1)'!BM44</f>
        <v>2006</v>
      </c>
      <c r="AN44" s="173">
        <f>'тарифы 2018 (1)'!BO44</f>
        <v>2180</v>
      </c>
      <c r="AO44" s="173">
        <f>'тарифы 2018 (1)'!BQ44</f>
        <v>1737.4768400000003</v>
      </c>
      <c r="AP44" s="300">
        <f t="shared" si="0"/>
        <v>2047.1218293080385</v>
      </c>
      <c r="AQ44" s="300" t="e">
        <f t="shared" si="1"/>
        <v>#REF!</v>
      </c>
    </row>
    <row r="45" spans="1:43" s="195" customFormat="1" ht="93.75" customHeight="1" thickBot="1" x14ac:dyDescent="0.3">
      <c r="A45" s="205">
        <v>9</v>
      </c>
      <c r="B45" s="516" t="e">
        <f>#REF!</f>
        <v>#REF!</v>
      </c>
      <c r="C45" s="1390" t="s">
        <v>3</v>
      </c>
      <c r="D45" s="1390"/>
      <c r="E45" s="1053" t="s">
        <v>8</v>
      </c>
      <c r="F45" s="206" t="e">
        <f>#REF!</f>
        <v>#REF!</v>
      </c>
      <c r="G45" s="1053">
        <v>8</v>
      </c>
      <c r="H45" s="206" t="e">
        <f t="shared" si="4"/>
        <v>#REF!</v>
      </c>
      <c r="I45" s="206" t="e">
        <f>(H45*($I$7+#REF!))+H45</f>
        <v>#REF!</v>
      </c>
      <c r="J45" s="274" t="e">
        <f>ROUND(I45*#REF!*#REF!,0)</f>
        <v>#REF!</v>
      </c>
      <c r="K45" s="275" t="e">
        <f>'тарифы 2018 (1)'!K45</f>
        <v>#REF!</v>
      </c>
      <c r="L45" s="173">
        <f>'тарифы 2018 (1)'!M45</f>
        <v>2992</v>
      </c>
      <c r="M45" s="173">
        <f>'тарифы 2018 (1)'!O45</f>
        <v>2743.2</v>
      </c>
      <c r="N45" s="173">
        <f>'тарифы 2018 (1)'!Q45</f>
        <v>2028.8</v>
      </c>
      <c r="O45" s="173">
        <f>'тарифы 2018 (1)'!S45</f>
        <v>2040.8</v>
      </c>
      <c r="P45" s="173">
        <f>'тарифы 2018 (1)'!U45</f>
        <v>1885</v>
      </c>
      <c r="Q45" s="173">
        <f>'тарифы 2018 (1)'!W45</f>
        <v>4052.2569824295583</v>
      </c>
      <c r="R45" s="173">
        <f>'тарифы 2018 (1)'!Y45</f>
        <v>1167</v>
      </c>
      <c r="S45" s="173">
        <f>'тарифы 2018 (1)'!AA45</f>
        <v>2587.65</v>
      </c>
      <c r="T45" s="173">
        <f>'тарифы 2018 (1)'!AC45</f>
        <v>2717</v>
      </c>
      <c r="U45" s="173">
        <f>'тарифы 2018 (1)'!AE45</f>
        <v>2533</v>
      </c>
      <c r="V45" s="173">
        <f>'тарифы 2018 (1)'!AG45</f>
        <v>3929</v>
      </c>
      <c r="W45" s="173">
        <f>'тарифы 2018 (1)'!AI45</f>
        <v>2476</v>
      </c>
      <c r="X45" s="173">
        <f>'тарифы 2018 (1)'!AK45</f>
        <v>2606</v>
      </c>
      <c r="Y45" s="411">
        <v>950</v>
      </c>
      <c r="Z45" s="173">
        <f>'тарифы 2018 (1)'!AO45</f>
        <v>3611.5</v>
      </c>
      <c r="AA45" s="173">
        <f>'тарифы 2018 (1)'!AQ45</f>
        <v>5284.5519999999997</v>
      </c>
      <c r="AB45" s="310">
        <v>2668.7</v>
      </c>
      <c r="AC45" s="173">
        <f>'тарифы 2018 (1)'!AS45</f>
        <v>4513</v>
      </c>
      <c r="AD45" s="173">
        <f>'тарифы 2018 (1)'!AU45</f>
        <v>3997.04</v>
      </c>
      <c r="AE45" s="173">
        <f>'тарифы 2018 (1)'!AW45</f>
        <v>2809</v>
      </c>
      <c r="AF45" s="173">
        <f>'тарифы 2018 (1)'!AY45</f>
        <v>3228.402</v>
      </c>
      <c r="AG45" s="173">
        <f>'тарифы 2018 (1)'!BA45</f>
        <v>6018</v>
      </c>
      <c r="AH45" s="173">
        <f>'тарифы 2018 (1)'!BC45</f>
        <v>2846.9423151125407</v>
      </c>
      <c r="AI45" s="173">
        <f>'тарифы 2018 (1)'!BE45</f>
        <v>5823</v>
      </c>
      <c r="AJ45" s="173">
        <f>'тарифы 2018 (1)'!BG45</f>
        <v>3319</v>
      </c>
      <c r="AK45" s="173">
        <f>'тарифы 2018 (1)'!BI45</f>
        <v>2675.6680000000001</v>
      </c>
      <c r="AL45" s="173">
        <f>'тарифы 2018 (1)'!BK45</f>
        <v>1058</v>
      </c>
      <c r="AM45" s="173">
        <f>'тарифы 2018 (1)'!BM45</f>
        <v>2673</v>
      </c>
      <c r="AN45" s="173">
        <f>'тарифы 2018 (1)'!BO45</f>
        <v>4155</v>
      </c>
      <c r="AO45" s="173">
        <f>'тарифы 2018 (1)'!BQ45</f>
        <v>6692.4000000000005</v>
      </c>
      <c r="AP45" s="300">
        <f t="shared" si="0"/>
        <v>3202.6970432514036</v>
      </c>
      <c r="AQ45" s="300" t="e">
        <f t="shared" si="1"/>
        <v>#REF!</v>
      </c>
    </row>
    <row r="46" spans="1:43" s="195" customFormat="1" ht="47.25" customHeight="1" thickBot="1" x14ac:dyDescent="0.3">
      <c r="A46" s="221">
        <v>10</v>
      </c>
      <c r="B46" s="517" t="e">
        <f>#REF!</f>
        <v>#REF!</v>
      </c>
      <c r="C46" s="1383" t="s">
        <v>3</v>
      </c>
      <c r="D46" s="1383"/>
      <c r="E46" s="1054" t="s">
        <v>8</v>
      </c>
      <c r="F46" s="222" t="e">
        <f>#REF!</f>
        <v>#REF!</v>
      </c>
      <c r="G46" s="1054">
        <v>10</v>
      </c>
      <c r="H46" s="222" t="e">
        <f t="shared" si="4"/>
        <v>#REF!</v>
      </c>
      <c r="I46" s="222" t="e">
        <f>(H46*($I$7+#REF!))+H46</f>
        <v>#REF!</v>
      </c>
      <c r="J46" s="278" t="e">
        <f>ROUND(I46*#REF!*#REF!,0)</f>
        <v>#REF!</v>
      </c>
      <c r="K46" s="279" t="e">
        <f>'тарифы 2018 (1)'!K46</f>
        <v>#REF!</v>
      </c>
      <c r="L46" s="173">
        <f>'тарифы 2018 (1)'!M46</f>
        <v>3740</v>
      </c>
      <c r="M46" s="173">
        <f>'тарифы 2018 (1)'!O46</f>
        <v>3429</v>
      </c>
      <c r="N46" s="173">
        <f>'тарифы 2018 (1)'!Q46</f>
        <v>2536</v>
      </c>
      <c r="O46" s="173">
        <f>'тарифы 2018 (1)'!S46</f>
        <v>2551</v>
      </c>
      <c r="P46" s="173">
        <f>'тарифы 2018 (1)'!U46</f>
        <v>2356</v>
      </c>
      <c r="Q46" s="173">
        <f>'тарифы 2018 (1)'!W46</f>
        <v>5065.3212280369471</v>
      </c>
      <c r="R46" s="173">
        <f>'тарифы 2018 (1)'!Y46</f>
        <v>1167</v>
      </c>
      <c r="S46" s="173">
        <f>'тарифы 2018 (1)'!AA46</f>
        <v>3234.6600000000003</v>
      </c>
      <c r="T46" s="173">
        <f>'тарифы 2018 (1)'!AC46</f>
        <v>3396</v>
      </c>
      <c r="U46" s="173">
        <f>'тарифы 2018 (1)'!AE46</f>
        <v>3166</v>
      </c>
      <c r="V46" s="173">
        <f>'тарифы 2018 (1)'!AG46</f>
        <v>4911</v>
      </c>
      <c r="W46" s="173">
        <f>'тарифы 2018 (1)'!AI46</f>
        <v>4126</v>
      </c>
      <c r="X46" s="173">
        <f>'тарифы 2018 (1)'!AK46</f>
        <v>3258</v>
      </c>
      <c r="Y46" s="411">
        <v>950</v>
      </c>
      <c r="Z46" s="173">
        <f>'тарифы 2018 (1)'!AO46</f>
        <v>4514.3999999999996</v>
      </c>
      <c r="AA46" s="173">
        <f>'тарифы 2018 (1)'!AQ46</f>
        <v>6605.69</v>
      </c>
      <c r="AB46" s="173">
        <v>6605.69</v>
      </c>
      <c r="AC46" s="173">
        <f>'тарифы 2018 (1)'!AS46</f>
        <v>5641</v>
      </c>
      <c r="AD46" s="173">
        <f>'тарифы 2018 (1)'!AU46</f>
        <v>4996.29</v>
      </c>
      <c r="AE46" s="173">
        <f>'тарифы 2018 (1)'!AW46</f>
        <v>3511</v>
      </c>
      <c r="AF46" s="173">
        <f>'тарифы 2018 (1)'!AY46</f>
        <v>4035.7660000000001</v>
      </c>
      <c r="AG46" s="173">
        <f>'тарифы 2018 (1)'!BA46</f>
        <v>7522</v>
      </c>
      <c r="AH46" s="173">
        <f>'тарифы 2018 (1)'!BC46</f>
        <v>3558.8139549839234</v>
      </c>
      <c r="AI46" s="173">
        <f>'тарифы 2018 (1)'!BE46</f>
        <v>7279</v>
      </c>
      <c r="AJ46" s="173">
        <f>'тарифы 2018 (1)'!BG46</f>
        <v>4148</v>
      </c>
      <c r="AK46" s="173">
        <f>'тарифы 2018 (1)'!BI46</f>
        <v>3345.1080000000002</v>
      </c>
      <c r="AL46" s="173">
        <f>'тарифы 2018 (1)'!BK46</f>
        <v>1323</v>
      </c>
      <c r="AM46" s="173">
        <f>'тарифы 2018 (1)'!BM46</f>
        <v>3342</v>
      </c>
      <c r="AN46" s="173">
        <f>'тарифы 2018 (1)'!BO46</f>
        <v>5194</v>
      </c>
      <c r="AO46" s="173">
        <f>'тарифы 2018 (1)'!BQ46</f>
        <v>8365.5</v>
      </c>
      <c r="AP46" s="300">
        <f t="shared" si="0"/>
        <v>4129.1079727673623</v>
      </c>
      <c r="AQ46" s="300" t="e">
        <f t="shared" si="1"/>
        <v>#REF!</v>
      </c>
    </row>
    <row r="47" spans="1:43" s="195" customFormat="1" ht="47.25" customHeight="1" thickBot="1" x14ac:dyDescent="0.3">
      <c r="A47" s="205">
        <v>11</v>
      </c>
      <c r="B47" s="518" t="e">
        <f>#REF!</f>
        <v>#REF!</v>
      </c>
      <c r="C47" s="1390" t="s">
        <v>3</v>
      </c>
      <c r="D47" s="1390"/>
      <c r="E47" s="1053" t="s">
        <v>8</v>
      </c>
      <c r="F47" s="206" t="e">
        <f>#REF!</f>
        <v>#REF!</v>
      </c>
      <c r="G47" s="1053">
        <v>12</v>
      </c>
      <c r="H47" s="206" t="e">
        <f t="shared" si="4"/>
        <v>#REF!</v>
      </c>
      <c r="I47" s="206" t="e">
        <f>(H47*($I$7+#REF!))+H47</f>
        <v>#REF!</v>
      </c>
      <c r="J47" s="274" t="e">
        <f>ROUND(I47*#REF!*#REF!,0)</f>
        <v>#REF!</v>
      </c>
      <c r="K47" s="275" t="e">
        <f>'тарифы 2018 (1)'!K47</f>
        <v>#REF!</v>
      </c>
      <c r="L47" s="173">
        <f>'тарифы 2018 (1)'!M47</f>
        <v>4488</v>
      </c>
      <c r="M47" s="173">
        <f>'тарифы 2018 (1)'!O47</f>
        <v>4114.8</v>
      </c>
      <c r="N47" s="173">
        <f>'тарифы 2018 (1)'!Q47</f>
        <v>3043.2</v>
      </c>
      <c r="O47" s="173">
        <f>'тарифы 2018 (1)'!S47</f>
        <v>3061.2</v>
      </c>
      <c r="P47" s="173">
        <f>'тарифы 2018 (1)'!U47</f>
        <v>2827</v>
      </c>
      <c r="Q47" s="173">
        <f>'тарифы 2018 (1)'!W47</f>
        <v>6078.3854736443363</v>
      </c>
      <c r="R47" s="173">
        <f>'тарифы 2018 (1)'!Y47</f>
        <v>1167</v>
      </c>
      <c r="S47" s="173">
        <f>'тарифы 2018 (1)'!AA47</f>
        <v>3881.67</v>
      </c>
      <c r="T47" s="173">
        <f>'тарифы 2018 (1)'!AC47</f>
        <v>4076</v>
      </c>
      <c r="U47" s="173">
        <f>'тарифы 2018 (1)'!AE47</f>
        <v>3799</v>
      </c>
      <c r="V47" s="173">
        <f>'тарифы 2018 (1)'!AG47</f>
        <v>5893</v>
      </c>
      <c r="W47" s="173">
        <f>'тарифы 2018 (1)'!AI47</f>
        <v>4952</v>
      </c>
      <c r="X47" s="173">
        <f>'тарифы 2018 (1)'!AK47</f>
        <v>3910</v>
      </c>
      <c r="Y47" s="411">
        <v>950</v>
      </c>
      <c r="Z47" s="173">
        <f>'тарифы 2018 (1)'!AO47</f>
        <v>5417.3</v>
      </c>
      <c r="AA47" s="173">
        <f>'тарифы 2018 (1)'!AQ47</f>
        <v>7926.8279999999995</v>
      </c>
      <c r="AB47" s="173">
        <v>7926.8279999999995</v>
      </c>
      <c r="AC47" s="173">
        <f>'тарифы 2018 (1)'!AS47</f>
        <v>6769</v>
      </c>
      <c r="AD47" s="173">
        <f>'тарифы 2018 (1)'!AU47</f>
        <v>5995.55</v>
      </c>
      <c r="AE47" s="173">
        <f>'тарифы 2018 (1)'!AW47</f>
        <v>4214</v>
      </c>
      <c r="AF47" s="173">
        <f>'тарифы 2018 (1)'!AY47</f>
        <v>4842.076</v>
      </c>
      <c r="AG47" s="173">
        <f>'тарифы 2018 (1)'!BA47</f>
        <v>9027</v>
      </c>
      <c r="AH47" s="173">
        <f>'тарифы 2018 (1)'!BC47</f>
        <v>4270.6855948553057</v>
      </c>
      <c r="AI47" s="173">
        <f>'тарифы 2018 (1)'!BE47</f>
        <v>8734</v>
      </c>
      <c r="AJ47" s="173">
        <f>'тарифы 2018 (1)'!BG47</f>
        <v>4978</v>
      </c>
      <c r="AK47" s="173">
        <f>'тарифы 2018 (1)'!BI47</f>
        <v>4932.1828800000003</v>
      </c>
      <c r="AL47" s="173">
        <f>'тарифы 2018 (1)'!BK47</f>
        <v>1588</v>
      </c>
      <c r="AM47" s="173">
        <f>'тарифы 2018 (1)'!BM47</f>
        <v>4011</v>
      </c>
      <c r="AN47" s="173">
        <f>'тарифы 2018 (1)'!BO47</f>
        <v>6233</v>
      </c>
      <c r="AO47" s="173">
        <f>'тарифы 2018 (1)'!BQ47</f>
        <v>10038.6</v>
      </c>
      <c r="AP47" s="300">
        <f t="shared" si="0"/>
        <v>4971.5101982833212</v>
      </c>
      <c r="AQ47" s="300" t="e">
        <f t="shared" si="1"/>
        <v>#REF!</v>
      </c>
    </row>
    <row r="48" spans="1:43" s="195" customFormat="1" ht="95.25" customHeight="1" thickBot="1" x14ac:dyDescent="0.3">
      <c r="A48" s="221">
        <v>12</v>
      </c>
      <c r="B48" s="517" t="e">
        <f>#REF!</f>
        <v>#REF!</v>
      </c>
      <c r="C48" s="1383" t="s">
        <v>3</v>
      </c>
      <c r="D48" s="1383"/>
      <c r="E48" s="1054" t="s">
        <v>8</v>
      </c>
      <c r="F48" s="222" t="e">
        <f>#REF!</f>
        <v>#REF!</v>
      </c>
      <c r="G48" s="1054">
        <v>14</v>
      </c>
      <c r="H48" s="222" t="e">
        <f t="shared" si="4"/>
        <v>#REF!</v>
      </c>
      <c r="I48" s="222" t="e">
        <f>(H48*($I$7+#REF!))+H48</f>
        <v>#REF!</v>
      </c>
      <c r="J48" s="278" t="e">
        <f>ROUND(I48*#REF!*#REF!,0)</f>
        <v>#REF!</v>
      </c>
      <c r="K48" s="279" t="e">
        <f>'тарифы 2018 (1)'!K48</f>
        <v>#REF!</v>
      </c>
      <c r="L48" s="173">
        <f>'тарифы 2018 (1)'!M48</f>
        <v>5236</v>
      </c>
      <c r="M48" s="173">
        <f>'тарифы 2018 (1)'!O48</f>
        <v>4800.6000000000004</v>
      </c>
      <c r="N48" s="173">
        <f>'тарифы 2018 (1)'!Q48</f>
        <v>3550</v>
      </c>
      <c r="O48" s="173">
        <f>'тарифы 2018 (1)'!S48</f>
        <v>3571.4</v>
      </c>
      <c r="P48" s="173">
        <f>'тарифы 2018 (1)'!U48</f>
        <v>3299</v>
      </c>
      <c r="Q48" s="173">
        <f>'тарифы 2018 (1)'!W48</f>
        <v>7091.4497192517274</v>
      </c>
      <c r="R48" s="173">
        <f>'тарифы 2018 (1)'!Y48</f>
        <v>1167</v>
      </c>
      <c r="S48" s="173">
        <f>'тарифы 2018 (1)'!AA48</f>
        <v>4528.29</v>
      </c>
      <c r="T48" s="173">
        <f>'тарифы 2018 (1)'!AC48</f>
        <v>4755</v>
      </c>
      <c r="U48" s="173">
        <f>'тарифы 2018 (1)'!AE48</f>
        <v>4432</v>
      </c>
      <c r="V48" s="173">
        <f>'тарифы 2018 (1)'!AG48</f>
        <v>6875</v>
      </c>
      <c r="W48" s="173">
        <f>'тарифы 2018 (1)'!AI48</f>
        <v>5776</v>
      </c>
      <c r="X48" s="173">
        <f>'тарифы 2018 (1)'!AK48</f>
        <v>5701</v>
      </c>
      <c r="Y48" s="411">
        <v>950</v>
      </c>
      <c r="Z48" s="173">
        <f>'тарифы 2018 (1)'!AO48</f>
        <v>6320.2</v>
      </c>
      <c r="AA48" s="173">
        <f>'тарифы 2018 (1)'!AQ48</f>
        <v>9247.9659999999985</v>
      </c>
      <c r="AB48" s="173">
        <v>9247.9659999999985</v>
      </c>
      <c r="AC48" s="173">
        <f>'тарифы 2018 (1)'!AS48</f>
        <v>7897</v>
      </c>
      <c r="AD48" s="173">
        <f>'тарифы 2018 (1)'!AU48</f>
        <v>6994.81</v>
      </c>
      <c r="AE48" s="173">
        <f>'тарифы 2018 (1)'!AW48</f>
        <v>4916</v>
      </c>
      <c r="AF48" s="173">
        <f>'тарифы 2018 (1)'!AY48</f>
        <v>5649.4400000000005</v>
      </c>
      <c r="AG48" s="173">
        <f>'тарифы 2018 (1)'!BA48</f>
        <v>10531</v>
      </c>
      <c r="AH48" s="173">
        <f>'тарифы 2018 (1)'!BC48</f>
        <v>4982.0129903536981</v>
      </c>
      <c r="AI48" s="173">
        <f>'тарифы 2018 (1)'!BE48</f>
        <v>10190</v>
      </c>
      <c r="AJ48" s="173">
        <f>'тарифы 2018 (1)'!BG48</f>
        <v>5807</v>
      </c>
      <c r="AK48" s="173">
        <f>'тарифы 2018 (1)'!BI48</f>
        <v>5754.5899199999994</v>
      </c>
      <c r="AL48" s="173">
        <f>'тарифы 2018 (1)'!BK48</f>
        <v>1852</v>
      </c>
      <c r="AM48" s="173">
        <f>'тарифы 2018 (1)'!BM48</f>
        <v>4679</v>
      </c>
      <c r="AN48" s="173">
        <f>'тарифы 2018 (1)'!BO48</f>
        <v>7271</v>
      </c>
      <c r="AO48" s="173">
        <f>'тарифы 2018 (1)'!BQ48</f>
        <v>11711.7</v>
      </c>
      <c r="AP48" s="300">
        <f t="shared" si="0"/>
        <v>5826.1474876535149</v>
      </c>
      <c r="AQ48" s="300" t="e">
        <f t="shared" si="1"/>
        <v>#REF!</v>
      </c>
    </row>
    <row r="49" spans="1:43" s="195" customFormat="1" ht="47.25" customHeight="1" thickBot="1" x14ac:dyDescent="0.3">
      <c r="A49" s="205">
        <v>13</v>
      </c>
      <c r="B49" s="516" t="e">
        <f>#REF!</f>
        <v>#REF!</v>
      </c>
      <c r="C49" s="1390" t="s">
        <v>3</v>
      </c>
      <c r="D49" s="1390"/>
      <c r="E49" s="1053" t="s">
        <v>8</v>
      </c>
      <c r="F49" s="206" t="e">
        <f>#REF!</f>
        <v>#REF!</v>
      </c>
      <c r="G49" s="1053">
        <v>6</v>
      </c>
      <c r="H49" s="206" t="e">
        <f t="shared" si="4"/>
        <v>#REF!</v>
      </c>
      <c r="I49" s="206" t="e">
        <f>(H49*($I$7+#REF!))+H49</f>
        <v>#REF!</v>
      </c>
      <c r="J49" s="274" t="e">
        <f>ROUND(I49*#REF!*#REF!,0)</f>
        <v>#REF!</v>
      </c>
      <c r="K49" s="275" t="e">
        <f>'тарифы 2018 (1)'!K49</f>
        <v>#REF!</v>
      </c>
      <c r="L49" s="173">
        <f>'тарифы 2018 (1)'!M49</f>
        <v>2244</v>
      </c>
      <c r="M49" s="173">
        <f>'тарифы 2018 (1)'!O49</f>
        <v>2184.1</v>
      </c>
      <c r="N49" s="173">
        <f>'тарифы 2018 (1)'!Q49</f>
        <v>1521.6</v>
      </c>
      <c r="O49" s="173">
        <f>'тарифы 2018 (1)'!S49</f>
        <v>1530.6</v>
      </c>
      <c r="P49" s="173">
        <f>'тарифы 2018 (1)'!U49</f>
        <v>1414</v>
      </c>
      <c r="Q49" s="173">
        <f>'тарифы 2018 (1)'!W49</f>
        <v>3039.1927368221682</v>
      </c>
      <c r="R49" s="173">
        <f>'тарифы 2018 (1)'!Y49</f>
        <v>1167</v>
      </c>
      <c r="S49" s="173">
        <f>'тарифы 2018 (1)'!AA49</f>
        <v>1940.64</v>
      </c>
      <c r="T49" s="173">
        <f>'тарифы 2018 (1)'!AC49</f>
        <v>2038</v>
      </c>
      <c r="U49" s="173">
        <f>'тарифы 2018 (1)'!AE49</f>
        <v>1899</v>
      </c>
      <c r="V49" s="173">
        <f>'тарифы 2018 (1)'!AG49</f>
        <v>2947</v>
      </c>
      <c r="W49" s="173">
        <f>'тарифы 2018 (1)'!AI49</f>
        <v>1857</v>
      </c>
      <c r="X49" s="173">
        <f>'тарифы 2018 (1)'!AK49</f>
        <v>1955</v>
      </c>
      <c r="Y49" s="411">
        <v>950</v>
      </c>
      <c r="Z49" s="173">
        <f>'тарифы 2018 (1)'!AO49</f>
        <v>2708.6</v>
      </c>
      <c r="AA49" s="173">
        <f>'тарифы 2018 (1)'!AQ49</f>
        <v>3963.4139999999998</v>
      </c>
      <c r="AB49" s="310">
        <v>2001.52</v>
      </c>
      <c r="AC49" s="173">
        <f>'тарифы 2018 (1)'!AS49</f>
        <v>3385</v>
      </c>
      <c r="AD49" s="173">
        <f>'тарифы 2018 (1)'!AU49</f>
        <v>2997.78</v>
      </c>
      <c r="AE49" s="173">
        <f>'тарифы 2018 (1)'!AW49</f>
        <v>2107</v>
      </c>
      <c r="AF49" s="173">
        <f>'тарифы 2018 (1)'!AY49</f>
        <v>2421.038</v>
      </c>
      <c r="AG49" s="173">
        <f>'тарифы 2018 (1)'!BA49</f>
        <v>4513</v>
      </c>
      <c r="AH49" s="173">
        <f>'тарифы 2018 (1)'!BC49</f>
        <v>2135.0706752411579</v>
      </c>
      <c r="AI49" s="173">
        <f>'тарифы 2018 (1)'!BE49</f>
        <v>4367</v>
      </c>
      <c r="AJ49" s="173">
        <f>'тарифы 2018 (1)'!BG49</f>
        <v>2489</v>
      </c>
      <c r="AK49" s="173">
        <f>'тарифы 2018 (1)'!BI49</f>
        <v>2007.623364</v>
      </c>
      <c r="AL49" s="173">
        <f>'тарифы 2018 (1)'!BK49</f>
        <v>794</v>
      </c>
      <c r="AM49" s="173">
        <f>'тарифы 2018 (1)'!BM49</f>
        <v>2006</v>
      </c>
      <c r="AN49" s="173">
        <f>'тарифы 2018 (1)'!BO49</f>
        <v>2180</v>
      </c>
      <c r="AO49" s="173">
        <f>'тарифы 2018 (1)'!BQ49</f>
        <v>1737.4768400000003</v>
      </c>
      <c r="AP49" s="300">
        <f t="shared" si="0"/>
        <v>2283.3551872021108</v>
      </c>
      <c r="AQ49" s="300" t="e">
        <f t="shared" si="1"/>
        <v>#REF!</v>
      </c>
    </row>
    <row r="50" spans="1:43" s="195" customFormat="1" ht="47.25" customHeight="1" thickBot="1" x14ac:dyDescent="0.3">
      <c r="A50" s="221">
        <v>14</v>
      </c>
      <c r="B50" s="515" t="e">
        <f>#REF!</f>
        <v>#REF!</v>
      </c>
      <c r="C50" s="1383" t="s">
        <v>3</v>
      </c>
      <c r="D50" s="1383"/>
      <c r="E50" s="1054" t="s">
        <v>8</v>
      </c>
      <c r="F50" s="222" t="e">
        <f>#REF!</f>
        <v>#REF!</v>
      </c>
      <c r="G50" s="1054">
        <v>8</v>
      </c>
      <c r="H50" s="222" t="e">
        <f t="shared" si="4"/>
        <v>#REF!</v>
      </c>
      <c r="I50" s="222" t="e">
        <f>(H50*($I$7+#REF!))+H50</f>
        <v>#REF!</v>
      </c>
      <c r="J50" s="278" t="e">
        <f>ROUND(I50*#REF!*#REF!,0)</f>
        <v>#REF!</v>
      </c>
      <c r="K50" s="279" t="e">
        <f>'тарифы 2018 (1)'!K50</f>
        <v>#REF!</v>
      </c>
      <c r="L50" s="173">
        <f>'тарифы 2018 (1)'!M50</f>
        <v>2992</v>
      </c>
      <c r="M50" s="173">
        <f>'тарифы 2018 (1)'!O50</f>
        <v>2743.2</v>
      </c>
      <c r="N50" s="173">
        <f>'тарифы 2018 (1)'!Q50</f>
        <v>2028.8</v>
      </c>
      <c r="O50" s="173">
        <f>'тарифы 2018 (1)'!S50</f>
        <v>2040.8</v>
      </c>
      <c r="P50" s="173">
        <f>'тарифы 2018 (1)'!U50</f>
        <v>1885</v>
      </c>
      <c r="Q50" s="173">
        <f>'тарифы 2018 (1)'!W50</f>
        <v>4052.2569824295583</v>
      </c>
      <c r="R50" s="173">
        <f>'тарифы 2018 (1)'!Y50</f>
        <v>1167</v>
      </c>
      <c r="S50" s="173">
        <f>'тарифы 2018 (1)'!AA50</f>
        <v>2587.65</v>
      </c>
      <c r="T50" s="173">
        <f>'тарифы 2018 (1)'!AC50</f>
        <v>2717</v>
      </c>
      <c r="U50" s="173">
        <f>'тарифы 2018 (1)'!AE50</f>
        <v>2533</v>
      </c>
      <c r="V50" s="173">
        <f>'тарифы 2018 (1)'!AG50</f>
        <v>3929</v>
      </c>
      <c r="W50" s="173">
        <f>'тарифы 2018 (1)'!AI50</f>
        <v>2476</v>
      </c>
      <c r="X50" s="173">
        <f>'тарифы 2018 (1)'!AK50</f>
        <v>2606</v>
      </c>
      <c r="Y50" s="411">
        <v>950</v>
      </c>
      <c r="Z50" s="173">
        <f>'тарифы 2018 (1)'!AO50</f>
        <v>3611.5</v>
      </c>
      <c r="AA50" s="173">
        <f>'тарифы 2018 (1)'!AQ50</f>
        <v>5284.5519999999997</v>
      </c>
      <c r="AB50" s="310">
        <v>2668.7</v>
      </c>
      <c r="AC50" s="173">
        <f>'тарифы 2018 (1)'!AS50</f>
        <v>4513</v>
      </c>
      <c r="AD50" s="173">
        <f>'тарифы 2018 (1)'!AU50</f>
        <v>3997.04</v>
      </c>
      <c r="AE50" s="173">
        <f>'тарифы 2018 (1)'!AW50</f>
        <v>2809</v>
      </c>
      <c r="AF50" s="173">
        <f>'тарифы 2018 (1)'!AY50</f>
        <v>3228.402</v>
      </c>
      <c r="AG50" s="173">
        <f>'тарифы 2018 (1)'!BA50</f>
        <v>6018</v>
      </c>
      <c r="AH50" s="173">
        <f>'тарифы 2018 (1)'!BC50</f>
        <v>2846.9423151125407</v>
      </c>
      <c r="AI50" s="173">
        <f>'тарифы 2018 (1)'!BE50</f>
        <v>5823</v>
      </c>
      <c r="AJ50" s="173">
        <f>'тарифы 2018 (1)'!BG50</f>
        <v>3319</v>
      </c>
      <c r="AK50" s="173">
        <f>'тарифы 2018 (1)'!BI50</f>
        <v>2675.6680000000001</v>
      </c>
      <c r="AL50" s="173">
        <f>'тарифы 2018 (1)'!BK50</f>
        <v>1058</v>
      </c>
      <c r="AM50" s="173">
        <f>'тарифы 2018 (1)'!BM50</f>
        <v>2673</v>
      </c>
      <c r="AN50" s="173">
        <f>'тарифы 2018 (1)'!BO50</f>
        <v>4155</v>
      </c>
      <c r="AO50" s="173">
        <f>'тарифы 2018 (1)'!BQ50</f>
        <v>6692.4000000000005</v>
      </c>
      <c r="AP50" s="300">
        <f t="shared" si="0"/>
        <v>3202.6970432514036</v>
      </c>
      <c r="AQ50" s="300" t="e">
        <f t="shared" si="1"/>
        <v>#REF!</v>
      </c>
    </row>
    <row r="51" spans="1:43" s="195" customFormat="1" ht="47.25" customHeight="1" thickBot="1" x14ac:dyDescent="0.3">
      <c r="A51" s="205">
        <v>15</v>
      </c>
      <c r="B51" s="518" t="e">
        <f>#REF!</f>
        <v>#REF!</v>
      </c>
      <c r="C51" s="1390" t="s">
        <v>3</v>
      </c>
      <c r="D51" s="1390"/>
      <c r="E51" s="1053" t="s">
        <v>8</v>
      </c>
      <c r="F51" s="206" t="e">
        <f>#REF!</f>
        <v>#REF!</v>
      </c>
      <c r="G51" s="1053">
        <v>10</v>
      </c>
      <c r="H51" s="206" t="e">
        <f t="shared" si="4"/>
        <v>#REF!</v>
      </c>
      <c r="I51" s="206" t="e">
        <f>(H51*($I$7+#REF!))+H51</f>
        <v>#REF!</v>
      </c>
      <c r="J51" s="274" t="e">
        <f>ROUND(I51*#REF!*#REF!,0)</f>
        <v>#REF!</v>
      </c>
      <c r="K51" s="275" t="e">
        <f>'тарифы 2018 (1)'!K51</f>
        <v>#REF!</v>
      </c>
      <c r="L51" s="173">
        <f>'тарифы 2018 (1)'!M51</f>
        <v>3740</v>
      </c>
      <c r="M51" s="173">
        <f>'тарифы 2018 (1)'!O51</f>
        <v>3429</v>
      </c>
      <c r="N51" s="173">
        <f>'тарифы 2018 (1)'!Q51</f>
        <v>2536</v>
      </c>
      <c r="O51" s="173">
        <f>'тарифы 2018 (1)'!S51</f>
        <v>2551</v>
      </c>
      <c r="P51" s="173">
        <f>'тарифы 2018 (1)'!U51</f>
        <v>2356</v>
      </c>
      <c r="Q51" s="173">
        <f>'тарифы 2018 (1)'!W51</f>
        <v>5065.3212280369471</v>
      </c>
      <c r="R51" s="173">
        <f>'тарифы 2018 (1)'!Y51</f>
        <v>1167</v>
      </c>
      <c r="S51" s="173">
        <f>'тарифы 2018 (1)'!AA51</f>
        <v>3234.6600000000003</v>
      </c>
      <c r="T51" s="173">
        <f>'тарифы 2018 (1)'!AC51</f>
        <v>3396</v>
      </c>
      <c r="U51" s="173">
        <f>'тарифы 2018 (1)'!AE51</f>
        <v>3166</v>
      </c>
      <c r="V51" s="173">
        <f>'тарифы 2018 (1)'!AG51</f>
        <v>4911</v>
      </c>
      <c r="W51" s="173">
        <f>'тарифы 2018 (1)'!AI51</f>
        <v>4126</v>
      </c>
      <c r="X51" s="173">
        <f>'тарифы 2018 (1)'!AK51</f>
        <v>3258</v>
      </c>
      <c r="Y51" s="411">
        <v>950</v>
      </c>
      <c r="Z51" s="173">
        <f>'тарифы 2018 (1)'!AO51</f>
        <v>4514.3999999999996</v>
      </c>
      <c r="AA51" s="173">
        <f>'тарифы 2018 (1)'!AQ51</f>
        <v>6605.69</v>
      </c>
      <c r="AB51" s="173">
        <v>6605.69</v>
      </c>
      <c r="AC51" s="173">
        <f>'тарифы 2018 (1)'!AS51</f>
        <v>5641</v>
      </c>
      <c r="AD51" s="173">
        <f>'тарифы 2018 (1)'!AU51</f>
        <v>4996.29</v>
      </c>
      <c r="AE51" s="173">
        <f>'тарифы 2018 (1)'!AW51</f>
        <v>3511</v>
      </c>
      <c r="AF51" s="173">
        <f>'тарифы 2018 (1)'!AY51</f>
        <v>4035.7660000000001</v>
      </c>
      <c r="AG51" s="173">
        <f>'тарифы 2018 (1)'!BA51</f>
        <v>7522</v>
      </c>
      <c r="AH51" s="173">
        <f>'тарифы 2018 (1)'!BC51</f>
        <v>3558.8139549839234</v>
      </c>
      <c r="AI51" s="173">
        <f>'тарифы 2018 (1)'!BE51</f>
        <v>7279</v>
      </c>
      <c r="AJ51" s="173">
        <f>'тарифы 2018 (1)'!BG51</f>
        <v>4148</v>
      </c>
      <c r="AK51" s="173">
        <f>'тарифы 2018 (1)'!BI51</f>
        <v>3345.1080000000002</v>
      </c>
      <c r="AL51" s="173">
        <f>'тарифы 2018 (1)'!BK51</f>
        <v>1323</v>
      </c>
      <c r="AM51" s="173">
        <f>'тарифы 2018 (1)'!BM51</f>
        <v>3342</v>
      </c>
      <c r="AN51" s="173">
        <f>'тарифы 2018 (1)'!BO51</f>
        <v>5194</v>
      </c>
      <c r="AO51" s="173">
        <f>'тарифы 2018 (1)'!BQ51</f>
        <v>8365.5</v>
      </c>
      <c r="AP51" s="300">
        <f t="shared" si="0"/>
        <v>4129.1079727673623</v>
      </c>
      <c r="AQ51" s="300" t="e">
        <f t="shared" si="1"/>
        <v>#REF!</v>
      </c>
    </row>
    <row r="52" spans="1:43" s="195" customFormat="1" ht="47.25" customHeight="1" thickBot="1" x14ac:dyDescent="0.3">
      <c r="A52" s="221">
        <v>16</v>
      </c>
      <c r="B52" s="517" t="e">
        <f>#REF!</f>
        <v>#REF!</v>
      </c>
      <c r="C52" s="1383" t="s">
        <v>3</v>
      </c>
      <c r="D52" s="1383"/>
      <c r="E52" s="1054" t="s">
        <v>8</v>
      </c>
      <c r="F52" s="222" t="e">
        <f>#REF!</f>
        <v>#REF!</v>
      </c>
      <c r="G52" s="1054">
        <v>12</v>
      </c>
      <c r="H52" s="222" t="e">
        <f t="shared" si="4"/>
        <v>#REF!</v>
      </c>
      <c r="I52" s="222" t="e">
        <f>(H52*($I$7+#REF!))+H52</f>
        <v>#REF!</v>
      </c>
      <c r="J52" s="278" t="e">
        <f>ROUND(I52*#REF!*#REF!,0)</f>
        <v>#REF!</v>
      </c>
      <c r="K52" s="279" t="e">
        <f>'тарифы 2018 (1)'!K52</f>
        <v>#REF!</v>
      </c>
      <c r="L52" s="173">
        <f>'тарифы 2018 (1)'!M52</f>
        <v>4488</v>
      </c>
      <c r="M52" s="173">
        <f>'тарифы 2018 (1)'!O52</f>
        <v>4114.8</v>
      </c>
      <c r="N52" s="173">
        <f>'тарифы 2018 (1)'!Q52</f>
        <v>3043.2</v>
      </c>
      <c r="O52" s="173">
        <f>'тарифы 2018 (1)'!S52</f>
        <v>3061.2</v>
      </c>
      <c r="P52" s="173">
        <f>'тарифы 2018 (1)'!U52</f>
        <v>2827</v>
      </c>
      <c r="Q52" s="173">
        <f>'тарифы 2018 (1)'!W52</f>
        <v>6078.3854736443363</v>
      </c>
      <c r="R52" s="173">
        <f>'тарифы 2018 (1)'!Y52</f>
        <v>1167</v>
      </c>
      <c r="S52" s="173">
        <f>'тарифы 2018 (1)'!AA52</f>
        <v>3881.67</v>
      </c>
      <c r="T52" s="173">
        <f>'тарифы 2018 (1)'!AC52</f>
        <v>4076</v>
      </c>
      <c r="U52" s="173">
        <f>'тарифы 2018 (1)'!AE52</f>
        <v>3799</v>
      </c>
      <c r="V52" s="173">
        <f>'тарифы 2018 (1)'!AG52</f>
        <v>5893</v>
      </c>
      <c r="W52" s="173">
        <f>'тарифы 2018 (1)'!AI52</f>
        <v>4952</v>
      </c>
      <c r="X52" s="173">
        <f>'тарифы 2018 (1)'!AK52</f>
        <v>3910</v>
      </c>
      <c r="Y52" s="411">
        <v>950</v>
      </c>
      <c r="Z52" s="173">
        <f>'тарифы 2018 (1)'!AO52</f>
        <v>5417.3</v>
      </c>
      <c r="AA52" s="173">
        <f>'тарифы 2018 (1)'!AQ52</f>
        <v>7926.8279999999995</v>
      </c>
      <c r="AB52" s="173">
        <v>7926.8279999999995</v>
      </c>
      <c r="AC52" s="173">
        <f>'тарифы 2018 (1)'!AS52</f>
        <v>6769</v>
      </c>
      <c r="AD52" s="173">
        <f>'тарифы 2018 (1)'!AU52</f>
        <v>5995.55</v>
      </c>
      <c r="AE52" s="173">
        <f>'тарифы 2018 (1)'!AW52</f>
        <v>4214</v>
      </c>
      <c r="AF52" s="173">
        <f>'тарифы 2018 (1)'!AY52</f>
        <v>4842.076</v>
      </c>
      <c r="AG52" s="173">
        <f>'тарифы 2018 (1)'!BA52</f>
        <v>9027</v>
      </c>
      <c r="AH52" s="173">
        <f>'тарифы 2018 (1)'!BC52</f>
        <v>4270.6855948553057</v>
      </c>
      <c r="AI52" s="173">
        <f>'тарифы 2018 (1)'!BE52</f>
        <v>8734</v>
      </c>
      <c r="AJ52" s="173">
        <f>'тарифы 2018 (1)'!BG52</f>
        <v>4978</v>
      </c>
      <c r="AK52" s="173">
        <f>'тарифы 2018 (1)'!BI52</f>
        <v>4932.1828800000003</v>
      </c>
      <c r="AL52" s="173">
        <f>'тарифы 2018 (1)'!BK52</f>
        <v>1588</v>
      </c>
      <c r="AM52" s="173">
        <f>'тарифы 2018 (1)'!BM52</f>
        <v>4011</v>
      </c>
      <c r="AN52" s="173">
        <f>'тарифы 2018 (1)'!BO52</f>
        <v>6233</v>
      </c>
      <c r="AO52" s="173">
        <f>'тарифы 2018 (1)'!BQ52</f>
        <v>10038.6</v>
      </c>
      <c r="AP52" s="300">
        <f t="shared" si="0"/>
        <v>4971.5101982833212</v>
      </c>
      <c r="AQ52" s="300" t="e">
        <f t="shared" si="1"/>
        <v>#REF!</v>
      </c>
    </row>
    <row r="53" spans="1:43" s="195" customFormat="1" ht="47.25" customHeight="1" thickBot="1" x14ac:dyDescent="0.3">
      <c r="A53" s="205">
        <v>17</v>
      </c>
      <c r="B53" s="518" t="e">
        <f>#REF!</f>
        <v>#REF!</v>
      </c>
      <c r="C53" s="1390" t="s">
        <v>3</v>
      </c>
      <c r="D53" s="1390"/>
      <c r="E53" s="1053" t="s">
        <v>8</v>
      </c>
      <c r="F53" s="206" t="e">
        <f>#REF!</f>
        <v>#REF!</v>
      </c>
      <c r="G53" s="1053">
        <v>14</v>
      </c>
      <c r="H53" s="206" t="e">
        <f t="shared" si="4"/>
        <v>#REF!</v>
      </c>
      <c r="I53" s="206" t="e">
        <f>(H53*($I$7+#REF!))+H53</f>
        <v>#REF!</v>
      </c>
      <c r="J53" s="274" t="e">
        <f>ROUND(I53*#REF!*#REF!,0)</f>
        <v>#REF!</v>
      </c>
      <c r="K53" s="275" t="e">
        <f>'тарифы 2018 (1)'!K53</f>
        <v>#REF!</v>
      </c>
      <c r="L53" s="173">
        <f>'тарифы 2018 (1)'!M53</f>
        <v>5236</v>
      </c>
      <c r="M53" s="173">
        <f>'тарифы 2018 (1)'!O53</f>
        <v>4800.6000000000004</v>
      </c>
      <c r="N53" s="173">
        <f>'тарифы 2018 (1)'!Q53</f>
        <v>3550</v>
      </c>
      <c r="O53" s="173">
        <f>'тарифы 2018 (1)'!S53</f>
        <v>3571.4</v>
      </c>
      <c r="P53" s="173">
        <f>'тарифы 2018 (1)'!U53</f>
        <v>3299</v>
      </c>
      <c r="Q53" s="173">
        <f>'тарифы 2018 (1)'!W53</f>
        <v>7091.4497192517274</v>
      </c>
      <c r="R53" s="173">
        <f>'тарифы 2018 (1)'!Y53</f>
        <v>1167</v>
      </c>
      <c r="S53" s="173">
        <f>'тарифы 2018 (1)'!AA53</f>
        <v>4528.29</v>
      </c>
      <c r="T53" s="173">
        <f>'тарифы 2018 (1)'!AC53</f>
        <v>4755</v>
      </c>
      <c r="U53" s="173">
        <f>'тарифы 2018 (1)'!AE53</f>
        <v>4432</v>
      </c>
      <c r="V53" s="173">
        <f>'тарифы 2018 (1)'!AG53</f>
        <v>6875</v>
      </c>
      <c r="W53" s="173">
        <f>'тарифы 2018 (1)'!AI53</f>
        <v>5776</v>
      </c>
      <c r="X53" s="173">
        <f>'тарифы 2018 (1)'!AK53</f>
        <v>4561</v>
      </c>
      <c r="Y53" s="411">
        <v>950</v>
      </c>
      <c r="Z53" s="173">
        <f>'тарифы 2018 (1)'!AO53</f>
        <v>6320.2</v>
      </c>
      <c r="AA53" s="173">
        <f>'тарифы 2018 (1)'!AQ53</f>
        <v>9247.9659999999985</v>
      </c>
      <c r="AB53" s="173">
        <v>9247.9659999999985</v>
      </c>
      <c r="AC53" s="173">
        <f>'тарифы 2018 (1)'!AS53</f>
        <v>7897</v>
      </c>
      <c r="AD53" s="173">
        <f>'тарифы 2018 (1)'!AU53</f>
        <v>6994.81</v>
      </c>
      <c r="AE53" s="173">
        <f>'тарифы 2018 (1)'!AW53</f>
        <v>4916</v>
      </c>
      <c r="AF53" s="173">
        <f>'тарифы 2018 (1)'!AY53</f>
        <v>5649.4400000000005</v>
      </c>
      <c r="AG53" s="173">
        <f>'тарифы 2018 (1)'!BA53</f>
        <v>10531</v>
      </c>
      <c r="AH53" s="173">
        <f>'тарифы 2018 (1)'!BC53</f>
        <v>4982.0129903536981</v>
      </c>
      <c r="AI53" s="173">
        <f>'тарифы 2018 (1)'!BE53</f>
        <v>10190</v>
      </c>
      <c r="AJ53" s="173">
        <f>'тарифы 2018 (1)'!BG53</f>
        <v>5807</v>
      </c>
      <c r="AK53" s="173">
        <f>'тарифы 2018 (1)'!BI53</f>
        <v>5754.5899199999994</v>
      </c>
      <c r="AL53" s="173">
        <f>'тарифы 2018 (1)'!BK53</f>
        <v>1852</v>
      </c>
      <c r="AM53" s="173">
        <f>'тарифы 2018 (1)'!BM53</f>
        <v>4679</v>
      </c>
      <c r="AN53" s="173">
        <f>'тарифы 2018 (1)'!BO53</f>
        <v>7271</v>
      </c>
      <c r="AO53" s="173">
        <f>'тарифы 2018 (1)'!BQ53</f>
        <v>11711.7</v>
      </c>
      <c r="AP53" s="300">
        <f t="shared" si="0"/>
        <v>5788.1474876535149</v>
      </c>
      <c r="AQ53" s="300" t="e">
        <f t="shared" si="1"/>
        <v>#REF!</v>
      </c>
    </row>
    <row r="54" spans="1:43" s="195" customFormat="1" ht="47.25" customHeight="1" thickBot="1" x14ac:dyDescent="0.3">
      <c r="A54" s="221">
        <v>18</v>
      </c>
      <c r="B54" s="514" t="e">
        <f>#REF!</f>
        <v>#REF!</v>
      </c>
      <c r="C54" s="1383" t="s">
        <v>3</v>
      </c>
      <c r="D54" s="1383"/>
      <c r="E54" s="1054" t="s">
        <v>384</v>
      </c>
      <c r="F54" s="222" t="e">
        <f>#REF!</f>
        <v>#REF!</v>
      </c>
      <c r="G54" s="1054">
        <v>1.5</v>
      </c>
      <c r="H54" s="222" t="e">
        <f t="shared" si="4"/>
        <v>#REF!</v>
      </c>
      <c r="I54" s="222" t="e">
        <f>(H54*($I$7+#REF!))+H54</f>
        <v>#REF!</v>
      </c>
      <c r="J54" s="278" t="e">
        <f>ROUND(I54*#REF!*#REF!,0)</f>
        <v>#REF!</v>
      </c>
      <c r="K54" s="279" t="e">
        <f>'тарифы 2018 (1)'!K54</f>
        <v>#REF!</v>
      </c>
      <c r="L54" s="173">
        <f>'тарифы 2018 (1)'!M54</f>
        <v>693</v>
      </c>
      <c r="M54" s="173">
        <f>'тарифы 2018 (1)'!O54</f>
        <v>516.1</v>
      </c>
      <c r="N54" s="173">
        <f>'тарифы 2018 (1)'!Q54</f>
        <v>920.25</v>
      </c>
      <c r="O54" s="173">
        <f>'тарифы 2018 (1)'!S54</f>
        <v>664.5</v>
      </c>
      <c r="P54" s="173">
        <f>'тарифы 2018 (1)'!U54</f>
        <v>662</v>
      </c>
      <c r="Q54" s="173">
        <f>'тарифы 2018 (1)'!W54</f>
        <v>870.62853237072534</v>
      </c>
      <c r="R54" s="173">
        <f>'тарифы 2018 (1)'!Y54</f>
        <v>1167</v>
      </c>
      <c r="S54" s="173">
        <f>'тарифы 2018 (1)'!AA54</f>
        <v>682.89</v>
      </c>
      <c r="T54" s="173">
        <f>'тарифы 2018 (1)'!AC54</f>
        <v>639</v>
      </c>
      <c r="U54" s="173">
        <f>'тарифы 2018 (1)'!AE54</f>
        <v>488</v>
      </c>
      <c r="V54" s="173">
        <f>'тарифы 2018 (1)'!AG54</f>
        <v>1151</v>
      </c>
      <c r="W54" s="173">
        <f>'тарифы 2018 (1)'!AI54</f>
        <v>1018</v>
      </c>
      <c r="X54" s="173">
        <f>'тарифы 2018 (1)'!AK54</f>
        <v>696</v>
      </c>
      <c r="Y54" s="411">
        <v>950</v>
      </c>
      <c r="Z54" s="173">
        <f>'тарифы 2018 (1)'!AO54</f>
        <v>866.5</v>
      </c>
      <c r="AA54" s="173">
        <f>'тарифы 2018 (1)'!AQ54</f>
        <v>1219.5119999999999</v>
      </c>
      <c r="AB54" s="173">
        <v>1219.5119999999999</v>
      </c>
      <c r="AC54" s="173">
        <f>'тарифы 2018 (1)'!AS54</f>
        <v>875</v>
      </c>
      <c r="AD54" s="173">
        <f>'тарифы 2018 (1)'!AU54</f>
        <v>877.12</v>
      </c>
      <c r="AE54" s="173">
        <f>'тарифы 2018 (1)'!AW54</f>
        <v>675</v>
      </c>
      <c r="AF54" s="173">
        <f>'тарифы 2018 (1)'!AY54</f>
        <v>953.87</v>
      </c>
      <c r="AG54" s="173">
        <f>'тарифы 2018 (1)'!BA54</f>
        <v>1327</v>
      </c>
      <c r="AH54" s="173">
        <f>'тарифы 2018 (1)'!BC54</f>
        <v>698.44556464811785</v>
      </c>
      <c r="AI54" s="173">
        <f>'тарифы 2018 (1)'!BE54</f>
        <v>1134</v>
      </c>
      <c r="AJ54" s="173"/>
      <c r="AK54" s="173">
        <f>'тарифы 2018 (1)'!BI54</f>
        <v>829.93823999999995</v>
      </c>
      <c r="AL54" s="173">
        <f>'тарифы 2018 (1)'!BK54</f>
        <v>242</v>
      </c>
      <c r="AM54" s="173">
        <f>'тарифы 2018 (1)'!BM54</f>
        <v>516</v>
      </c>
      <c r="AN54" s="173">
        <f>'тарифы 2018 (1)'!BO54</f>
        <v>1103</v>
      </c>
      <c r="AO54" s="173">
        <f>'тарифы 2018 (1)'!BQ54</f>
        <v>1832.6000000000001</v>
      </c>
      <c r="AP54" s="300">
        <f t="shared" si="0"/>
        <v>878.89194265582205</v>
      </c>
      <c r="AQ54" s="300" t="e">
        <f t="shared" si="1"/>
        <v>#REF!</v>
      </c>
    </row>
    <row r="55" spans="1:43" s="195" customFormat="1" ht="47.25" customHeight="1" thickBot="1" x14ac:dyDescent="0.3">
      <c r="A55" s="209">
        <v>19</v>
      </c>
      <c r="B55" s="516" t="e">
        <f>#REF!</f>
        <v>#REF!</v>
      </c>
      <c r="C55" s="1156" t="s">
        <v>3</v>
      </c>
      <c r="D55" s="1156"/>
      <c r="E55" s="1051" t="s">
        <v>382</v>
      </c>
      <c r="F55" s="224" t="e">
        <f>#REF!</f>
        <v>#REF!</v>
      </c>
      <c r="G55" s="1051">
        <v>1.3</v>
      </c>
      <c r="H55" s="224" t="e">
        <f>F55*G55</f>
        <v>#REF!</v>
      </c>
      <c r="I55" s="206" t="e">
        <f>(H55*($I$7+#REF!))+H55</f>
        <v>#REF!</v>
      </c>
      <c r="J55" s="274" t="e">
        <f>ROUND(I55*#REF!*#REF!,0)</f>
        <v>#REF!</v>
      </c>
      <c r="K55" s="275" t="e">
        <f>'тарифы 2018 (1)'!K55</f>
        <v>#REF!</v>
      </c>
      <c r="L55" s="173">
        <f>'тарифы 2018 (1)'!M55</f>
        <v>426</v>
      </c>
      <c r="M55" s="173">
        <f>'тарифы 2018 (1)'!O55</f>
        <v>390.9</v>
      </c>
      <c r="N55" s="173">
        <f>'тарифы 2018 (1)'!Q55</f>
        <v>548.25</v>
      </c>
      <c r="O55" s="173">
        <f>'тарифы 2018 (1)'!S55</f>
        <v>404.7</v>
      </c>
      <c r="P55" s="173">
        <f>'тарифы 2018 (1)'!U55</f>
        <v>294</v>
      </c>
      <c r="Q55" s="173">
        <f>'тарифы 2018 (1)'!W55</f>
        <v>432.26</v>
      </c>
      <c r="R55" s="173">
        <f>'тарифы 2018 (1)'!Y55</f>
        <v>325</v>
      </c>
      <c r="S55" s="173">
        <f>'тарифы 2018 (1)'!AA55</f>
        <v>378.69</v>
      </c>
      <c r="T55" s="173">
        <f>'тарифы 2018 (1)'!AC55</f>
        <v>378</v>
      </c>
      <c r="U55" s="173">
        <f>'тарифы 2018 (1)'!AE55</f>
        <v>447</v>
      </c>
      <c r="V55" s="173">
        <f>'тарифы 2018 (1)'!AG55</f>
        <v>604</v>
      </c>
      <c r="W55" s="173">
        <f>'тарифы 2018 (1)'!AI55</f>
        <v>361</v>
      </c>
      <c r="X55" s="173">
        <f>'тарифы 2018 (1)'!AK55</f>
        <v>375</v>
      </c>
      <c r="Y55" s="174">
        <v>343</v>
      </c>
      <c r="Z55" s="173">
        <f>'тарифы 2018 (1)'!AO55</f>
        <v>586.9</v>
      </c>
      <c r="AA55" s="173">
        <f>'тарифы 2018 (1)'!AQ55</f>
        <v>667.82799999999997</v>
      </c>
      <c r="AB55" s="173">
        <v>667.82799999999997</v>
      </c>
      <c r="AC55" s="173">
        <f>'тарифы 2018 (1)'!AS55</f>
        <v>640</v>
      </c>
      <c r="AD55" s="173">
        <f>'тарифы 2018 (1)'!AU55</f>
        <v>608.02</v>
      </c>
      <c r="AE55" s="173">
        <f>'тарифы 2018 (1)'!AW55</f>
        <v>456</v>
      </c>
      <c r="AF55" s="173">
        <f>'тарифы 2018 (1)'!AY55</f>
        <v>434.24800000000005</v>
      </c>
      <c r="AG55" s="173">
        <f>'тарифы 2018 (1)'!BA55</f>
        <v>415</v>
      </c>
      <c r="AH55" s="173">
        <f>'тарифы 2018 (1)'!BC55</f>
        <v>416.60312757201649</v>
      </c>
      <c r="AI55" s="173">
        <f>'тарифы 2018 (1)'!BE55</f>
        <v>443</v>
      </c>
      <c r="AJ55" s="173">
        <f>'тарифы 2018 (1)'!BG55</f>
        <v>456</v>
      </c>
      <c r="AK55" s="173">
        <f>'тарифы 2018 (1)'!BI55</f>
        <v>468.44063999999997</v>
      </c>
      <c r="AL55" s="173">
        <f>'тарифы 2018 (1)'!BK55</f>
        <v>429</v>
      </c>
      <c r="AM55" s="173">
        <f>'тарифы 2018 (1)'!BM55</f>
        <v>435</v>
      </c>
      <c r="AN55" s="173">
        <f>'тарифы 2018 (1)'!BO55</f>
        <v>482</v>
      </c>
      <c r="AO55" s="173">
        <f>'тарифы 2018 (1)'!BQ55</f>
        <v>376.79989864000009</v>
      </c>
      <c r="AP55" s="300">
        <f t="shared" si="0"/>
        <v>456.34892220706723</v>
      </c>
      <c r="AQ55" s="300" t="e">
        <f t="shared" si="1"/>
        <v>#REF!</v>
      </c>
    </row>
    <row r="56" spans="1:43" s="195" customFormat="1" ht="47.25" customHeight="1" thickBot="1" x14ac:dyDescent="0.3">
      <c r="A56" s="225">
        <v>20</v>
      </c>
      <c r="B56" s="515" t="e">
        <f>#REF!</f>
        <v>#REF!</v>
      </c>
      <c r="C56" s="1172" t="s">
        <v>3</v>
      </c>
      <c r="D56" s="1172"/>
      <c r="E56" s="1050" t="s">
        <v>379</v>
      </c>
      <c r="F56" s="228" t="e">
        <f>#REF!</f>
        <v>#REF!</v>
      </c>
      <c r="G56" s="1050">
        <v>1.08</v>
      </c>
      <c r="H56" s="228" t="e">
        <f t="shared" si="4"/>
        <v>#REF!</v>
      </c>
      <c r="I56" s="222" t="e">
        <f>(H56*($I$7+#REF!))+H56</f>
        <v>#REF!</v>
      </c>
      <c r="J56" s="278" t="e">
        <f>ROUND(I56*#REF!*#REF!,0)</f>
        <v>#REF!</v>
      </c>
      <c r="K56" s="279" t="e">
        <f>'тарифы 2018 (1)'!K56</f>
        <v>#REF!</v>
      </c>
      <c r="L56" s="173">
        <f>'тарифы 2018 (1)'!M56</f>
        <v>316</v>
      </c>
      <c r="M56" s="173">
        <f>'тарифы 2018 (1)'!O56</f>
        <v>304.39999999999998</v>
      </c>
      <c r="N56" s="173">
        <f>'тарифы 2018 (1)'!Q56</f>
        <v>422.25</v>
      </c>
      <c r="O56" s="173">
        <f>'тарифы 2018 (1)'!S56</f>
        <v>299</v>
      </c>
      <c r="P56" s="173">
        <f>'тарифы 2018 (1)'!U56</f>
        <v>224</v>
      </c>
      <c r="Q56" s="173">
        <f>'тарифы 2018 (1)'!W56</f>
        <v>423.52621364747637</v>
      </c>
      <c r="R56" s="173">
        <f>'тарифы 2018 (1)'!Y56</f>
        <v>240</v>
      </c>
      <c r="S56" s="173">
        <f>'тарифы 2018 (1)'!AA56</f>
        <v>279.63</v>
      </c>
      <c r="T56" s="173">
        <f>'тарифы 2018 (1)'!AC56</f>
        <v>378</v>
      </c>
      <c r="U56" s="173">
        <f>'тарифы 2018 (1)'!AE56</f>
        <v>330</v>
      </c>
      <c r="V56" s="173">
        <f>'тарифы 2018 (1)'!AG56</f>
        <v>483</v>
      </c>
      <c r="W56" s="173">
        <f>'тарифы 2018 (1)'!AI56</f>
        <v>271</v>
      </c>
      <c r="X56" s="173">
        <f>'тарифы 2018 (1)'!AK56</f>
        <v>351</v>
      </c>
      <c r="Y56" s="174">
        <v>285</v>
      </c>
      <c r="Z56" s="173">
        <f>'тарифы 2018 (1)'!AO56</f>
        <v>487.6</v>
      </c>
      <c r="AA56" s="173">
        <f>'тарифы 2018 (1)'!AQ56</f>
        <v>553.75799999999992</v>
      </c>
      <c r="AB56" s="173">
        <v>553.75799999999992</v>
      </c>
      <c r="AC56" s="173">
        <f>'тарифы 2018 (1)'!AS56</f>
        <v>473</v>
      </c>
      <c r="AD56" s="173">
        <f>'тарифы 2018 (1)'!AU56</f>
        <v>470.66</v>
      </c>
      <c r="AE56" s="173">
        <f>'тарифы 2018 (1)'!AW56</f>
        <v>379</v>
      </c>
      <c r="AF56" s="173">
        <f>'тарифы 2018 (1)'!AY56</f>
        <v>321.47000000000003</v>
      </c>
      <c r="AG56" s="173">
        <f>'тарифы 2018 (1)'!BA56</f>
        <v>287</v>
      </c>
      <c r="AH56" s="173">
        <f>'тарифы 2018 (1)'!BC56</f>
        <v>315.39709090909093</v>
      </c>
      <c r="AI56" s="173">
        <f>'тарифы 2018 (1)'!BE56</f>
        <v>327</v>
      </c>
      <c r="AJ56" s="173">
        <f>'тарифы 2018 (1)'!BG56</f>
        <v>337</v>
      </c>
      <c r="AK56" s="173">
        <f>'тарифы 2018 (1)'!BI56</f>
        <v>349.44767999999999</v>
      </c>
      <c r="AL56" s="173">
        <f>'тарифы 2018 (1)'!BK56</f>
        <v>320</v>
      </c>
      <c r="AM56" s="173">
        <f>'тарифы 2018 (1)'!BM56</f>
        <v>361</v>
      </c>
      <c r="AN56" s="173">
        <f>'тарифы 2018 (1)'!BO56</f>
        <v>399</v>
      </c>
      <c r="AO56" s="173">
        <f>'тарифы 2018 (1)'!BQ56</f>
        <v>278.25623187999997</v>
      </c>
      <c r="AP56" s="300">
        <f t="shared" si="0"/>
        <v>360.67177388121883</v>
      </c>
      <c r="AQ56" s="300" t="e">
        <f t="shared" si="1"/>
        <v>#REF!</v>
      </c>
    </row>
    <row r="57" spans="1:43" s="195" customFormat="1" ht="47.25" customHeight="1" thickBot="1" x14ac:dyDescent="0.3">
      <c r="A57" s="205">
        <v>21</v>
      </c>
      <c r="B57" s="518" t="e">
        <f>#REF!</f>
        <v>#REF!</v>
      </c>
      <c r="C57" s="1390" t="s">
        <v>3</v>
      </c>
      <c r="D57" s="1390"/>
      <c r="E57" s="1051" t="s">
        <v>382</v>
      </c>
      <c r="F57" s="224" t="e">
        <f>#REF!</f>
        <v>#REF!</v>
      </c>
      <c r="G57" s="1053">
        <v>1.24</v>
      </c>
      <c r="H57" s="206" t="e">
        <f>F57*G57</f>
        <v>#REF!</v>
      </c>
      <c r="I57" s="206" t="e">
        <f>(H57*($I$7+#REF!))+H57</f>
        <v>#REF!</v>
      </c>
      <c r="J57" s="274" t="e">
        <f>ROUND(I57*#REF!*#REF!,0)</f>
        <v>#REF!</v>
      </c>
      <c r="K57" s="275" t="e">
        <f>'тарифы 2018 (1)'!K57</f>
        <v>#REF!</v>
      </c>
      <c r="L57" s="173">
        <f>'тарифы 2018 (1)'!M57</f>
        <v>406</v>
      </c>
      <c r="M57" s="173">
        <f>'тарифы 2018 (1)'!O57</f>
        <v>372.8</v>
      </c>
      <c r="N57" s="173">
        <f>'тарифы 2018 (1)'!Q57</f>
        <v>523.5</v>
      </c>
      <c r="O57" s="173">
        <f>'тарифы 2018 (1)'!S57</f>
        <v>386</v>
      </c>
      <c r="P57" s="173">
        <f>'тарифы 2018 (1)'!U57</f>
        <v>260</v>
      </c>
      <c r="Q57" s="173">
        <f>'тарифы 2018 (1)'!W57</f>
        <v>547.05469262799011</v>
      </c>
      <c r="R57" s="173">
        <f>'тарифы 2018 (1)'!Y57</f>
        <v>310</v>
      </c>
      <c r="S57" s="173">
        <f>'тарифы 2018 (1)'!AA57</f>
        <v>361.14</v>
      </c>
      <c r="T57" s="173">
        <f>'тарифы 2018 (1)'!AC57</f>
        <v>405</v>
      </c>
      <c r="U57" s="173">
        <f>'тарифы 2018 (1)'!AE57</f>
        <v>426</v>
      </c>
      <c r="V57" s="173">
        <f>'тарифы 2018 (1)'!AG57</f>
        <v>577</v>
      </c>
      <c r="W57" s="173">
        <f>'тарифы 2018 (1)'!AI57</f>
        <v>344</v>
      </c>
      <c r="X57" s="173">
        <f>'тарифы 2018 (1)'!AK57</f>
        <v>380</v>
      </c>
      <c r="Y57" s="174">
        <v>327</v>
      </c>
      <c r="Z57" s="173">
        <f>'тарифы 2018 (1)'!AO57</f>
        <v>559.79999999999995</v>
      </c>
      <c r="AA57" s="173">
        <f>'тарифы 2018 (1)'!AQ57</f>
        <v>635.68099999999993</v>
      </c>
      <c r="AB57" s="173">
        <v>635.68099999999993</v>
      </c>
      <c r="AC57" s="173">
        <f>'тарифы 2018 (1)'!AS57</f>
        <v>610</v>
      </c>
      <c r="AD57" s="173">
        <f>'тарифы 2018 (1)'!AU57</f>
        <v>579.96</v>
      </c>
      <c r="AE57" s="173">
        <f>'тарифы 2018 (1)'!AW57</f>
        <v>435</v>
      </c>
      <c r="AF57" s="173">
        <f>'тарифы 2018 (1)'!AY57</f>
        <v>463.76</v>
      </c>
      <c r="AG57" s="173">
        <f>'тарифы 2018 (1)'!BA57</f>
        <v>397</v>
      </c>
      <c r="AH57" s="173">
        <f>'тарифы 2018 (1)'!BC57</f>
        <v>397.57985611510799</v>
      </c>
      <c r="AI57" s="173">
        <f>'тарифы 2018 (1)'!BE57</f>
        <v>422</v>
      </c>
      <c r="AJ57" s="173">
        <f>'тарифы 2018 (1)'!BG57</f>
        <v>435</v>
      </c>
      <c r="AK57" s="173">
        <f>'тарифы 2018 (1)'!BI57</f>
        <v>446.60016000000002</v>
      </c>
      <c r="AL57" s="173">
        <f>'тарифы 2018 (1)'!BK57</f>
        <v>409</v>
      </c>
      <c r="AM57" s="173">
        <f>'тарифы 2018 (1)'!BM57</f>
        <v>415</v>
      </c>
      <c r="AN57" s="173">
        <f>'тарифы 2018 (1)'!BO57</f>
        <v>460</v>
      </c>
      <c r="AO57" s="173">
        <f>'тарифы 2018 (1)'!BQ57</f>
        <v>359.41144932000003</v>
      </c>
      <c r="AP57" s="300">
        <f t="shared" si="0"/>
        <v>442.89893860210321</v>
      </c>
      <c r="AQ57" s="300" t="e">
        <f t="shared" si="1"/>
        <v>#REF!</v>
      </c>
    </row>
    <row r="58" spans="1:43" s="195" customFormat="1" ht="47.25" customHeight="1" thickBot="1" x14ac:dyDescent="0.3">
      <c r="A58" s="221">
        <v>22</v>
      </c>
      <c r="B58" s="517" t="e">
        <f>#REF!</f>
        <v>#REF!</v>
      </c>
      <c r="C58" s="1383" t="s">
        <v>3</v>
      </c>
      <c r="D58" s="1383"/>
      <c r="E58" s="1050" t="s">
        <v>382</v>
      </c>
      <c r="F58" s="228" t="e">
        <f>#REF!</f>
        <v>#REF!</v>
      </c>
      <c r="G58" s="1054">
        <v>1.39</v>
      </c>
      <c r="H58" s="222" t="e">
        <f t="shared" si="4"/>
        <v>#REF!</v>
      </c>
      <c r="I58" s="222" t="e">
        <f>(H58*($I$7+#REF!))+H58</f>
        <v>#REF!</v>
      </c>
      <c r="J58" s="278" t="e">
        <f>ROUND(I58*#REF!*#REF!,0)</f>
        <v>#REF!</v>
      </c>
      <c r="K58" s="279" t="e">
        <f>'тарифы 2018 (1)'!K58</f>
        <v>#REF!</v>
      </c>
      <c r="L58" s="173">
        <f>'тарифы 2018 (1)'!M58</f>
        <v>455</v>
      </c>
      <c r="M58" s="173">
        <f>'тарифы 2018 (1)'!O58</f>
        <v>417.9</v>
      </c>
      <c r="N58" s="173">
        <f>'тарифы 2018 (1)'!Q58</f>
        <v>586.5</v>
      </c>
      <c r="O58" s="173">
        <f>'тарифы 2018 (1)'!S58</f>
        <v>432.7</v>
      </c>
      <c r="P58" s="173">
        <f>'тарифы 2018 (1)'!U58</f>
        <v>291</v>
      </c>
      <c r="Q58" s="173">
        <f>'тарифы 2018 (1)'!W58</f>
        <v>462.25</v>
      </c>
      <c r="R58" s="173">
        <f>'тарифы 2018 (1)'!Y58</f>
        <v>347</v>
      </c>
      <c r="S58" s="173">
        <f>'тарифы 2018 (1)'!AA58</f>
        <v>404.82</v>
      </c>
      <c r="T58" s="173">
        <f>'тарифы 2018 (1)'!AC58</f>
        <v>405</v>
      </c>
      <c r="U58" s="173">
        <f>'тарифы 2018 (1)'!AE58</f>
        <v>478</v>
      </c>
      <c r="V58" s="173">
        <f>'тарифы 2018 (1)'!AG58</f>
        <v>646</v>
      </c>
      <c r="W58" s="173">
        <f>'тарифы 2018 (1)'!AI58</f>
        <v>386</v>
      </c>
      <c r="X58" s="173">
        <f>'тарифы 2018 (1)'!AK58</f>
        <v>426</v>
      </c>
      <c r="Y58" s="174">
        <v>366</v>
      </c>
      <c r="Z58" s="173">
        <f>'тарифы 2018 (1)'!AO58</f>
        <v>627.5</v>
      </c>
      <c r="AA58" s="173">
        <f>'тарифы 2018 (1)'!AQ58</f>
        <v>713.4559999999999</v>
      </c>
      <c r="AB58" s="173">
        <v>713.4559999999999</v>
      </c>
      <c r="AC58" s="173">
        <f>'тарифы 2018 (1)'!AS58</f>
        <v>684</v>
      </c>
      <c r="AD58" s="173">
        <f>'тарифы 2018 (1)'!AU58</f>
        <v>650.12</v>
      </c>
      <c r="AE58" s="173">
        <f>'тарифы 2018 (1)'!AW58</f>
        <v>488</v>
      </c>
      <c r="AF58" s="173">
        <f>'тарифы 2018 (1)'!AY58</f>
        <v>463.76000000000005</v>
      </c>
      <c r="AG58" s="173">
        <f>'тарифы 2018 (1)'!BA58</f>
        <v>444</v>
      </c>
      <c r="AH58" s="173">
        <f>'тарифы 2018 (1)'!BC58</f>
        <v>445.68739409499364</v>
      </c>
      <c r="AI58" s="173">
        <f>'тарифы 2018 (1)'!BE58</f>
        <v>473</v>
      </c>
      <c r="AJ58" s="173">
        <f>'тарифы 2018 (1)'!BG58</f>
        <v>487</v>
      </c>
      <c r="AK58" s="173">
        <f>'тарифы 2018 (1)'!BI58</f>
        <v>500.82479999999998</v>
      </c>
      <c r="AL58" s="173">
        <f>'тарифы 2018 (1)'!BK58</f>
        <v>458</v>
      </c>
      <c r="AM58" s="173">
        <f>'тарифы 2018 (1)'!BM58</f>
        <v>464</v>
      </c>
      <c r="AN58" s="173">
        <f>'тарифы 2018 (1)'!BO58</f>
        <v>515</v>
      </c>
      <c r="AO58" s="173">
        <f>'тарифы 2018 (1)'!BQ58</f>
        <v>402.31481444000002</v>
      </c>
      <c r="AP58" s="300">
        <f t="shared" si="0"/>
        <v>487.80963361783319</v>
      </c>
      <c r="AQ58" s="300" t="e">
        <f t="shared" si="1"/>
        <v>#REF!</v>
      </c>
    </row>
    <row r="59" spans="1:43" s="195" customFormat="1" ht="47.25" customHeight="1" thickBot="1" x14ac:dyDescent="0.3">
      <c r="A59" s="205">
        <v>23</v>
      </c>
      <c r="B59" s="516" t="e">
        <f>#REF!</f>
        <v>#REF!</v>
      </c>
      <c r="C59" s="1390" t="s">
        <v>3</v>
      </c>
      <c r="D59" s="1390"/>
      <c r="E59" s="1051" t="s">
        <v>382</v>
      </c>
      <c r="F59" s="224" t="e">
        <f>#REF!</f>
        <v>#REF!</v>
      </c>
      <c r="G59" s="1053">
        <v>1.74</v>
      </c>
      <c r="H59" s="206" t="e">
        <f t="shared" si="4"/>
        <v>#REF!</v>
      </c>
      <c r="I59" s="206" t="e">
        <f>(H59*($I$7+#REF!))+H59</f>
        <v>#REF!</v>
      </c>
      <c r="J59" s="274" t="e">
        <f>ROUND(I59*#REF!*#REF!,0)</f>
        <v>#REF!</v>
      </c>
      <c r="K59" s="275" t="e">
        <f>'тарифы 2018 (1)'!K59</f>
        <v>#REF!</v>
      </c>
      <c r="L59" s="173">
        <f>'тарифы 2018 (1)'!M59</f>
        <v>570</v>
      </c>
      <c r="M59" s="173">
        <f>'тарифы 2018 (1)'!O59</f>
        <v>523.20000000000005</v>
      </c>
      <c r="N59" s="173">
        <f>'тарифы 2018 (1)'!Q59</f>
        <v>734.25</v>
      </c>
      <c r="O59" s="173">
        <f>'тарифы 2018 (1)'!S59</f>
        <v>541.6</v>
      </c>
      <c r="P59" s="173">
        <f>'тарифы 2018 (1)'!U59</f>
        <v>364</v>
      </c>
      <c r="Q59" s="173">
        <f>'тарифы 2018 (1)'!W59</f>
        <v>578.66999999999996</v>
      </c>
      <c r="R59" s="173">
        <f>'тарифы 2018 (1)'!Y59</f>
        <v>435</v>
      </c>
      <c r="S59" s="173">
        <f>'тарифы 2018 (1)'!AA59</f>
        <v>506.61</v>
      </c>
      <c r="T59" s="173">
        <f>'тарифы 2018 (1)'!AC59</f>
        <v>405</v>
      </c>
      <c r="U59" s="173">
        <f>'тарифы 2018 (1)'!AE59</f>
        <v>598</v>
      </c>
      <c r="V59" s="173">
        <f>'тарифы 2018 (1)'!AG59</f>
        <v>809</v>
      </c>
      <c r="W59" s="173">
        <f>'тарифы 2018 (1)'!AI59</f>
        <v>483</v>
      </c>
      <c r="X59" s="173">
        <f>'тарифы 2018 (1)'!AK59</f>
        <v>533</v>
      </c>
      <c r="Y59" s="174">
        <v>459</v>
      </c>
      <c r="Z59" s="173">
        <f>'тарифы 2018 (1)'!AO59</f>
        <v>785.5</v>
      </c>
      <c r="AA59" s="173">
        <f>'тарифы 2018 (1)'!AQ59</f>
        <v>892.85699999999997</v>
      </c>
      <c r="AB59" s="173">
        <v>892.85699999999997</v>
      </c>
      <c r="AC59" s="173">
        <f>'тарифы 2018 (1)'!AS59</f>
        <v>856</v>
      </c>
      <c r="AD59" s="173">
        <f>'тарифы 2018 (1)'!AU59</f>
        <v>813.82</v>
      </c>
      <c r="AE59" s="173">
        <f>'тарифы 2018 (1)'!AW59</f>
        <v>611</v>
      </c>
      <c r="AF59" s="173">
        <f>'тарифы 2018 (1)'!AY59</f>
        <v>463.76</v>
      </c>
      <c r="AG59" s="173">
        <f>'тарифы 2018 (1)'!BA59</f>
        <v>523</v>
      </c>
      <c r="AH59" s="173">
        <f>'тарифы 2018 (1)'!BC59</f>
        <v>558.10461538461539</v>
      </c>
      <c r="AI59" s="173">
        <f>'тарифы 2018 (1)'!BE59</f>
        <v>592</v>
      </c>
      <c r="AJ59" s="173">
        <f>'тарифы 2018 (1)'!BG59</f>
        <v>610</v>
      </c>
      <c r="AK59" s="173">
        <f>'тарифы 2018 (1)'!BI59</f>
        <v>627.34896000000003</v>
      </c>
      <c r="AL59" s="173">
        <f>'тарифы 2018 (1)'!BK59</f>
        <v>574</v>
      </c>
      <c r="AM59" s="173">
        <f>'тарифы 2018 (1)'!BM59</f>
        <v>582</v>
      </c>
      <c r="AN59" s="173">
        <f>'тарифы 2018 (1)'!BO59</f>
        <v>646</v>
      </c>
      <c r="AO59" s="173">
        <f>'тарифы 2018 (1)'!BQ59</f>
        <v>504.22398752000004</v>
      </c>
      <c r="AP59" s="300">
        <f t="shared" si="0"/>
        <v>602.42671876348709</v>
      </c>
      <c r="AQ59" s="300" t="e">
        <f t="shared" si="1"/>
        <v>#REF!</v>
      </c>
    </row>
    <row r="60" spans="1:43" s="195" customFormat="1" ht="47.25" customHeight="1" thickBot="1" x14ac:dyDescent="0.3">
      <c r="A60" s="221">
        <v>24</v>
      </c>
      <c r="B60" s="515" t="e">
        <f>#REF!</f>
        <v>#REF!</v>
      </c>
      <c r="C60" s="1383" t="s">
        <v>3</v>
      </c>
      <c r="D60" s="1383"/>
      <c r="E60" s="1050" t="s">
        <v>382</v>
      </c>
      <c r="F60" s="228" t="e">
        <f>#REF!</f>
        <v>#REF!</v>
      </c>
      <c r="G60" s="1054">
        <v>2</v>
      </c>
      <c r="H60" s="222" t="e">
        <f t="shared" si="4"/>
        <v>#REF!</v>
      </c>
      <c r="I60" s="222" t="e">
        <f>(H60*($I$7+#REF!))+H60</f>
        <v>#REF!</v>
      </c>
      <c r="J60" s="278" t="e">
        <f>ROUND(I60*#REF!*#REF!,0)</f>
        <v>#REF!</v>
      </c>
      <c r="K60" s="279" t="e">
        <f>'тарифы 2018 (1)'!K60</f>
        <v>#REF!</v>
      </c>
      <c r="L60" s="173">
        <f>'тарифы 2018 (1)'!M60</f>
        <v>655</v>
      </c>
      <c r="M60" s="173">
        <f>'тарифы 2018 (1)'!O60</f>
        <v>601.4</v>
      </c>
      <c r="N60" s="173">
        <f>'тарифы 2018 (1)'!Q60</f>
        <v>843.75</v>
      </c>
      <c r="O60" s="173">
        <f>'тарифы 2018 (1)'!S60</f>
        <v>622.6</v>
      </c>
      <c r="P60" s="173">
        <f>'тарифы 2018 (1)'!U60</f>
        <v>419</v>
      </c>
      <c r="Q60" s="173">
        <f>'тарифы 2018 (1)'!W60</f>
        <v>665.1</v>
      </c>
      <c r="R60" s="173">
        <f>'тарифы 2018 (1)'!Y60</f>
        <v>500</v>
      </c>
      <c r="S60" s="173">
        <f>'тарифы 2018 (1)'!AA60</f>
        <v>582.66</v>
      </c>
      <c r="T60" s="173">
        <f>'тарифы 2018 (1)'!AC60</f>
        <v>405</v>
      </c>
      <c r="U60" s="173">
        <f>'тарифы 2018 (1)'!AE60</f>
        <v>688</v>
      </c>
      <c r="V60" s="173">
        <f>'тарифы 2018 (1)'!AG60</f>
        <v>930</v>
      </c>
      <c r="W60" s="173">
        <f>'тарифы 2018 (1)'!AI60</f>
        <v>554</v>
      </c>
      <c r="X60" s="173">
        <f>'тарифы 2018 (1)'!AK60</f>
        <v>613</v>
      </c>
      <c r="Y60" s="174">
        <v>528</v>
      </c>
      <c r="Z60" s="173">
        <f>'тарифы 2018 (1)'!AO60</f>
        <v>902.9</v>
      </c>
      <c r="AA60" s="173">
        <f>'тарифы 2018 (1)'!AQ60</f>
        <v>1026.6299999999999</v>
      </c>
      <c r="AB60" s="173">
        <v>1026.6299999999999</v>
      </c>
      <c r="AC60" s="173">
        <f>'тарифы 2018 (1)'!AS60</f>
        <v>984</v>
      </c>
      <c r="AD60" s="173">
        <f>'тарифы 2018 (1)'!AU60</f>
        <v>935.42</v>
      </c>
      <c r="AE60" s="173">
        <f>'тарифы 2018 (1)'!AW60</f>
        <v>702</v>
      </c>
      <c r="AF60" s="173">
        <f>'тарифы 2018 (1)'!AY60</f>
        <v>801.04000000000019</v>
      </c>
      <c r="AG60" s="173">
        <f>'тарифы 2018 (1)'!BA60</f>
        <v>590</v>
      </c>
      <c r="AH60" s="173">
        <f>'тарифы 2018 (1)'!BC60</f>
        <v>640.84881355932214</v>
      </c>
      <c r="AI60" s="173">
        <f>'тарифы 2018 (1)'!BE60</f>
        <v>681</v>
      </c>
      <c r="AJ60" s="173">
        <f>'тарифы 2018 (1)'!BG60</f>
        <v>701</v>
      </c>
      <c r="AK60" s="173">
        <f>'тарифы 2018 (1)'!BI60</f>
        <v>720.73583999999994</v>
      </c>
      <c r="AL60" s="173">
        <f>'тарифы 2018 (1)'!BK60</f>
        <v>659</v>
      </c>
      <c r="AM60" s="173">
        <f>'тарифы 2018 (1)'!BM60</f>
        <v>669</v>
      </c>
      <c r="AN60" s="173">
        <f>'тарифы 2018 (1)'!BO60</f>
        <v>777</v>
      </c>
      <c r="AO60" s="173">
        <f>'тарифы 2018 (1)'!BQ60</f>
        <v>579.57849487999999</v>
      </c>
      <c r="AP60" s="300">
        <f t="shared" si="0"/>
        <v>700.14310494797735</v>
      </c>
      <c r="AQ60" s="300" t="e">
        <f t="shared" si="1"/>
        <v>#REF!</v>
      </c>
    </row>
    <row r="61" spans="1:43" s="195" customFormat="1" ht="47.25" customHeight="1" thickBot="1" x14ac:dyDescent="0.3">
      <c r="A61" s="205">
        <v>25</v>
      </c>
      <c r="B61" s="518" t="e">
        <f>#REF!</f>
        <v>#REF!</v>
      </c>
      <c r="C61" s="1390" t="s">
        <v>3</v>
      </c>
      <c r="D61" s="1390"/>
      <c r="E61" s="1051" t="s">
        <v>382</v>
      </c>
      <c r="F61" s="224" t="e">
        <f>#REF!</f>
        <v>#REF!</v>
      </c>
      <c r="G61" s="1053">
        <v>2.4</v>
      </c>
      <c r="H61" s="206" t="e">
        <f>F61*G61</f>
        <v>#REF!</v>
      </c>
      <c r="I61" s="206" t="e">
        <f>(H61*($I$7+#REF!))+H61</f>
        <v>#REF!</v>
      </c>
      <c r="J61" s="274" t="e">
        <f>ROUND(I61*#REF!*#REF!,0)</f>
        <v>#REF!</v>
      </c>
      <c r="K61" s="275" t="e">
        <f>'тарифы 2018 (1)'!K61</f>
        <v>#REF!</v>
      </c>
      <c r="L61" s="173">
        <f>'тарифы 2018 (1)'!M61</f>
        <v>786</v>
      </c>
      <c r="M61" s="173">
        <f>'тарифы 2018 (1)'!O61</f>
        <v>721.6</v>
      </c>
      <c r="N61" s="173">
        <f>'тарифы 2018 (1)'!Q61</f>
        <v>1012.5</v>
      </c>
      <c r="O61" s="173">
        <f>'тарифы 2018 (1)'!S61</f>
        <v>747.1</v>
      </c>
      <c r="P61" s="173">
        <f>'тарифы 2018 (1)'!U61</f>
        <v>502</v>
      </c>
      <c r="Q61" s="173">
        <f>'тарифы 2018 (1)'!W61</f>
        <v>798.19</v>
      </c>
      <c r="R61" s="173">
        <f>'тарифы 2018 (1)'!Y61</f>
        <v>600</v>
      </c>
      <c r="S61" s="173">
        <f>'тарифы 2018 (1)'!AA61</f>
        <v>698.88</v>
      </c>
      <c r="T61" s="173">
        <f>'тарифы 2018 (1)'!AC61</f>
        <v>405</v>
      </c>
      <c r="U61" s="173">
        <f>'тарифы 2018 (1)'!AE61</f>
        <v>825</v>
      </c>
      <c r="V61" s="173">
        <f>'тарифы 2018 (1)'!AG61</f>
        <v>1116</v>
      </c>
      <c r="W61" s="173">
        <f>'тарифы 2018 (1)'!AI61</f>
        <v>666</v>
      </c>
      <c r="X61" s="173">
        <f>'тарифы 2018 (1)'!AK61</f>
        <v>735</v>
      </c>
      <c r="Y61" s="174">
        <v>634</v>
      </c>
      <c r="Z61" s="173">
        <f>'тарифы 2018 (1)'!AO61</f>
        <v>1083.5</v>
      </c>
      <c r="AA61" s="173">
        <f>'тарифы 2018 (1)'!AQ61</f>
        <v>1231.9559999999999</v>
      </c>
      <c r="AB61" s="173">
        <v>1231.9559999999999</v>
      </c>
      <c r="AC61" s="173">
        <f>'тарифы 2018 (1)'!AS61</f>
        <v>1181</v>
      </c>
      <c r="AD61" s="173">
        <f>'тарифы 2018 (1)'!AU61</f>
        <v>1122.51</v>
      </c>
      <c r="AE61" s="173">
        <f>'тарифы 2018 (1)'!AW61</f>
        <v>843</v>
      </c>
      <c r="AF61" s="173">
        <f>'тарифы 2018 (1)'!AY61</f>
        <v>801.04000000000008</v>
      </c>
      <c r="AG61" s="173">
        <f>'тарифы 2018 (1)'!BA61</f>
        <v>590</v>
      </c>
      <c r="AH61" s="173">
        <f>'тарифы 2018 (1)'!BC61</f>
        <v>769.46831226765812</v>
      </c>
      <c r="AI61" s="173">
        <f>'тарифы 2018 (1)'!BE61</f>
        <v>816</v>
      </c>
      <c r="AJ61" s="173">
        <f>'тарифы 2018 (1)'!BG61</f>
        <v>842</v>
      </c>
      <c r="AK61" s="173">
        <f>'тарифы 2018 (1)'!BI61</f>
        <v>864.58176000000003</v>
      </c>
      <c r="AL61" s="173">
        <f>'тарифы 2018 (1)'!BK61</f>
        <v>791</v>
      </c>
      <c r="AM61" s="173">
        <f>'тарифы 2018 (1)'!BM61</f>
        <v>802</v>
      </c>
      <c r="AN61" s="173">
        <f>'тарифы 2018 (1)'!BO61</f>
        <v>890</v>
      </c>
      <c r="AO61" s="173">
        <f>'тарифы 2018 (1)'!BQ61</f>
        <v>695.52429187999996</v>
      </c>
      <c r="AP61" s="300">
        <f t="shared" si="0"/>
        <v>826.76021213825538</v>
      </c>
      <c r="AQ61" s="300" t="e">
        <f t="shared" si="1"/>
        <v>#REF!</v>
      </c>
    </row>
    <row r="62" spans="1:43" s="195" customFormat="1" ht="47.25" customHeight="1" thickBot="1" x14ac:dyDescent="0.3">
      <c r="A62" s="104" t="s">
        <v>374</v>
      </c>
      <c r="B62" s="519" t="e">
        <f>#REF!</f>
        <v>#REF!</v>
      </c>
      <c r="C62" s="1383" t="s">
        <v>3</v>
      </c>
      <c r="D62" s="1383"/>
      <c r="E62" s="1050" t="s">
        <v>383</v>
      </c>
      <c r="F62" s="228" t="e">
        <f>#REF!</f>
        <v>#REF!</v>
      </c>
      <c r="G62" s="1050">
        <v>0.74</v>
      </c>
      <c r="H62" s="222" t="e">
        <f t="shared" ref="H62:H72" si="5">F62*G62</f>
        <v>#REF!</v>
      </c>
      <c r="I62" s="222" t="e">
        <f>(H62*($I$7+#REF!))+H62</f>
        <v>#REF!</v>
      </c>
      <c r="J62" s="278" t="e">
        <f>ROUND(I62*#REF!*#REF!,0)</f>
        <v>#REF!</v>
      </c>
      <c r="K62" s="279" t="e">
        <f>'тарифы 2018 (1)'!K62</f>
        <v>#REF!</v>
      </c>
      <c r="L62" s="173">
        <f>'тарифы 2018 (1)'!M62</f>
        <v>277</v>
      </c>
      <c r="M62" s="173">
        <f>'тарифы 2018 (1)'!O62</f>
        <v>180.3</v>
      </c>
      <c r="N62" s="173">
        <f>'тарифы 2018 (1)'!Q62</f>
        <v>257.95</v>
      </c>
      <c r="O62" s="173">
        <f>'тарифы 2018 (1)'!S62</f>
        <v>264.3</v>
      </c>
      <c r="P62" s="173">
        <f>'тарифы 2018 (1)'!U62</f>
        <v>129</v>
      </c>
      <c r="Q62" s="173">
        <f>'тарифы 2018 (1)'!W62</f>
        <v>218.76</v>
      </c>
      <c r="R62" s="173">
        <f>'тарифы 2018 (1)'!Y62</f>
        <v>151</v>
      </c>
      <c r="S62" s="173">
        <f>'тарифы 2018 (1)'!AA62</f>
        <v>190.95400000000001</v>
      </c>
      <c r="T62" s="173">
        <f>'тарифы 2018 (1)'!AC62</f>
        <v>251</v>
      </c>
      <c r="U62" s="173">
        <f>'тарифы 2018 (1)'!AE62</f>
        <v>292</v>
      </c>
      <c r="V62" s="173">
        <f>'тарифы 2018 (1)'!AG62</f>
        <v>363</v>
      </c>
      <c r="W62" s="173">
        <f>'тарифы 2018 (1)'!AI62</f>
        <v>162</v>
      </c>
      <c r="X62" s="173">
        <f>'тарифы 2018 (1)'!AK62</f>
        <v>196</v>
      </c>
      <c r="Y62" s="174">
        <v>181</v>
      </c>
      <c r="Z62" s="173">
        <f>'тарифы 2018 (1)'!AO62</f>
        <v>334.1</v>
      </c>
      <c r="AA62" s="173">
        <f>'тарифы 2018 (1)'!AQ62</f>
        <v>352.58</v>
      </c>
      <c r="AB62" s="310">
        <v>246.81</v>
      </c>
      <c r="AC62" s="173">
        <f>'тарифы 2018 (1)'!AS62</f>
        <v>417</v>
      </c>
      <c r="AD62" s="173">
        <f>'тарифы 2018 (1)'!AU62</f>
        <v>369.73</v>
      </c>
      <c r="AE62" s="173">
        <f>'тарифы 2018 (1)'!AW62</f>
        <v>260</v>
      </c>
      <c r="AF62" s="173">
        <f>'тарифы 2018 (1)'!AY62</f>
        <v>200.26</v>
      </c>
      <c r="AG62" s="173">
        <f>'тарифы 2018 (1)'!BA62</f>
        <v>188</v>
      </c>
      <c r="AH62" s="173">
        <f>'тарифы 2018 (1)'!BC62</f>
        <v>263.38017391304351</v>
      </c>
      <c r="AI62" s="173">
        <f>'тарифы 2018 (1)'!BE62</f>
        <v>205</v>
      </c>
      <c r="AJ62" s="173">
        <f>'тарифы 2018 (1)'!BG62</f>
        <v>212</v>
      </c>
      <c r="AK62" s="173">
        <f>'тарифы 2018 (1)'!BI62</f>
        <v>247.63422400000002</v>
      </c>
      <c r="AL62" s="173">
        <f>'тарифы 2018 (1)'!BK62</f>
        <v>196</v>
      </c>
      <c r="AM62" s="173">
        <f>'тарифы 2018 (1)'!BM62</f>
        <v>203</v>
      </c>
      <c r="AN62" s="173">
        <f>'тарифы 2018 (1)'!BO62</f>
        <v>275</v>
      </c>
      <c r="AO62" s="173">
        <f>'тарифы 2018 (1)'!BQ62</f>
        <v>174.71902931999998</v>
      </c>
      <c r="AP62" s="300">
        <f t="shared" si="0"/>
        <v>241.98258090776815</v>
      </c>
      <c r="AQ62" s="300" t="e">
        <f t="shared" si="1"/>
        <v>#REF!</v>
      </c>
    </row>
    <row r="63" spans="1:43" s="195" customFormat="1" ht="47.25" customHeight="1" thickBot="1" x14ac:dyDescent="0.3">
      <c r="A63" s="23" t="s">
        <v>375</v>
      </c>
      <c r="B63" s="520" t="e">
        <f>#REF!</f>
        <v>#REF!</v>
      </c>
      <c r="C63" s="1390" t="s">
        <v>3</v>
      </c>
      <c r="D63" s="1390"/>
      <c r="E63" s="1051" t="s">
        <v>8</v>
      </c>
      <c r="F63" s="224" t="e">
        <f>#REF!</f>
        <v>#REF!</v>
      </c>
      <c r="G63" s="1051">
        <v>0.86</v>
      </c>
      <c r="H63" s="206" t="e">
        <f t="shared" si="5"/>
        <v>#REF!</v>
      </c>
      <c r="I63" s="206" t="e">
        <f>(H63*($I$7+#REF!))+H63</f>
        <v>#REF!</v>
      </c>
      <c r="J63" s="274" t="e">
        <f>ROUND(I63*#REF!*#REF!,0)</f>
        <v>#REF!</v>
      </c>
      <c r="K63" s="275" t="e">
        <f>'тарифы 2018 (1)'!K63</f>
        <v>#REF!</v>
      </c>
      <c r="L63" s="173">
        <f>'тарифы 2018 (1)'!M63</f>
        <v>322</v>
      </c>
      <c r="M63" s="173">
        <f>'тарифы 2018 (1)'!O63</f>
        <v>209.5</v>
      </c>
      <c r="N63" s="173">
        <f>'тарифы 2018 (1)'!Q63</f>
        <v>299.75</v>
      </c>
      <c r="O63" s="173">
        <f>'тарифы 2018 (1)'!S63</f>
        <v>307.10000000000002</v>
      </c>
      <c r="P63" s="173">
        <f>'тарифы 2018 (1)'!U63</f>
        <v>150</v>
      </c>
      <c r="Q63" s="173">
        <f>'тарифы 2018 (1)'!W63</f>
        <v>254.24</v>
      </c>
      <c r="R63" s="173">
        <f>'тарифы 2018 (1)'!Y63</f>
        <v>175</v>
      </c>
      <c r="S63" s="173">
        <f>'тарифы 2018 (1)'!AA63</f>
        <v>223.16900000000001</v>
      </c>
      <c r="T63" s="173">
        <f>'тарифы 2018 (1)'!AC63</f>
        <v>292</v>
      </c>
      <c r="U63" s="173">
        <f>'тарифы 2018 (1)'!AE63</f>
        <v>340</v>
      </c>
      <c r="V63" s="173">
        <f>'тарифы 2018 (1)'!AG63</f>
        <v>422</v>
      </c>
      <c r="W63" s="173">
        <f>'тарифы 2018 (1)'!AI63</f>
        <v>188</v>
      </c>
      <c r="X63" s="173">
        <f>'тарифы 2018 (1)'!AK63</f>
        <v>228</v>
      </c>
      <c r="Y63" s="174">
        <v>209</v>
      </c>
      <c r="Z63" s="173">
        <f>'тарифы 2018 (1)'!AO63</f>
        <v>388.2</v>
      </c>
      <c r="AA63" s="173">
        <f>'тарифы 2018 (1)'!AQ63</f>
        <v>502.94499999999994</v>
      </c>
      <c r="AB63" s="310">
        <v>286.68</v>
      </c>
      <c r="AC63" s="173">
        <f>'тарифы 2018 (1)'!AS63</f>
        <v>485</v>
      </c>
      <c r="AD63" s="173">
        <f>'тарифы 2018 (1)'!AU63</f>
        <v>429.68</v>
      </c>
      <c r="AE63" s="173">
        <f>'тарифы 2018 (1)'!AW63</f>
        <v>302</v>
      </c>
      <c r="AF63" s="173">
        <f>'тарифы 2018 (1)'!AY63</f>
        <v>230.82600000000002</v>
      </c>
      <c r="AG63" s="173">
        <f>'тарифы 2018 (1)'!BA63</f>
        <v>220</v>
      </c>
      <c r="AH63" s="173">
        <f>'тарифы 2018 (1)'!BC63</f>
        <v>305.89607476635518</v>
      </c>
      <c r="AI63" s="173">
        <f>'тарифы 2018 (1)'!BE63</f>
        <v>239</v>
      </c>
      <c r="AJ63" s="173">
        <f>'тарифы 2018 (1)'!BG63</f>
        <v>245</v>
      </c>
      <c r="AK63" s="173">
        <f>'тарифы 2018 (1)'!BI63</f>
        <v>287.47636399999999</v>
      </c>
      <c r="AL63" s="173">
        <f>'тарифы 2018 (1)'!BK63</f>
        <v>228</v>
      </c>
      <c r="AM63" s="173">
        <f>'тарифы 2018 (1)'!BM63</f>
        <v>23</v>
      </c>
      <c r="AN63" s="173">
        <f>'тарифы 2018 (1)'!BO63</f>
        <v>318</v>
      </c>
      <c r="AO63" s="173">
        <f>'тарифы 2018 (1)'!BQ63</f>
        <v>203.01117188000001</v>
      </c>
      <c r="AP63" s="300">
        <f t="shared" si="0"/>
        <v>277.14912035487851</v>
      </c>
      <c r="AQ63" s="300" t="e">
        <f t="shared" si="1"/>
        <v>#REF!</v>
      </c>
    </row>
    <row r="64" spans="1:43" s="195" customFormat="1" ht="47.25" customHeight="1" thickBot="1" x14ac:dyDescent="0.3">
      <c r="A64" s="104" t="s">
        <v>376</v>
      </c>
      <c r="B64" s="519" t="e">
        <f>#REF!</f>
        <v>#REF!</v>
      </c>
      <c r="C64" s="1383" t="s">
        <v>3</v>
      </c>
      <c r="D64" s="1383"/>
      <c r="E64" s="1050" t="s">
        <v>8</v>
      </c>
      <c r="F64" s="228" t="e">
        <f>#REF!</f>
        <v>#REF!</v>
      </c>
      <c r="G64" s="1050">
        <v>0.98</v>
      </c>
      <c r="H64" s="222" t="e">
        <f t="shared" si="5"/>
        <v>#REF!</v>
      </c>
      <c r="I64" s="222" t="e">
        <f>(H64*($I$7+#REF!))+H64</f>
        <v>#REF!</v>
      </c>
      <c r="J64" s="278" t="e">
        <f>ROUND(I64*#REF!*#REF!,0)</f>
        <v>#REF!</v>
      </c>
      <c r="K64" s="279" t="e">
        <f>'тарифы 2018 (1)'!K64</f>
        <v>#REF!</v>
      </c>
      <c r="L64" s="173">
        <f>'тарифы 2018 (1)'!M64</f>
        <v>367</v>
      </c>
      <c r="M64" s="173">
        <f>'тарифы 2018 (1)'!O64</f>
        <v>238.8</v>
      </c>
      <c r="N64" s="173">
        <f>'тарифы 2018 (1)'!Q64</f>
        <v>341.55</v>
      </c>
      <c r="O64" s="173">
        <f>'тарифы 2018 (1)'!S64</f>
        <v>350</v>
      </c>
      <c r="P64" s="173">
        <f>'тарифы 2018 (1)'!U64</f>
        <v>171</v>
      </c>
      <c r="Q64" s="173">
        <f>'тарифы 2018 (1)'!W64</f>
        <v>289.70999999999998</v>
      </c>
      <c r="R64" s="173">
        <f>'тарифы 2018 (1)'!Y64</f>
        <v>200</v>
      </c>
      <c r="S64" s="173">
        <f>'тарифы 2018 (1)'!AA64</f>
        <v>254.46899999999999</v>
      </c>
      <c r="T64" s="173">
        <f>'тарифы 2018 (1)'!AC64</f>
        <v>333</v>
      </c>
      <c r="U64" s="173">
        <f>'тарифы 2018 (1)'!AE64</f>
        <v>387</v>
      </c>
      <c r="V64" s="173">
        <f>'тарифы 2018 (1)'!AG64</f>
        <v>481</v>
      </c>
      <c r="W64" s="173">
        <f>'тарифы 2018 (1)'!AI64</f>
        <v>214</v>
      </c>
      <c r="X64" s="173">
        <f>'тарифы 2018 (1)'!AK64</f>
        <v>260</v>
      </c>
      <c r="Y64" s="174">
        <v>239</v>
      </c>
      <c r="Z64" s="173">
        <f>'тарифы 2018 (1)'!AO64</f>
        <v>442.4</v>
      </c>
      <c r="AA64" s="173">
        <f>'тарифы 2018 (1)'!AQ64</f>
        <v>520.57399999999996</v>
      </c>
      <c r="AB64" s="310">
        <v>327.96</v>
      </c>
      <c r="AC64" s="173">
        <f>'тарифы 2018 (1)'!AS64</f>
        <v>553</v>
      </c>
      <c r="AD64" s="173">
        <f>'тарифы 2018 (1)'!AU64</f>
        <v>489.64</v>
      </c>
      <c r="AE64" s="173">
        <f>'тарифы 2018 (1)'!AW64</f>
        <v>344</v>
      </c>
      <c r="AF64" s="173">
        <f>'тарифы 2018 (1)'!AY64</f>
        <v>264.55400000000003</v>
      </c>
      <c r="AG64" s="173">
        <f>'тарифы 2018 (1)'!BA64</f>
        <v>250</v>
      </c>
      <c r="AH64" s="173">
        <f>'тарифы 2018 (1)'!BC64</f>
        <v>348.36773770491811</v>
      </c>
      <c r="AI64" s="173">
        <f>'тарифы 2018 (1)'!BE64</f>
        <v>271</v>
      </c>
      <c r="AJ64" s="173">
        <f>'тарифы 2018 (1)'!BG64</f>
        <v>280</v>
      </c>
      <c r="AK64" s="173">
        <f>'тарифы 2018 (1)'!BI64</f>
        <v>327.93146000000002</v>
      </c>
      <c r="AL64" s="173">
        <f>'тарифы 2018 (1)'!BK64</f>
        <v>259</v>
      </c>
      <c r="AM64" s="173">
        <f>'тарифы 2018 (1)'!BM64</f>
        <v>269</v>
      </c>
      <c r="AN64" s="173">
        <f>'тарифы 2018 (1)'!BO64</f>
        <v>363</v>
      </c>
      <c r="AO64" s="173">
        <f>'тарифы 2018 (1)'!BQ64</f>
        <v>231.41276180000006</v>
      </c>
      <c r="AP64" s="300">
        <f t="shared" si="0"/>
        <v>322.27896531683058</v>
      </c>
      <c r="AQ64" s="300" t="e">
        <f t="shared" si="1"/>
        <v>#REF!</v>
      </c>
    </row>
    <row r="65" spans="1:43" s="195" customFormat="1" ht="47.25" customHeight="1" thickBot="1" x14ac:dyDescent="0.3">
      <c r="A65" s="205">
        <v>27</v>
      </c>
      <c r="B65" s="516" t="e">
        <f>#REF!</f>
        <v>#REF!</v>
      </c>
      <c r="C65" s="1390" t="s">
        <v>3</v>
      </c>
      <c r="D65" s="1390"/>
      <c r="E65" s="1053" t="s">
        <v>8</v>
      </c>
      <c r="F65" s="224" t="e">
        <f>#REF!</f>
        <v>#REF!</v>
      </c>
      <c r="G65" s="1053">
        <v>0.74</v>
      </c>
      <c r="H65" s="206" t="e">
        <f t="shared" si="5"/>
        <v>#REF!</v>
      </c>
      <c r="I65" s="206" t="e">
        <f>(H65*($I$7+#REF!))+H65</f>
        <v>#REF!</v>
      </c>
      <c r="J65" s="274" t="e">
        <f>ROUND(I65*#REF!*#REF!,0)</f>
        <v>#REF!</v>
      </c>
      <c r="K65" s="275" t="e">
        <f>'тарифы 2018 (1)'!K65</f>
        <v>#REF!</v>
      </c>
      <c r="L65" s="173">
        <f>'тарифы 2018 (1)'!M65</f>
        <v>277</v>
      </c>
      <c r="M65" s="173">
        <f>'тарифы 2018 (1)'!O65</f>
        <v>253.7</v>
      </c>
      <c r="N65" s="173">
        <f>'тарифы 2018 (1)'!Q65</f>
        <v>351.75</v>
      </c>
      <c r="O65" s="173">
        <f>'тарифы 2018 (1)'!S65</f>
        <v>264.3</v>
      </c>
      <c r="P65" s="173">
        <f>'тарифы 2018 (1)'!U65</f>
        <v>129</v>
      </c>
      <c r="Q65" s="173">
        <f>'тарифы 2018 (1)'!W65</f>
        <v>374.83377087473411</v>
      </c>
      <c r="R65" s="173">
        <f>'тарифы 2018 (1)'!Y65</f>
        <v>254</v>
      </c>
      <c r="S65" s="173">
        <f>'тарифы 2018 (1)'!AA65</f>
        <v>239.46</v>
      </c>
      <c r="T65" s="173">
        <f>'тарифы 2018 (1)'!AC65</f>
        <v>251</v>
      </c>
      <c r="U65" s="173">
        <f>'тарифы 2018 (1)'!AE65</f>
        <v>292</v>
      </c>
      <c r="V65" s="173">
        <f>'тарифы 2018 (1)'!AG65</f>
        <v>363</v>
      </c>
      <c r="W65" s="173">
        <f>'тарифы 2018 (1)'!AI65</f>
        <v>229</v>
      </c>
      <c r="X65" s="173">
        <f>'тарифы 2018 (1)'!AK65</f>
        <v>301</v>
      </c>
      <c r="Y65" s="174">
        <v>181</v>
      </c>
      <c r="Z65" s="173">
        <f>'тарифы 2018 (1)'!AO65</f>
        <v>334.1</v>
      </c>
      <c r="AA65" s="173">
        <f>'тарифы 2018 (1)'!AQ65</f>
        <v>488.42699999999996</v>
      </c>
      <c r="AB65" s="310">
        <v>190.49</v>
      </c>
      <c r="AC65" s="173">
        <f>'тарифы 2018 (1)'!AS65</f>
        <v>417</v>
      </c>
      <c r="AD65" s="173">
        <f>'тарифы 2018 (1)'!AU65</f>
        <v>369.73</v>
      </c>
      <c r="AE65" s="173">
        <f>'тарифы 2018 (1)'!AW65</f>
        <v>260</v>
      </c>
      <c r="AF65" s="173">
        <f>'тарифы 2018 (1)'!AY65</f>
        <v>298.28200000000004</v>
      </c>
      <c r="AG65" s="173">
        <f>'тарифы 2018 (1)'!BA65</f>
        <v>188</v>
      </c>
      <c r="AH65" s="173">
        <f>'тарифы 2018 (1)'!BC65</f>
        <v>263.38017391304351</v>
      </c>
      <c r="AI65" s="173">
        <f>'тарифы 2018 (1)'!BE65</f>
        <v>539</v>
      </c>
      <c r="AJ65" s="173">
        <f>'тарифы 2018 (1)'!BG65</f>
        <v>405</v>
      </c>
      <c r="AK65" s="173">
        <f>'тарифы 2018 (1)'!BI65</f>
        <v>304.26048000000003</v>
      </c>
      <c r="AL65" s="173">
        <f>'тарифы 2018 (1)'!BK65</f>
        <v>196</v>
      </c>
      <c r="AM65" s="173">
        <f>'тарифы 2018 (1)'!BM65</f>
        <v>224</v>
      </c>
      <c r="AN65" s="173">
        <f>'тарифы 2018 (1)'!BO65</f>
        <v>384</v>
      </c>
      <c r="AO65" s="173">
        <f>'тарифы 2018 (1)'!BQ65</f>
        <v>619.30000000000007</v>
      </c>
      <c r="AP65" s="300">
        <f t="shared" si="0"/>
        <v>308.06711415959251</v>
      </c>
      <c r="AQ65" s="300" t="e">
        <f t="shared" si="1"/>
        <v>#REF!</v>
      </c>
    </row>
    <row r="66" spans="1:43" s="195" customFormat="1" ht="47.25" customHeight="1" thickBot="1" x14ac:dyDescent="0.3">
      <c r="A66" s="221">
        <v>28</v>
      </c>
      <c r="B66" s="515" t="e">
        <f>#REF!</f>
        <v>#REF!</v>
      </c>
      <c r="C66" s="1383" t="s">
        <v>3</v>
      </c>
      <c r="D66" s="1383"/>
      <c r="E66" s="1054" t="s">
        <v>8</v>
      </c>
      <c r="F66" s="228" t="e">
        <f>#REF!</f>
        <v>#REF!</v>
      </c>
      <c r="G66" s="1054">
        <v>0.45</v>
      </c>
      <c r="H66" s="222" t="e">
        <f t="shared" si="5"/>
        <v>#REF!</v>
      </c>
      <c r="I66" s="222" t="e">
        <f>(H66*($I$7+#REF!))+H66</f>
        <v>#REF!</v>
      </c>
      <c r="J66" s="278" t="e">
        <f>ROUND(I66*#REF!*#REF!,0)</f>
        <v>#REF!</v>
      </c>
      <c r="K66" s="279" t="e">
        <f>'тарифы 2018 (1)'!K66</f>
        <v>#REF!</v>
      </c>
      <c r="L66" s="173">
        <f>'тарифы 2018 (1)'!M66</f>
        <v>168</v>
      </c>
      <c r="M66" s="173">
        <f>'тарифы 2018 (1)'!O66</f>
        <v>154.30000000000001</v>
      </c>
      <c r="N66" s="173">
        <f>'тарифы 2018 (1)'!Q66</f>
        <v>213.75</v>
      </c>
      <c r="O66" s="173">
        <f>'тарифы 2018 (1)'!S66</f>
        <v>160.69999999999999</v>
      </c>
      <c r="P66" s="173">
        <f>'тарифы 2018 (1)'!U66</f>
        <v>79</v>
      </c>
      <c r="Q66" s="173">
        <f>'тарифы 2018 (1)'!W66</f>
        <v>227.93945526166263</v>
      </c>
      <c r="R66" s="173">
        <f>'тарифы 2018 (1)'!Y66</f>
        <v>154</v>
      </c>
      <c r="S66" s="173">
        <f>'тарифы 2018 (1)'!AA66</f>
        <v>145.47</v>
      </c>
      <c r="T66" s="173">
        <f>'тарифы 2018 (1)'!AC66</f>
        <v>153</v>
      </c>
      <c r="U66" s="173">
        <f>'тарифы 2018 (1)'!AE66</f>
        <v>178</v>
      </c>
      <c r="V66" s="173">
        <f>'тарифы 2018 (1)'!AG66</f>
        <v>221</v>
      </c>
      <c r="W66" s="173">
        <f>'тарифы 2018 (1)'!AI66</f>
        <v>120</v>
      </c>
      <c r="X66" s="173">
        <f>'тарифы 2018 (1)'!AK66</f>
        <v>183</v>
      </c>
      <c r="Y66" s="174">
        <v>181</v>
      </c>
      <c r="Z66" s="173">
        <f>'тарифы 2018 (1)'!AO66</f>
        <v>203.1</v>
      </c>
      <c r="AA66" s="173">
        <f>'тарифы 2018 (1)'!AQ66</f>
        <v>297.61899999999997</v>
      </c>
      <c r="AB66" s="310">
        <v>117.86</v>
      </c>
      <c r="AC66" s="173">
        <f>'тарифы 2018 (1)'!AS66</f>
        <v>254</v>
      </c>
      <c r="AD66" s="173">
        <f>'тарифы 2018 (1)'!AU66</f>
        <v>224.83</v>
      </c>
      <c r="AE66" s="173">
        <f>'тарифы 2018 (1)'!AW66</f>
        <v>158</v>
      </c>
      <c r="AF66" s="173">
        <f>'тарифы 2018 (1)'!AY66</f>
        <v>181.28800000000001</v>
      </c>
      <c r="AG66" s="173">
        <f>'тарифы 2018 (1)'!BA66</f>
        <v>250</v>
      </c>
      <c r="AH66" s="173">
        <f>'тарифы 2018 (1)'!BC66</f>
        <v>159.93600000000001</v>
      </c>
      <c r="AI66" s="173">
        <f>'тарифы 2018 (1)'!BE66</f>
        <v>328</v>
      </c>
      <c r="AJ66" s="173">
        <f>'тарифы 2018 (1)'!BG66</f>
        <v>246</v>
      </c>
      <c r="AK66" s="173">
        <f>'тарифы 2018 (1)'!BI66</f>
        <v>185.26752000000002</v>
      </c>
      <c r="AL66" s="173">
        <f>'тарифы 2018 (1)'!BK66</f>
        <v>119</v>
      </c>
      <c r="AM66" s="173">
        <f>'тарифы 2018 (1)'!BM66</f>
        <v>137</v>
      </c>
      <c r="AN66" s="173">
        <f>'тарифы 2018 (1)'!BO66</f>
        <v>234</v>
      </c>
      <c r="AO66" s="173">
        <f>'тарифы 2018 (1)'!BQ66</f>
        <v>376.20000000000005</v>
      </c>
      <c r="AP66" s="300">
        <f t="shared" si="0"/>
        <v>193.70866584205541</v>
      </c>
      <c r="AQ66" s="300" t="e">
        <f t="shared" si="1"/>
        <v>#REF!</v>
      </c>
    </row>
    <row r="67" spans="1:43" s="195" customFormat="1" ht="47.25" customHeight="1" thickBot="1" x14ac:dyDescent="0.3">
      <c r="A67" s="205">
        <v>29</v>
      </c>
      <c r="B67" s="513" t="e">
        <f>#REF!</f>
        <v>#REF!</v>
      </c>
      <c r="C67" s="1390" t="s">
        <v>3</v>
      </c>
      <c r="D67" s="1390"/>
      <c r="E67" s="1053" t="s">
        <v>8</v>
      </c>
      <c r="F67" s="224" t="e">
        <f>#REF!</f>
        <v>#REF!</v>
      </c>
      <c r="G67" s="1053">
        <v>0.5</v>
      </c>
      <c r="H67" s="206" t="e">
        <f t="shared" si="5"/>
        <v>#REF!</v>
      </c>
      <c r="I67" s="206" t="e">
        <f>(H67*($I$7+#REF!))+H67</f>
        <v>#REF!</v>
      </c>
      <c r="J67" s="274" t="e">
        <f>ROUND(I67*#REF!*#REF!,0)</f>
        <v>#REF!</v>
      </c>
      <c r="K67" s="275" t="e">
        <f>'тарифы 2018 (1)'!K67</f>
        <v>#REF!</v>
      </c>
      <c r="L67" s="173">
        <f>'тарифы 2018 (1)'!M67</f>
        <v>187</v>
      </c>
      <c r="M67" s="173">
        <f>'тарифы 2018 (1)'!O67</f>
        <v>171.4</v>
      </c>
      <c r="N67" s="173">
        <f>'тарифы 2018 (1)'!Q67</f>
        <v>237.75</v>
      </c>
      <c r="O67" s="173">
        <f>'тарифы 2018 (1)'!S67</f>
        <v>178.6</v>
      </c>
      <c r="P67" s="173">
        <f>'тарифы 2018 (1)'!U67</f>
        <v>136</v>
      </c>
      <c r="Q67" s="173">
        <f>'тарифы 2018 (1)'!W67</f>
        <v>253.2660614018474</v>
      </c>
      <c r="R67" s="173"/>
      <c r="S67" s="173">
        <f>'тарифы 2018 (1)'!AA67</f>
        <v>161.85</v>
      </c>
      <c r="T67" s="173">
        <f>'тарифы 2018 (1)'!AC67</f>
        <v>170</v>
      </c>
      <c r="U67" s="173">
        <f>'тарифы 2018 (1)'!AE67</f>
        <v>197</v>
      </c>
      <c r="V67" s="173">
        <f>'тарифы 2018 (1)'!AG67</f>
        <v>246</v>
      </c>
      <c r="W67" s="173">
        <f>'тарифы 2018 (1)'!AI67</f>
        <v>206</v>
      </c>
      <c r="X67" s="173">
        <f>'тарифы 2018 (1)'!AK67</f>
        <v>204</v>
      </c>
      <c r="Y67" s="411">
        <v>192</v>
      </c>
      <c r="Z67" s="173">
        <f>'тарифы 2018 (1)'!AO67</f>
        <v>225.7</v>
      </c>
      <c r="AA67" s="173">
        <f>'тарифы 2018 (1)'!AQ67</f>
        <v>329.76599999999996</v>
      </c>
      <c r="AB67" s="173">
        <v>329.76599999999996</v>
      </c>
      <c r="AC67" s="173">
        <f>'тарифы 2018 (1)'!AS67</f>
        <v>282</v>
      </c>
      <c r="AD67" s="173">
        <f>'тарифы 2018 (1)'!AU67</f>
        <v>249.81</v>
      </c>
      <c r="AE67" s="173">
        <f>'тарифы 2018 (1)'!AW67</f>
        <v>176</v>
      </c>
      <c r="AF67" s="173">
        <f>'тарифы 2018 (1)'!AY67</f>
        <v>201.31400000000002</v>
      </c>
      <c r="AG67" s="173">
        <f>'тарифы 2018 (1)'!BA67</f>
        <v>376</v>
      </c>
      <c r="AH67" s="173">
        <f>'тарифы 2018 (1)'!BC67</f>
        <v>177.8207073954984</v>
      </c>
      <c r="AI67" s="173">
        <f>'тарифы 2018 (1)'!BE67</f>
        <v>364</v>
      </c>
      <c r="AJ67" s="173">
        <f>'тарифы 2018 (1)'!BG67</f>
        <v>273</v>
      </c>
      <c r="AK67" s="173">
        <f>'тарифы 2018 (1)'!BI67</f>
        <v>205.60176000000001</v>
      </c>
      <c r="AL67" s="173">
        <f>'тарифы 2018 (1)'!BK67</f>
        <v>132</v>
      </c>
      <c r="AM67" s="173">
        <f>'тарифы 2018 (1)'!BM67</f>
        <v>167</v>
      </c>
      <c r="AN67" s="173">
        <f>'тарифы 2018 (1)'!BO67</f>
        <v>259</v>
      </c>
      <c r="AO67" s="173">
        <f>'тарифы 2018 (1)'!BQ67</f>
        <v>418.00000000000006</v>
      </c>
      <c r="AP67" s="300">
        <f t="shared" si="0"/>
        <v>231.29808719990848</v>
      </c>
      <c r="AQ67" s="300" t="e">
        <f t="shared" si="1"/>
        <v>#REF!</v>
      </c>
    </row>
    <row r="68" spans="1:43" s="195" customFormat="1" ht="47.25" customHeight="1" thickBot="1" x14ac:dyDescent="0.3">
      <c r="A68" s="221">
        <v>30</v>
      </c>
      <c r="B68" s="515" t="e">
        <f>#REF!</f>
        <v>#REF!</v>
      </c>
      <c r="C68" s="1383" t="s">
        <v>3</v>
      </c>
      <c r="D68" s="1383"/>
      <c r="E68" s="1054" t="s">
        <v>8</v>
      </c>
      <c r="F68" s="228" t="e">
        <f>#REF!</f>
        <v>#REF!</v>
      </c>
      <c r="G68" s="1054">
        <v>2.15</v>
      </c>
      <c r="H68" s="222" t="e">
        <f t="shared" si="5"/>
        <v>#REF!</v>
      </c>
      <c r="I68" s="222" t="e">
        <f>(H68*($I$7+#REF!))+H68</f>
        <v>#REF!</v>
      </c>
      <c r="J68" s="278" t="e">
        <f>ROUND(I68*#REF!*#REF!,0)</f>
        <v>#REF!</v>
      </c>
      <c r="K68" s="279" t="e">
        <f>'тарифы 2018 (1)'!K68</f>
        <v>#REF!</v>
      </c>
      <c r="L68" s="173">
        <f>'тарифы 2018 (1)'!M68</f>
        <v>804</v>
      </c>
      <c r="M68" s="173">
        <f>'тарифы 2018 (1)'!O68</f>
        <v>737.2</v>
      </c>
      <c r="N68" s="173">
        <f>'тарифы 2018 (1)'!Q68</f>
        <v>1022.25</v>
      </c>
      <c r="O68" s="173">
        <f>'тарифы 2018 (1)'!S68</f>
        <v>767.8</v>
      </c>
      <c r="P68" s="173">
        <f>'тарифы 2018 (1)'!U68</f>
        <v>584</v>
      </c>
      <c r="Q68" s="173">
        <f>'тарифы 2018 (1)'!W68</f>
        <v>1089.0440640279435</v>
      </c>
      <c r="R68" s="173"/>
      <c r="S68" s="173">
        <f>'тарифы 2018 (1)'!AA68</f>
        <v>695.37</v>
      </c>
      <c r="T68" s="173">
        <f>'тарифы 2018 (1)'!AC68</f>
        <v>730</v>
      </c>
      <c r="U68" s="173">
        <f>'тарифы 2018 (1)'!AE68</f>
        <v>849</v>
      </c>
      <c r="V68" s="173">
        <f>'тарифы 2018 (1)'!AG68</f>
        <v>1056</v>
      </c>
      <c r="W68" s="173">
        <f>'тарифы 2018 (1)'!AI68</f>
        <v>887</v>
      </c>
      <c r="X68" s="173">
        <f>'тарифы 2018 (1)'!AK68</f>
        <v>876</v>
      </c>
      <c r="Y68" s="411">
        <v>971</v>
      </c>
      <c r="Z68" s="173">
        <f>'тарифы 2018 (1)'!AO68</f>
        <v>970.6</v>
      </c>
      <c r="AA68" s="173">
        <f>'тарифы 2018 (1)'!AQ68</f>
        <v>1420.6899999999998</v>
      </c>
      <c r="AB68" s="173">
        <v>1420.6899999999998</v>
      </c>
      <c r="AC68" s="173">
        <f>'тарифы 2018 (1)'!AS68</f>
        <v>1213</v>
      </c>
      <c r="AD68" s="173">
        <f>'тарифы 2018 (1)'!AU68</f>
        <v>1074.2</v>
      </c>
      <c r="AE68" s="173">
        <f>'тарифы 2018 (1)'!AW68</f>
        <v>755</v>
      </c>
      <c r="AF68" s="173">
        <f>'тарифы 2018 (1)'!AY68</f>
        <v>867.44200000000001</v>
      </c>
      <c r="AG68" s="173">
        <f>'тарифы 2018 (1)'!BA68</f>
        <v>1617</v>
      </c>
      <c r="AH68" s="173">
        <f>'тарифы 2018 (1)'!BC68</f>
        <v>765.57068062827238</v>
      </c>
      <c r="AI68" s="173">
        <f>'тарифы 2018 (1)'!BE68</f>
        <v>1565</v>
      </c>
      <c r="AJ68" s="173">
        <f>'тарифы 2018 (1)'!BG68</f>
        <v>1175</v>
      </c>
      <c r="AK68" s="173">
        <f>'тарифы 2018 (1)'!BI68</f>
        <v>883.40976000000001</v>
      </c>
      <c r="AL68" s="173">
        <f>'тарифы 2018 (1)'!BK68</f>
        <v>569</v>
      </c>
      <c r="AM68" s="173">
        <f>'тарифы 2018 (1)'!BM68</f>
        <v>718</v>
      </c>
      <c r="AN68" s="173">
        <f>'тарифы 2018 (1)'!BO68</f>
        <v>1117</v>
      </c>
      <c r="AO68" s="173">
        <f>'тарифы 2018 (1)'!BQ68</f>
        <v>1798.5000000000002</v>
      </c>
      <c r="AP68" s="300">
        <f t="shared" si="0"/>
        <v>999.95746567780054</v>
      </c>
      <c r="AQ68" s="300" t="e">
        <f t="shared" si="1"/>
        <v>#REF!</v>
      </c>
    </row>
    <row r="69" spans="1:43" s="195" customFormat="1" ht="47.25" customHeight="1" thickBot="1" x14ac:dyDescent="0.3">
      <c r="A69" s="205">
        <v>31</v>
      </c>
      <c r="B69" s="513" t="e">
        <f>#REF!</f>
        <v>#REF!</v>
      </c>
      <c r="C69" s="1390" t="s">
        <v>3</v>
      </c>
      <c r="D69" s="1390"/>
      <c r="E69" s="1053" t="s">
        <v>8</v>
      </c>
      <c r="F69" s="224" t="e">
        <f>#REF!</f>
        <v>#REF!</v>
      </c>
      <c r="G69" s="1053">
        <v>1.44</v>
      </c>
      <c r="H69" s="206" t="e">
        <f t="shared" si="5"/>
        <v>#REF!</v>
      </c>
      <c r="I69" s="206" t="e">
        <f>(H69*($I$7+#REF!))+H69</f>
        <v>#REF!</v>
      </c>
      <c r="J69" s="274" t="e">
        <f>ROUND(I69*#REF!*#REF!,0)</f>
        <v>#REF!</v>
      </c>
      <c r="K69" s="275" t="e">
        <f>'тарифы 2018 (1)'!K69</f>
        <v>#REF!</v>
      </c>
      <c r="L69" s="173">
        <f>'тарифы 2018 (1)'!M69</f>
        <v>539</v>
      </c>
      <c r="M69" s="173">
        <f>'тарифы 2018 (1)'!O69</f>
        <v>493.8</v>
      </c>
      <c r="N69" s="173">
        <f>'тарифы 2018 (1)'!Q69</f>
        <v>684.75</v>
      </c>
      <c r="O69" s="173">
        <f>'тарифы 2018 (1)'!S69</f>
        <v>514.29999999999995</v>
      </c>
      <c r="P69" s="173">
        <f>'тарифы 2018 (1)'!U69</f>
        <v>341</v>
      </c>
      <c r="Q69" s="173">
        <f>'тарифы 2018 (1)'!W69</f>
        <v>478.91</v>
      </c>
      <c r="R69" s="173"/>
      <c r="S69" s="173">
        <f>'тарифы 2018 (1)'!AA69</f>
        <v>465.66</v>
      </c>
      <c r="T69" s="173">
        <f>'тарифы 2018 (1)'!AC69</f>
        <v>489</v>
      </c>
      <c r="U69" s="173">
        <f>'тарифы 2018 (1)'!AE69</f>
        <v>569</v>
      </c>
      <c r="V69" s="173">
        <f>'тарифы 2018 (1)'!AG69</f>
        <v>707</v>
      </c>
      <c r="W69" s="173">
        <f>'тарифы 2018 (1)'!AI69</f>
        <v>594</v>
      </c>
      <c r="X69" s="173">
        <f>'тарифы 2018 (1)'!AK69</f>
        <v>587</v>
      </c>
      <c r="Y69" s="174">
        <v>381</v>
      </c>
      <c r="Z69" s="173">
        <f>'тарифы 2018 (1)'!AO69</f>
        <v>650.1</v>
      </c>
      <c r="AA69" s="173">
        <f>'тарифы 2018 (1)'!AQ69</f>
        <v>739.38099999999997</v>
      </c>
      <c r="AB69" s="173">
        <v>1394.74667687903</v>
      </c>
      <c r="AC69" s="173">
        <f>'тарифы 2018 (1)'!AS69</f>
        <v>812</v>
      </c>
      <c r="AD69" s="173">
        <f>'тарифы 2018 (1)'!AU69</f>
        <v>719.47</v>
      </c>
      <c r="AE69" s="173">
        <f>'тарифы 2018 (1)'!AW69</f>
        <v>506</v>
      </c>
      <c r="AF69" s="173">
        <f>'тарифы 2018 (1)'!AY69</f>
        <v>480.62400000000002</v>
      </c>
      <c r="AG69" s="173">
        <f>'тарифы 2018 (1)'!BA69</f>
        <v>523</v>
      </c>
      <c r="AH69" s="173">
        <f>'тарифы 2018 (1)'!BC69</f>
        <v>512.8012500000001</v>
      </c>
      <c r="AI69" s="173">
        <f>'тарифы 2018 (1)'!BE69</f>
        <v>491</v>
      </c>
      <c r="AJ69" s="173">
        <f>'тарифы 2018 (1)'!BG69</f>
        <v>505</v>
      </c>
      <c r="AK69" s="173">
        <f>'тарифы 2018 (1)'!BI69</f>
        <v>591.95231999999999</v>
      </c>
      <c r="AL69" s="173">
        <f>'тарифы 2018 (1)'!BK69</f>
        <v>435</v>
      </c>
      <c r="AM69" s="173">
        <f>'тарифы 2018 (1)'!BM69</f>
        <v>481</v>
      </c>
      <c r="AN69" s="173">
        <f>'тарифы 2018 (1)'!BO69</f>
        <v>748</v>
      </c>
      <c r="AO69" s="173">
        <f>'тарифы 2018 (1)'!BQ69</f>
        <v>417.37750735999998</v>
      </c>
      <c r="AP69" s="300">
        <f t="shared" si="0"/>
        <v>581.09906049100107</v>
      </c>
      <c r="AQ69" s="300" t="e">
        <f t="shared" si="1"/>
        <v>#REF!</v>
      </c>
    </row>
    <row r="70" spans="1:43" s="195" customFormat="1" ht="47.25" customHeight="1" thickBot="1" x14ac:dyDescent="0.3">
      <c r="A70" s="221">
        <v>32</v>
      </c>
      <c r="B70" s="514" t="e">
        <f>#REF!</f>
        <v>#REF!</v>
      </c>
      <c r="C70" s="1383" t="s">
        <v>3</v>
      </c>
      <c r="D70" s="1383"/>
      <c r="E70" s="1050" t="s">
        <v>379</v>
      </c>
      <c r="F70" s="228" t="e">
        <f>#REF!</f>
        <v>#REF!</v>
      </c>
      <c r="G70" s="1054">
        <v>0.64</v>
      </c>
      <c r="H70" s="222" t="e">
        <f t="shared" si="5"/>
        <v>#REF!</v>
      </c>
      <c r="I70" s="222" t="e">
        <f>(H70*($I$7+#REF!))+H70</f>
        <v>#REF!</v>
      </c>
      <c r="J70" s="278" t="e">
        <f>ROUND(I70*#REF!*#REF!,0)</f>
        <v>#REF!</v>
      </c>
      <c r="K70" s="279" t="e">
        <f>'тарифы 2018 (1)'!K70</f>
        <v>#REF!</v>
      </c>
      <c r="L70" s="173">
        <f>'тарифы 2018 (1)'!M70</f>
        <v>187</v>
      </c>
      <c r="M70" s="173">
        <f>'тарифы 2018 (1)'!O70</f>
        <v>180.4</v>
      </c>
      <c r="N70" s="173">
        <f>'тарифы 2018 (1)'!Q70</f>
        <v>249.75</v>
      </c>
      <c r="O70" s="173">
        <f>'тарифы 2018 (1)'!S70</f>
        <v>177.2</v>
      </c>
      <c r="P70" s="173">
        <f>'тарифы 2018 (1)'!U70</f>
        <v>135</v>
      </c>
      <c r="Q70" s="173">
        <f>'тарифы 2018 (1)'!W70</f>
        <v>250.97849697628232</v>
      </c>
      <c r="R70" s="173"/>
      <c r="S70" s="173">
        <f>'тарифы 2018 (1)'!AA70</f>
        <v>165.75</v>
      </c>
      <c r="T70" s="173">
        <f>'тарифы 2018 (1)'!AC70</f>
        <v>165</v>
      </c>
      <c r="U70" s="173">
        <f>'тарифы 2018 (1)'!AE70</f>
        <v>196</v>
      </c>
      <c r="V70" s="173">
        <f>'тарифы 2018 (1)'!AG70</f>
        <v>286</v>
      </c>
      <c r="W70" s="173">
        <f>'тарифы 2018 (1)'!AI70</f>
        <v>161</v>
      </c>
      <c r="X70" s="173">
        <f>'тарифы 2018 (1)'!AK70</f>
        <v>208</v>
      </c>
      <c r="Y70" s="174">
        <v>153</v>
      </c>
      <c r="Z70" s="173">
        <f>'тарифы 2018 (1)'!AO70</f>
        <v>288.89999999999998</v>
      </c>
      <c r="AA70" s="173">
        <f>'тарифы 2018 (1)'!AQ70</f>
        <v>365.024</v>
      </c>
      <c r="AB70" s="173">
        <v>1329.58951692852</v>
      </c>
      <c r="AC70" s="173">
        <f>'тарифы 2018 (1)'!AS70</f>
        <v>280</v>
      </c>
      <c r="AD70" s="173">
        <f>'тарифы 2018 (1)'!AU70</f>
        <v>278.91000000000003</v>
      </c>
      <c r="AE70" s="173">
        <f>'тарифы 2018 (1)'!AW70</f>
        <v>174</v>
      </c>
      <c r="AF70" s="173">
        <f>'тарифы 2018 (1)'!AY70</f>
        <v>178.12600000000003</v>
      </c>
      <c r="AG70" s="173">
        <f>'тарифы 2018 (1)'!BA70</f>
        <v>167</v>
      </c>
      <c r="AH70" s="173">
        <f>'тарифы 2018 (1)'!BC70</f>
        <v>186.77717791411044</v>
      </c>
      <c r="AI70" s="173">
        <f>'тарифы 2018 (1)'!BE70</f>
        <v>181</v>
      </c>
      <c r="AJ70" s="173">
        <f>'тарифы 2018 (1)'!BG70</f>
        <v>186</v>
      </c>
      <c r="AK70" s="173">
        <f>'тарифы 2018 (1)'!BI70</f>
        <v>207.108</v>
      </c>
      <c r="AL70" s="173">
        <f>'тарифы 2018 (1)'!BK70</f>
        <v>151</v>
      </c>
      <c r="AM70" s="173">
        <f>'тарифы 2018 (1)'!BM70</f>
        <v>214</v>
      </c>
      <c r="AN70" s="173">
        <f>'тарифы 2018 (1)'!BO70</f>
        <v>223</v>
      </c>
      <c r="AO70" s="173">
        <f>'тарифы 2018 (1)'!BQ70</f>
        <v>154.55335324000001</v>
      </c>
      <c r="AP70" s="300">
        <f t="shared" si="0"/>
        <v>244.14022569168665</v>
      </c>
      <c r="AQ70" s="300" t="e">
        <f t="shared" si="1"/>
        <v>#REF!</v>
      </c>
    </row>
    <row r="71" spans="1:43" s="195" customFormat="1" ht="47.25" customHeight="1" thickBot="1" x14ac:dyDescent="0.3">
      <c r="A71" s="205">
        <v>33</v>
      </c>
      <c r="B71" s="516" t="e">
        <f>#REF!</f>
        <v>#REF!</v>
      </c>
      <c r="C71" s="1390" t="s">
        <v>3</v>
      </c>
      <c r="D71" s="1390"/>
      <c r="E71" s="1051" t="s">
        <v>382</v>
      </c>
      <c r="F71" s="224" t="e">
        <f>#REF!</f>
        <v>#REF!</v>
      </c>
      <c r="G71" s="1053">
        <v>0.88</v>
      </c>
      <c r="H71" s="206" t="e">
        <f t="shared" si="5"/>
        <v>#REF!</v>
      </c>
      <c r="I71" s="206" t="e">
        <f>(H71*($I$7+#REF!))+H71</f>
        <v>#REF!</v>
      </c>
      <c r="J71" s="274" t="e">
        <f>ROUND(I71*#REF!*#REF!,0)</f>
        <v>#REF!</v>
      </c>
      <c r="K71" s="275" t="e">
        <f>'тарифы 2018 (1)'!K71</f>
        <v>#REF!</v>
      </c>
      <c r="L71" s="173">
        <f>'тарифы 2018 (1)'!M71</f>
        <v>288</v>
      </c>
      <c r="M71" s="173">
        <f>'тарифы 2018 (1)'!O71</f>
        <v>264.60000000000002</v>
      </c>
      <c r="N71" s="173">
        <f>'тарифы 2018 (1)'!Q71</f>
        <v>371.25</v>
      </c>
      <c r="O71" s="173">
        <f>'тарифы 2018 (1)'!S71</f>
        <v>273.89999999999998</v>
      </c>
      <c r="P71" s="173">
        <f>'тарифы 2018 (1)'!U71</f>
        <v>299</v>
      </c>
      <c r="Q71" s="173">
        <f>'тарифы 2018 (1)'!W71</f>
        <v>215.75</v>
      </c>
      <c r="R71" s="173">
        <f>'тарифы 2018 (1)'!Y71</f>
        <v>162</v>
      </c>
      <c r="S71" s="173">
        <f>'тарифы 2018 (1)'!AA71</f>
        <v>256.23</v>
      </c>
      <c r="T71" s="173">
        <f>'тарифы 2018 (1)'!AC71</f>
        <v>256</v>
      </c>
      <c r="U71" s="173">
        <f>'тарифы 2018 (1)'!AE71</f>
        <v>303</v>
      </c>
      <c r="V71" s="173">
        <f>'тарифы 2018 (1)'!AG71</f>
        <v>409</v>
      </c>
      <c r="W71" s="173">
        <f>'тарифы 2018 (1)'!AI71</f>
        <v>244</v>
      </c>
      <c r="X71" s="173">
        <f>'тарифы 2018 (1)'!AK71</f>
        <v>317</v>
      </c>
      <c r="Y71" s="174">
        <v>192</v>
      </c>
      <c r="Z71" s="173">
        <f>'тарифы 2018 (1)'!AO71</f>
        <v>397.3</v>
      </c>
      <c r="AA71" s="173">
        <f>'тарифы 2018 (1)'!AQ71</f>
        <v>502.94499999999994</v>
      </c>
      <c r="AB71" s="173">
        <v>1264.4323569779999</v>
      </c>
      <c r="AC71" s="173">
        <f>'тарифы 2018 (1)'!AS71</f>
        <v>433</v>
      </c>
      <c r="AD71" s="173">
        <f>'тарифы 2018 (1)'!AU71</f>
        <v>411.59</v>
      </c>
      <c r="AE71" s="173">
        <f>'тарифы 2018 (1)'!AW71</f>
        <v>269</v>
      </c>
      <c r="AF71" s="173">
        <f>'тарифы 2018 (1)'!AY71</f>
        <v>217.12400000000002</v>
      </c>
      <c r="AG71" s="173">
        <f>'тарифы 2018 (1)'!BA71</f>
        <v>209</v>
      </c>
      <c r="AH71" s="173">
        <f>'тарифы 2018 (1)'!BC71</f>
        <v>281.84243407707913</v>
      </c>
      <c r="AI71" s="173">
        <f>'тарифы 2018 (1)'!BE71</f>
        <v>224</v>
      </c>
      <c r="AJ71" s="173">
        <f>'тарифы 2018 (1)'!BG71</f>
        <v>227</v>
      </c>
      <c r="AK71" s="173">
        <f>'тарифы 2018 (1)'!BI71</f>
        <v>258.05447600000002</v>
      </c>
      <c r="AL71" s="173">
        <f>'тарифы 2018 (1)'!BK71</f>
        <v>232</v>
      </c>
      <c r="AM71" s="173">
        <f>'тарифы 2018 (1)'!BM71</f>
        <v>294</v>
      </c>
      <c r="AN71" s="173">
        <f>'тарифы 2018 (1)'!BO71</f>
        <v>270</v>
      </c>
      <c r="AO71" s="173">
        <f>'тарифы 2018 (1)'!BQ71</f>
        <v>188.05792632000004</v>
      </c>
      <c r="AP71" s="300">
        <f t="shared" si="0"/>
        <v>317.70253977916923</v>
      </c>
      <c r="AQ71" s="300" t="e">
        <f t="shared" si="1"/>
        <v>#REF!</v>
      </c>
    </row>
    <row r="72" spans="1:43" s="195" customFormat="1" ht="47.25" customHeight="1" thickBot="1" x14ac:dyDescent="0.3">
      <c r="A72" s="229">
        <v>34</v>
      </c>
      <c r="B72" s="521" t="e">
        <f>#REF!</f>
        <v>#REF!</v>
      </c>
      <c r="C72" s="1404" t="s">
        <v>3</v>
      </c>
      <c r="D72" s="1404"/>
      <c r="E72" s="230" t="s">
        <v>383</v>
      </c>
      <c r="F72" s="231" t="e">
        <f>#REF!</f>
        <v>#REF!</v>
      </c>
      <c r="G72" s="1055">
        <v>0.56000000000000005</v>
      </c>
      <c r="H72" s="233" t="e">
        <f t="shared" si="5"/>
        <v>#REF!</v>
      </c>
      <c r="I72" s="222" t="e">
        <f>(H72*($I$7+#REF!))+H72</f>
        <v>#REF!</v>
      </c>
      <c r="J72" s="278" t="e">
        <f>ROUND(I72*#REF!*#REF!,0)</f>
        <v>#REF!</v>
      </c>
      <c r="K72" s="279" t="e">
        <f>'тарифы 2018 (1)'!K72</f>
        <v>#REF!</v>
      </c>
      <c r="L72" s="173">
        <f>'тарифы 2018 (1)'!M72</f>
        <v>209</v>
      </c>
      <c r="M72" s="173">
        <f>'тарифы 2018 (1)'!O72</f>
        <v>192</v>
      </c>
      <c r="N72" s="173">
        <f>'тарифы 2018 (1)'!Q72</f>
        <v>266.25</v>
      </c>
      <c r="O72" s="173">
        <f>'тарифы 2018 (1)'!S72</f>
        <v>200</v>
      </c>
      <c r="P72" s="173">
        <f>'тарифы 2018 (1)'!U72</f>
        <v>133</v>
      </c>
      <c r="Q72" s="173">
        <f>'тарифы 2018 (1)'!W72</f>
        <v>283.6579887700691</v>
      </c>
      <c r="R72" s="173"/>
      <c r="S72" s="173">
        <f>'тарифы 2018 (1)'!AA72</f>
        <v>180.96</v>
      </c>
      <c r="T72" s="173">
        <f>'тарифы 2018 (1)'!AC72</f>
        <v>190</v>
      </c>
      <c r="U72" s="173">
        <f>'тарифы 2018 (1)'!AE72</f>
        <v>221</v>
      </c>
      <c r="V72" s="173">
        <f>'тарифы 2018 (1)'!AG72</f>
        <v>275</v>
      </c>
      <c r="W72" s="173">
        <f>'тарифы 2018 (1)'!AI72</f>
        <v>231</v>
      </c>
      <c r="X72" s="173">
        <f>'тарифы 2018 (1)'!AK72</f>
        <v>228</v>
      </c>
      <c r="Y72" s="174">
        <v>147</v>
      </c>
      <c r="Z72" s="173">
        <f>'тарифы 2018 (1)'!AO72</f>
        <v>252.8</v>
      </c>
      <c r="AA72" s="173">
        <f>'тарифы 2018 (1)'!AQ72</f>
        <v>287.24899999999997</v>
      </c>
      <c r="AB72" s="173">
        <v>1199.2751970274901</v>
      </c>
      <c r="AC72" s="173">
        <f>'тарифы 2018 (1)'!AS72</f>
        <v>316</v>
      </c>
      <c r="AD72" s="173">
        <f>'тарифы 2018 (1)'!AU72</f>
        <v>279.79000000000002</v>
      </c>
      <c r="AE72" s="173">
        <f>'тарифы 2018 (1)'!AW72</f>
        <v>197</v>
      </c>
      <c r="AF72" s="173">
        <f>'тарифы 2018 (1)'!AY72</f>
        <v>186.55800000000002</v>
      </c>
      <c r="AG72" s="173">
        <f>'тарифы 2018 (1)'!BA72</f>
        <v>421</v>
      </c>
      <c r="AH72" s="173">
        <f>'тарифы 2018 (1)'!BC72</f>
        <v>199.65931034482762</v>
      </c>
      <c r="AI72" s="173">
        <f>'тарифы 2018 (1)'!BE72</f>
        <v>190</v>
      </c>
      <c r="AJ72" s="173">
        <f>'тарифы 2018 (1)'!BG72</f>
        <v>263</v>
      </c>
      <c r="AK72" s="173">
        <f>'тарифы 2018 (1)'!BI72</f>
        <v>230.45472000000001</v>
      </c>
      <c r="AL72" s="173">
        <f>'тарифы 2018 (1)'!BK72</f>
        <v>169</v>
      </c>
      <c r="AM72" s="173">
        <f>'тарифы 2018 (1)'!BM72</f>
        <v>187</v>
      </c>
      <c r="AN72" s="173">
        <f>'тарифы 2018 (1)'!BO72</f>
        <v>207</v>
      </c>
      <c r="AO72" s="173">
        <f>'тарифы 2018 (1)'!BQ72</f>
        <v>162.31043488</v>
      </c>
      <c r="AP72" s="300">
        <f t="shared" si="0"/>
        <v>258.79188451801332</v>
      </c>
      <c r="AQ72" s="300" t="e">
        <f t="shared" si="1"/>
        <v>#REF!</v>
      </c>
    </row>
    <row r="73" spans="1:43" s="195" customFormat="1" ht="48.75" customHeight="1" thickBot="1" x14ac:dyDescent="0.3">
      <c r="A73" s="1394" t="s">
        <v>365</v>
      </c>
      <c r="B73" s="1395"/>
      <c r="C73" s="294"/>
      <c r="D73" s="294"/>
      <c r="E73" s="294"/>
      <c r="F73" s="294"/>
      <c r="G73" s="294"/>
      <c r="H73" s="294"/>
      <c r="I73" s="294"/>
      <c r="J73" s="294"/>
      <c r="K73" s="294"/>
      <c r="L73" s="173"/>
      <c r="M73" s="173"/>
      <c r="N73" s="173"/>
      <c r="O73" s="173"/>
      <c r="P73" s="173"/>
      <c r="Q73" s="173"/>
      <c r="R73" s="173"/>
      <c r="S73" s="173"/>
      <c r="T73" s="173"/>
      <c r="U73" s="173"/>
      <c r="V73" s="173"/>
      <c r="W73" s="173"/>
      <c r="X73" s="173"/>
      <c r="Y73" s="174"/>
      <c r="Z73" s="173"/>
      <c r="AA73" s="173"/>
      <c r="AB73" s="173"/>
      <c r="AC73" s="173"/>
      <c r="AD73" s="173"/>
      <c r="AE73" s="173"/>
      <c r="AF73" s="173"/>
      <c r="AG73" s="173"/>
      <c r="AH73" s="173"/>
      <c r="AI73" s="173"/>
      <c r="AJ73" s="173"/>
      <c r="AK73" s="173"/>
      <c r="AL73" s="173"/>
      <c r="AM73" s="173"/>
      <c r="AN73" s="173"/>
      <c r="AO73" s="173"/>
      <c r="AP73" s="300"/>
      <c r="AQ73" s="300"/>
    </row>
    <row r="74" spans="1:43" s="195" customFormat="1" ht="58.5" customHeight="1" thickBot="1" x14ac:dyDescent="0.3">
      <c r="A74" s="205">
        <v>1</v>
      </c>
      <c r="B74" s="207" t="s">
        <v>64</v>
      </c>
      <c r="C74" s="1156" t="s">
        <v>3</v>
      </c>
      <c r="D74" s="1156"/>
      <c r="E74" s="204" t="s">
        <v>383</v>
      </c>
      <c r="F74" s="224" t="e">
        <f>#REF!</f>
        <v>#REF!</v>
      </c>
      <c r="G74" s="1051">
        <v>0.18</v>
      </c>
      <c r="H74" s="224" t="e">
        <f>F74*G74</f>
        <v>#REF!</v>
      </c>
      <c r="I74" s="234" t="e">
        <f>(H74*($I$9+#REF!))+H74</f>
        <v>#REF!</v>
      </c>
      <c r="J74" s="280" t="e">
        <f>ROUND(I74*#REF!*#REF!,0)</f>
        <v>#REF!</v>
      </c>
      <c r="K74" s="281" t="e">
        <f>'тарифы 2018 (1)'!K74</f>
        <v>#REF!</v>
      </c>
      <c r="L74" s="173">
        <f>'тарифы 2018 (1)'!M74</f>
        <v>67</v>
      </c>
      <c r="M74" s="173">
        <f>'тарифы 2018 (1)'!O74</f>
        <v>104</v>
      </c>
      <c r="N74" s="173">
        <f>'тарифы 2018 (1)'!Q74</f>
        <v>85.5</v>
      </c>
      <c r="O74" s="173">
        <f>'тарифы 2018 (1)'!S74</f>
        <v>91.8</v>
      </c>
      <c r="P74" s="173">
        <f>'тарифы 2018 (1)'!U74</f>
        <v>53</v>
      </c>
      <c r="Q74" s="173">
        <f>'тарифы 2018 (1)'!W74</f>
        <v>133.09</v>
      </c>
      <c r="R74" s="173">
        <f>'тарифы 2018 (1)'!Y74</f>
        <v>221</v>
      </c>
      <c r="S74" s="173">
        <f>'тарифы 2018 (1)'!AA74</f>
        <v>149</v>
      </c>
      <c r="T74" s="173">
        <f>'тарифы 2018 (1)'!AC74</f>
        <v>191</v>
      </c>
      <c r="U74" s="173">
        <f>'тарифы 2018 (1)'!AE74</f>
        <v>71</v>
      </c>
      <c r="V74" s="173">
        <f>'тарифы 2018 (1)'!AG74</f>
        <v>90</v>
      </c>
      <c r="W74" s="173">
        <f>'тарифы 2018 (1)'!AI74</f>
        <v>74</v>
      </c>
      <c r="X74" s="173">
        <f>'тарифы 2018 (1)'!AK74</f>
        <v>73</v>
      </c>
      <c r="Y74" s="174">
        <v>110</v>
      </c>
      <c r="Z74" s="173">
        <f>'тарифы 2018 (1)'!AO74</f>
        <v>104.9</v>
      </c>
      <c r="AA74" s="173">
        <f>'тарифы 2018 (1)'!AQ74</f>
        <v>240.58399999999997</v>
      </c>
      <c r="AB74" s="173">
        <f>AA74</f>
        <v>240.58399999999997</v>
      </c>
      <c r="AC74" s="173">
        <f>'тарифы 2018 (1)'!AS74</f>
        <v>102</v>
      </c>
      <c r="AD74" s="173">
        <f>'тарифы 2018 (1)'!AU74</f>
        <v>89.93</v>
      </c>
      <c r="AE74" s="173">
        <f>'тарифы 2018 (1)'!AW74</f>
        <v>197</v>
      </c>
      <c r="AF74" s="173">
        <f>'тарифы 2018 (1)'!AY74</f>
        <v>157.93</v>
      </c>
      <c r="AG74" s="173">
        <f>'тарифы 2018 (1)'!BA74</f>
        <v>198</v>
      </c>
      <c r="AH74" s="173">
        <f>'тарифы 2018 (1)'!BC74</f>
        <v>64.31</v>
      </c>
      <c r="AI74" s="173">
        <f>'тарифы 2018 (1)'!BE74</f>
        <v>102</v>
      </c>
      <c r="AJ74" s="173">
        <f>'тарифы 2018 (1)'!BG74</f>
        <v>98</v>
      </c>
      <c r="AK74" s="173">
        <f>'тарифы 2018 (1)'!BI74</f>
        <v>186</v>
      </c>
      <c r="AL74" s="173">
        <f>'тарифы 2018 (1)'!BK74</f>
        <v>68</v>
      </c>
      <c r="AM74" s="173">
        <f>'тарифы 2018 (1)'!BM74</f>
        <v>65</v>
      </c>
      <c r="AN74" s="173">
        <f>'тарифы 2018 (1)'!BO74</f>
        <v>175</v>
      </c>
      <c r="AO74" s="173">
        <f>'тарифы 2018 (1)'!BQ74</f>
        <v>150.70000000000002</v>
      </c>
      <c r="AP74" s="300">
        <f t="shared" si="0"/>
        <v>125.11093333333332</v>
      </c>
      <c r="AQ74" s="300" t="e">
        <f t="shared" si="1"/>
        <v>#REF!</v>
      </c>
    </row>
    <row r="75" spans="1:43" s="195" customFormat="1" ht="22.5" customHeight="1" thickBot="1" x14ac:dyDescent="0.3">
      <c r="A75" s="1388" t="s">
        <v>65</v>
      </c>
      <c r="B75" s="1389"/>
      <c r="C75" s="296"/>
      <c r="D75" s="296"/>
      <c r="E75" s="296"/>
      <c r="F75" s="296"/>
      <c r="G75" s="296"/>
      <c r="H75" s="296"/>
      <c r="I75" s="296"/>
      <c r="J75" s="296"/>
      <c r="K75" s="296"/>
      <c r="L75" s="173"/>
      <c r="M75" s="173"/>
      <c r="N75" s="173"/>
      <c r="O75" s="173"/>
      <c r="P75" s="173"/>
      <c r="Q75" s="173"/>
      <c r="R75" s="173"/>
      <c r="S75" s="173"/>
      <c r="T75" s="173"/>
      <c r="U75" s="173"/>
      <c r="V75" s="173"/>
      <c r="W75" s="173"/>
      <c r="X75" s="173"/>
      <c r="Y75" s="174"/>
      <c r="Z75" s="173"/>
      <c r="AA75" s="173"/>
      <c r="AB75" s="173"/>
      <c r="AC75" s="173"/>
      <c r="AD75" s="173"/>
      <c r="AE75" s="173"/>
      <c r="AF75" s="173"/>
      <c r="AG75" s="173"/>
      <c r="AH75" s="173"/>
      <c r="AI75" s="173"/>
      <c r="AJ75" s="173"/>
      <c r="AK75" s="173"/>
      <c r="AL75" s="173"/>
      <c r="AM75" s="173"/>
      <c r="AN75" s="173"/>
      <c r="AO75" s="173"/>
      <c r="AP75" s="300"/>
      <c r="AQ75" s="300"/>
    </row>
    <row r="76" spans="1:43" s="195" customFormat="1" ht="63" customHeight="1" thickBot="1" x14ac:dyDescent="0.3">
      <c r="A76" s="221">
        <v>2</v>
      </c>
      <c r="B76" s="105" t="s">
        <v>66</v>
      </c>
      <c r="C76" s="1383" t="s">
        <v>3</v>
      </c>
      <c r="D76" s="1383"/>
      <c r="E76" s="1054" t="s">
        <v>8</v>
      </c>
      <c r="F76" s="239" t="e">
        <f>#REF!</f>
        <v>#REF!</v>
      </c>
      <c r="G76" s="1054">
        <v>1</v>
      </c>
      <c r="H76" s="240" t="e">
        <f>F76*G76</f>
        <v>#REF!</v>
      </c>
      <c r="I76" s="241" t="e">
        <f>(H76*($I$9+#REF!))+H76</f>
        <v>#REF!</v>
      </c>
      <c r="J76" s="280" t="e">
        <f>ROUND(I76*#REF!*#REF!,0)</f>
        <v>#REF!</v>
      </c>
      <c r="K76" s="281" t="e">
        <f>'тарифы 2018 (1)'!K76</f>
        <v>#REF!</v>
      </c>
      <c r="L76" s="173">
        <f>'тарифы 2018 (1)'!M76</f>
        <v>374</v>
      </c>
      <c r="M76" s="173">
        <f>'тарифы 2018 (1)'!O76</f>
        <v>342.9</v>
      </c>
      <c r="N76" s="173">
        <f>'тарифы 2018 (1)'!Q76</f>
        <v>475.5</v>
      </c>
      <c r="O76" s="173">
        <f>'тарифы 2018 (1)'!S76</f>
        <v>510.2</v>
      </c>
      <c r="P76" s="173">
        <f>'тарифы 2018 (1)'!U76</f>
        <v>292</v>
      </c>
      <c r="Q76" s="173">
        <f>'тарифы 2018 (1)'!W76</f>
        <v>738.96</v>
      </c>
      <c r="R76" s="173">
        <f>'тарифы 2018 (1)'!Y76</f>
        <v>1123</v>
      </c>
      <c r="S76" s="173">
        <f>'тарифы 2018 (1)'!AA76</f>
        <v>829</v>
      </c>
      <c r="T76" s="173">
        <f>'тарифы 2018 (1)'!AC76</f>
        <v>631</v>
      </c>
      <c r="U76" s="173">
        <f>'тарифы 2018 (1)'!AE76</f>
        <v>395</v>
      </c>
      <c r="V76" s="173">
        <f>'тарифы 2018 (1)'!AG76</f>
        <v>498</v>
      </c>
      <c r="W76" s="173">
        <f>'тарифы 2018 (1)'!AI76</f>
        <v>412</v>
      </c>
      <c r="X76" s="173">
        <f>'тарифы 2018 (1)'!AK76</f>
        <v>407</v>
      </c>
      <c r="Y76" s="174">
        <v>693</v>
      </c>
      <c r="Z76" s="173">
        <f>'тарифы 2018 (1)'!AO76</f>
        <v>1456.5</v>
      </c>
      <c r="AA76" s="173">
        <f>'тарифы 2018 (1)'!AQ76</f>
        <v>432.42899999999997</v>
      </c>
      <c r="AB76" s="173">
        <f>AA76</f>
        <v>432.42899999999997</v>
      </c>
      <c r="AC76" s="173">
        <f>'тарифы 2018 (1)'!AS76</f>
        <v>564</v>
      </c>
      <c r="AD76" s="173">
        <f>'тарифы 2018 (1)'!AU76</f>
        <v>499.63</v>
      </c>
      <c r="AE76" s="173">
        <f>'тарифы 2018 (1)'!AW76</f>
        <v>351</v>
      </c>
      <c r="AF76" s="173">
        <f>'тарифы 2018 (1)'!AY76</f>
        <v>383</v>
      </c>
      <c r="AG76" s="173">
        <f>'тарифы 2018 (1)'!BA76</f>
        <v>756.99999999999989</v>
      </c>
      <c r="AH76" s="173">
        <f>'тарифы 2018 (1)'!BC76</f>
        <v>356.23022508038588</v>
      </c>
      <c r="AI76" s="173">
        <f>'тарифы 2018 (1)'!BE76</f>
        <v>564.73201999999992</v>
      </c>
      <c r="AJ76" s="173">
        <f>'тарифы 2018 (1)'!BG76</f>
        <v>547</v>
      </c>
      <c r="AK76" s="173">
        <f>'тарифы 2018 (1)'!BI76</f>
        <v>571</v>
      </c>
      <c r="AL76" s="173">
        <f>'тарифы 2018 (1)'!BK76</f>
        <v>378</v>
      </c>
      <c r="AM76" s="173">
        <f>'тарифы 2018 (1)'!BM76</f>
        <v>327</v>
      </c>
      <c r="AN76" s="173">
        <f>'тарифы 2018 (1)'!BO76</f>
        <v>559</v>
      </c>
      <c r="AO76" s="173">
        <f>'тарифы 2018 (1)'!BQ76</f>
        <v>836.00000000000011</v>
      </c>
      <c r="AP76" s="300">
        <f t="shared" si="0"/>
        <v>557.88367483601291</v>
      </c>
      <c r="AQ76" s="300" t="e">
        <f t="shared" si="1"/>
        <v>#REF!</v>
      </c>
    </row>
    <row r="77" spans="1:43" s="195" customFormat="1" ht="57.75" customHeight="1" thickBot="1" x14ac:dyDescent="0.3">
      <c r="A77" s="205">
        <v>3</v>
      </c>
      <c r="B77" s="24" t="s">
        <v>67</v>
      </c>
      <c r="C77" s="1390" t="s">
        <v>3</v>
      </c>
      <c r="D77" s="1390"/>
      <c r="E77" s="1051" t="s">
        <v>387</v>
      </c>
      <c r="F77" s="208" t="e">
        <f>#REF!+#REF!</f>
        <v>#REF!</v>
      </c>
      <c r="G77" s="1053">
        <v>2</v>
      </c>
      <c r="H77" s="224" t="e">
        <f>F77*G77/2</f>
        <v>#REF!</v>
      </c>
      <c r="I77" s="206" t="e">
        <f>(H77*($I$9+#REF!))+H77</f>
        <v>#REF!</v>
      </c>
      <c r="J77" s="274" t="e">
        <f>ROUND(I77*#REF!*#REF!,0)</f>
        <v>#REF!</v>
      </c>
      <c r="K77" s="275" t="e">
        <f>'тарифы 2018 (1)'!K77</f>
        <v>#REF!</v>
      </c>
      <c r="L77" s="173">
        <f>'тарифы 2018 (1)'!M77</f>
        <v>743</v>
      </c>
      <c r="M77" s="173">
        <f>'тарифы 2018 (1)'!O77</f>
        <v>679.8</v>
      </c>
      <c r="N77" s="173">
        <f>'тарифы 2018 (1)'!Q77</f>
        <v>948</v>
      </c>
      <c r="O77" s="173">
        <f>'тарифы 2018 (1)'!S77</f>
        <v>1020.2</v>
      </c>
      <c r="P77" s="173">
        <f>'тарифы 2018 (1)'!U77</f>
        <v>1298</v>
      </c>
      <c r="Q77" s="173">
        <f>'тарифы 2018 (1)'!W77</f>
        <v>1267.75</v>
      </c>
      <c r="R77" s="173">
        <f>'тарифы 2018 (1)'!Y77</f>
        <v>1327</v>
      </c>
      <c r="S77" s="173">
        <f>'тарифы 2018 (1)'!AA77</f>
        <v>1666</v>
      </c>
      <c r="T77" s="173">
        <f>'тарифы 2018 (1)'!AC77</f>
        <v>1171</v>
      </c>
      <c r="U77" s="173">
        <f>'тарифы 2018 (1)'!AE77</f>
        <v>793</v>
      </c>
      <c r="V77" s="173">
        <f>'тарифы 2018 (1)'!AG77</f>
        <v>1122</v>
      </c>
      <c r="W77" s="173">
        <f>'тарифы 2018 (1)'!AI77</f>
        <v>826</v>
      </c>
      <c r="X77" s="173">
        <f>'тарифы 2018 (1)'!AK77</f>
        <v>849</v>
      </c>
      <c r="Y77" s="411">
        <v>693</v>
      </c>
      <c r="Z77" s="173">
        <f>'тарифы 2018 (1)'!AO77</f>
        <v>1226</v>
      </c>
      <c r="AA77" s="173">
        <f>'тарифы 2018 (1)'!AQ77</f>
        <v>475.53501599999993</v>
      </c>
      <c r="AB77" s="173">
        <f t="shared" ref="AB77:AB140" si="6">AA77</f>
        <v>475.53501599999993</v>
      </c>
      <c r="AC77" s="173">
        <f>'тарифы 2018 (1)'!AS77</f>
        <v>1116</v>
      </c>
      <c r="AD77" s="173">
        <f>'тарифы 2018 (1)'!AU77</f>
        <v>967.34</v>
      </c>
      <c r="AE77" s="173">
        <f>'тарифы 2018 (1)'!AW77</f>
        <v>699</v>
      </c>
      <c r="AF77" s="173">
        <f>'тарифы 2018 (1)'!AY77</f>
        <v>815</v>
      </c>
      <c r="AG77" s="173">
        <f>'тарифы 2018 (1)'!BA77</f>
        <v>1580.9999999999998</v>
      </c>
      <c r="AH77" s="173">
        <f>'тарифы 2018 (1)'!BC77</f>
        <v>685.03051752921533</v>
      </c>
      <c r="AI77" s="173">
        <f>'тарифы 2018 (1)'!BE77</f>
        <v>2058</v>
      </c>
      <c r="AJ77" s="173">
        <f>'тарифы 2018 (1)'!BG77</f>
        <v>1082</v>
      </c>
      <c r="AK77" s="173">
        <f>'тарифы 2018 (1)'!BI77</f>
        <v>1084</v>
      </c>
      <c r="AL77" s="173">
        <f>'тарифы 2018 (1)'!BK77</f>
        <v>708</v>
      </c>
      <c r="AM77" s="173">
        <f>'тарифы 2018 (1)'!BM77</f>
        <v>689</v>
      </c>
      <c r="AN77" s="173">
        <f>'тарифы 2018 (1)'!BO77</f>
        <v>1143</v>
      </c>
      <c r="AO77" s="173">
        <f>'тарифы 2018 (1)'!BQ77</f>
        <v>1778.7</v>
      </c>
      <c r="AP77" s="300">
        <f t="shared" si="0"/>
        <v>1032.8963516509739</v>
      </c>
      <c r="AQ77" s="300" t="e">
        <f t="shared" si="1"/>
        <v>#REF!</v>
      </c>
    </row>
    <row r="78" spans="1:43" s="195" customFormat="1" ht="40.5" customHeight="1" thickBot="1" x14ac:dyDescent="0.3">
      <c r="A78" s="221">
        <v>4</v>
      </c>
      <c r="B78" s="105" t="s">
        <v>68</v>
      </c>
      <c r="C78" s="1383" t="s">
        <v>3</v>
      </c>
      <c r="D78" s="1383"/>
      <c r="E78" s="1054" t="s">
        <v>383</v>
      </c>
      <c r="F78" s="228" t="e">
        <f>#REF!</f>
        <v>#REF!</v>
      </c>
      <c r="G78" s="1054">
        <v>0.72</v>
      </c>
      <c r="H78" s="222" t="e">
        <f t="shared" ref="H78:H124" si="7">F78*G78</f>
        <v>#REF!</v>
      </c>
      <c r="I78" s="222" t="e">
        <f>(H78*($I$9+#REF!))+H78</f>
        <v>#REF!</v>
      </c>
      <c r="J78" s="278" t="e">
        <f>ROUND(I78*#REF!*#REF!,0)</f>
        <v>#REF!</v>
      </c>
      <c r="K78" s="279" t="e">
        <f>'тарифы 2018 (1)'!K78</f>
        <v>#REF!</v>
      </c>
      <c r="L78" s="173">
        <f>'тарифы 2018 (1)'!M78</f>
        <v>269</v>
      </c>
      <c r="M78" s="173">
        <f>'тарифы 2018 (1)'!O78</f>
        <v>246.9</v>
      </c>
      <c r="N78" s="173">
        <f>'тарифы 2018 (1)'!Q78</f>
        <v>342</v>
      </c>
      <c r="O78" s="173">
        <f>'тарифы 2018 (1)'!S78</f>
        <v>367.3</v>
      </c>
      <c r="P78" s="173">
        <f>'тарифы 2018 (1)'!U78</f>
        <v>210</v>
      </c>
      <c r="Q78" s="173">
        <f>'тарифы 2018 (1)'!W78</f>
        <v>364.70312841866019</v>
      </c>
      <c r="R78" s="173"/>
      <c r="S78" s="173">
        <f>'тарифы 2018 (1)'!AA78</f>
        <v>597</v>
      </c>
      <c r="T78" s="173">
        <f>'тарифы 2018 (1)'!AC78</f>
        <v>454</v>
      </c>
      <c r="U78" s="173">
        <f>'тарифы 2018 (1)'!AE78</f>
        <v>284</v>
      </c>
      <c r="V78" s="173">
        <f>'тарифы 2018 (1)'!AG78</f>
        <v>358</v>
      </c>
      <c r="W78" s="173">
        <f>'тарифы 2018 (1)'!AI78</f>
        <v>297</v>
      </c>
      <c r="X78" s="173">
        <f>'тарифы 2018 (1)'!AK78</f>
        <v>293</v>
      </c>
      <c r="Y78" s="174">
        <v>200</v>
      </c>
      <c r="Z78" s="173">
        <f>'тарифы 2018 (1)'!AO78</f>
        <v>419.5</v>
      </c>
      <c r="AA78" s="173">
        <f>'тарифы 2018 (1)'!AQ78</f>
        <v>903.22699999999998</v>
      </c>
      <c r="AB78" s="173">
        <f t="shared" si="6"/>
        <v>903.22699999999998</v>
      </c>
      <c r="AC78" s="173">
        <f>'тарифы 2018 (1)'!AS78</f>
        <v>406</v>
      </c>
      <c r="AD78" s="173">
        <f>'тарифы 2018 (1)'!AU78</f>
        <v>359.73</v>
      </c>
      <c r="AE78" s="173">
        <f>'тарифы 2018 (1)'!AW78</f>
        <v>253</v>
      </c>
      <c r="AF78" s="173">
        <f>'тарифы 2018 (1)'!AY78</f>
        <v>299.61003999999997</v>
      </c>
      <c r="AG78" s="173">
        <f>'тарифы 2018 (1)'!BA78</f>
        <v>428</v>
      </c>
      <c r="AH78" s="173">
        <f>'тарифы 2018 (1)'!BC78</f>
        <v>256.10625000000005</v>
      </c>
      <c r="AI78" s="173">
        <f>'тарифы 2018 (1)'!BE78</f>
        <v>709</v>
      </c>
      <c r="AJ78" s="173">
        <f>'тарифы 2018 (1)'!BG78</f>
        <v>394</v>
      </c>
      <c r="AK78" s="173">
        <f>'тарифы 2018 (1)'!BI78</f>
        <v>411</v>
      </c>
      <c r="AL78" s="173">
        <f>'тарифы 2018 (1)'!BK78</f>
        <v>272</v>
      </c>
      <c r="AM78" s="173">
        <f>'тарифы 2018 (1)'!BM78</f>
        <v>235</v>
      </c>
      <c r="AN78" s="173">
        <f>'тарифы 2018 (1)'!BO78</f>
        <v>403</v>
      </c>
      <c r="AO78" s="173">
        <f>'тарифы 2018 (1)'!BQ78</f>
        <v>402.98517952000003</v>
      </c>
      <c r="AP78" s="300">
        <f t="shared" si="0"/>
        <v>390.97546889443652</v>
      </c>
      <c r="AQ78" s="300" t="e">
        <f t="shared" si="1"/>
        <v>#REF!</v>
      </c>
    </row>
    <row r="79" spans="1:43" s="195" customFormat="1" ht="40.5" customHeight="1" thickBot="1" x14ac:dyDescent="0.3">
      <c r="A79" s="205">
        <v>5</v>
      </c>
      <c r="B79" s="24" t="s">
        <v>69</v>
      </c>
      <c r="C79" s="1390" t="s">
        <v>3</v>
      </c>
      <c r="D79" s="1390"/>
      <c r="E79" s="1053" t="s">
        <v>8</v>
      </c>
      <c r="F79" s="224" t="e">
        <f>#REF!</f>
        <v>#REF!</v>
      </c>
      <c r="G79" s="1053">
        <v>0.28999999999999998</v>
      </c>
      <c r="H79" s="206" t="e">
        <f t="shared" si="7"/>
        <v>#REF!</v>
      </c>
      <c r="I79" s="206" t="e">
        <f>(H79*($I$9+#REF!))+H79</f>
        <v>#REF!</v>
      </c>
      <c r="J79" s="274" t="e">
        <f>ROUND(I79*#REF!*#REF!,0)</f>
        <v>#REF!</v>
      </c>
      <c r="K79" s="275" t="e">
        <f>'тарифы 2018 (1)'!K79</f>
        <v>#REF!</v>
      </c>
      <c r="L79" s="173">
        <f>'тарифы 2018 (1)'!M79</f>
        <v>108</v>
      </c>
      <c r="M79" s="173">
        <f>'тарифы 2018 (1)'!O79</f>
        <v>99.4</v>
      </c>
      <c r="N79" s="173">
        <f>'тарифы 2018 (1)'!Q79</f>
        <v>138</v>
      </c>
      <c r="O79" s="173">
        <f>'тарифы 2018 (1)'!S79</f>
        <v>148</v>
      </c>
      <c r="P79" s="173">
        <f>'тарифы 2018 (1)'!U79</f>
        <v>85</v>
      </c>
      <c r="Q79" s="173">
        <f>'тарифы 2018 (1)'!W79</f>
        <v>146.89431561307146</v>
      </c>
      <c r="R79" s="173"/>
      <c r="S79" s="173">
        <f>'тарифы 2018 (1)'!AA79</f>
        <v>241</v>
      </c>
      <c r="T79" s="173">
        <f>'тарифы 2018 (1)'!AC79</f>
        <v>183</v>
      </c>
      <c r="U79" s="173">
        <f>'тарифы 2018 (1)'!AE79</f>
        <v>115</v>
      </c>
      <c r="V79" s="173">
        <f>'тарифы 2018 (1)'!AG79</f>
        <v>144</v>
      </c>
      <c r="W79" s="173">
        <f>'тарифы 2018 (1)'!AI79</f>
        <v>119</v>
      </c>
      <c r="X79" s="173">
        <f>'тарифы 2018 (1)'!AK79</f>
        <v>118</v>
      </c>
      <c r="Y79" s="174">
        <v>81</v>
      </c>
      <c r="Z79" s="173">
        <f>'тарифы 2018 (1)'!AO79</f>
        <v>169</v>
      </c>
      <c r="AA79" s="173">
        <f>'тарифы 2018 (1)'!AQ79</f>
        <v>175.25299999999999</v>
      </c>
      <c r="AB79" s="173">
        <f t="shared" si="6"/>
        <v>175.25299999999999</v>
      </c>
      <c r="AC79" s="173">
        <f>'тарифы 2018 (1)'!AS79</f>
        <v>164</v>
      </c>
      <c r="AD79" s="173">
        <f>'тарифы 2018 (1)'!AU79</f>
        <v>144.88999999999999</v>
      </c>
      <c r="AE79" s="173">
        <f>'тарифы 2018 (1)'!AW79</f>
        <v>102</v>
      </c>
      <c r="AF79" s="173">
        <f>'тарифы 2018 (1)'!AY79</f>
        <v>120.68300000000001</v>
      </c>
      <c r="AG79" s="173">
        <f>'тарифы 2018 (1)'!BA79</f>
        <v>173</v>
      </c>
      <c r="AH79" s="173">
        <f>'тарифы 2018 (1)'!BC79</f>
        <v>103.44444444444446</v>
      </c>
      <c r="AI79" s="173">
        <f>'тарифы 2018 (1)'!BE79</f>
        <v>286</v>
      </c>
      <c r="AJ79" s="173">
        <f>'тарифы 2018 (1)'!BG79</f>
        <v>112</v>
      </c>
      <c r="AK79" s="173">
        <f>'тарифы 2018 (1)'!BI79</f>
        <v>165</v>
      </c>
      <c r="AL79" s="173">
        <f>'тарифы 2018 (1)'!BK79</f>
        <v>110</v>
      </c>
      <c r="AM79" s="173">
        <f>'тарифы 2018 (1)'!BM79</f>
        <v>95</v>
      </c>
      <c r="AN79" s="173">
        <f>'тарифы 2018 (1)'!BO79</f>
        <v>162</v>
      </c>
      <c r="AO79" s="173">
        <f>'тарифы 2018 (1)'!BQ79</f>
        <v>162.31043488</v>
      </c>
      <c r="AP79" s="300">
        <f t="shared" si="0"/>
        <v>142.96993775646607</v>
      </c>
      <c r="AQ79" s="300" t="e">
        <f t="shared" si="1"/>
        <v>#REF!</v>
      </c>
    </row>
    <row r="80" spans="1:43" s="195" customFormat="1" ht="40.5" customHeight="1" thickBot="1" x14ac:dyDescent="0.3">
      <c r="A80" s="205">
        <v>6</v>
      </c>
      <c r="B80" s="24" t="s">
        <v>70</v>
      </c>
      <c r="C80" s="1390" t="s">
        <v>3</v>
      </c>
      <c r="D80" s="1390"/>
      <c r="E80" s="1053" t="s">
        <v>8</v>
      </c>
      <c r="F80" s="224" t="e">
        <f>#REF!</f>
        <v>#REF!</v>
      </c>
      <c r="G80" s="1053">
        <v>1.5</v>
      </c>
      <c r="H80" s="206" t="e">
        <f t="shared" si="7"/>
        <v>#REF!</v>
      </c>
      <c r="I80" s="206" t="e">
        <f>(H80*($I$9+#REF!))+H80</f>
        <v>#REF!</v>
      </c>
      <c r="J80" s="274" t="e">
        <f>ROUND(I80*#REF!*#REF!,0)</f>
        <v>#REF!</v>
      </c>
      <c r="K80" s="275" t="e">
        <f>'тарифы 2018 (1)'!K80</f>
        <v>#REF!</v>
      </c>
      <c r="L80" s="173">
        <f>'тарифы 2018 (1)'!M80</f>
        <v>561</v>
      </c>
      <c r="M80" s="173">
        <f>'тарифы 2018 (1)'!O80</f>
        <v>514.29999999999995</v>
      </c>
      <c r="N80" s="173">
        <f>'тарифы 2018 (1)'!Q80</f>
        <v>713.25</v>
      </c>
      <c r="O80" s="173">
        <f>'тарифы 2018 (1)'!S80</f>
        <v>765.3</v>
      </c>
      <c r="P80" s="173">
        <f>'тарифы 2018 (1)'!U80</f>
        <v>438</v>
      </c>
      <c r="Q80" s="173">
        <f>'тарифы 2018 (1)'!W80</f>
        <v>759.79818420554204</v>
      </c>
      <c r="R80" s="173"/>
      <c r="S80" s="173">
        <f>'тарифы 2018 (1)'!AA80</f>
        <v>1244</v>
      </c>
      <c r="T80" s="173">
        <f>'тарифы 2018 (1)'!AC80</f>
        <v>946</v>
      </c>
      <c r="U80" s="173">
        <f>'тарифы 2018 (1)'!AE80</f>
        <v>592</v>
      </c>
      <c r="V80" s="173">
        <f>'тарифы 2018 (1)'!AG80</f>
        <v>747</v>
      </c>
      <c r="W80" s="173">
        <f>'тарифы 2018 (1)'!AI80</f>
        <v>619</v>
      </c>
      <c r="X80" s="173">
        <f>'тарифы 2018 (1)'!AK80</f>
        <v>611</v>
      </c>
      <c r="Y80" s="174">
        <v>428</v>
      </c>
      <c r="Z80" s="173">
        <f>'тарифы 2018 (1)'!AO80</f>
        <v>873.9</v>
      </c>
      <c r="AA80" s="173">
        <f>'тарифы 2018 (1)'!AQ80</f>
        <v>216.73299999999998</v>
      </c>
      <c r="AB80" s="173">
        <f t="shared" si="6"/>
        <v>216.73299999999998</v>
      </c>
      <c r="AC80" s="173">
        <f>'тарифы 2018 (1)'!AS80</f>
        <v>846</v>
      </c>
      <c r="AD80" s="173">
        <f>'тарифы 2018 (1)'!AU80</f>
        <v>749.44</v>
      </c>
      <c r="AE80" s="173">
        <f>'тарифы 2018 (1)'!AW80</f>
        <v>527</v>
      </c>
      <c r="AF80" s="173">
        <f>'тарифы 2018 (1)'!AY80</f>
        <v>624.2315000000001</v>
      </c>
      <c r="AG80" s="173">
        <f>'тарифы 2018 (1)'!BA80</f>
        <v>902</v>
      </c>
      <c r="AH80" s="173">
        <f>'тарифы 2018 (1)'!BC80</f>
        <v>534.05093247588434</v>
      </c>
      <c r="AI80" s="173">
        <f>'тарифы 2018 (1)'!BE80</f>
        <v>1478</v>
      </c>
      <c r="AJ80" s="173">
        <f>'тарифы 2018 (1)'!BG80</f>
        <v>820</v>
      </c>
      <c r="AK80" s="173">
        <f>'тарифы 2018 (1)'!BI80</f>
        <v>856</v>
      </c>
      <c r="AL80" s="173">
        <f>'тарифы 2018 (1)'!BK80</f>
        <v>567</v>
      </c>
      <c r="AM80" s="173">
        <f>'тарифы 2018 (1)'!BM80</f>
        <v>489</v>
      </c>
      <c r="AN80" s="173">
        <f>'тарифы 2018 (1)'!BO80</f>
        <v>839</v>
      </c>
      <c r="AO80" s="173">
        <f>'тарифы 2018 (1)'!BQ80</f>
        <v>839.55701764000003</v>
      </c>
      <c r="AP80" s="300">
        <f t="shared" si="0"/>
        <v>700.59633221798015</v>
      </c>
      <c r="AQ80" s="300" t="e">
        <f t="shared" si="1"/>
        <v>#REF!</v>
      </c>
    </row>
    <row r="81" spans="1:43" s="195" customFormat="1" ht="40.5" customHeight="1" thickBot="1" x14ac:dyDescent="0.3">
      <c r="A81" s="205">
        <v>7</v>
      </c>
      <c r="B81" s="24" t="s">
        <v>71</v>
      </c>
      <c r="C81" s="1390" t="s">
        <v>3</v>
      </c>
      <c r="D81" s="1390"/>
      <c r="E81" s="1053" t="s">
        <v>8</v>
      </c>
      <c r="F81" s="224" t="e">
        <f>#REF!</f>
        <v>#REF!</v>
      </c>
      <c r="G81" s="1053">
        <v>0.28999999999999998</v>
      </c>
      <c r="H81" s="206" t="e">
        <f t="shared" si="7"/>
        <v>#REF!</v>
      </c>
      <c r="I81" s="206" t="e">
        <f>(H81*($I$9+#REF!))+H81</f>
        <v>#REF!</v>
      </c>
      <c r="J81" s="274" t="e">
        <f>ROUND(I81*#REF!*#REF!,0)</f>
        <v>#REF!</v>
      </c>
      <c r="K81" s="275" t="e">
        <f>'тарифы 2018 (1)'!K81</f>
        <v>#REF!</v>
      </c>
      <c r="L81" s="173">
        <f>'тарифы 2018 (1)'!M81</f>
        <v>108</v>
      </c>
      <c r="M81" s="173">
        <f>'тарифы 2018 (1)'!O81</f>
        <v>99.4</v>
      </c>
      <c r="N81" s="173">
        <f>'тарифы 2018 (1)'!Q81</f>
        <v>138</v>
      </c>
      <c r="O81" s="173">
        <f>'тарифы 2018 (1)'!S81</f>
        <v>148</v>
      </c>
      <c r="P81" s="173">
        <f>'тарифы 2018 (1)'!U81</f>
        <v>85</v>
      </c>
      <c r="Q81" s="173">
        <f>'тарифы 2018 (1)'!W81</f>
        <v>146.89431561307146</v>
      </c>
      <c r="R81" s="173">
        <f>'тарифы 2018 (1)'!Y81</f>
        <v>130</v>
      </c>
      <c r="S81" s="173">
        <f>'тарифы 2018 (1)'!AA81</f>
        <v>241</v>
      </c>
      <c r="T81" s="173">
        <f>'тарифы 2018 (1)'!AC81</f>
        <v>183</v>
      </c>
      <c r="U81" s="173">
        <f>'тарифы 2018 (1)'!AE81</f>
        <v>115</v>
      </c>
      <c r="V81" s="173">
        <f>'тарифы 2018 (1)'!AG81</f>
        <v>144</v>
      </c>
      <c r="W81" s="173">
        <f>'тарифы 2018 (1)'!AI81</f>
        <v>119</v>
      </c>
      <c r="X81" s="173">
        <f>'тарифы 2018 (1)'!AK81</f>
        <v>118</v>
      </c>
      <c r="Y81" s="174">
        <v>81</v>
      </c>
      <c r="Z81" s="173">
        <f>'тарифы 2018 (1)'!AO81</f>
        <v>169</v>
      </c>
      <c r="AA81" s="173">
        <f>'тарифы 2018 (1)'!AQ81</f>
        <v>90.218999999999994</v>
      </c>
      <c r="AB81" s="173">
        <f t="shared" si="6"/>
        <v>90.218999999999994</v>
      </c>
      <c r="AC81" s="173">
        <f>'тарифы 2018 (1)'!AS81</f>
        <v>164</v>
      </c>
      <c r="AD81" s="173">
        <f>'тарифы 2018 (1)'!AU81</f>
        <v>144.88999999999999</v>
      </c>
      <c r="AE81" s="173">
        <f>'тарифы 2018 (1)'!AW81</f>
        <v>102</v>
      </c>
      <c r="AF81" s="173">
        <f>'тарифы 2018 (1)'!AY81</f>
        <v>120.68300000000001</v>
      </c>
      <c r="AG81" s="173">
        <f>'тарифы 2018 (1)'!BA81</f>
        <v>173</v>
      </c>
      <c r="AH81" s="173">
        <f>'тарифы 2018 (1)'!BC81</f>
        <v>103.44444444444446</v>
      </c>
      <c r="AI81" s="173">
        <f>'тарифы 2018 (1)'!BE81</f>
        <v>286</v>
      </c>
      <c r="AJ81" s="173">
        <f>'тарифы 2018 (1)'!BG81</f>
        <v>112</v>
      </c>
      <c r="AK81" s="173">
        <f>'тарифы 2018 (1)'!BI81</f>
        <v>165</v>
      </c>
      <c r="AL81" s="173">
        <f>'тарифы 2018 (1)'!BK81</f>
        <v>110</v>
      </c>
      <c r="AM81" s="173">
        <f>'тарифы 2018 (1)'!BM81</f>
        <v>95</v>
      </c>
      <c r="AN81" s="173">
        <f>'тарифы 2018 (1)'!BO81</f>
        <v>162</v>
      </c>
      <c r="AO81" s="173">
        <f>'тарифы 2018 (1)'!BQ81</f>
        <v>162.31043488</v>
      </c>
      <c r="AP81" s="300">
        <f t="shared" ref="AP81:AP144" si="8">AVERAGE(L81:AO81)</f>
        <v>136.86867316458387</v>
      </c>
      <c r="AQ81" s="300" t="e">
        <f t="shared" ref="AQ81:AQ144" si="9">AP81*100/K81</f>
        <v>#REF!</v>
      </c>
    </row>
    <row r="82" spans="1:43" s="195" customFormat="1" ht="40.5" customHeight="1" thickBot="1" x14ac:dyDescent="0.3">
      <c r="A82" s="205">
        <v>8</v>
      </c>
      <c r="B82" s="24" t="s">
        <v>72</v>
      </c>
      <c r="C82" s="1390" t="s">
        <v>3</v>
      </c>
      <c r="D82" s="1390"/>
      <c r="E82" s="1053" t="s">
        <v>8</v>
      </c>
      <c r="F82" s="224" t="e">
        <f>#REF!</f>
        <v>#REF!</v>
      </c>
      <c r="G82" s="1053">
        <v>0.36</v>
      </c>
      <c r="H82" s="206" t="e">
        <f t="shared" si="7"/>
        <v>#REF!</v>
      </c>
      <c r="I82" s="206" t="e">
        <f>(H82*($I$9+#REF!))+H82</f>
        <v>#REF!</v>
      </c>
      <c r="J82" s="274" t="e">
        <f>ROUND(I82*#REF!*#REF!,0)</f>
        <v>#REF!</v>
      </c>
      <c r="K82" s="275" t="e">
        <f>'тарифы 2018 (1)'!K82</f>
        <v>#REF!</v>
      </c>
      <c r="L82" s="173">
        <f>'тарифы 2018 (1)'!M82</f>
        <v>135</v>
      </c>
      <c r="M82" s="173">
        <f>'тарифы 2018 (1)'!O82</f>
        <v>123.4</v>
      </c>
      <c r="N82" s="173">
        <f>'тарифы 2018 (1)'!Q82</f>
        <v>171</v>
      </c>
      <c r="O82" s="173">
        <f>'тарифы 2018 (1)'!S82</f>
        <v>183.7</v>
      </c>
      <c r="P82" s="173">
        <f>'тарифы 2018 (1)'!U82</f>
        <v>105</v>
      </c>
      <c r="Q82" s="173">
        <f>'тарифы 2018 (1)'!W82</f>
        <v>182.35156420933009</v>
      </c>
      <c r="R82" s="173">
        <f>'тарифы 2018 (1)'!Y82</f>
        <v>162</v>
      </c>
      <c r="S82" s="173">
        <f>'тарифы 2018 (1)'!AA82</f>
        <v>299</v>
      </c>
      <c r="T82" s="173">
        <f>'тарифы 2018 (1)'!AC82</f>
        <v>227</v>
      </c>
      <c r="U82" s="173">
        <f>'тарифы 2018 (1)'!AE82</f>
        <v>142</v>
      </c>
      <c r="V82" s="173">
        <f>'тарифы 2018 (1)'!AG82</f>
        <v>179</v>
      </c>
      <c r="W82" s="173">
        <f>'тарифы 2018 (1)'!AI82</f>
        <v>149</v>
      </c>
      <c r="X82" s="173">
        <f>'тарифы 2018 (1)'!AK82</f>
        <v>146</v>
      </c>
      <c r="Y82" s="174">
        <v>100</v>
      </c>
      <c r="Z82" s="173">
        <f>'тарифы 2018 (1)'!AO82</f>
        <v>209.7</v>
      </c>
      <c r="AA82" s="173">
        <f>'тарифы 2018 (1)'!AQ82</f>
        <v>120.29199999999999</v>
      </c>
      <c r="AB82" s="173">
        <f t="shared" si="6"/>
        <v>120.29199999999999</v>
      </c>
      <c r="AC82" s="173">
        <f>'тарифы 2018 (1)'!AS82</f>
        <v>203</v>
      </c>
      <c r="AD82" s="173">
        <f>'тарифы 2018 (1)'!AU82</f>
        <v>179.87</v>
      </c>
      <c r="AE82" s="173">
        <f>'тарифы 2018 (1)'!AW82</f>
        <v>126</v>
      </c>
      <c r="AF82" s="173">
        <f>'тарифы 2018 (1)'!AY82</f>
        <v>149.81555999999998</v>
      </c>
      <c r="AG82" s="173">
        <f>'тарифы 2018 (1)'!BA82</f>
        <v>215</v>
      </c>
      <c r="AH82" s="173">
        <f>'тарифы 2018 (1)'!BC82</f>
        <v>128.07500000000002</v>
      </c>
      <c r="AI82" s="173">
        <f>'тарифы 2018 (1)'!BE82</f>
        <v>355</v>
      </c>
      <c r="AJ82" s="173">
        <f>'тарифы 2018 (1)'!BG82</f>
        <v>140</v>
      </c>
      <c r="AK82" s="173">
        <f>'тарифы 2018 (1)'!BI82</f>
        <v>205</v>
      </c>
      <c r="AL82" s="173">
        <f>'тарифы 2018 (1)'!BK82</f>
        <v>136</v>
      </c>
      <c r="AM82" s="173">
        <f>'тарифы 2018 (1)'!BM82</f>
        <v>118</v>
      </c>
      <c r="AN82" s="173">
        <f>'тарифы 2018 (1)'!BO82</f>
        <v>201</v>
      </c>
      <c r="AO82" s="173">
        <f>'тарифы 2018 (1)'!BQ82</f>
        <v>201.49258976000002</v>
      </c>
      <c r="AP82" s="300">
        <f t="shared" si="8"/>
        <v>170.43295713231097</v>
      </c>
      <c r="AQ82" s="300" t="e">
        <f t="shared" si="9"/>
        <v>#REF!</v>
      </c>
    </row>
    <row r="83" spans="1:43" s="195" customFormat="1" ht="40.5" customHeight="1" thickBot="1" x14ac:dyDescent="0.3">
      <c r="A83" s="205">
        <v>9</v>
      </c>
      <c r="B83" s="24" t="s">
        <v>73</v>
      </c>
      <c r="C83" s="1390" t="s">
        <v>3</v>
      </c>
      <c r="D83" s="1390"/>
      <c r="E83" s="1053" t="s">
        <v>8</v>
      </c>
      <c r="F83" s="224" t="e">
        <f>#REF!</f>
        <v>#REF!</v>
      </c>
      <c r="G83" s="1053">
        <v>0.15</v>
      </c>
      <c r="H83" s="206" t="e">
        <f t="shared" si="7"/>
        <v>#REF!</v>
      </c>
      <c r="I83" s="206" t="e">
        <f>(H83*($I$9+#REF!))+H83</f>
        <v>#REF!</v>
      </c>
      <c r="J83" s="274" t="e">
        <f>ROUND(I83*#REF!*#REF!,0)</f>
        <v>#REF!</v>
      </c>
      <c r="K83" s="275" t="e">
        <f>'тарифы 2018 (1)'!K83</f>
        <v>#REF!</v>
      </c>
      <c r="L83" s="173">
        <f>'тарифы 2018 (1)'!M83</f>
        <v>56</v>
      </c>
      <c r="M83" s="173">
        <f>'тарифы 2018 (1)'!O83</f>
        <v>51.4</v>
      </c>
      <c r="N83" s="173">
        <f>'тарифы 2018 (1)'!Q83</f>
        <v>71.25</v>
      </c>
      <c r="O83" s="173">
        <f>'тарифы 2018 (1)'!S83</f>
        <v>76.5</v>
      </c>
      <c r="P83" s="173">
        <f>'тарифы 2018 (1)'!U83</f>
        <v>44</v>
      </c>
      <c r="Q83" s="173">
        <f>'тарифы 2018 (1)'!W83</f>
        <v>75.979818420554196</v>
      </c>
      <c r="R83" s="173">
        <f>'тарифы 2018 (1)'!Y83</f>
        <v>67</v>
      </c>
      <c r="S83" s="173">
        <f>'тарифы 2018 (1)'!AA83</f>
        <v>124</v>
      </c>
      <c r="T83" s="173">
        <f>'тарифы 2018 (1)'!AC83</f>
        <v>95</v>
      </c>
      <c r="U83" s="173">
        <f>'тарифы 2018 (1)'!AE83</f>
        <v>59</v>
      </c>
      <c r="V83" s="173">
        <f>'тарифы 2018 (1)'!AG83</f>
        <v>75</v>
      </c>
      <c r="W83" s="173">
        <f>'тарифы 2018 (1)'!AI83</f>
        <v>62</v>
      </c>
      <c r="X83" s="173">
        <f>'тарифы 2018 (1)'!AK83</f>
        <v>61</v>
      </c>
      <c r="Y83" s="174">
        <v>41</v>
      </c>
      <c r="Z83" s="173">
        <f>'тарифы 2018 (1)'!AO83</f>
        <v>87.4</v>
      </c>
      <c r="AA83" s="173">
        <f>'тарифы 2018 (1)'!AQ83</f>
        <v>150.36499999999998</v>
      </c>
      <c r="AB83" s="173">
        <f t="shared" si="6"/>
        <v>150.36499999999998</v>
      </c>
      <c r="AC83" s="173">
        <f>'тарифы 2018 (1)'!AS83</f>
        <v>85</v>
      </c>
      <c r="AD83" s="173">
        <f>'тарифы 2018 (1)'!AU83</f>
        <v>74.94</v>
      </c>
      <c r="AE83" s="173">
        <f>'тарифы 2018 (1)'!AW83</f>
        <v>53</v>
      </c>
      <c r="AF83" s="173">
        <f>'тарифы 2018 (1)'!AY83</f>
        <v>62.428420000000003</v>
      </c>
      <c r="AG83" s="173">
        <f>'тарифы 2018 (1)'!BA83</f>
        <v>110</v>
      </c>
      <c r="AH83" s="173">
        <f>'тарифы 2018 (1)'!BC83</f>
        <v>53.699784946236569</v>
      </c>
      <c r="AI83" s="173">
        <f>'тарифы 2018 (1)'!BE83</f>
        <v>148</v>
      </c>
      <c r="AJ83" s="173">
        <f>'тарифы 2018 (1)'!BG83</f>
        <v>58</v>
      </c>
      <c r="AK83" s="173">
        <f>'тарифы 2018 (1)'!BI83</f>
        <v>86</v>
      </c>
      <c r="AL83" s="173">
        <f>'тарифы 2018 (1)'!BK83</f>
        <v>57</v>
      </c>
      <c r="AM83" s="173">
        <f>'тарифы 2018 (1)'!BM83</f>
        <v>49</v>
      </c>
      <c r="AN83" s="173">
        <f>'тарифы 2018 (1)'!BO83</f>
        <v>84</v>
      </c>
      <c r="AO83" s="173">
        <f>'тарифы 2018 (1)'!BQ83</f>
        <v>83.959806039999989</v>
      </c>
      <c r="AP83" s="300">
        <f t="shared" si="8"/>
        <v>78.409594313559694</v>
      </c>
      <c r="AQ83" s="300" t="e">
        <f t="shared" si="9"/>
        <v>#REF!</v>
      </c>
    </row>
    <row r="84" spans="1:43" s="195" customFormat="1" ht="40.5" customHeight="1" thickBot="1" x14ac:dyDescent="0.3">
      <c r="A84" s="205">
        <v>10</v>
      </c>
      <c r="B84" s="24" t="s">
        <v>74</v>
      </c>
      <c r="C84" s="1390" t="s">
        <v>3</v>
      </c>
      <c r="D84" s="1390"/>
      <c r="E84" s="1053" t="s">
        <v>8</v>
      </c>
      <c r="F84" s="224" t="e">
        <f>#REF!</f>
        <v>#REF!</v>
      </c>
      <c r="G84" s="1053">
        <v>0.2</v>
      </c>
      <c r="H84" s="206" t="e">
        <f t="shared" si="7"/>
        <v>#REF!</v>
      </c>
      <c r="I84" s="206" t="e">
        <f>(H84*($I$9+#REF!))+H84</f>
        <v>#REF!</v>
      </c>
      <c r="J84" s="274" t="e">
        <f>ROUND(I84*#REF!*#REF!,0)</f>
        <v>#REF!</v>
      </c>
      <c r="K84" s="275" t="e">
        <f>'тарифы 2018 (1)'!K84</f>
        <v>#REF!</v>
      </c>
      <c r="L84" s="173">
        <f>'тарифы 2018 (1)'!M84</f>
        <v>75</v>
      </c>
      <c r="M84" s="173">
        <f>'тарифы 2018 (1)'!O84</f>
        <v>68.599999999999994</v>
      </c>
      <c r="N84" s="173">
        <f>'тарифы 2018 (1)'!Q84</f>
        <v>95.25</v>
      </c>
      <c r="O84" s="173">
        <f>'тарифы 2018 (1)'!S84</f>
        <v>102</v>
      </c>
      <c r="P84" s="173">
        <f>'тарифы 2018 (1)'!U84</f>
        <v>58</v>
      </c>
      <c r="Q84" s="173">
        <f>'тарифы 2018 (1)'!W84</f>
        <v>101.30642456073895</v>
      </c>
      <c r="R84" s="173">
        <f>'тарифы 2018 (1)'!Y84</f>
        <v>90</v>
      </c>
      <c r="S84" s="173">
        <f>'тарифы 2018 (1)'!AA84</f>
        <v>166</v>
      </c>
      <c r="T84" s="173">
        <f>'тарифы 2018 (1)'!AC84</f>
        <v>126</v>
      </c>
      <c r="U84" s="173">
        <f>'тарифы 2018 (1)'!AE84</f>
        <v>79</v>
      </c>
      <c r="V84" s="173">
        <f>'тарифы 2018 (1)'!AG84</f>
        <v>100</v>
      </c>
      <c r="W84" s="173">
        <f>'тарифы 2018 (1)'!AI84</f>
        <v>83</v>
      </c>
      <c r="X84" s="173">
        <f>'тарифы 2018 (1)'!AK84</f>
        <v>82</v>
      </c>
      <c r="Y84" s="174">
        <v>55</v>
      </c>
      <c r="Z84" s="173">
        <f>'тарифы 2018 (1)'!AO84</f>
        <v>116.5</v>
      </c>
      <c r="AA84" s="173">
        <f>'тарифы 2018 (1)'!AQ84</f>
        <v>90.218999999999994</v>
      </c>
      <c r="AB84" s="173">
        <f t="shared" si="6"/>
        <v>90.218999999999994</v>
      </c>
      <c r="AC84" s="173">
        <f>'тарифы 2018 (1)'!AS84</f>
        <v>113</v>
      </c>
      <c r="AD84" s="173">
        <f>'тарифы 2018 (1)'!AU84</f>
        <v>99.93</v>
      </c>
      <c r="AE84" s="173">
        <f>'тарифы 2018 (1)'!AW84</f>
        <v>70</v>
      </c>
      <c r="AF84" s="173">
        <f>'тарифы 2018 (1)'!AY84</f>
        <v>83.234380000000002</v>
      </c>
      <c r="AG84" s="173">
        <f>'тарифы 2018 (1)'!BA84</f>
        <v>120</v>
      </c>
      <c r="AH84" s="173">
        <f>'тарифы 2018 (1)'!BC84</f>
        <v>71.585161290322588</v>
      </c>
      <c r="AI84" s="173">
        <f>'тарифы 2018 (1)'!BE84</f>
        <v>197</v>
      </c>
      <c r="AJ84" s="173">
        <f>'тарифы 2018 (1)'!BG84</f>
        <v>78</v>
      </c>
      <c r="AK84" s="173">
        <f>'тарифы 2018 (1)'!BI84</f>
        <v>114</v>
      </c>
      <c r="AL84" s="173">
        <f>'тарифы 2018 (1)'!BK84</f>
        <v>76</v>
      </c>
      <c r="AM84" s="173">
        <f>'тарифы 2018 (1)'!BM84</f>
        <v>65</v>
      </c>
      <c r="AN84" s="173">
        <f>'тарифы 2018 (1)'!BO84</f>
        <v>112</v>
      </c>
      <c r="AO84" s="173">
        <f>'тарифы 2018 (1)'!BQ84</f>
        <v>111.93728743999999</v>
      </c>
      <c r="AP84" s="300">
        <f t="shared" si="8"/>
        <v>96.326041776368726</v>
      </c>
      <c r="AQ84" s="300" t="e">
        <f t="shared" si="9"/>
        <v>#REF!</v>
      </c>
    </row>
    <row r="85" spans="1:43" s="195" customFormat="1" ht="40.5" customHeight="1" thickBot="1" x14ac:dyDescent="0.3">
      <c r="A85" s="205">
        <v>11</v>
      </c>
      <c r="B85" s="24" t="s">
        <v>75</v>
      </c>
      <c r="C85" s="1390" t="s">
        <v>3</v>
      </c>
      <c r="D85" s="1390"/>
      <c r="E85" s="1053" t="s">
        <v>8</v>
      </c>
      <c r="F85" s="224" t="e">
        <f>#REF!</f>
        <v>#REF!</v>
      </c>
      <c r="G85" s="1053">
        <v>0.25</v>
      </c>
      <c r="H85" s="206" t="e">
        <f t="shared" si="7"/>
        <v>#REF!</v>
      </c>
      <c r="I85" s="206" t="e">
        <f>(H85*($I$9+#REF!))+H85</f>
        <v>#REF!</v>
      </c>
      <c r="J85" s="274" t="e">
        <f>ROUND(I85*#REF!*#REF!,0)</f>
        <v>#REF!</v>
      </c>
      <c r="K85" s="275" t="e">
        <f>'тарифы 2018 (1)'!K85</f>
        <v>#REF!</v>
      </c>
      <c r="L85" s="173">
        <f>'тарифы 2018 (1)'!M85</f>
        <v>94</v>
      </c>
      <c r="M85" s="173">
        <f>'тарифы 2018 (1)'!O85</f>
        <v>85.7</v>
      </c>
      <c r="N85" s="173">
        <f>'тарифы 2018 (1)'!Q85</f>
        <v>118.5</v>
      </c>
      <c r="O85" s="173">
        <f>'тарифы 2018 (1)'!S85</f>
        <v>127.5</v>
      </c>
      <c r="P85" s="173">
        <f>'тарифы 2018 (1)'!U85</f>
        <v>73</v>
      </c>
      <c r="Q85" s="173">
        <f>'тарифы 2018 (1)'!W85</f>
        <v>126.6330307009237</v>
      </c>
      <c r="R85" s="173">
        <f>'тарифы 2018 (1)'!Y85</f>
        <v>112</v>
      </c>
      <c r="S85" s="173">
        <f>'тарифы 2018 (1)'!AA85</f>
        <v>207</v>
      </c>
      <c r="T85" s="173">
        <f>'тарифы 2018 (1)'!AC85</f>
        <v>158</v>
      </c>
      <c r="U85" s="173">
        <f>'тарифы 2018 (1)'!AE85</f>
        <v>99</v>
      </c>
      <c r="V85" s="173">
        <f>'тарифы 2018 (1)'!AG85</f>
        <v>124</v>
      </c>
      <c r="W85" s="173">
        <f>'тарифы 2018 (1)'!AI85</f>
        <v>104</v>
      </c>
      <c r="X85" s="173">
        <f>'тарифы 2018 (1)'!AK85</f>
        <v>101</v>
      </c>
      <c r="Y85" s="174">
        <v>69</v>
      </c>
      <c r="Z85" s="173">
        <f>'тарифы 2018 (1)'!AO85</f>
        <v>145.6</v>
      </c>
      <c r="AA85" s="173">
        <f>'тарифы 2018 (1)'!AQ85</f>
        <v>120.29199999999999</v>
      </c>
      <c r="AB85" s="173">
        <f t="shared" si="6"/>
        <v>120.29199999999999</v>
      </c>
      <c r="AC85" s="173">
        <f>'тарифы 2018 (1)'!AS85</f>
        <v>141</v>
      </c>
      <c r="AD85" s="173">
        <f>'тарифы 2018 (1)'!AU85</f>
        <v>124.91</v>
      </c>
      <c r="AE85" s="173">
        <f>'тарифы 2018 (1)'!AW85</f>
        <v>88</v>
      </c>
      <c r="AF85" s="173">
        <f>'тарифы 2018 (1)'!AY85</f>
        <v>104.04033999999999</v>
      </c>
      <c r="AG85" s="173">
        <f>'тарифы 2018 (1)'!BA85</f>
        <v>165</v>
      </c>
      <c r="AH85" s="173">
        <f>'тарифы 2018 (1)'!BC85</f>
        <v>88.354358974358973</v>
      </c>
      <c r="AI85" s="173">
        <f>'тарифы 2018 (1)'!BE85</f>
        <v>246</v>
      </c>
      <c r="AJ85" s="173">
        <f>'тарифы 2018 (1)'!BG85</f>
        <v>97</v>
      </c>
      <c r="AK85" s="173">
        <f>'тарифы 2018 (1)'!BI85</f>
        <v>143</v>
      </c>
      <c r="AL85" s="173">
        <f>'тарифы 2018 (1)'!BK85</f>
        <v>94</v>
      </c>
      <c r="AM85" s="173">
        <f>'тарифы 2018 (1)'!BM85</f>
        <v>82</v>
      </c>
      <c r="AN85" s="173">
        <f>'тарифы 2018 (1)'!BO85</f>
        <v>140</v>
      </c>
      <c r="AO85" s="173">
        <f>'тарифы 2018 (1)'!BQ85</f>
        <v>139.92844976000001</v>
      </c>
      <c r="AP85" s="300">
        <f t="shared" si="8"/>
        <v>121.29167264784274</v>
      </c>
      <c r="AQ85" s="300" t="e">
        <f t="shared" si="9"/>
        <v>#REF!</v>
      </c>
    </row>
    <row r="86" spans="1:43" s="195" customFormat="1" ht="40.5" customHeight="1" thickBot="1" x14ac:dyDescent="0.3">
      <c r="A86" s="205">
        <v>12</v>
      </c>
      <c r="B86" s="24" t="s">
        <v>76</v>
      </c>
      <c r="C86" s="1390" t="s">
        <v>3</v>
      </c>
      <c r="D86" s="1390"/>
      <c r="E86" s="1053" t="s">
        <v>8</v>
      </c>
      <c r="F86" s="224" t="e">
        <f>#REF!</f>
        <v>#REF!</v>
      </c>
      <c r="G86" s="1053">
        <v>0.15</v>
      </c>
      <c r="H86" s="206" t="e">
        <f t="shared" si="7"/>
        <v>#REF!</v>
      </c>
      <c r="I86" s="206" t="e">
        <f>(H86*($I$9+#REF!))+H86</f>
        <v>#REF!</v>
      </c>
      <c r="J86" s="274" t="e">
        <f>ROUND(I86*#REF!*#REF!,0)</f>
        <v>#REF!</v>
      </c>
      <c r="K86" s="275" t="e">
        <f>'тарифы 2018 (1)'!K86</f>
        <v>#REF!</v>
      </c>
      <c r="L86" s="173">
        <f>'тарифы 2018 (1)'!M86</f>
        <v>56</v>
      </c>
      <c r="M86" s="173">
        <f>'тарифы 2018 (1)'!O86</f>
        <v>51.4</v>
      </c>
      <c r="N86" s="173">
        <f>'тарифы 2018 (1)'!Q86</f>
        <v>71.25</v>
      </c>
      <c r="O86" s="173">
        <f>'тарифы 2018 (1)'!S86</f>
        <v>76.5</v>
      </c>
      <c r="P86" s="173">
        <f>'тарифы 2018 (1)'!U86</f>
        <v>44</v>
      </c>
      <c r="Q86" s="173">
        <f>'тарифы 2018 (1)'!W86</f>
        <v>75.979818420554196</v>
      </c>
      <c r="R86" s="173">
        <f>'тарифы 2018 (1)'!Y86</f>
        <v>67</v>
      </c>
      <c r="S86" s="173">
        <f>'тарифы 2018 (1)'!AA86</f>
        <v>124</v>
      </c>
      <c r="T86" s="173">
        <f>'тарифы 2018 (1)'!AC86</f>
        <v>95</v>
      </c>
      <c r="U86" s="173">
        <f>'тарифы 2018 (1)'!AE86</f>
        <v>59</v>
      </c>
      <c r="V86" s="173">
        <f>'тарифы 2018 (1)'!AG86</f>
        <v>75</v>
      </c>
      <c r="W86" s="173">
        <f>'тарифы 2018 (1)'!AI86</f>
        <v>62</v>
      </c>
      <c r="X86" s="173">
        <f>'тарифы 2018 (1)'!AK86</f>
        <v>61</v>
      </c>
      <c r="Y86" s="174">
        <v>41</v>
      </c>
      <c r="Z86" s="173">
        <f>'тарифы 2018 (1)'!AO86</f>
        <v>87.4</v>
      </c>
      <c r="AA86" s="173">
        <f>'тарифы 2018 (1)'!AQ86</f>
        <v>527.83299999999997</v>
      </c>
      <c r="AB86" s="173">
        <f t="shared" si="6"/>
        <v>527.83299999999997</v>
      </c>
      <c r="AC86" s="173">
        <f>'тарифы 2018 (1)'!AS86</f>
        <v>85</v>
      </c>
      <c r="AD86" s="173">
        <f>'тарифы 2018 (1)'!AU86</f>
        <v>74.94</v>
      </c>
      <c r="AE86" s="173">
        <f>'тарифы 2018 (1)'!AW86</f>
        <v>53</v>
      </c>
      <c r="AF86" s="173">
        <f>'тарифы 2018 (1)'!AY86</f>
        <v>62.428420000000003</v>
      </c>
      <c r="AG86" s="173">
        <f>'тарифы 2018 (1)'!BA86</f>
        <v>91</v>
      </c>
      <c r="AH86" s="173">
        <f>'тарифы 2018 (1)'!BC86</f>
        <v>53.699784946236569</v>
      </c>
      <c r="AI86" s="173">
        <f>'тарифы 2018 (1)'!BE86</f>
        <v>148</v>
      </c>
      <c r="AJ86" s="173">
        <f>'тарифы 2018 (1)'!BG86</f>
        <v>58</v>
      </c>
      <c r="AK86" s="173">
        <f>'тарифы 2018 (1)'!BI86</f>
        <v>86</v>
      </c>
      <c r="AL86" s="173">
        <f>'тарифы 2018 (1)'!BK86</f>
        <v>57</v>
      </c>
      <c r="AM86" s="173">
        <f>'тарифы 2018 (1)'!BM86</f>
        <v>49</v>
      </c>
      <c r="AN86" s="173">
        <f>'тарифы 2018 (1)'!BO86</f>
        <v>84</v>
      </c>
      <c r="AO86" s="173">
        <f>'тарифы 2018 (1)'!BQ86</f>
        <v>83.959806039999989</v>
      </c>
      <c r="AP86" s="300">
        <f t="shared" si="8"/>
        <v>102.94079431355969</v>
      </c>
      <c r="AQ86" s="300" t="e">
        <f t="shared" si="9"/>
        <v>#REF!</v>
      </c>
    </row>
    <row r="87" spans="1:43" s="195" customFormat="1" ht="40.5" customHeight="1" thickBot="1" x14ac:dyDescent="0.3">
      <c r="A87" s="205">
        <v>13</v>
      </c>
      <c r="B87" s="24" t="s">
        <v>77</v>
      </c>
      <c r="C87" s="1390" t="s">
        <v>3</v>
      </c>
      <c r="D87" s="1390"/>
      <c r="E87" s="1053" t="s">
        <v>8</v>
      </c>
      <c r="F87" s="224" t="e">
        <f>#REF!</f>
        <v>#REF!</v>
      </c>
      <c r="G87" s="1053">
        <v>0.2</v>
      </c>
      <c r="H87" s="206" t="e">
        <f t="shared" si="7"/>
        <v>#REF!</v>
      </c>
      <c r="I87" s="206" t="e">
        <f>(H87*($I$9+#REF!))+H87</f>
        <v>#REF!</v>
      </c>
      <c r="J87" s="274" t="e">
        <f>ROUND(I87*#REF!*#REF!,0)</f>
        <v>#REF!</v>
      </c>
      <c r="K87" s="275" t="e">
        <f>'тарифы 2018 (1)'!K87</f>
        <v>#REF!</v>
      </c>
      <c r="L87" s="173">
        <f>'тарифы 2018 (1)'!M87</f>
        <v>75</v>
      </c>
      <c r="M87" s="173">
        <f>'тарифы 2018 (1)'!O87</f>
        <v>68.599999999999994</v>
      </c>
      <c r="N87" s="173">
        <f>'тарифы 2018 (1)'!Q87</f>
        <v>95.25</v>
      </c>
      <c r="O87" s="173">
        <f>'тарифы 2018 (1)'!S87</f>
        <v>102</v>
      </c>
      <c r="P87" s="173">
        <f>'тарифы 2018 (1)'!U87</f>
        <v>58</v>
      </c>
      <c r="Q87" s="173">
        <f>'тарифы 2018 (1)'!W87</f>
        <v>101.30642456073895</v>
      </c>
      <c r="R87" s="173">
        <f>'тарифы 2018 (1)'!Y87</f>
        <v>90</v>
      </c>
      <c r="S87" s="173">
        <f>'тарифы 2018 (1)'!AA87</f>
        <v>166</v>
      </c>
      <c r="T87" s="173">
        <f>'тарифы 2018 (1)'!AC87</f>
        <v>126</v>
      </c>
      <c r="U87" s="173">
        <f>'тарифы 2018 (1)'!AE87</f>
        <v>79</v>
      </c>
      <c r="V87" s="173">
        <f>'тарифы 2018 (1)'!AG87</f>
        <v>100</v>
      </c>
      <c r="W87" s="173">
        <f>'тарифы 2018 (1)'!AI87</f>
        <v>83</v>
      </c>
      <c r="X87" s="173">
        <f>'тарифы 2018 (1)'!AK87</f>
        <v>82</v>
      </c>
      <c r="Y87" s="174">
        <v>55</v>
      </c>
      <c r="Z87" s="173">
        <f>'тарифы 2018 (1)'!AO87</f>
        <v>116.5</v>
      </c>
      <c r="AA87" s="173">
        <f>'тарифы 2018 (1)'!AQ87</f>
        <v>487.39</v>
      </c>
      <c r="AB87" s="173">
        <f t="shared" si="6"/>
        <v>487.39</v>
      </c>
      <c r="AC87" s="173">
        <f>'тарифы 2018 (1)'!AS87</f>
        <v>113</v>
      </c>
      <c r="AD87" s="173">
        <f>'тарифы 2018 (1)'!AU87</f>
        <v>99.93</v>
      </c>
      <c r="AE87" s="173">
        <f>'тарифы 2018 (1)'!AW87</f>
        <v>70</v>
      </c>
      <c r="AF87" s="173">
        <f>'тарифы 2018 (1)'!AY87</f>
        <v>83.234380000000002</v>
      </c>
      <c r="AG87" s="173">
        <f>'тарифы 2018 (1)'!BA87</f>
        <v>120</v>
      </c>
      <c r="AH87" s="173">
        <f>'тарифы 2018 (1)'!BC87</f>
        <v>71.585161290322588</v>
      </c>
      <c r="AI87" s="173">
        <f>'тарифы 2018 (1)'!BE87</f>
        <v>197</v>
      </c>
      <c r="AJ87" s="173">
        <f>'тарифы 2018 (1)'!BG87</f>
        <v>78</v>
      </c>
      <c r="AK87" s="173">
        <f>'тарифы 2018 (1)'!BI87</f>
        <v>114</v>
      </c>
      <c r="AL87" s="173">
        <f>'тарифы 2018 (1)'!BK87</f>
        <v>76</v>
      </c>
      <c r="AM87" s="173">
        <f>'тарифы 2018 (1)'!BM87</f>
        <v>65</v>
      </c>
      <c r="AN87" s="173">
        <f>'тарифы 2018 (1)'!BO87</f>
        <v>112</v>
      </c>
      <c r="AO87" s="173">
        <f>'тарифы 2018 (1)'!BQ87</f>
        <v>111.93728743999999</v>
      </c>
      <c r="AP87" s="300">
        <f t="shared" si="8"/>
        <v>122.80410844303537</v>
      </c>
      <c r="AQ87" s="300" t="e">
        <f t="shared" si="9"/>
        <v>#REF!</v>
      </c>
    </row>
    <row r="88" spans="1:43" s="195" customFormat="1" ht="40.5" customHeight="1" thickBot="1" x14ac:dyDescent="0.3">
      <c r="A88" s="205">
        <v>14</v>
      </c>
      <c r="B88" s="24" t="s">
        <v>78</v>
      </c>
      <c r="C88" s="1390" t="s">
        <v>3</v>
      </c>
      <c r="D88" s="1390"/>
      <c r="E88" s="1053" t="s">
        <v>8</v>
      </c>
      <c r="F88" s="224" t="e">
        <f>#REF!</f>
        <v>#REF!</v>
      </c>
      <c r="G88" s="1053">
        <v>1.24</v>
      </c>
      <c r="H88" s="206" t="e">
        <f t="shared" si="7"/>
        <v>#REF!</v>
      </c>
      <c r="I88" s="206" t="e">
        <f>(H88*($I$9+#REF!))+H88</f>
        <v>#REF!</v>
      </c>
      <c r="J88" s="274" t="e">
        <f>ROUND(I88*#REF!*#REF!,0)</f>
        <v>#REF!</v>
      </c>
      <c r="K88" s="275" t="e">
        <f>'тарифы 2018 (1)'!K88</f>
        <v>#REF!</v>
      </c>
      <c r="L88" s="173">
        <f>'тарифы 2018 (1)'!M88</f>
        <v>464</v>
      </c>
      <c r="M88" s="173">
        <f>'тарифы 2018 (1)'!O88</f>
        <v>425.2</v>
      </c>
      <c r="N88" s="173">
        <f>'тарифы 2018 (1)'!Q88</f>
        <v>589.5</v>
      </c>
      <c r="O88" s="173">
        <f>'тарифы 2018 (1)'!S88</f>
        <v>632.6</v>
      </c>
      <c r="P88" s="173">
        <f>'тарифы 2018 (1)'!U88</f>
        <v>362</v>
      </c>
      <c r="Q88" s="173">
        <f>'тарифы 2018 (1)'!W88</f>
        <v>628.09983227658131</v>
      </c>
      <c r="R88" s="173">
        <f>'тарифы 2018 (1)'!Y88</f>
        <v>557</v>
      </c>
      <c r="S88" s="173">
        <f>'тарифы 2018 (1)'!AA88</f>
        <v>1028</v>
      </c>
      <c r="T88" s="173">
        <f>'тарифы 2018 (1)'!AC88</f>
        <v>782</v>
      </c>
      <c r="U88" s="173">
        <f>'тарифы 2018 (1)'!AE88</f>
        <v>490</v>
      </c>
      <c r="V88" s="173">
        <f>'тарифы 2018 (1)'!AG88</f>
        <v>617</v>
      </c>
      <c r="W88" s="173">
        <f>'тарифы 2018 (1)'!AI88</f>
        <v>511</v>
      </c>
      <c r="X88" s="173">
        <f>'тарифы 2018 (1)'!AK88</f>
        <v>505</v>
      </c>
      <c r="Y88" s="174">
        <v>344</v>
      </c>
      <c r="Z88" s="173">
        <f>'тарифы 2018 (1)'!AO88</f>
        <v>722.4</v>
      </c>
      <c r="AA88" s="173">
        <f>'тарифы 2018 (1)'!AQ88</f>
        <v>415.83699999999999</v>
      </c>
      <c r="AB88" s="173">
        <f t="shared" si="6"/>
        <v>415.83699999999999</v>
      </c>
      <c r="AC88" s="173">
        <f>'тарифы 2018 (1)'!AS88</f>
        <v>699</v>
      </c>
      <c r="AD88" s="173">
        <f>'тарифы 2018 (1)'!AU88</f>
        <v>619.54</v>
      </c>
      <c r="AE88" s="173">
        <f>'тарифы 2018 (1)'!AW88</f>
        <v>435</v>
      </c>
      <c r="AF88" s="173">
        <f>'тарифы 2018 (1)'!AY88</f>
        <v>516.02785999999992</v>
      </c>
      <c r="AG88" s="173">
        <f>'тарифы 2018 (1)'!BA88</f>
        <v>745</v>
      </c>
      <c r="AH88" s="173">
        <f>'тарифы 2018 (1)'!BC88</f>
        <v>441.78988326848253</v>
      </c>
      <c r="AI88" s="173">
        <f>'тарифы 2018 (1)'!BE88</f>
        <v>1222</v>
      </c>
      <c r="AJ88" s="173">
        <f>'тарифы 2018 (1)'!BG88</f>
        <v>481</v>
      </c>
      <c r="AK88" s="173">
        <f>'тарифы 2018 (1)'!BI88</f>
        <v>708</v>
      </c>
      <c r="AL88" s="173">
        <f>'тарифы 2018 (1)'!BK88</f>
        <v>469</v>
      </c>
      <c r="AM88" s="173">
        <f>'тарифы 2018 (1)'!BM88</f>
        <v>404</v>
      </c>
      <c r="AN88" s="173">
        <f>'тарифы 2018 (1)'!BO88</f>
        <v>693</v>
      </c>
      <c r="AO88" s="173">
        <f>'тарифы 2018 (1)'!BQ88</f>
        <v>694.03307160000008</v>
      </c>
      <c r="AP88" s="300">
        <f t="shared" si="8"/>
        <v>587.22882157150207</v>
      </c>
      <c r="AQ88" s="300" t="e">
        <f t="shared" si="9"/>
        <v>#REF!</v>
      </c>
    </row>
    <row r="89" spans="1:43" s="195" customFormat="1" ht="40.5" customHeight="1" thickBot="1" x14ac:dyDescent="0.3">
      <c r="A89" s="205">
        <v>15</v>
      </c>
      <c r="B89" s="24" t="s">
        <v>79</v>
      </c>
      <c r="C89" s="1390" t="s">
        <v>3</v>
      </c>
      <c r="D89" s="1390"/>
      <c r="E89" s="1053" t="s">
        <v>8</v>
      </c>
      <c r="F89" s="224" t="e">
        <f>#REF!</f>
        <v>#REF!</v>
      </c>
      <c r="G89" s="1053">
        <v>0.81</v>
      </c>
      <c r="H89" s="206" t="e">
        <f t="shared" si="7"/>
        <v>#REF!</v>
      </c>
      <c r="I89" s="206" t="e">
        <f>(H89*($I$9+#REF!))+H89</f>
        <v>#REF!</v>
      </c>
      <c r="J89" s="274" t="e">
        <f>ROUND(I89*#REF!*#REF!,0)</f>
        <v>#REF!</v>
      </c>
      <c r="K89" s="275" t="e">
        <f>'тарифы 2018 (1)'!K89</f>
        <v>#REF!</v>
      </c>
      <c r="L89" s="173">
        <f>'тарифы 2018 (1)'!M89</f>
        <v>303</v>
      </c>
      <c r="M89" s="173">
        <f>'тарифы 2018 (1)'!O89</f>
        <v>277.7</v>
      </c>
      <c r="N89" s="173">
        <f>'тарифы 2018 (1)'!Q89</f>
        <v>385.5</v>
      </c>
      <c r="O89" s="173">
        <f>'тарифы 2018 (1)'!S89</f>
        <v>413.3</v>
      </c>
      <c r="P89" s="173">
        <f>'тарифы 2018 (1)'!U89</f>
        <v>237</v>
      </c>
      <c r="Q89" s="173">
        <f>'тарифы 2018 (1)'!W89</f>
        <v>410.29101947099275</v>
      </c>
      <c r="R89" s="173">
        <f>'тарифы 2018 (1)'!Y89</f>
        <v>364</v>
      </c>
      <c r="S89" s="173">
        <f>'тарифы 2018 (1)'!AA89</f>
        <v>672</v>
      </c>
      <c r="T89" s="173">
        <f>'тарифы 2018 (1)'!AC89</f>
        <v>511</v>
      </c>
      <c r="U89" s="173">
        <f>'тарифы 2018 (1)'!AE89</f>
        <v>320</v>
      </c>
      <c r="V89" s="173">
        <f>'тарифы 2018 (1)'!AG89</f>
        <v>403</v>
      </c>
      <c r="W89" s="173">
        <f>'тарифы 2018 (1)'!AI89</f>
        <v>335</v>
      </c>
      <c r="X89" s="173">
        <f>'тарифы 2018 (1)'!AK89</f>
        <v>329</v>
      </c>
      <c r="Y89" s="174">
        <v>224</v>
      </c>
      <c r="Z89" s="173">
        <f>'тарифы 2018 (1)'!AO89</f>
        <v>471.9</v>
      </c>
      <c r="AA89" s="173">
        <f>'тарифы 2018 (1)'!AQ89</f>
        <v>259.25</v>
      </c>
      <c r="AB89" s="173">
        <f t="shared" si="6"/>
        <v>259.25</v>
      </c>
      <c r="AC89" s="173">
        <f>'тарифы 2018 (1)'!AS89</f>
        <v>457</v>
      </c>
      <c r="AD89" s="173">
        <f>'тарифы 2018 (1)'!AU89</f>
        <v>404.7</v>
      </c>
      <c r="AE89" s="173">
        <f>'тарифы 2018 (1)'!AW89</f>
        <v>284</v>
      </c>
      <c r="AF89" s="173">
        <f>'тарифы 2018 (1)'!AY89</f>
        <v>337.09028000000001</v>
      </c>
      <c r="AG89" s="173">
        <f>'тарифы 2018 (1)'!BA89</f>
        <v>486</v>
      </c>
      <c r="AH89" s="173">
        <f>'тарифы 2018 (1)'!BC89</f>
        <v>288.5555555555556</v>
      </c>
      <c r="AI89" s="173">
        <f>'тарифы 2018 (1)'!BE89</f>
        <v>798</v>
      </c>
      <c r="AJ89" s="173">
        <f>'тарифы 2018 (1)'!BG89</f>
        <v>314</v>
      </c>
      <c r="AK89" s="173">
        <f>'тарифы 2018 (1)'!BI89</f>
        <v>462</v>
      </c>
      <c r="AL89" s="173">
        <f>'тарифы 2018 (1)'!BK89</f>
        <v>306</v>
      </c>
      <c r="AM89" s="173">
        <f>'тарифы 2018 (1)'!BM89</f>
        <v>265</v>
      </c>
      <c r="AN89" s="173">
        <f>'тарифы 2018 (1)'!BO89</f>
        <v>453</v>
      </c>
      <c r="AO89" s="173">
        <f>'тарифы 2018 (1)'!BQ89</f>
        <v>453.35832696</v>
      </c>
      <c r="AP89" s="300">
        <f t="shared" si="8"/>
        <v>382.79650606621829</v>
      </c>
      <c r="AQ89" s="300" t="e">
        <f t="shared" si="9"/>
        <v>#REF!</v>
      </c>
    </row>
    <row r="90" spans="1:43" s="195" customFormat="1" ht="40.5" customHeight="1" thickBot="1" x14ac:dyDescent="0.3">
      <c r="A90" s="205">
        <v>16</v>
      </c>
      <c r="B90" s="24" t="s">
        <v>80</v>
      </c>
      <c r="C90" s="1390" t="s">
        <v>3</v>
      </c>
      <c r="D90" s="1390"/>
      <c r="E90" s="1053" t="s">
        <v>8</v>
      </c>
      <c r="F90" s="224" t="e">
        <f>#REF!</f>
        <v>#REF!</v>
      </c>
      <c r="G90" s="1053">
        <v>0.69</v>
      </c>
      <c r="H90" s="206" t="e">
        <f t="shared" si="7"/>
        <v>#REF!</v>
      </c>
      <c r="I90" s="206" t="e">
        <f>(H90*($I$9+#REF!))+H90</f>
        <v>#REF!</v>
      </c>
      <c r="J90" s="274" t="e">
        <f>ROUND(I90*#REF!*#REF!,0)</f>
        <v>#REF!</v>
      </c>
      <c r="K90" s="275" t="e">
        <f>'тарифы 2018 (1)'!K90</f>
        <v>#REF!</v>
      </c>
      <c r="L90" s="173">
        <f>'тарифы 2018 (1)'!M90</f>
        <v>258</v>
      </c>
      <c r="M90" s="173">
        <f>'тарифы 2018 (1)'!O90</f>
        <v>236.6</v>
      </c>
      <c r="N90" s="173">
        <f>'тарифы 2018 (1)'!Q90</f>
        <v>327.75</v>
      </c>
      <c r="O90" s="173">
        <f>'тарифы 2018 (1)'!S90</f>
        <v>352</v>
      </c>
      <c r="P90" s="173">
        <f>'тарифы 2018 (1)'!U90</f>
        <v>202</v>
      </c>
      <c r="Q90" s="173">
        <f>'тарифы 2018 (1)'!W90</f>
        <v>349.50716473454929</v>
      </c>
      <c r="R90" s="173">
        <f>'тарифы 2018 (1)'!Y90</f>
        <v>310</v>
      </c>
      <c r="S90" s="173">
        <f>'тарифы 2018 (1)'!AA90</f>
        <v>572</v>
      </c>
      <c r="T90" s="173">
        <f>'тарифы 2018 (1)'!AC90</f>
        <v>436</v>
      </c>
      <c r="U90" s="173">
        <f>'тарифы 2018 (1)'!AE90</f>
        <v>272</v>
      </c>
      <c r="V90" s="173">
        <f>'тарифы 2018 (1)'!AG90</f>
        <v>343</v>
      </c>
      <c r="W90" s="173">
        <f>'тарифы 2018 (1)'!AI90</f>
        <v>285</v>
      </c>
      <c r="X90" s="173">
        <f>'тарифы 2018 (1)'!AK90</f>
        <v>281</v>
      </c>
      <c r="Y90" s="174">
        <v>192</v>
      </c>
      <c r="Z90" s="173">
        <f>'тарифы 2018 (1)'!AO90</f>
        <v>402</v>
      </c>
      <c r="AA90" s="173">
        <f>'тарифы 2018 (1)'!AQ90</f>
        <v>300.72999999999996</v>
      </c>
      <c r="AB90" s="173">
        <f t="shared" si="6"/>
        <v>300.72999999999996</v>
      </c>
      <c r="AC90" s="173">
        <f>'тарифы 2018 (1)'!AS90</f>
        <v>389</v>
      </c>
      <c r="AD90" s="173">
        <f>'тарифы 2018 (1)'!AU90</f>
        <v>344.74</v>
      </c>
      <c r="AE90" s="173">
        <f>'тарифы 2018 (1)'!AW90</f>
        <v>242</v>
      </c>
      <c r="AF90" s="173">
        <f>'тарифы 2018 (1)'!AY90</f>
        <v>287.15176000000002</v>
      </c>
      <c r="AG90" s="173">
        <f>'тарифы 2018 (1)'!BA90</f>
        <v>413</v>
      </c>
      <c r="AH90" s="173">
        <f>'тарифы 2018 (1)'!BC90</f>
        <v>245.49538461538464</v>
      </c>
      <c r="AI90" s="173">
        <f>'тарифы 2018 (1)'!BE90</f>
        <v>680</v>
      </c>
      <c r="AJ90" s="173">
        <f>'тарифы 2018 (1)'!BG90</f>
        <v>267</v>
      </c>
      <c r="AK90" s="173">
        <f>'тарифы 2018 (1)'!BI90</f>
        <v>394</v>
      </c>
      <c r="AL90" s="173">
        <f>'тарифы 2018 (1)'!BK90</f>
        <v>261</v>
      </c>
      <c r="AM90" s="173">
        <f>'тарифы 2018 (1)'!BM90</f>
        <v>225</v>
      </c>
      <c r="AN90" s="173">
        <f>'тарифы 2018 (1)'!BO90</f>
        <v>386</v>
      </c>
      <c r="AO90" s="173">
        <f>'тарифы 2018 (1)'!BQ90</f>
        <v>386.19869067999997</v>
      </c>
      <c r="AP90" s="300">
        <f t="shared" si="8"/>
        <v>331.36343333433103</v>
      </c>
      <c r="AQ90" s="300" t="e">
        <f t="shared" si="9"/>
        <v>#REF!</v>
      </c>
    </row>
    <row r="91" spans="1:43" s="195" customFormat="1" ht="40.5" customHeight="1" thickBot="1" x14ac:dyDescent="0.3">
      <c r="A91" s="205">
        <v>17</v>
      </c>
      <c r="B91" s="24" t="s">
        <v>81</v>
      </c>
      <c r="C91" s="1390" t="s">
        <v>3</v>
      </c>
      <c r="D91" s="1390"/>
      <c r="E91" s="1053" t="s">
        <v>8</v>
      </c>
      <c r="F91" s="224" t="e">
        <f>#REF!</f>
        <v>#REF!</v>
      </c>
      <c r="G91" s="1053">
        <v>0.43</v>
      </c>
      <c r="H91" s="206" t="e">
        <f t="shared" si="7"/>
        <v>#REF!</v>
      </c>
      <c r="I91" s="206" t="e">
        <f>(H91*($I$9+#REF!))+H91</f>
        <v>#REF!</v>
      </c>
      <c r="J91" s="274" t="e">
        <f>ROUND(I91*#REF!*#REF!,0)</f>
        <v>#REF!</v>
      </c>
      <c r="K91" s="275" t="e">
        <f>'тарифы 2018 (1)'!K91</f>
        <v>#REF!</v>
      </c>
      <c r="L91" s="173">
        <f>'тарифы 2018 (1)'!M91</f>
        <v>161</v>
      </c>
      <c r="M91" s="173">
        <f>'тарифы 2018 (1)'!O91</f>
        <v>147.4</v>
      </c>
      <c r="N91" s="173">
        <f>'тарифы 2018 (1)'!Q91</f>
        <v>204.75</v>
      </c>
      <c r="O91" s="173">
        <f>'тарифы 2018 (1)'!S91</f>
        <v>219.4</v>
      </c>
      <c r="P91" s="173">
        <f>'тарифы 2018 (1)'!U91</f>
        <v>126</v>
      </c>
      <c r="Q91" s="173">
        <f>'тарифы 2018 (1)'!W91</f>
        <v>217.80881280558876</v>
      </c>
      <c r="R91" s="173">
        <f>'тарифы 2018 (1)'!Y91</f>
        <v>193</v>
      </c>
      <c r="S91" s="173">
        <f>'тарифы 2018 (1)'!AA91</f>
        <v>357</v>
      </c>
      <c r="T91" s="173">
        <f>'тарифы 2018 (1)'!AC91</f>
        <v>271</v>
      </c>
      <c r="U91" s="173">
        <f>'тарифы 2018 (1)'!AE91</f>
        <v>170</v>
      </c>
      <c r="V91" s="173">
        <f>'тарифы 2018 (1)'!AG91</f>
        <v>214</v>
      </c>
      <c r="W91" s="173">
        <f>'тарифы 2018 (1)'!AI91</f>
        <v>178</v>
      </c>
      <c r="X91" s="173">
        <f>'тарифы 2018 (1)'!AK91</f>
        <v>175</v>
      </c>
      <c r="Y91" s="174">
        <v>120</v>
      </c>
      <c r="Z91" s="173">
        <f>'тарифы 2018 (1)'!AO91</f>
        <v>250.5</v>
      </c>
      <c r="AA91" s="173">
        <f>'тарифы 2018 (1)'!AQ91</f>
        <v>180.43799999999999</v>
      </c>
      <c r="AB91" s="173">
        <f t="shared" si="6"/>
        <v>180.43799999999999</v>
      </c>
      <c r="AC91" s="173">
        <f>'тарифы 2018 (1)'!AS91</f>
        <v>243</v>
      </c>
      <c r="AD91" s="173">
        <f>'тарифы 2018 (1)'!AU91</f>
        <v>214.84</v>
      </c>
      <c r="AE91" s="173">
        <f>'тарифы 2018 (1)'!AW91</f>
        <v>151</v>
      </c>
      <c r="AF91" s="173">
        <f>'тарифы 2018 (1)'!AY91</f>
        <v>178.94812000000002</v>
      </c>
      <c r="AG91" s="173">
        <f>'тарифы 2018 (1)'!BA91</f>
        <v>237</v>
      </c>
      <c r="AH91" s="173">
        <f>'тарифы 2018 (1)'!BC91</f>
        <v>153.23445692883897</v>
      </c>
      <c r="AI91" s="173">
        <f>'тарифы 2018 (1)'!BE91</f>
        <v>424</v>
      </c>
      <c r="AJ91" s="173">
        <f>'тарифы 2018 (1)'!BG91</f>
        <v>166</v>
      </c>
      <c r="AK91" s="173">
        <f>'тарифы 2018 (1)'!BI91</f>
        <v>245</v>
      </c>
      <c r="AL91" s="173">
        <f>'тарифы 2018 (1)'!BK91</f>
        <v>163</v>
      </c>
      <c r="AM91" s="173">
        <f>'тарифы 2018 (1)'!BM91</f>
        <v>141</v>
      </c>
      <c r="AN91" s="173">
        <f>'тарифы 2018 (1)'!BO91</f>
        <v>240</v>
      </c>
      <c r="AO91" s="173">
        <f>'тарифы 2018 (1)'!BQ91</f>
        <v>240.67474464</v>
      </c>
      <c r="AP91" s="300">
        <f t="shared" si="8"/>
        <v>205.44773781248097</v>
      </c>
      <c r="AQ91" s="300" t="e">
        <f t="shared" si="9"/>
        <v>#REF!</v>
      </c>
    </row>
    <row r="92" spans="1:43" s="195" customFormat="1" ht="40.5" customHeight="1" thickBot="1" x14ac:dyDescent="0.3">
      <c r="A92" s="205">
        <v>18</v>
      </c>
      <c r="B92" s="24" t="s">
        <v>82</v>
      </c>
      <c r="C92" s="1390" t="s">
        <v>3</v>
      </c>
      <c r="D92" s="1390"/>
      <c r="E92" s="1053" t="s">
        <v>8</v>
      </c>
      <c r="F92" s="224" t="e">
        <f>#REF!</f>
        <v>#REF!</v>
      </c>
      <c r="G92" s="1053">
        <v>0.5</v>
      </c>
      <c r="H92" s="206" t="e">
        <f t="shared" si="7"/>
        <v>#REF!</v>
      </c>
      <c r="I92" s="206" t="e">
        <f>(H92*($I$9+#REF!))+H92</f>
        <v>#REF!</v>
      </c>
      <c r="J92" s="274" t="e">
        <f>ROUND(I92*#REF!*#REF!,0)</f>
        <v>#REF!</v>
      </c>
      <c r="K92" s="275" t="e">
        <f>'тарифы 2018 (1)'!K92</f>
        <v>#REF!</v>
      </c>
      <c r="L92" s="173">
        <f>'тарифы 2018 (1)'!M92</f>
        <v>187</v>
      </c>
      <c r="M92" s="173">
        <f>'тарифы 2018 (1)'!O92</f>
        <v>171.4</v>
      </c>
      <c r="N92" s="173">
        <f>'тарифы 2018 (1)'!Q92</f>
        <v>237.75</v>
      </c>
      <c r="O92" s="173">
        <f>'тарифы 2018 (1)'!S92</f>
        <v>255.1</v>
      </c>
      <c r="P92" s="173">
        <f>'тарифы 2018 (1)'!U92</f>
        <v>146</v>
      </c>
      <c r="Q92" s="173">
        <f>'тарифы 2018 (1)'!W92</f>
        <v>253.2660614018474</v>
      </c>
      <c r="R92" s="173">
        <f>'тарифы 2018 (1)'!Y92</f>
        <v>225</v>
      </c>
      <c r="S92" s="173">
        <f>'тарифы 2018 (1)'!AA92</f>
        <v>415</v>
      </c>
      <c r="T92" s="173">
        <f>'тарифы 2018 (1)'!AC92</f>
        <v>315</v>
      </c>
      <c r="U92" s="173">
        <f>'тарифы 2018 (1)'!AE92</f>
        <v>197</v>
      </c>
      <c r="V92" s="173">
        <f>'тарифы 2018 (1)'!AG92</f>
        <v>249</v>
      </c>
      <c r="W92" s="173">
        <f>'тарифы 2018 (1)'!AI92</f>
        <v>206</v>
      </c>
      <c r="X92" s="173">
        <f>'тарифы 2018 (1)'!AK92</f>
        <v>204</v>
      </c>
      <c r="Y92" s="174">
        <v>139</v>
      </c>
      <c r="Z92" s="173">
        <f>'тарифы 2018 (1)'!AO92</f>
        <v>291.3</v>
      </c>
      <c r="AA92" s="173">
        <f>'тарифы 2018 (1)'!AQ92</f>
        <v>240.58399999999997</v>
      </c>
      <c r="AB92" s="173">
        <f t="shared" si="6"/>
        <v>240.58399999999997</v>
      </c>
      <c r="AC92" s="173">
        <f>'тарифы 2018 (1)'!AS92</f>
        <v>282</v>
      </c>
      <c r="AD92" s="173">
        <f>'тарифы 2018 (1)'!AU92</f>
        <v>249.81</v>
      </c>
      <c r="AE92" s="173">
        <f>'тарифы 2018 (1)'!AW92</f>
        <v>176</v>
      </c>
      <c r="AF92" s="173">
        <f>'тарифы 2018 (1)'!AY92</f>
        <v>208.08068</v>
      </c>
      <c r="AG92" s="173">
        <f>'тарифы 2018 (1)'!BA92</f>
        <v>280</v>
      </c>
      <c r="AH92" s="173">
        <f>'тарифы 2018 (1)'!BC92</f>
        <v>177.8207073954984</v>
      </c>
      <c r="AI92" s="173">
        <f>'тарифы 2018 (1)'!BE92</f>
        <v>493</v>
      </c>
      <c r="AJ92" s="173">
        <f>'тарифы 2018 (1)'!BG92</f>
        <v>194</v>
      </c>
      <c r="AK92" s="173">
        <f>'тарифы 2018 (1)'!BI92</f>
        <v>285</v>
      </c>
      <c r="AL92" s="173">
        <f>'тарифы 2018 (1)'!BK92</f>
        <v>189</v>
      </c>
      <c r="AM92" s="173">
        <f>'тарифы 2018 (1)'!BM92</f>
        <v>163</v>
      </c>
      <c r="AN92" s="173">
        <f>'тарифы 2018 (1)'!BO92</f>
        <v>280</v>
      </c>
      <c r="AO92" s="173">
        <f>'тарифы 2018 (1)'!BQ92</f>
        <v>279.85689952000001</v>
      </c>
      <c r="AP92" s="300">
        <f t="shared" si="8"/>
        <v>241.0184116105782</v>
      </c>
      <c r="AQ92" s="300" t="e">
        <f t="shared" si="9"/>
        <v>#REF!</v>
      </c>
    </row>
    <row r="93" spans="1:43" s="195" customFormat="1" ht="40.5" customHeight="1" thickBot="1" x14ac:dyDescent="0.3">
      <c r="A93" s="205">
        <v>19</v>
      </c>
      <c r="B93" s="24" t="s">
        <v>83</v>
      </c>
      <c r="C93" s="1390" t="s">
        <v>3</v>
      </c>
      <c r="D93" s="1390"/>
      <c r="E93" s="1053" t="s">
        <v>8</v>
      </c>
      <c r="F93" s="224" t="e">
        <f>#REF!</f>
        <v>#REF!</v>
      </c>
      <c r="G93" s="1053">
        <v>0.3</v>
      </c>
      <c r="H93" s="206" t="e">
        <f t="shared" si="7"/>
        <v>#REF!</v>
      </c>
      <c r="I93" s="206" t="e">
        <f>(H93*($I$9+#REF!))+H93</f>
        <v>#REF!</v>
      </c>
      <c r="J93" s="274" t="e">
        <f>ROUND(I93*#REF!*#REF!,0)</f>
        <v>#REF!</v>
      </c>
      <c r="K93" s="275" t="e">
        <f>'тарифы 2018 (1)'!K93</f>
        <v>#REF!</v>
      </c>
      <c r="L93" s="173">
        <f>'тарифы 2018 (1)'!M93</f>
        <v>112</v>
      </c>
      <c r="M93" s="173">
        <f>'тарифы 2018 (1)'!O93</f>
        <v>102.9</v>
      </c>
      <c r="N93" s="173">
        <f>'тарифы 2018 (1)'!Q93</f>
        <v>142.5</v>
      </c>
      <c r="O93" s="173">
        <f>'тарифы 2018 (1)'!S93</f>
        <v>153.1</v>
      </c>
      <c r="P93" s="173">
        <f>'тарифы 2018 (1)'!U93</f>
        <v>88</v>
      </c>
      <c r="Q93" s="173">
        <f>'тарифы 2018 (1)'!W93</f>
        <v>151.95963684110839</v>
      </c>
      <c r="R93" s="173">
        <f>'тарифы 2018 (1)'!Y93</f>
        <v>135</v>
      </c>
      <c r="S93" s="173">
        <f>'тарифы 2018 (1)'!AA93</f>
        <v>249</v>
      </c>
      <c r="T93" s="173">
        <f>'тарифы 2018 (1)'!AC93</f>
        <v>189</v>
      </c>
      <c r="U93" s="173">
        <f>'тарифы 2018 (1)'!AE93</f>
        <v>118</v>
      </c>
      <c r="V93" s="173">
        <f>'тарифы 2018 (1)'!AG93</f>
        <v>149</v>
      </c>
      <c r="W93" s="173">
        <f>'тарифы 2018 (1)'!AI93</f>
        <v>123</v>
      </c>
      <c r="X93" s="173">
        <f>'тарифы 2018 (1)'!AK93</f>
        <v>122</v>
      </c>
      <c r="Y93" s="174">
        <v>83</v>
      </c>
      <c r="Z93" s="173">
        <f>'тарифы 2018 (1)'!AO93</f>
        <v>174.8</v>
      </c>
      <c r="AA93" s="173">
        <f>'тарифы 2018 (1)'!AQ93</f>
        <v>360.87599999999998</v>
      </c>
      <c r="AB93" s="173">
        <f t="shared" si="6"/>
        <v>360.87599999999998</v>
      </c>
      <c r="AC93" s="173">
        <f>'тарифы 2018 (1)'!AS93</f>
        <v>169</v>
      </c>
      <c r="AD93" s="173">
        <f>'тарифы 2018 (1)'!AU93</f>
        <v>149.88999999999999</v>
      </c>
      <c r="AE93" s="173">
        <f>'тарифы 2018 (1)'!AW93</f>
        <v>105</v>
      </c>
      <c r="AF93" s="173">
        <f>'тарифы 2018 (1)'!AY93</f>
        <v>124.8463</v>
      </c>
      <c r="AG93" s="173">
        <f>'тарифы 2018 (1)'!BA93</f>
        <v>181</v>
      </c>
      <c r="AH93" s="173">
        <f>'тарифы 2018 (1)'!BC93</f>
        <v>106.23828877005349</v>
      </c>
      <c r="AI93" s="173">
        <f>'тарифы 2018 (1)'!BE93</f>
        <v>296</v>
      </c>
      <c r="AJ93" s="173">
        <f>'тарифы 2018 (1)'!BG93</f>
        <v>164</v>
      </c>
      <c r="AK93" s="173">
        <f>'тарифы 2018 (1)'!BI93</f>
        <v>171</v>
      </c>
      <c r="AL93" s="173">
        <f>'тарифы 2018 (1)'!BK93</f>
        <v>113</v>
      </c>
      <c r="AM93" s="173">
        <f>'тарифы 2018 (1)'!BM93</f>
        <v>98</v>
      </c>
      <c r="AN93" s="173">
        <f>'тарифы 2018 (1)'!BO93</f>
        <v>168</v>
      </c>
      <c r="AO93" s="173">
        <f>'тарифы 2018 (1)'!BQ93</f>
        <v>167.90593116000002</v>
      </c>
      <c r="AP93" s="300">
        <f t="shared" si="8"/>
        <v>160.96307189237211</v>
      </c>
      <c r="AQ93" s="300" t="e">
        <f t="shared" si="9"/>
        <v>#REF!</v>
      </c>
    </row>
    <row r="94" spans="1:43" s="195" customFormat="1" ht="40.5" customHeight="1" thickBot="1" x14ac:dyDescent="0.3">
      <c r="A94" s="205">
        <v>20</v>
      </c>
      <c r="B94" s="24" t="s">
        <v>84</v>
      </c>
      <c r="C94" s="1390" t="s">
        <v>3</v>
      </c>
      <c r="D94" s="1390"/>
      <c r="E94" s="1053" t="s">
        <v>8</v>
      </c>
      <c r="F94" s="224" t="e">
        <f>#REF!</f>
        <v>#REF!</v>
      </c>
      <c r="G94" s="1053">
        <v>0.4</v>
      </c>
      <c r="H94" s="206" t="e">
        <f t="shared" si="7"/>
        <v>#REF!</v>
      </c>
      <c r="I94" s="206" t="e">
        <f>(H94*($I$9+#REF!))+H94</f>
        <v>#REF!</v>
      </c>
      <c r="J94" s="274" t="e">
        <f>ROUND(I94*#REF!*#REF!,0)</f>
        <v>#REF!</v>
      </c>
      <c r="K94" s="275" t="e">
        <f>'тарифы 2018 (1)'!K94</f>
        <v>#REF!</v>
      </c>
      <c r="L94" s="173">
        <f>'тарифы 2018 (1)'!M94</f>
        <v>150</v>
      </c>
      <c r="M94" s="173">
        <f>'тарифы 2018 (1)'!O94</f>
        <v>137.19999999999999</v>
      </c>
      <c r="N94" s="173">
        <f>'тарифы 2018 (1)'!Q94</f>
        <v>190.5</v>
      </c>
      <c r="O94" s="173">
        <f>'тарифы 2018 (1)'!S94</f>
        <v>204.1</v>
      </c>
      <c r="P94" s="173">
        <f>'тарифы 2018 (1)'!U94</f>
        <v>117</v>
      </c>
      <c r="Q94" s="173">
        <f>'тарифы 2018 (1)'!W94</f>
        <v>202.61284912147789</v>
      </c>
      <c r="R94" s="173">
        <f>'тарифы 2018 (1)'!Y94</f>
        <v>180</v>
      </c>
      <c r="S94" s="173">
        <f>'тарифы 2018 (1)'!AA94</f>
        <v>332</v>
      </c>
      <c r="T94" s="173">
        <f>'тарифы 2018 (1)'!AC94</f>
        <v>252</v>
      </c>
      <c r="U94" s="173">
        <f>'тарифы 2018 (1)'!AE94</f>
        <v>158</v>
      </c>
      <c r="V94" s="173">
        <f>'тарифы 2018 (1)'!AG94</f>
        <v>199</v>
      </c>
      <c r="W94" s="173">
        <f>'тарифы 2018 (1)'!AI94</f>
        <v>165</v>
      </c>
      <c r="X94" s="173">
        <f>'тарифы 2018 (1)'!AK94</f>
        <v>163</v>
      </c>
      <c r="Y94" s="174">
        <v>112</v>
      </c>
      <c r="Z94" s="173">
        <f>'тарифы 2018 (1)'!AO94</f>
        <v>233</v>
      </c>
      <c r="AA94" s="173">
        <f>'тарифы 2018 (1)'!AQ94</f>
        <v>542.351</v>
      </c>
      <c r="AB94" s="173">
        <f t="shared" si="6"/>
        <v>542.351</v>
      </c>
      <c r="AC94" s="173">
        <f>'тарифы 2018 (1)'!AS94</f>
        <v>226</v>
      </c>
      <c r="AD94" s="173">
        <f>'тарифы 2018 (1)'!AU94</f>
        <v>199.85</v>
      </c>
      <c r="AE94" s="173">
        <f>'тарифы 2018 (1)'!AW94</f>
        <v>140</v>
      </c>
      <c r="AF94" s="173">
        <f>'тарифы 2018 (1)'!AY94</f>
        <v>166.45822000000001</v>
      </c>
      <c r="AG94" s="173">
        <f>'тарифы 2018 (1)'!BA94</f>
        <v>240</v>
      </c>
      <c r="AH94" s="173">
        <f>'тарифы 2018 (1)'!BC94</f>
        <v>142.59534136546185</v>
      </c>
      <c r="AI94" s="173">
        <f>'тарифы 2018 (1)'!BE94</f>
        <v>394</v>
      </c>
      <c r="AJ94" s="173">
        <f>'тарифы 2018 (1)'!BG94</f>
        <v>219</v>
      </c>
      <c r="AK94" s="173">
        <f>'тарифы 2018 (1)'!BI94</f>
        <v>228</v>
      </c>
      <c r="AL94" s="173">
        <f>'тарифы 2018 (1)'!BK94</f>
        <v>151</v>
      </c>
      <c r="AM94" s="173">
        <f>'тарифы 2018 (1)'!BM94</f>
        <v>130</v>
      </c>
      <c r="AN94" s="173">
        <f>'тарифы 2018 (1)'!BO94</f>
        <v>224</v>
      </c>
      <c r="AO94" s="173">
        <f>'тарифы 2018 (1)'!BQ94</f>
        <v>223.8882558</v>
      </c>
      <c r="AP94" s="300">
        <f t="shared" si="8"/>
        <v>218.83022220956465</v>
      </c>
      <c r="AQ94" s="300" t="e">
        <f t="shared" si="9"/>
        <v>#REF!</v>
      </c>
    </row>
    <row r="95" spans="1:43" s="195" customFormat="1" ht="40.5" customHeight="1" thickBot="1" x14ac:dyDescent="0.3">
      <c r="A95" s="205">
        <v>21</v>
      </c>
      <c r="B95" s="24" t="s">
        <v>85</v>
      </c>
      <c r="C95" s="1390" t="s">
        <v>3</v>
      </c>
      <c r="D95" s="1390"/>
      <c r="E95" s="1053" t="s">
        <v>8</v>
      </c>
      <c r="F95" s="224" t="e">
        <f>#REF!</f>
        <v>#REF!</v>
      </c>
      <c r="G95" s="1053">
        <v>0.6</v>
      </c>
      <c r="H95" s="206" t="e">
        <f t="shared" si="7"/>
        <v>#REF!</v>
      </c>
      <c r="I95" s="206" t="e">
        <f>(H95*($I$9+#REF!))+H95</f>
        <v>#REF!</v>
      </c>
      <c r="J95" s="274" t="e">
        <f>ROUND(I95*#REF!*#REF!,0)</f>
        <v>#REF!</v>
      </c>
      <c r="K95" s="275" t="e">
        <f>'тарифы 2018 (1)'!K95</f>
        <v>#REF!</v>
      </c>
      <c r="L95" s="173">
        <f>'тарифы 2018 (1)'!M95</f>
        <v>224</v>
      </c>
      <c r="M95" s="173">
        <f>'тарифы 2018 (1)'!O95</f>
        <v>205.7</v>
      </c>
      <c r="N95" s="173">
        <f>'тарифы 2018 (1)'!Q95</f>
        <v>285</v>
      </c>
      <c r="O95" s="173">
        <f>'тарифы 2018 (1)'!S95</f>
        <v>306.10000000000002</v>
      </c>
      <c r="P95" s="173">
        <f>'тарифы 2018 (1)'!U95</f>
        <v>175</v>
      </c>
      <c r="Q95" s="173">
        <f>'тарифы 2018 (1)'!W95</f>
        <v>303.91927368221678</v>
      </c>
      <c r="R95" s="173">
        <f>'тарифы 2018 (1)'!Y95</f>
        <v>270</v>
      </c>
      <c r="S95" s="173">
        <f>'тарифы 2018 (1)'!AA95</f>
        <v>498</v>
      </c>
      <c r="T95" s="173">
        <f>'тарифы 2018 (1)'!AC95</f>
        <v>378</v>
      </c>
      <c r="U95" s="173">
        <f>'тарифы 2018 (1)'!AE95</f>
        <v>237</v>
      </c>
      <c r="V95" s="173">
        <f>'тарифы 2018 (1)'!AG95</f>
        <v>299</v>
      </c>
      <c r="W95" s="173">
        <f>'тарифы 2018 (1)'!AI95</f>
        <v>248</v>
      </c>
      <c r="X95" s="173">
        <f>'тарифы 2018 (1)'!AK95</f>
        <v>245</v>
      </c>
      <c r="Y95" s="174">
        <v>167</v>
      </c>
      <c r="Z95" s="173">
        <f>'тарифы 2018 (1)'!AO95</f>
        <v>349.6</v>
      </c>
      <c r="AA95" s="173">
        <f>'тарифы 2018 (1)'!AQ95</f>
        <v>493.61199999999997</v>
      </c>
      <c r="AB95" s="173">
        <f t="shared" si="6"/>
        <v>493.61199999999997</v>
      </c>
      <c r="AC95" s="173">
        <f>'тарифы 2018 (1)'!AS95</f>
        <v>338</v>
      </c>
      <c r="AD95" s="173">
        <f>'тарифы 2018 (1)'!AU95</f>
        <v>299.77999999999997</v>
      </c>
      <c r="AE95" s="173">
        <f>'тарифы 2018 (1)'!AW95</f>
        <v>211</v>
      </c>
      <c r="AF95" s="173">
        <f>'тарифы 2018 (1)'!AY95</f>
        <v>249.6926</v>
      </c>
      <c r="AG95" s="173">
        <f>'тарифы 2018 (1)'!BA95</f>
        <v>360</v>
      </c>
      <c r="AH95" s="173">
        <f>'тарифы 2018 (1)'!BC95</f>
        <v>213.63474530831104</v>
      </c>
      <c r="AI95" s="173">
        <f>'тарифы 2018 (1)'!BE95</f>
        <v>591</v>
      </c>
      <c r="AJ95" s="173">
        <f>'тарифы 2018 (1)'!BG95</f>
        <v>328</v>
      </c>
      <c r="AK95" s="173">
        <f>'тарифы 2018 (1)'!BI95</f>
        <v>342</v>
      </c>
      <c r="AL95" s="173">
        <f>'тарифы 2018 (1)'!BK95</f>
        <v>227</v>
      </c>
      <c r="AM95" s="173">
        <f>'тарифы 2018 (1)'!BM95</f>
        <v>195</v>
      </c>
      <c r="AN95" s="173">
        <f>'тарифы 2018 (1)'!BO95</f>
        <v>335</v>
      </c>
      <c r="AO95" s="173">
        <f>'тарифы 2018 (1)'!BQ95</f>
        <v>335.82554324</v>
      </c>
      <c r="AP95" s="300">
        <f t="shared" si="8"/>
        <v>306.81587207435098</v>
      </c>
      <c r="AQ95" s="300" t="e">
        <f t="shared" si="9"/>
        <v>#REF!</v>
      </c>
    </row>
    <row r="96" spans="1:43" s="195" customFormat="1" ht="40.5" customHeight="1" thickBot="1" x14ac:dyDescent="0.3">
      <c r="A96" s="205">
        <v>22</v>
      </c>
      <c r="B96" s="24" t="s">
        <v>86</v>
      </c>
      <c r="C96" s="1390" t="s">
        <v>3</v>
      </c>
      <c r="D96" s="1390"/>
      <c r="E96" s="1053" t="s">
        <v>8</v>
      </c>
      <c r="F96" s="224" t="e">
        <f>#REF!</f>
        <v>#REF!</v>
      </c>
      <c r="G96" s="1053">
        <v>0.9</v>
      </c>
      <c r="H96" s="206" t="e">
        <f t="shared" si="7"/>
        <v>#REF!</v>
      </c>
      <c r="I96" s="206" t="e">
        <f>(H96*($I$9+#REF!))+H96</f>
        <v>#REF!</v>
      </c>
      <c r="J96" s="274" t="e">
        <f>ROUND(I96*#REF!*#REF!,0)</f>
        <v>#REF!</v>
      </c>
      <c r="K96" s="275" t="e">
        <f>'тарифы 2018 (1)'!K96</f>
        <v>#REF!</v>
      </c>
      <c r="L96" s="173">
        <f>'тарифы 2018 (1)'!M96</f>
        <v>337</v>
      </c>
      <c r="M96" s="173">
        <f>'тарифы 2018 (1)'!O96</f>
        <v>308.60000000000002</v>
      </c>
      <c r="N96" s="173">
        <f>'тарифы 2018 (1)'!Q96</f>
        <v>428.25</v>
      </c>
      <c r="O96" s="173">
        <f>'тарифы 2018 (1)'!S96</f>
        <v>459.2</v>
      </c>
      <c r="P96" s="173">
        <f>'тарифы 2018 (1)'!U96</f>
        <v>263</v>
      </c>
      <c r="Q96" s="173">
        <f>'тарифы 2018 (1)'!W96</f>
        <v>455.87891052332526</v>
      </c>
      <c r="R96" s="173">
        <f>'тарифы 2018 (1)'!Y96</f>
        <v>404</v>
      </c>
      <c r="S96" s="173">
        <f>'тарифы 2018 (1)'!AA96</f>
        <v>746</v>
      </c>
      <c r="T96" s="173">
        <f>'тарифы 2018 (1)'!AC96</f>
        <v>567</v>
      </c>
      <c r="U96" s="173">
        <f>'тарифы 2018 (1)'!AE96</f>
        <v>355</v>
      </c>
      <c r="V96" s="173">
        <f>'тарифы 2018 (1)'!AG96</f>
        <v>448</v>
      </c>
      <c r="W96" s="173">
        <f>'тарифы 2018 (1)'!AI96</f>
        <v>371</v>
      </c>
      <c r="X96" s="173">
        <f>'тарифы 2018 (1)'!AK96</f>
        <v>366</v>
      </c>
      <c r="Y96" s="174">
        <v>250</v>
      </c>
      <c r="Z96" s="173">
        <f>'тарифы 2018 (1)'!AO96</f>
        <v>524.29999999999995</v>
      </c>
      <c r="AA96" s="173">
        <f>'тарифы 2018 (1)'!AQ96</f>
        <v>594.20099999999991</v>
      </c>
      <c r="AB96" s="173">
        <f t="shared" si="6"/>
        <v>594.20099999999991</v>
      </c>
      <c r="AC96" s="173">
        <f>'тарифы 2018 (1)'!AS96</f>
        <v>508</v>
      </c>
      <c r="AD96" s="173">
        <f>'тарифы 2018 (1)'!AU96</f>
        <v>449.67</v>
      </c>
      <c r="AE96" s="173">
        <f>'тарифы 2018 (1)'!AW96</f>
        <v>316</v>
      </c>
      <c r="AF96" s="173">
        <f>'тарифы 2018 (1)'!AY96</f>
        <v>374.53890000000007</v>
      </c>
      <c r="AG96" s="173">
        <f>'тарифы 2018 (1)'!BA96</f>
        <v>542</v>
      </c>
      <c r="AH96" s="173">
        <f>'тарифы 2018 (1)'!BC96</f>
        <v>319.87200000000001</v>
      </c>
      <c r="AI96" s="173">
        <f>'тарифы 2018 (1)'!BE96</f>
        <v>887</v>
      </c>
      <c r="AJ96" s="173">
        <f>'тарифы 2018 (1)'!BG96</f>
        <v>492</v>
      </c>
      <c r="AK96" s="173">
        <f>'тарифы 2018 (1)'!BI96</f>
        <v>514</v>
      </c>
      <c r="AL96" s="173">
        <f>'тарифы 2018 (1)'!BK96</f>
        <v>340</v>
      </c>
      <c r="AM96" s="173">
        <f>'тарифы 2018 (1)'!BM96</f>
        <v>294</v>
      </c>
      <c r="AN96" s="173">
        <f>'тарифы 2018 (1)'!BO96</f>
        <v>503</v>
      </c>
      <c r="AO96" s="173">
        <f>'тарифы 2018 (1)'!BQ96</f>
        <v>503.73147439999997</v>
      </c>
      <c r="AP96" s="300">
        <f t="shared" si="8"/>
        <v>450.5147761641108</v>
      </c>
      <c r="AQ96" s="300" t="e">
        <f t="shared" si="9"/>
        <v>#REF!</v>
      </c>
    </row>
    <row r="97" spans="1:43" s="195" customFormat="1" ht="40.5" customHeight="1" thickBot="1" x14ac:dyDescent="0.3">
      <c r="A97" s="205">
        <v>23</v>
      </c>
      <c r="B97" s="24" t="s">
        <v>87</v>
      </c>
      <c r="C97" s="1390" t="s">
        <v>3</v>
      </c>
      <c r="D97" s="1390"/>
      <c r="E97" s="1053" t="s">
        <v>8</v>
      </c>
      <c r="F97" s="224" t="e">
        <f>#REF!</f>
        <v>#REF!</v>
      </c>
      <c r="G97" s="1053">
        <v>0.82</v>
      </c>
      <c r="H97" s="206" t="e">
        <f t="shared" si="7"/>
        <v>#REF!</v>
      </c>
      <c r="I97" s="206" t="e">
        <f>(H97*($I$9+#REF!))+H97</f>
        <v>#REF!</v>
      </c>
      <c r="J97" s="274" t="e">
        <f>ROUND(I97*#REF!*#REF!,0)</f>
        <v>#REF!</v>
      </c>
      <c r="K97" s="275" t="e">
        <f>'тарифы 2018 (1)'!K97</f>
        <v>#REF!</v>
      </c>
      <c r="L97" s="173">
        <f>'тарифы 2018 (1)'!M97</f>
        <v>307</v>
      </c>
      <c r="M97" s="173">
        <f>'тарифы 2018 (1)'!O97</f>
        <v>281.2</v>
      </c>
      <c r="N97" s="173">
        <f>'тарифы 2018 (1)'!Q97</f>
        <v>390</v>
      </c>
      <c r="O97" s="173">
        <f>'тарифы 2018 (1)'!S97</f>
        <v>418.4</v>
      </c>
      <c r="P97" s="173">
        <f>'тарифы 2018 (1)'!U97</f>
        <v>240</v>
      </c>
      <c r="Q97" s="173">
        <f>'тарифы 2018 (1)'!W97</f>
        <v>415.35634069902972</v>
      </c>
      <c r="R97" s="173">
        <f>'тарифы 2018 (1)'!Y97</f>
        <v>368</v>
      </c>
      <c r="S97" s="173">
        <f>'тарифы 2018 (1)'!AA97</f>
        <v>680</v>
      </c>
      <c r="T97" s="173">
        <f>'тарифы 2018 (1)'!AC97</f>
        <v>517</v>
      </c>
      <c r="U97" s="173">
        <f>'тарифы 2018 (1)'!AE97</f>
        <v>324</v>
      </c>
      <c r="V97" s="173">
        <f>'тарифы 2018 (1)'!AG97</f>
        <v>408</v>
      </c>
      <c r="W97" s="173">
        <f>'тарифы 2018 (1)'!AI97</f>
        <v>338</v>
      </c>
      <c r="X97" s="173">
        <f>'тарифы 2018 (1)'!AK97</f>
        <v>334</v>
      </c>
      <c r="Y97" s="174">
        <v>228</v>
      </c>
      <c r="Z97" s="173">
        <f>'тарифы 2018 (1)'!AO97</f>
        <v>477.7</v>
      </c>
      <c r="AA97" s="173">
        <f>'тарифы 2018 (1)'!AQ97</f>
        <v>541.31399999999996</v>
      </c>
      <c r="AB97" s="173">
        <f t="shared" si="6"/>
        <v>541.31399999999996</v>
      </c>
      <c r="AC97" s="173">
        <f>'тарифы 2018 (1)'!AS97</f>
        <v>463</v>
      </c>
      <c r="AD97" s="173">
        <f>'тарифы 2018 (1)'!AU97</f>
        <v>409.7</v>
      </c>
      <c r="AE97" s="173">
        <f>'тарифы 2018 (1)'!AW97</f>
        <v>288</v>
      </c>
      <c r="AF97" s="173">
        <f>'тарифы 2018 (1)'!AY97</f>
        <v>341.24304000000006</v>
      </c>
      <c r="AG97" s="173">
        <f>'тарифы 2018 (1)'!BA97</f>
        <v>456.99999999999994</v>
      </c>
      <c r="AH97" s="173">
        <f>'тарифы 2018 (1)'!BC97</f>
        <v>291.92031372549025</v>
      </c>
      <c r="AI97" s="173">
        <f>'тарифы 2018 (1)'!BE97</f>
        <v>808</v>
      </c>
      <c r="AJ97" s="173">
        <f>'тарифы 2018 (1)'!BG97</f>
        <v>318</v>
      </c>
      <c r="AK97" s="173">
        <f>'тарифы 2018 (1)'!BI97</f>
        <v>468</v>
      </c>
      <c r="AL97" s="173">
        <f>'тарифы 2018 (1)'!BK97</f>
        <v>310</v>
      </c>
      <c r="AM97" s="173">
        <f>'тарифы 2018 (1)'!BM97</f>
        <v>268</v>
      </c>
      <c r="AN97" s="173">
        <f>'тарифы 2018 (1)'!BO97</f>
        <v>458</v>
      </c>
      <c r="AO97" s="173">
        <f>'тарифы 2018 (1)'!BQ97</f>
        <v>458.96750416000003</v>
      </c>
      <c r="AP97" s="300">
        <f t="shared" si="8"/>
        <v>404.97050661948396</v>
      </c>
      <c r="AQ97" s="300" t="e">
        <f t="shared" si="9"/>
        <v>#REF!</v>
      </c>
    </row>
    <row r="98" spans="1:43" s="195" customFormat="1" ht="40.5" customHeight="1" thickBot="1" x14ac:dyDescent="0.3">
      <c r="A98" s="205">
        <v>24</v>
      </c>
      <c r="B98" s="24" t="s">
        <v>88</v>
      </c>
      <c r="C98" s="1390" t="s">
        <v>3</v>
      </c>
      <c r="D98" s="1390"/>
      <c r="E98" s="1053" t="s">
        <v>8</v>
      </c>
      <c r="F98" s="224" t="e">
        <f>#REF!</f>
        <v>#REF!</v>
      </c>
      <c r="G98" s="1053">
        <v>0.25</v>
      </c>
      <c r="H98" s="206" t="e">
        <f t="shared" si="7"/>
        <v>#REF!</v>
      </c>
      <c r="I98" s="206" t="e">
        <f>(H98*($I$9+#REF!))+H98</f>
        <v>#REF!</v>
      </c>
      <c r="J98" s="274" t="e">
        <f>ROUND(I98*#REF!*#REF!,0)</f>
        <v>#REF!</v>
      </c>
      <c r="K98" s="275" t="e">
        <f>'тарифы 2018 (1)'!K98</f>
        <v>#REF!</v>
      </c>
      <c r="L98" s="173">
        <f>'тарифы 2018 (1)'!M98</f>
        <v>94</v>
      </c>
      <c r="M98" s="173">
        <f>'тарифы 2018 (1)'!O98</f>
        <v>85.7</v>
      </c>
      <c r="N98" s="173">
        <f>'тарифы 2018 (1)'!Q98</f>
        <v>118.5</v>
      </c>
      <c r="O98" s="173">
        <f>'тарифы 2018 (1)'!S98</f>
        <v>127.5</v>
      </c>
      <c r="P98" s="173">
        <f>'тарифы 2018 (1)'!U98</f>
        <v>73</v>
      </c>
      <c r="Q98" s="173">
        <f>'тарифы 2018 (1)'!W98</f>
        <v>126.6330307009237</v>
      </c>
      <c r="R98" s="173">
        <f>'тарифы 2018 (1)'!Y98</f>
        <v>112</v>
      </c>
      <c r="S98" s="173">
        <f>'тарифы 2018 (1)'!AA98</f>
        <v>207</v>
      </c>
      <c r="T98" s="173">
        <f>'тарифы 2018 (1)'!AC98</f>
        <v>158</v>
      </c>
      <c r="U98" s="173">
        <f>'тарифы 2018 (1)'!AE98</f>
        <v>99</v>
      </c>
      <c r="V98" s="173">
        <f>'тарифы 2018 (1)'!AG98</f>
        <v>124</v>
      </c>
      <c r="W98" s="173">
        <f>'тарифы 2018 (1)'!AI98</f>
        <v>104</v>
      </c>
      <c r="X98" s="173">
        <f>'тарифы 2018 (1)'!AK98</f>
        <v>101</v>
      </c>
      <c r="Y98" s="174">
        <v>69</v>
      </c>
      <c r="Z98" s="173">
        <f>'тарифы 2018 (1)'!AO98</f>
        <v>145.6</v>
      </c>
      <c r="AA98" s="173">
        <f>'тарифы 2018 (1)'!AQ98</f>
        <v>300.72999999999996</v>
      </c>
      <c r="AB98" s="173">
        <f t="shared" si="6"/>
        <v>300.72999999999996</v>
      </c>
      <c r="AC98" s="173">
        <f>'тарифы 2018 (1)'!AS98</f>
        <v>141</v>
      </c>
      <c r="AD98" s="173">
        <f>'тарифы 2018 (1)'!AU98</f>
        <v>124.91</v>
      </c>
      <c r="AE98" s="173">
        <f>'тарифы 2018 (1)'!AW98</f>
        <v>88</v>
      </c>
      <c r="AF98" s="173">
        <f>'тарифы 2018 (1)'!AY98</f>
        <v>104.04033999999999</v>
      </c>
      <c r="AG98" s="173">
        <f>'тарифы 2018 (1)'!BA98</f>
        <v>140</v>
      </c>
      <c r="AH98" s="173">
        <f>'тарифы 2018 (1)'!BC98</f>
        <v>88.354358974358973</v>
      </c>
      <c r="AI98" s="173">
        <f>'тарифы 2018 (1)'!BE98</f>
        <v>246</v>
      </c>
      <c r="AJ98" s="173">
        <f>'тарифы 2018 (1)'!BG98</f>
        <v>97</v>
      </c>
      <c r="AK98" s="173">
        <f>'тарифы 2018 (1)'!BI98</f>
        <v>143</v>
      </c>
      <c r="AL98" s="173">
        <f>'тарифы 2018 (1)'!BK98</f>
        <v>94</v>
      </c>
      <c r="AM98" s="173">
        <f>'тарифы 2018 (1)'!BM98</f>
        <v>82</v>
      </c>
      <c r="AN98" s="173">
        <f>'тарифы 2018 (1)'!BO98</f>
        <v>140</v>
      </c>
      <c r="AO98" s="173">
        <f>'тарифы 2018 (1)'!BQ98</f>
        <v>139.92844976000001</v>
      </c>
      <c r="AP98" s="300">
        <f t="shared" si="8"/>
        <v>132.48753931450943</v>
      </c>
      <c r="AQ98" s="300" t="e">
        <f t="shared" si="9"/>
        <v>#REF!</v>
      </c>
    </row>
    <row r="99" spans="1:43" s="195" customFormat="1" ht="40.5" customHeight="1" thickBot="1" x14ac:dyDescent="0.3">
      <c r="A99" s="205">
        <v>25</v>
      </c>
      <c r="B99" s="24" t="s">
        <v>89</v>
      </c>
      <c r="C99" s="1390" t="s">
        <v>3</v>
      </c>
      <c r="D99" s="1390"/>
      <c r="E99" s="1053" t="s">
        <v>8</v>
      </c>
      <c r="F99" s="224" t="e">
        <f>#REF!</f>
        <v>#REF!</v>
      </c>
      <c r="G99" s="1053">
        <v>0.17</v>
      </c>
      <c r="H99" s="206" t="e">
        <f t="shared" si="7"/>
        <v>#REF!</v>
      </c>
      <c r="I99" s="206" t="e">
        <f>(H99*($I$9+#REF!))+H99</f>
        <v>#REF!</v>
      </c>
      <c r="J99" s="274" t="e">
        <f>ROUND(I99*#REF!*#REF!,0)</f>
        <v>#REF!</v>
      </c>
      <c r="K99" s="275" t="e">
        <f>'тарифы 2018 (1)'!K99</f>
        <v>#REF!</v>
      </c>
      <c r="L99" s="173">
        <f>'тарифы 2018 (1)'!M99</f>
        <v>64</v>
      </c>
      <c r="M99" s="173">
        <f>'тарифы 2018 (1)'!O99</f>
        <v>58.3</v>
      </c>
      <c r="N99" s="173">
        <f>'тарифы 2018 (1)'!Q99</f>
        <v>81</v>
      </c>
      <c r="O99" s="173">
        <f>'тарифы 2018 (1)'!S99</f>
        <v>86.7</v>
      </c>
      <c r="P99" s="173">
        <f>'тарифы 2018 (1)'!U99</f>
        <v>50</v>
      </c>
      <c r="Q99" s="173">
        <f>'тарифы 2018 (1)'!W99</f>
        <v>86.110460876628096</v>
      </c>
      <c r="R99" s="173">
        <f>'тарифы 2018 (1)'!Y99</f>
        <v>76</v>
      </c>
      <c r="S99" s="173">
        <f>'тарифы 2018 (1)'!AA99</f>
        <v>141</v>
      </c>
      <c r="T99" s="173">
        <f>'тарифы 2018 (1)'!AC99</f>
        <v>107</v>
      </c>
      <c r="U99" s="173">
        <f>'тарифы 2018 (1)'!AE99</f>
        <v>67</v>
      </c>
      <c r="V99" s="173">
        <f>'тарифы 2018 (1)'!AG99</f>
        <v>85</v>
      </c>
      <c r="W99" s="173">
        <f>'тарифы 2018 (1)'!AI99</f>
        <v>70</v>
      </c>
      <c r="X99" s="173">
        <f>'тарифы 2018 (1)'!AK99</f>
        <v>69</v>
      </c>
      <c r="Y99" s="174">
        <v>47</v>
      </c>
      <c r="Z99" s="173">
        <f>'тарифы 2018 (1)'!AO99</f>
        <v>99</v>
      </c>
      <c r="AA99" s="173">
        <f>'тарифы 2018 (1)'!AQ99</f>
        <v>150.36499999999998</v>
      </c>
      <c r="AB99" s="173">
        <f t="shared" si="6"/>
        <v>150.36499999999998</v>
      </c>
      <c r="AC99" s="173">
        <f>'тарифы 2018 (1)'!AS99</f>
        <v>96</v>
      </c>
      <c r="AD99" s="173">
        <f>'тарифы 2018 (1)'!AU99</f>
        <v>84.94</v>
      </c>
      <c r="AE99" s="173">
        <f>'тарифы 2018 (1)'!AW99</f>
        <v>60</v>
      </c>
      <c r="AF99" s="173">
        <f>'тарифы 2018 (1)'!AY99</f>
        <v>70.74448000000001</v>
      </c>
      <c r="AG99" s="173">
        <f>'тарифы 2018 (1)'!BA99</f>
        <v>102</v>
      </c>
      <c r="AH99" s="173">
        <f>'тарифы 2018 (1)'!BC99</f>
        <v>60.40075471698114</v>
      </c>
      <c r="AI99" s="173">
        <f>'тарифы 2018 (1)'!BE99</f>
        <v>167</v>
      </c>
      <c r="AJ99" s="173">
        <f>'тарифы 2018 (1)'!BG99</f>
        <v>65</v>
      </c>
      <c r="AK99" s="173">
        <f>'тарифы 2018 (1)'!BI99</f>
        <v>97</v>
      </c>
      <c r="AL99" s="173">
        <f>'тарифы 2018 (1)'!BK99</f>
        <v>64</v>
      </c>
      <c r="AM99" s="173">
        <f>'тарифы 2018 (1)'!BM99</f>
        <v>56</v>
      </c>
      <c r="AN99" s="173">
        <f>'тарифы 2018 (1)'!BO99</f>
        <v>95</v>
      </c>
      <c r="AO99" s="173">
        <f>'тарифы 2018 (1)'!BQ99</f>
        <v>95.150798599999987</v>
      </c>
      <c r="AP99" s="300">
        <f t="shared" si="8"/>
        <v>86.702549806453646</v>
      </c>
      <c r="AQ99" s="300" t="e">
        <f t="shared" si="9"/>
        <v>#REF!</v>
      </c>
    </row>
    <row r="100" spans="1:43" s="195" customFormat="1" ht="40.5" customHeight="1" thickBot="1" x14ac:dyDescent="0.3">
      <c r="A100" s="205">
        <v>26</v>
      </c>
      <c r="B100" s="24" t="s">
        <v>90</v>
      </c>
      <c r="C100" s="1390" t="s">
        <v>3</v>
      </c>
      <c r="D100" s="1390"/>
      <c r="E100" s="1053" t="s">
        <v>8</v>
      </c>
      <c r="F100" s="224" t="e">
        <f>#REF!</f>
        <v>#REF!</v>
      </c>
      <c r="G100" s="1053">
        <v>0.5</v>
      </c>
      <c r="H100" s="206" t="e">
        <f t="shared" si="7"/>
        <v>#REF!</v>
      </c>
      <c r="I100" s="206" t="e">
        <f>(H100*($I$9+#REF!))+H100</f>
        <v>#REF!</v>
      </c>
      <c r="J100" s="274" t="e">
        <f>ROUND(I100*#REF!*#REF!,0)</f>
        <v>#REF!</v>
      </c>
      <c r="K100" s="275" t="e">
        <f>'тарифы 2018 (1)'!K100</f>
        <v>#REF!</v>
      </c>
      <c r="L100" s="173">
        <f>'тарифы 2018 (1)'!M100</f>
        <v>187</v>
      </c>
      <c r="M100" s="173">
        <f>'тарифы 2018 (1)'!O100</f>
        <v>171.4</v>
      </c>
      <c r="N100" s="173">
        <f>'тарифы 2018 (1)'!Q100</f>
        <v>237.75</v>
      </c>
      <c r="O100" s="173">
        <f>'тарифы 2018 (1)'!S100</f>
        <v>255.1</v>
      </c>
      <c r="P100" s="173">
        <f>'тарифы 2018 (1)'!U100</f>
        <v>146</v>
      </c>
      <c r="Q100" s="173">
        <f>'тарифы 2018 (1)'!W100</f>
        <v>253.2660614018474</v>
      </c>
      <c r="R100" s="173">
        <f>'тарифы 2018 (1)'!Y100</f>
        <v>225</v>
      </c>
      <c r="S100" s="173">
        <f>'тарифы 2018 (1)'!AA100</f>
        <v>415</v>
      </c>
      <c r="T100" s="173">
        <f>'тарифы 2018 (1)'!AC100</f>
        <v>315</v>
      </c>
      <c r="U100" s="173">
        <f>'тарифы 2018 (1)'!AE100</f>
        <v>197</v>
      </c>
      <c r="V100" s="173">
        <f>'тарифы 2018 (1)'!AG100</f>
        <v>249</v>
      </c>
      <c r="W100" s="173">
        <f>'тарифы 2018 (1)'!AI100</f>
        <v>206</v>
      </c>
      <c r="X100" s="173">
        <f>'тарифы 2018 (1)'!AK100</f>
        <v>204</v>
      </c>
      <c r="Y100" s="174">
        <v>139</v>
      </c>
      <c r="Z100" s="173">
        <f>'тарифы 2018 (1)'!AO100</f>
        <v>291.3</v>
      </c>
      <c r="AA100" s="173">
        <f>'тарифы 2018 (1)'!AQ100</f>
        <v>602.49699999999996</v>
      </c>
      <c r="AB100" s="173">
        <f t="shared" si="6"/>
        <v>602.49699999999996</v>
      </c>
      <c r="AC100" s="173">
        <f>'тарифы 2018 (1)'!AS100</f>
        <v>282</v>
      </c>
      <c r="AD100" s="173">
        <f>'тарифы 2018 (1)'!AU100</f>
        <v>249.81</v>
      </c>
      <c r="AE100" s="173">
        <f>'тарифы 2018 (1)'!AW100</f>
        <v>176</v>
      </c>
      <c r="AF100" s="173">
        <f>'тарифы 2018 (1)'!AY100</f>
        <v>208.08068</v>
      </c>
      <c r="AG100" s="173">
        <f>'тарифы 2018 (1)'!BA100</f>
        <v>280</v>
      </c>
      <c r="AH100" s="173">
        <f>'тарифы 2018 (1)'!BC100</f>
        <v>177.8207073954984</v>
      </c>
      <c r="AI100" s="173">
        <f>'тарифы 2018 (1)'!BE100</f>
        <v>493</v>
      </c>
      <c r="AJ100" s="173">
        <f>'тарифы 2018 (1)'!BG100</f>
        <v>194</v>
      </c>
      <c r="AK100" s="173">
        <f>'тарифы 2018 (1)'!BI100</f>
        <v>285</v>
      </c>
      <c r="AL100" s="173">
        <f>'тарифы 2018 (1)'!BK100</f>
        <v>189</v>
      </c>
      <c r="AM100" s="173">
        <f>'тарифы 2018 (1)'!BM100</f>
        <v>163</v>
      </c>
      <c r="AN100" s="173">
        <f>'тарифы 2018 (1)'!BO100</f>
        <v>280</v>
      </c>
      <c r="AO100" s="173">
        <f>'тарифы 2018 (1)'!BQ100</f>
        <v>279.85689952000001</v>
      </c>
      <c r="AP100" s="300">
        <f t="shared" si="8"/>
        <v>265.14594494391156</v>
      </c>
      <c r="AQ100" s="300" t="e">
        <f t="shared" si="9"/>
        <v>#REF!</v>
      </c>
    </row>
    <row r="101" spans="1:43" s="195" customFormat="1" ht="40.5" customHeight="1" thickBot="1" x14ac:dyDescent="0.3">
      <c r="A101" s="205">
        <v>27</v>
      </c>
      <c r="B101" s="24" t="s">
        <v>91</v>
      </c>
      <c r="C101" s="1390" t="s">
        <v>3</v>
      </c>
      <c r="D101" s="1390"/>
      <c r="E101" s="1053" t="s">
        <v>8</v>
      </c>
      <c r="F101" s="224" t="e">
        <f>#REF!</f>
        <v>#REF!</v>
      </c>
      <c r="G101" s="1053">
        <v>0.25</v>
      </c>
      <c r="H101" s="206" t="e">
        <f t="shared" si="7"/>
        <v>#REF!</v>
      </c>
      <c r="I101" s="206" t="e">
        <f>(H101*($I$9+#REF!))+H101</f>
        <v>#REF!</v>
      </c>
      <c r="J101" s="274" t="e">
        <f>ROUND(I101*#REF!*#REF!,0)</f>
        <v>#REF!</v>
      </c>
      <c r="K101" s="275" t="e">
        <f>'тарифы 2018 (1)'!K101</f>
        <v>#REF!</v>
      </c>
      <c r="L101" s="173">
        <f>'тарифы 2018 (1)'!M101</f>
        <v>94</v>
      </c>
      <c r="M101" s="173">
        <f>'тарифы 2018 (1)'!O101</f>
        <v>85.7</v>
      </c>
      <c r="N101" s="173">
        <f>'тарифы 2018 (1)'!Q101</f>
        <v>118.5</v>
      </c>
      <c r="O101" s="173">
        <f>'тарифы 2018 (1)'!S101</f>
        <v>127.5</v>
      </c>
      <c r="P101" s="173">
        <f>'тарифы 2018 (1)'!U101</f>
        <v>73</v>
      </c>
      <c r="Q101" s="173">
        <f>'тарифы 2018 (1)'!W101</f>
        <v>126.6330307009237</v>
      </c>
      <c r="R101" s="173">
        <f>'тарифы 2018 (1)'!Y101</f>
        <v>143</v>
      </c>
      <c r="S101" s="173">
        <f>'тарифы 2018 (1)'!AA101</f>
        <v>207</v>
      </c>
      <c r="T101" s="173">
        <f>'тарифы 2018 (1)'!AC101</f>
        <v>158</v>
      </c>
      <c r="U101" s="173">
        <f>'тарифы 2018 (1)'!AE101</f>
        <v>99</v>
      </c>
      <c r="V101" s="173">
        <f>'тарифы 2018 (1)'!AG101</f>
        <v>124</v>
      </c>
      <c r="W101" s="173">
        <f>'тарифы 2018 (1)'!AI101</f>
        <v>104</v>
      </c>
      <c r="X101" s="173">
        <f>'тарифы 2018 (1)'!AK101</f>
        <v>101</v>
      </c>
      <c r="Y101" s="174">
        <v>69</v>
      </c>
      <c r="Z101" s="173">
        <f>'тарифы 2018 (1)'!AO101</f>
        <v>145.6</v>
      </c>
      <c r="AA101" s="173">
        <f>'тарифы 2018 (1)'!AQ101</f>
        <v>300.72999999999996</v>
      </c>
      <c r="AB101" s="173">
        <f t="shared" si="6"/>
        <v>300.72999999999996</v>
      </c>
      <c r="AC101" s="173">
        <f>'тарифы 2018 (1)'!AS101</f>
        <v>141</v>
      </c>
      <c r="AD101" s="173">
        <f>'тарифы 2018 (1)'!AU101</f>
        <v>124.91</v>
      </c>
      <c r="AE101" s="173">
        <f>'тарифы 2018 (1)'!AW101</f>
        <v>88</v>
      </c>
      <c r="AF101" s="173">
        <f>'тарифы 2018 (1)'!AY101</f>
        <v>104.04033999999999</v>
      </c>
      <c r="AG101" s="173">
        <f>'тарифы 2018 (1)'!BA101</f>
        <v>150</v>
      </c>
      <c r="AH101" s="173">
        <f>'тарифы 2018 (1)'!BC101</f>
        <v>88.354358974358973</v>
      </c>
      <c r="AI101" s="173">
        <f>'тарифы 2018 (1)'!BE101</f>
        <v>246</v>
      </c>
      <c r="AJ101" s="173">
        <f>'тарифы 2018 (1)'!BG101</f>
        <v>137</v>
      </c>
      <c r="AK101" s="173">
        <f>'тарифы 2018 (1)'!BI101</f>
        <v>143</v>
      </c>
      <c r="AL101" s="173">
        <f>'тарифы 2018 (1)'!BK101</f>
        <v>94</v>
      </c>
      <c r="AM101" s="173">
        <f>'тарифы 2018 (1)'!BM101</f>
        <v>82</v>
      </c>
      <c r="AN101" s="173">
        <f>'тарифы 2018 (1)'!BO101</f>
        <v>140</v>
      </c>
      <c r="AO101" s="173">
        <f>'тарифы 2018 (1)'!BQ101</f>
        <v>139.92844976000001</v>
      </c>
      <c r="AP101" s="300">
        <f t="shared" si="8"/>
        <v>135.18753931450942</v>
      </c>
      <c r="AQ101" s="300" t="e">
        <f t="shared" si="9"/>
        <v>#REF!</v>
      </c>
    </row>
    <row r="102" spans="1:43" s="195" customFormat="1" ht="40.5" customHeight="1" thickBot="1" x14ac:dyDescent="0.3">
      <c r="A102" s="205">
        <v>28</v>
      </c>
      <c r="B102" s="24" t="s">
        <v>92</v>
      </c>
      <c r="C102" s="1390" t="s">
        <v>3</v>
      </c>
      <c r="D102" s="1390"/>
      <c r="E102" s="1053" t="s">
        <v>8</v>
      </c>
      <c r="F102" s="224" t="e">
        <f>#REF!</f>
        <v>#REF!</v>
      </c>
      <c r="G102" s="1053">
        <v>0.25</v>
      </c>
      <c r="H102" s="206" t="e">
        <f t="shared" si="7"/>
        <v>#REF!</v>
      </c>
      <c r="I102" s="206" t="e">
        <f>(H102*($I$9+#REF!))+H102</f>
        <v>#REF!</v>
      </c>
      <c r="J102" s="274" t="e">
        <f>ROUND(I102*#REF!*#REF!,0)</f>
        <v>#REF!</v>
      </c>
      <c r="K102" s="275" t="e">
        <f>'тарифы 2018 (1)'!K102</f>
        <v>#REF!</v>
      </c>
      <c r="L102" s="173">
        <f>'тарифы 2018 (1)'!M102</f>
        <v>94</v>
      </c>
      <c r="M102" s="173">
        <f>'тарифы 2018 (1)'!O102</f>
        <v>85.7</v>
      </c>
      <c r="N102" s="173">
        <f>'тарифы 2018 (1)'!Q102</f>
        <v>118.5</v>
      </c>
      <c r="O102" s="173">
        <f>'тарифы 2018 (1)'!S102</f>
        <v>127.5</v>
      </c>
      <c r="P102" s="173">
        <f>'тарифы 2018 (1)'!U102</f>
        <v>73</v>
      </c>
      <c r="Q102" s="173">
        <f>'тарифы 2018 (1)'!W102</f>
        <v>126.6330307009237</v>
      </c>
      <c r="R102" s="173">
        <f>'тарифы 2018 (1)'!Y102</f>
        <v>143</v>
      </c>
      <c r="S102" s="173">
        <f>'тарифы 2018 (1)'!AA102</f>
        <v>207</v>
      </c>
      <c r="T102" s="173">
        <f>'тарифы 2018 (1)'!AC102</f>
        <v>158</v>
      </c>
      <c r="U102" s="173">
        <f>'тарифы 2018 (1)'!AE102</f>
        <v>99</v>
      </c>
      <c r="V102" s="173">
        <f>'тарифы 2018 (1)'!AG102</f>
        <v>124</v>
      </c>
      <c r="W102" s="173">
        <f>'тарифы 2018 (1)'!AI102</f>
        <v>104</v>
      </c>
      <c r="X102" s="173">
        <f>'тарифы 2018 (1)'!AK102</f>
        <v>101</v>
      </c>
      <c r="Y102" s="174">
        <v>69</v>
      </c>
      <c r="Z102" s="173">
        <f>'тарифы 2018 (1)'!AO102</f>
        <v>145.6</v>
      </c>
      <c r="AA102" s="173">
        <f>'тарифы 2018 (1)'!AQ102</f>
        <v>300.72999999999996</v>
      </c>
      <c r="AB102" s="173">
        <f t="shared" si="6"/>
        <v>300.72999999999996</v>
      </c>
      <c r="AC102" s="173">
        <f>'тарифы 2018 (1)'!AS102</f>
        <v>141</v>
      </c>
      <c r="AD102" s="173">
        <f>'тарифы 2018 (1)'!AU102</f>
        <v>124.91</v>
      </c>
      <c r="AE102" s="173">
        <f>'тарифы 2018 (1)'!AW102</f>
        <v>88</v>
      </c>
      <c r="AF102" s="173">
        <f>'тарифы 2018 (1)'!AY102</f>
        <v>104.04033999999999</v>
      </c>
      <c r="AG102" s="173">
        <f>'тарифы 2018 (1)'!BA102</f>
        <v>150</v>
      </c>
      <c r="AH102" s="173">
        <f>'тарифы 2018 (1)'!BC102</f>
        <v>88.354358974358973</v>
      </c>
      <c r="AI102" s="173">
        <f>'тарифы 2018 (1)'!BE102</f>
        <v>246</v>
      </c>
      <c r="AJ102" s="173">
        <f>'тарифы 2018 (1)'!BG102</f>
        <v>137</v>
      </c>
      <c r="AK102" s="173">
        <f>'тарифы 2018 (1)'!BI102</f>
        <v>143</v>
      </c>
      <c r="AL102" s="173">
        <f>'тарифы 2018 (1)'!BK102</f>
        <v>94</v>
      </c>
      <c r="AM102" s="173">
        <f>'тарифы 2018 (1)'!BM102</f>
        <v>82</v>
      </c>
      <c r="AN102" s="173">
        <f>'тарифы 2018 (1)'!BO102</f>
        <v>140</v>
      </c>
      <c r="AO102" s="173">
        <f>'тарифы 2018 (1)'!BQ102</f>
        <v>139.92844976000001</v>
      </c>
      <c r="AP102" s="300">
        <f t="shared" si="8"/>
        <v>135.18753931450942</v>
      </c>
      <c r="AQ102" s="300" t="e">
        <f t="shared" si="9"/>
        <v>#REF!</v>
      </c>
    </row>
    <row r="103" spans="1:43" s="195" customFormat="1" ht="40.5" customHeight="1" thickBot="1" x14ac:dyDescent="0.3">
      <c r="A103" s="205">
        <v>29</v>
      </c>
      <c r="B103" s="24" t="s">
        <v>93</v>
      </c>
      <c r="C103" s="1390" t="s">
        <v>3</v>
      </c>
      <c r="D103" s="1390"/>
      <c r="E103" s="1053" t="s">
        <v>8</v>
      </c>
      <c r="F103" s="224" t="e">
        <f>#REF!</f>
        <v>#REF!</v>
      </c>
      <c r="G103" s="1053">
        <v>1</v>
      </c>
      <c r="H103" s="206" t="e">
        <f t="shared" si="7"/>
        <v>#REF!</v>
      </c>
      <c r="I103" s="206" t="e">
        <f>(H103*($I$9+#REF!))+H103</f>
        <v>#REF!</v>
      </c>
      <c r="J103" s="274" t="e">
        <f>ROUND(I103*#REF!*#REF!,0)</f>
        <v>#REF!</v>
      </c>
      <c r="K103" s="275" t="e">
        <f>'тарифы 2018 (1)'!K103</f>
        <v>#REF!</v>
      </c>
      <c r="L103" s="173">
        <f>'тарифы 2018 (1)'!M103</f>
        <v>374</v>
      </c>
      <c r="M103" s="173">
        <f>'тарифы 2018 (1)'!O103</f>
        <v>342.9</v>
      </c>
      <c r="N103" s="173">
        <f>'тарифы 2018 (1)'!Q103</f>
        <v>475.5</v>
      </c>
      <c r="O103" s="173">
        <f>'тарифы 2018 (1)'!S103</f>
        <v>510.2</v>
      </c>
      <c r="P103" s="173">
        <f>'тарифы 2018 (1)'!U103</f>
        <v>292</v>
      </c>
      <c r="Q103" s="173">
        <f>'тарифы 2018 (1)'!W103</f>
        <v>506.53212280369479</v>
      </c>
      <c r="R103" s="173">
        <f>'тарифы 2018 (1)'!Y103</f>
        <v>572</v>
      </c>
      <c r="S103" s="173">
        <f>'тарифы 2018 (1)'!AA103</f>
        <v>829</v>
      </c>
      <c r="T103" s="173">
        <f>'тарифы 2018 (1)'!AC103</f>
        <v>631</v>
      </c>
      <c r="U103" s="173">
        <f>'тарифы 2018 (1)'!AE103</f>
        <v>395</v>
      </c>
      <c r="V103" s="173">
        <f>'тарифы 2018 (1)'!AG103</f>
        <v>498</v>
      </c>
      <c r="W103" s="173">
        <f>'тарифы 2018 (1)'!AI103</f>
        <v>412</v>
      </c>
      <c r="X103" s="173">
        <f>'тарифы 2018 (1)'!AK103</f>
        <v>407</v>
      </c>
      <c r="Y103" s="174">
        <v>277</v>
      </c>
      <c r="Z103" s="173">
        <f>'тарифы 2018 (1)'!AO103</f>
        <v>582.6</v>
      </c>
      <c r="AA103" s="173">
        <f>'тарифы 2018 (1)'!AQ103</f>
        <v>660.56899999999996</v>
      </c>
      <c r="AB103" s="173">
        <f t="shared" si="6"/>
        <v>660.56899999999996</v>
      </c>
      <c r="AC103" s="173">
        <f>'тарифы 2018 (1)'!AS103</f>
        <v>564</v>
      </c>
      <c r="AD103" s="173">
        <f>'тарифы 2018 (1)'!AU103</f>
        <v>499.63</v>
      </c>
      <c r="AE103" s="173">
        <f>'тарифы 2018 (1)'!AW103</f>
        <v>351</v>
      </c>
      <c r="AF103" s="173">
        <f>'тарифы 2018 (1)'!AY103</f>
        <v>416.15082000000001</v>
      </c>
      <c r="AG103" s="173">
        <f>'тарифы 2018 (1)'!BA103</f>
        <v>646</v>
      </c>
      <c r="AH103" s="173">
        <f>'тарифы 2018 (1)'!BC103</f>
        <v>356.23022508038588</v>
      </c>
      <c r="AI103" s="173">
        <f>'тарифы 2018 (1)'!BE103</f>
        <v>985</v>
      </c>
      <c r="AJ103" s="173">
        <f>'тарифы 2018 (1)'!BG103</f>
        <v>387</v>
      </c>
      <c r="AK103" s="173">
        <f>'тарифы 2018 (1)'!BI103</f>
        <v>571</v>
      </c>
      <c r="AL103" s="173">
        <f>'тарифы 2018 (1)'!BK103</f>
        <v>378</v>
      </c>
      <c r="AM103" s="173">
        <f>'тарифы 2018 (1)'!BM103</f>
        <v>327</v>
      </c>
      <c r="AN103" s="173">
        <f>'тарифы 2018 (1)'!BO103</f>
        <v>559</v>
      </c>
      <c r="AO103" s="173">
        <f>'тарифы 2018 (1)'!BQ103</f>
        <v>559.71379904000003</v>
      </c>
      <c r="AP103" s="300">
        <f t="shared" si="8"/>
        <v>500.85316556413608</v>
      </c>
      <c r="AQ103" s="300" t="e">
        <f t="shared" si="9"/>
        <v>#REF!</v>
      </c>
    </row>
    <row r="104" spans="1:43" s="195" customFormat="1" ht="40.5" customHeight="1" thickBot="1" x14ac:dyDescent="0.3">
      <c r="A104" s="205">
        <v>30</v>
      </c>
      <c r="B104" s="24" t="s">
        <v>94</v>
      </c>
      <c r="C104" s="1390" t="s">
        <v>3</v>
      </c>
      <c r="D104" s="1390"/>
      <c r="E104" s="1053" t="s">
        <v>8</v>
      </c>
      <c r="F104" s="224" t="e">
        <f>#REF!</f>
        <v>#REF!</v>
      </c>
      <c r="G104" s="1053">
        <v>0.5</v>
      </c>
      <c r="H104" s="206" t="e">
        <f t="shared" si="7"/>
        <v>#REF!</v>
      </c>
      <c r="I104" s="206" t="e">
        <f>(H104*($I$9+#REF!))+H104</f>
        <v>#REF!</v>
      </c>
      <c r="J104" s="274" t="e">
        <f>ROUND(I104*#REF!*#REF!,0)</f>
        <v>#REF!</v>
      </c>
      <c r="K104" s="275" t="e">
        <f>'тарифы 2018 (1)'!K104</f>
        <v>#REF!</v>
      </c>
      <c r="L104" s="173">
        <f>'тарифы 2018 (1)'!M104</f>
        <v>187</v>
      </c>
      <c r="M104" s="173">
        <f>'тарифы 2018 (1)'!O104</f>
        <v>171.4</v>
      </c>
      <c r="N104" s="173">
        <f>'тарифы 2018 (1)'!Q104</f>
        <v>237.75</v>
      </c>
      <c r="O104" s="173">
        <f>'тарифы 2018 (1)'!S104</f>
        <v>255.1</v>
      </c>
      <c r="P104" s="173">
        <f>'тарифы 2018 (1)'!U104</f>
        <v>146</v>
      </c>
      <c r="Q104" s="173">
        <f>'тарифы 2018 (1)'!W104</f>
        <v>253.2660614018474</v>
      </c>
      <c r="R104" s="173">
        <f>'тарифы 2018 (1)'!Y104</f>
        <v>286</v>
      </c>
      <c r="S104" s="173">
        <f>'тарифы 2018 (1)'!AA104</f>
        <v>415</v>
      </c>
      <c r="T104" s="173">
        <f>'тарифы 2018 (1)'!AC104</f>
        <v>315</v>
      </c>
      <c r="U104" s="173">
        <f>'тарифы 2018 (1)'!AE104</f>
        <v>197</v>
      </c>
      <c r="V104" s="173">
        <f>'тарифы 2018 (1)'!AG104</f>
        <v>249</v>
      </c>
      <c r="W104" s="173">
        <f>'тарифы 2018 (1)'!AI104</f>
        <v>206</v>
      </c>
      <c r="X104" s="173">
        <f>'тарифы 2018 (1)'!AK104</f>
        <v>204</v>
      </c>
      <c r="Y104" s="174">
        <v>139</v>
      </c>
      <c r="Z104" s="173">
        <f>'тарифы 2018 (1)'!AO104</f>
        <v>291.3</v>
      </c>
      <c r="AA104" s="173">
        <f>'тарифы 2018 (1)'!AQ104</f>
        <v>329.76599999999996</v>
      </c>
      <c r="AB104" s="173">
        <f t="shared" si="6"/>
        <v>329.76599999999996</v>
      </c>
      <c r="AC104" s="173">
        <f>'тарифы 2018 (1)'!AS104</f>
        <v>282</v>
      </c>
      <c r="AD104" s="173">
        <f>'тарифы 2018 (1)'!AU104</f>
        <v>249.81</v>
      </c>
      <c r="AE104" s="173">
        <f>'тарифы 2018 (1)'!AW104</f>
        <v>176</v>
      </c>
      <c r="AF104" s="173">
        <f>'тарифы 2018 (1)'!AY104</f>
        <v>208.08068</v>
      </c>
      <c r="AG104" s="173">
        <f>'тарифы 2018 (1)'!BA104</f>
        <v>323</v>
      </c>
      <c r="AH104" s="173">
        <f>'тарифы 2018 (1)'!BC104</f>
        <v>177.8207073954984</v>
      </c>
      <c r="AI104" s="173">
        <f>'тарифы 2018 (1)'!BE104</f>
        <v>493</v>
      </c>
      <c r="AJ104" s="173">
        <f>'тарифы 2018 (1)'!BG104</f>
        <v>273</v>
      </c>
      <c r="AK104" s="173">
        <f>'тарифы 2018 (1)'!BI104</f>
        <v>285</v>
      </c>
      <c r="AL104" s="173">
        <f>'тарифы 2018 (1)'!BK104</f>
        <v>189</v>
      </c>
      <c r="AM104" s="173">
        <f>'тарифы 2018 (1)'!BM104</f>
        <v>163</v>
      </c>
      <c r="AN104" s="173">
        <f>'тарифы 2018 (1)'!BO104</f>
        <v>280</v>
      </c>
      <c r="AO104" s="173">
        <f>'тарифы 2018 (1)'!BQ104</f>
        <v>279.85689952000001</v>
      </c>
      <c r="AP104" s="300">
        <f t="shared" si="8"/>
        <v>253.06387827724487</v>
      </c>
      <c r="AQ104" s="300" t="e">
        <f t="shared" si="9"/>
        <v>#REF!</v>
      </c>
    </row>
    <row r="105" spans="1:43" s="195" customFormat="1" ht="40.5" customHeight="1" thickBot="1" x14ac:dyDescent="0.3">
      <c r="A105" s="205">
        <v>31</v>
      </c>
      <c r="B105" s="24" t="s">
        <v>95</v>
      </c>
      <c r="C105" s="1390" t="s">
        <v>3</v>
      </c>
      <c r="D105" s="1390"/>
      <c r="E105" s="1053" t="s">
        <v>8</v>
      </c>
      <c r="F105" s="224" t="e">
        <f>#REF!</f>
        <v>#REF!</v>
      </c>
      <c r="G105" s="1053">
        <v>0.5</v>
      </c>
      <c r="H105" s="206" t="e">
        <f t="shared" si="7"/>
        <v>#REF!</v>
      </c>
      <c r="I105" s="206" t="e">
        <f>(H105*($I$9+#REF!))+H105</f>
        <v>#REF!</v>
      </c>
      <c r="J105" s="274" t="e">
        <f>ROUND(I105*#REF!*#REF!,0)</f>
        <v>#REF!</v>
      </c>
      <c r="K105" s="275" t="e">
        <f>'тарифы 2018 (1)'!K105</f>
        <v>#REF!</v>
      </c>
      <c r="L105" s="173">
        <f>'тарифы 2018 (1)'!M105</f>
        <v>187</v>
      </c>
      <c r="M105" s="173">
        <f>'тарифы 2018 (1)'!O105</f>
        <v>171.4</v>
      </c>
      <c r="N105" s="173">
        <f>'тарифы 2018 (1)'!Q105</f>
        <v>237.75</v>
      </c>
      <c r="O105" s="173">
        <f>'тарифы 2018 (1)'!S105</f>
        <v>255.1</v>
      </c>
      <c r="P105" s="173">
        <f>'тарифы 2018 (1)'!U105</f>
        <v>146</v>
      </c>
      <c r="Q105" s="173">
        <f>'тарифы 2018 (1)'!W105</f>
        <v>253.2660614018474</v>
      </c>
      <c r="R105" s="173">
        <f>'тарифы 2018 (1)'!Y105</f>
        <v>286</v>
      </c>
      <c r="S105" s="173">
        <f>'тарифы 2018 (1)'!AA105</f>
        <v>415</v>
      </c>
      <c r="T105" s="173">
        <f>'тарифы 2018 (1)'!AC105</f>
        <v>315</v>
      </c>
      <c r="U105" s="173">
        <f>'тарифы 2018 (1)'!AE105</f>
        <v>197</v>
      </c>
      <c r="V105" s="173">
        <f>'тарифы 2018 (1)'!AG105</f>
        <v>249</v>
      </c>
      <c r="W105" s="173">
        <f>'тарифы 2018 (1)'!AI105</f>
        <v>206</v>
      </c>
      <c r="X105" s="173">
        <f>'тарифы 2018 (1)'!AK105</f>
        <v>204</v>
      </c>
      <c r="Y105" s="174">
        <v>139</v>
      </c>
      <c r="Z105" s="173">
        <f>'тарифы 2018 (1)'!AO105</f>
        <v>291.3</v>
      </c>
      <c r="AA105" s="173">
        <f>'тарифы 2018 (1)'!AQ105</f>
        <v>329.76599999999996</v>
      </c>
      <c r="AB105" s="173">
        <f t="shared" si="6"/>
        <v>329.76599999999996</v>
      </c>
      <c r="AC105" s="173">
        <f>'тарифы 2018 (1)'!AS105</f>
        <v>282</v>
      </c>
      <c r="AD105" s="173">
        <f>'тарифы 2018 (1)'!AU105</f>
        <v>249.81</v>
      </c>
      <c r="AE105" s="173">
        <f>'тарифы 2018 (1)'!AW105</f>
        <v>176</v>
      </c>
      <c r="AF105" s="173">
        <f>'тарифы 2018 (1)'!AY105</f>
        <v>208.08068</v>
      </c>
      <c r="AG105" s="173">
        <f>'тарифы 2018 (1)'!BA105</f>
        <v>280</v>
      </c>
      <c r="AH105" s="173">
        <f>'тарифы 2018 (1)'!BC105</f>
        <v>177.8207073954984</v>
      </c>
      <c r="AI105" s="173">
        <f>'тарифы 2018 (1)'!BE105</f>
        <v>493</v>
      </c>
      <c r="AJ105" s="173">
        <f>'тарифы 2018 (1)'!BG105</f>
        <v>273</v>
      </c>
      <c r="AK105" s="173">
        <f>'тарифы 2018 (1)'!BI105</f>
        <v>285</v>
      </c>
      <c r="AL105" s="173">
        <f>'тарифы 2018 (1)'!BK105</f>
        <v>189</v>
      </c>
      <c r="AM105" s="173">
        <f>'тарифы 2018 (1)'!BM105</f>
        <v>163</v>
      </c>
      <c r="AN105" s="173">
        <f>'тарифы 2018 (1)'!BO105</f>
        <v>280</v>
      </c>
      <c r="AO105" s="173">
        <f>'тарифы 2018 (1)'!BQ105</f>
        <v>279.85689952000001</v>
      </c>
      <c r="AP105" s="300">
        <f t="shared" si="8"/>
        <v>251.63054494391153</v>
      </c>
      <c r="AQ105" s="300" t="e">
        <f t="shared" si="9"/>
        <v>#REF!</v>
      </c>
    </row>
    <row r="106" spans="1:43" s="195" customFormat="1" ht="40.5" customHeight="1" thickBot="1" x14ac:dyDescent="0.3">
      <c r="A106" s="205">
        <v>32</v>
      </c>
      <c r="B106" s="24" t="s">
        <v>96</v>
      </c>
      <c r="C106" s="1390" t="s">
        <v>3</v>
      </c>
      <c r="D106" s="1390"/>
      <c r="E106" s="1053" t="s">
        <v>8</v>
      </c>
      <c r="F106" s="224" t="e">
        <f>#REF!</f>
        <v>#REF!</v>
      </c>
      <c r="G106" s="1053">
        <v>0.1</v>
      </c>
      <c r="H106" s="206" t="e">
        <f t="shared" si="7"/>
        <v>#REF!</v>
      </c>
      <c r="I106" s="206" t="e">
        <f>(H106*($I$9+#REF!))+H106</f>
        <v>#REF!</v>
      </c>
      <c r="J106" s="274" t="e">
        <f>ROUND(I106*#REF!*#REF!,0)</f>
        <v>#REF!</v>
      </c>
      <c r="K106" s="275" t="e">
        <f>'тарифы 2018 (1)'!K106</f>
        <v>#REF!</v>
      </c>
      <c r="L106" s="173">
        <f>'тарифы 2018 (1)'!M106</f>
        <v>37</v>
      </c>
      <c r="M106" s="173">
        <f>'тарифы 2018 (1)'!O106</f>
        <v>34.299999999999997</v>
      </c>
      <c r="N106" s="173">
        <f>'тарифы 2018 (1)'!Q106</f>
        <v>47.25</v>
      </c>
      <c r="O106" s="173">
        <f>'тарифы 2018 (1)'!S106</f>
        <v>51</v>
      </c>
      <c r="P106" s="173">
        <f>'тарифы 2018 (1)'!U106</f>
        <v>29</v>
      </c>
      <c r="Q106" s="173">
        <f>'тарифы 2018 (1)'!W106</f>
        <v>50.653212280369473</v>
      </c>
      <c r="R106" s="173">
        <f>'тарифы 2018 (1)'!Y106</f>
        <v>57</v>
      </c>
      <c r="S106" s="173">
        <f>'тарифы 2018 (1)'!AA106</f>
        <v>83</v>
      </c>
      <c r="T106" s="173">
        <f>'тарифы 2018 (1)'!AC106</f>
        <v>63</v>
      </c>
      <c r="U106" s="173">
        <f>'тарифы 2018 (1)'!AE106</f>
        <v>39</v>
      </c>
      <c r="V106" s="173">
        <f>'тарифы 2018 (1)'!AG106</f>
        <v>50</v>
      </c>
      <c r="W106" s="173">
        <f>'тарифы 2018 (1)'!AI106</f>
        <v>41</v>
      </c>
      <c r="X106" s="173">
        <f>'тарифы 2018 (1)'!AK106</f>
        <v>41</v>
      </c>
      <c r="Y106" s="174">
        <v>28</v>
      </c>
      <c r="Z106" s="173">
        <f>'тарифы 2018 (1)'!AO106</f>
        <v>58.3</v>
      </c>
      <c r="AA106" s="173">
        <f>'тарифы 2018 (1)'!AQ106</f>
        <v>300.72999999999996</v>
      </c>
      <c r="AB106" s="173">
        <f t="shared" si="6"/>
        <v>300.72999999999996</v>
      </c>
      <c r="AC106" s="173">
        <f>'тарифы 2018 (1)'!AS106</f>
        <v>56</v>
      </c>
      <c r="AD106" s="173">
        <f>'тарифы 2018 (1)'!AU106</f>
        <v>49.96</v>
      </c>
      <c r="AE106" s="173">
        <f>'тарифы 2018 (1)'!AW106</f>
        <v>35</v>
      </c>
      <c r="AF106" s="173">
        <f>'тарифы 2018 (1)'!AY106</f>
        <v>41.611919999999998</v>
      </c>
      <c r="AG106" s="173">
        <f>'тарифы 2018 (1)'!BA106</f>
        <v>60</v>
      </c>
      <c r="AH106" s="173">
        <f>'тарифы 2018 (1)'!BC106</f>
        <v>35.225806451612904</v>
      </c>
      <c r="AI106" s="173">
        <f>'тарифы 2018 (1)'!BE106</f>
        <v>99</v>
      </c>
      <c r="AJ106" s="173">
        <f>'тарифы 2018 (1)'!BG106</f>
        <v>39</v>
      </c>
      <c r="AK106" s="173">
        <f>'тарифы 2018 (1)'!BI106</f>
        <v>57</v>
      </c>
      <c r="AL106" s="173">
        <f>'тарифы 2018 (1)'!BK106</f>
        <v>38</v>
      </c>
      <c r="AM106" s="173">
        <f>'тарифы 2018 (1)'!BM106</f>
        <v>33</v>
      </c>
      <c r="AN106" s="173">
        <f>'тарифы 2018 (1)'!BO106</f>
        <v>56</v>
      </c>
      <c r="AO106" s="173">
        <f>'тарифы 2018 (1)'!BQ106</f>
        <v>55.968643719999996</v>
      </c>
      <c r="AP106" s="300">
        <f t="shared" si="8"/>
        <v>65.55765274839942</v>
      </c>
      <c r="AQ106" s="300" t="e">
        <f t="shared" si="9"/>
        <v>#REF!</v>
      </c>
    </row>
    <row r="107" spans="1:43" s="195" customFormat="1" ht="40.5" customHeight="1" thickBot="1" x14ac:dyDescent="0.3">
      <c r="A107" s="205">
        <v>33</v>
      </c>
      <c r="B107" s="24" t="s">
        <v>97</v>
      </c>
      <c r="C107" s="1390" t="s">
        <v>3</v>
      </c>
      <c r="D107" s="1390"/>
      <c r="E107" s="1053" t="s">
        <v>8</v>
      </c>
      <c r="F107" s="224" t="e">
        <f>#REF!</f>
        <v>#REF!</v>
      </c>
      <c r="G107" s="1053">
        <v>0.7</v>
      </c>
      <c r="H107" s="206" t="e">
        <f t="shared" si="7"/>
        <v>#REF!</v>
      </c>
      <c r="I107" s="206" t="e">
        <f>(H107*($I$9+#REF!))+H107</f>
        <v>#REF!</v>
      </c>
      <c r="J107" s="274" t="e">
        <f>ROUND(I107*#REF!*#REF!,0)</f>
        <v>#REF!</v>
      </c>
      <c r="K107" s="275" t="e">
        <f>'тарифы 2018 (1)'!K107</f>
        <v>#REF!</v>
      </c>
      <c r="L107" s="173">
        <f>'тарифы 2018 (1)'!M107</f>
        <v>262</v>
      </c>
      <c r="M107" s="173">
        <f>'тарифы 2018 (1)'!O107</f>
        <v>240</v>
      </c>
      <c r="N107" s="173">
        <f>'тарифы 2018 (1)'!Q107</f>
        <v>333</v>
      </c>
      <c r="O107" s="173">
        <f>'тарифы 2018 (1)'!S107</f>
        <v>357.1</v>
      </c>
      <c r="P107" s="173">
        <f>'тарифы 2018 (1)'!U107</f>
        <v>205</v>
      </c>
      <c r="Q107" s="173">
        <f>'тарифы 2018 (1)'!W107</f>
        <v>354.57248596258626</v>
      </c>
      <c r="R107" s="173">
        <f>'тарифы 2018 (1)'!Y107</f>
        <v>400</v>
      </c>
      <c r="S107" s="173">
        <f>'тарифы 2018 (1)'!AA107</f>
        <v>581</v>
      </c>
      <c r="T107" s="173">
        <f>'тарифы 2018 (1)'!AC107</f>
        <v>441</v>
      </c>
      <c r="U107" s="173">
        <f>'тарифы 2018 (1)'!AE107</f>
        <v>276</v>
      </c>
      <c r="V107" s="173">
        <f>'тарифы 2018 (1)'!AG107</f>
        <v>348</v>
      </c>
      <c r="W107" s="173">
        <f>'тарифы 2018 (1)'!AI107</f>
        <v>289</v>
      </c>
      <c r="X107" s="173">
        <f>'тарифы 2018 (1)'!AK107</f>
        <v>286</v>
      </c>
      <c r="Y107" s="174">
        <v>194</v>
      </c>
      <c r="Z107" s="173">
        <f>'тарифы 2018 (1)'!AO107</f>
        <v>407.8</v>
      </c>
      <c r="AA107" s="173">
        <f>'тарифы 2018 (1)'!AQ107</f>
        <v>462.50199999999995</v>
      </c>
      <c r="AB107" s="173">
        <f t="shared" si="6"/>
        <v>462.50199999999995</v>
      </c>
      <c r="AC107" s="173">
        <f>'тарифы 2018 (1)'!AS107</f>
        <v>395</v>
      </c>
      <c r="AD107" s="173">
        <f>'тарифы 2018 (1)'!AU107</f>
        <v>349.74</v>
      </c>
      <c r="AE107" s="173">
        <f>'тарифы 2018 (1)'!AW107</f>
        <v>246</v>
      </c>
      <c r="AF107" s="173">
        <f>'тарифы 2018 (1)'!AY107</f>
        <v>291.30452000000002</v>
      </c>
      <c r="AG107" s="173">
        <f>'тарифы 2018 (1)'!BA107</f>
        <v>420</v>
      </c>
      <c r="AH107" s="173">
        <f>'тарифы 2018 (1)'!BC107</f>
        <v>249.40468965517243</v>
      </c>
      <c r="AI107" s="173">
        <f>'тарифы 2018 (1)'!BE107</f>
        <v>690</v>
      </c>
      <c r="AJ107" s="173">
        <f>'тарифы 2018 (1)'!BG107</f>
        <v>272</v>
      </c>
      <c r="AK107" s="173">
        <f>'тарифы 2018 (1)'!BI107</f>
        <v>399</v>
      </c>
      <c r="AL107" s="173">
        <f>'тарифы 2018 (1)'!BK107</f>
        <v>265</v>
      </c>
      <c r="AM107" s="173">
        <f>'тарифы 2018 (1)'!BM107</f>
        <v>229</v>
      </c>
      <c r="AN107" s="173">
        <f>'тарифы 2018 (1)'!BO107</f>
        <v>391</v>
      </c>
      <c r="AO107" s="173">
        <f>'тарифы 2018 (1)'!BQ107</f>
        <v>391.79418695999999</v>
      </c>
      <c r="AP107" s="300">
        <f t="shared" si="8"/>
        <v>349.62399608592534</v>
      </c>
      <c r="AQ107" s="300" t="e">
        <f t="shared" si="9"/>
        <v>#REF!</v>
      </c>
    </row>
    <row r="108" spans="1:43" s="195" customFormat="1" ht="40.5" customHeight="1" thickBot="1" x14ac:dyDescent="0.3">
      <c r="A108" s="205">
        <v>34</v>
      </c>
      <c r="B108" s="24" t="s">
        <v>98</v>
      </c>
      <c r="C108" s="1390" t="s">
        <v>3</v>
      </c>
      <c r="D108" s="1390"/>
      <c r="E108" s="1053" t="s">
        <v>8</v>
      </c>
      <c r="F108" s="224" t="e">
        <f>#REF!</f>
        <v>#REF!</v>
      </c>
      <c r="G108" s="1053">
        <v>0.5</v>
      </c>
      <c r="H108" s="206" t="e">
        <f t="shared" si="7"/>
        <v>#REF!</v>
      </c>
      <c r="I108" s="206" t="e">
        <f>(H108*($I$9+#REF!))+H108</f>
        <v>#REF!</v>
      </c>
      <c r="J108" s="274" t="e">
        <f>ROUND(I108*#REF!*#REF!,0)</f>
        <v>#REF!</v>
      </c>
      <c r="K108" s="275" t="e">
        <f>'тарифы 2018 (1)'!K108</f>
        <v>#REF!</v>
      </c>
      <c r="L108" s="173">
        <f>'тарифы 2018 (1)'!M108</f>
        <v>187</v>
      </c>
      <c r="M108" s="173">
        <f>'тарифы 2018 (1)'!O108</f>
        <v>171.4</v>
      </c>
      <c r="N108" s="173">
        <f>'тарифы 2018 (1)'!Q108</f>
        <v>237.75</v>
      </c>
      <c r="O108" s="173">
        <f>'тарифы 2018 (1)'!S108</f>
        <v>255.1</v>
      </c>
      <c r="P108" s="173">
        <f>'тарифы 2018 (1)'!U108</f>
        <v>146</v>
      </c>
      <c r="Q108" s="173">
        <f>'тарифы 2018 (1)'!W108</f>
        <v>253.2660614018474</v>
      </c>
      <c r="R108" s="173">
        <f>'тарифы 2018 (1)'!Y108</f>
        <v>225</v>
      </c>
      <c r="S108" s="173">
        <f>'тарифы 2018 (1)'!AA108</f>
        <v>415</v>
      </c>
      <c r="T108" s="173">
        <f>'тарифы 2018 (1)'!AC108</f>
        <v>315</v>
      </c>
      <c r="U108" s="173">
        <f>'тарифы 2018 (1)'!AE108</f>
        <v>197</v>
      </c>
      <c r="V108" s="173">
        <f>'тарифы 2018 (1)'!AG108</f>
        <v>249</v>
      </c>
      <c r="W108" s="173">
        <f>'тарифы 2018 (1)'!AI108</f>
        <v>206</v>
      </c>
      <c r="X108" s="173">
        <f>'тарифы 2018 (1)'!AK108</f>
        <v>204</v>
      </c>
      <c r="Y108" s="174">
        <v>139</v>
      </c>
      <c r="Z108" s="173">
        <f>'тарифы 2018 (1)'!AO108</f>
        <v>291.3</v>
      </c>
      <c r="AA108" s="173">
        <f>'тарифы 2018 (1)'!AQ108</f>
        <v>300.72999999999996</v>
      </c>
      <c r="AB108" s="173">
        <f t="shared" si="6"/>
        <v>300.72999999999996</v>
      </c>
      <c r="AC108" s="173">
        <f>'тарифы 2018 (1)'!AS108</f>
        <v>282</v>
      </c>
      <c r="AD108" s="173">
        <f>'тарифы 2018 (1)'!AU108</f>
        <v>249.81</v>
      </c>
      <c r="AE108" s="173">
        <f>'тарифы 2018 (1)'!AW108</f>
        <v>176</v>
      </c>
      <c r="AF108" s="173">
        <f>'тарифы 2018 (1)'!AY108</f>
        <v>208.08068</v>
      </c>
      <c r="AG108" s="173">
        <f>'тарифы 2018 (1)'!BA108</f>
        <v>299</v>
      </c>
      <c r="AH108" s="173">
        <f>'тарифы 2018 (1)'!BC108</f>
        <v>177.8207073954984</v>
      </c>
      <c r="AI108" s="173">
        <f>'тарифы 2018 (1)'!BE108</f>
        <v>493</v>
      </c>
      <c r="AJ108" s="173">
        <f>'тарифы 2018 (1)'!BG108</f>
        <v>273</v>
      </c>
      <c r="AK108" s="173">
        <f>'тарифы 2018 (1)'!BI108</f>
        <v>285</v>
      </c>
      <c r="AL108" s="173">
        <f>'тарифы 2018 (1)'!BK108</f>
        <v>189</v>
      </c>
      <c r="AM108" s="173">
        <f>'тарифы 2018 (1)'!BM108</f>
        <v>163</v>
      </c>
      <c r="AN108" s="173">
        <f>'тарифы 2018 (1)'!BO108</f>
        <v>280</v>
      </c>
      <c r="AO108" s="173">
        <f>'тарифы 2018 (1)'!BQ108</f>
        <v>279.85689952000001</v>
      </c>
      <c r="AP108" s="300">
        <f t="shared" si="8"/>
        <v>248.29481161057822</v>
      </c>
      <c r="AQ108" s="300" t="e">
        <f t="shared" si="9"/>
        <v>#REF!</v>
      </c>
    </row>
    <row r="109" spans="1:43" s="195" customFormat="1" ht="40.5" customHeight="1" thickBot="1" x14ac:dyDescent="0.3">
      <c r="A109" s="205">
        <v>35</v>
      </c>
      <c r="B109" s="24" t="s">
        <v>99</v>
      </c>
      <c r="C109" s="1390" t="s">
        <v>3</v>
      </c>
      <c r="D109" s="1390"/>
      <c r="E109" s="1053" t="s">
        <v>8</v>
      </c>
      <c r="F109" s="224" t="e">
        <f>#REF!</f>
        <v>#REF!</v>
      </c>
      <c r="G109" s="1053">
        <v>0.25</v>
      </c>
      <c r="H109" s="206" t="e">
        <f t="shared" si="7"/>
        <v>#REF!</v>
      </c>
      <c r="I109" s="206" t="e">
        <f>(H109*($I$9+#REF!))+H109</f>
        <v>#REF!</v>
      </c>
      <c r="J109" s="274" t="e">
        <f>ROUND(I109*#REF!*#REF!,0)</f>
        <v>#REF!</v>
      </c>
      <c r="K109" s="275" t="e">
        <f>'тарифы 2018 (1)'!K109</f>
        <v>#REF!</v>
      </c>
      <c r="L109" s="173">
        <f>'тарифы 2018 (1)'!M109</f>
        <v>94</v>
      </c>
      <c r="M109" s="173">
        <f>'тарифы 2018 (1)'!O109</f>
        <v>85.7</v>
      </c>
      <c r="N109" s="173">
        <f>'тарифы 2018 (1)'!Q109</f>
        <v>118.5</v>
      </c>
      <c r="O109" s="173">
        <f>'тарифы 2018 (1)'!S109</f>
        <v>127.5</v>
      </c>
      <c r="P109" s="173">
        <f>'тарифы 2018 (1)'!U109</f>
        <v>73</v>
      </c>
      <c r="Q109" s="173">
        <f>'тарифы 2018 (1)'!W109</f>
        <v>126.6330307009237</v>
      </c>
      <c r="R109" s="173">
        <f>'тарифы 2018 (1)'!Y109</f>
        <v>112</v>
      </c>
      <c r="S109" s="173">
        <f>'тарифы 2018 (1)'!AA109</f>
        <v>207</v>
      </c>
      <c r="T109" s="173">
        <f>'тарифы 2018 (1)'!AC109</f>
        <v>158</v>
      </c>
      <c r="U109" s="173">
        <f>'тарифы 2018 (1)'!AE109</f>
        <v>99</v>
      </c>
      <c r="V109" s="173">
        <f>'тарифы 2018 (1)'!AG109</f>
        <v>124</v>
      </c>
      <c r="W109" s="173">
        <f>'тарифы 2018 (1)'!AI109</f>
        <v>104</v>
      </c>
      <c r="X109" s="173">
        <f>'тарифы 2018 (1)'!AK109</f>
        <v>101</v>
      </c>
      <c r="Y109" s="174">
        <v>69</v>
      </c>
      <c r="Z109" s="173">
        <f>'тарифы 2018 (1)'!AO109</f>
        <v>145.6</v>
      </c>
      <c r="AA109" s="173">
        <f>'тарифы 2018 (1)'!AQ109</f>
        <v>180.43799999999999</v>
      </c>
      <c r="AB109" s="173">
        <f t="shared" si="6"/>
        <v>180.43799999999999</v>
      </c>
      <c r="AC109" s="173">
        <f>'тарифы 2018 (1)'!AS109</f>
        <v>141</v>
      </c>
      <c r="AD109" s="173">
        <f>'тарифы 2018 (1)'!AU109</f>
        <v>124.91</v>
      </c>
      <c r="AE109" s="173">
        <f>'тарифы 2018 (1)'!AW109</f>
        <v>88</v>
      </c>
      <c r="AF109" s="173">
        <f>'тарифы 2018 (1)'!AY109</f>
        <v>104.04033999999999</v>
      </c>
      <c r="AG109" s="173">
        <f>'тарифы 2018 (1)'!BA109</f>
        <v>153</v>
      </c>
      <c r="AH109" s="173">
        <f>'тарифы 2018 (1)'!BC109</f>
        <v>88.354358974358973</v>
      </c>
      <c r="AI109" s="173">
        <f>'тарифы 2018 (1)'!BE109</f>
        <v>246</v>
      </c>
      <c r="AJ109" s="173">
        <f>'тарифы 2018 (1)'!BG109</f>
        <v>97</v>
      </c>
      <c r="AK109" s="173">
        <f>'тарифы 2018 (1)'!BI109</f>
        <v>143</v>
      </c>
      <c r="AL109" s="173">
        <f>'тарифы 2018 (1)'!BK109</f>
        <v>94</v>
      </c>
      <c r="AM109" s="173">
        <f>'тарифы 2018 (1)'!BM109</f>
        <v>82</v>
      </c>
      <c r="AN109" s="173">
        <f>'тарифы 2018 (1)'!BO109</f>
        <v>140</v>
      </c>
      <c r="AO109" s="173">
        <f>'тарифы 2018 (1)'!BQ109</f>
        <v>139.92844976000001</v>
      </c>
      <c r="AP109" s="300">
        <f t="shared" si="8"/>
        <v>124.9014059811761</v>
      </c>
      <c r="AQ109" s="300" t="e">
        <f t="shared" si="9"/>
        <v>#REF!</v>
      </c>
    </row>
    <row r="110" spans="1:43" s="195" customFormat="1" ht="40.5" customHeight="1" thickBot="1" x14ac:dyDescent="0.3">
      <c r="A110" s="205">
        <v>36</v>
      </c>
      <c r="B110" s="24" t="s">
        <v>100</v>
      </c>
      <c r="C110" s="1390" t="s">
        <v>3</v>
      </c>
      <c r="D110" s="1390"/>
      <c r="E110" s="1053" t="s">
        <v>8</v>
      </c>
      <c r="F110" s="224" t="e">
        <f>#REF!</f>
        <v>#REF!</v>
      </c>
      <c r="G110" s="1053">
        <v>0.5</v>
      </c>
      <c r="H110" s="206" t="e">
        <f t="shared" si="7"/>
        <v>#REF!</v>
      </c>
      <c r="I110" s="206" t="e">
        <f>(H110*($I$9+#REF!))+H110</f>
        <v>#REF!</v>
      </c>
      <c r="J110" s="274" t="e">
        <f>ROUND(I110*#REF!*#REF!,0)</f>
        <v>#REF!</v>
      </c>
      <c r="K110" s="275" t="e">
        <f>'тарифы 2018 (1)'!K110</f>
        <v>#REF!</v>
      </c>
      <c r="L110" s="173">
        <f>'тарифы 2018 (1)'!M110</f>
        <v>187</v>
      </c>
      <c r="M110" s="173">
        <f>'тарифы 2018 (1)'!O110</f>
        <v>171.4</v>
      </c>
      <c r="N110" s="173">
        <f>'тарифы 2018 (1)'!Q110</f>
        <v>237.75</v>
      </c>
      <c r="O110" s="173">
        <f>'тарифы 2018 (1)'!S110</f>
        <v>255.1</v>
      </c>
      <c r="P110" s="173">
        <f>'тарифы 2018 (1)'!U110</f>
        <v>146</v>
      </c>
      <c r="Q110" s="173">
        <f>'тарифы 2018 (1)'!W110</f>
        <v>253.2660614018474</v>
      </c>
      <c r="R110" s="173">
        <f>'тарифы 2018 (1)'!Y110</f>
        <v>225</v>
      </c>
      <c r="S110" s="173">
        <f>'тарифы 2018 (1)'!AA110</f>
        <v>415</v>
      </c>
      <c r="T110" s="173">
        <f>'тарифы 2018 (1)'!AC110</f>
        <v>315</v>
      </c>
      <c r="U110" s="173">
        <f>'тарифы 2018 (1)'!AE110</f>
        <v>197</v>
      </c>
      <c r="V110" s="173">
        <f>'тарифы 2018 (1)'!AG110</f>
        <v>249</v>
      </c>
      <c r="W110" s="173">
        <f>'тарифы 2018 (1)'!AI110</f>
        <v>206</v>
      </c>
      <c r="X110" s="173">
        <f>'тарифы 2018 (1)'!AK110</f>
        <v>204</v>
      </c>
      <c r="Y110" s="174">
        <v>139</v>
      </c>
      <c r="Z110" s="173">
        <f>'тарифы 2018 (1)'!AO110</f>
        <v>291.3</v>
      </c>
      <c r="AA110" s="173">
        <f>'тарифы 2018 (1)'!AQ110</f>
        <v>199.10399999999998</v>
      </c>
      <c r="AB110" s="173">
        <f t="shared" si="6"/>
        <v>199.10399999999998</v>
      </c>
      <c r="AC110" s="173">
        <f>'тарифы 2018 (1)'!AS110</f>
        <v>282</v>
      </c>
      <c r="AD110" s="173">
        <f>'тарифы 2018 (1)'!AU110</f>
        <v>249.81</v>
      </c>
      <c r="AE110" s="173">
        <f>'тарифы 2018 (1)'!AW110</f>
        <v>176</v>
      </c>
      <c r="AF110" s="173">
        <f>'тарифы 2018 (1)'!AY110</f>
        <v>208.08068</v>
      </c>
      <c r="AG110" s="173">
        <f>'тарифы 2018 (1)'!BA110</f>
        <v>287</v>
      </c>
      <c r="AH110" s="173">
        <f>'тарифы 2018 (1)'!BC110</f>
        <v>177.8207073954984</v>
      </c>
      <c r="AI110" s="173">
        <f>'тарифы 2018 (1)'!BE110</f>
        <v>493</v>
      </c>
      <c r="AJ110" s="173">
        <f>'тарифы 2018 (1)'!BG110</f>
        <v>194</v>
      </c>
      <c r="AK110" s="173">
        <f>'тарифы 2018 (1)'!BI110</f>
        <v>285</v>
      </c>
      <c r="AL110" s="173">
        <f>'тарифы 2018 (1)'!BK110</f>
        <v>189</v>
      </c>
      <c r="AM110" s="173">
        <f>'тарифы 2018 (1)'!BM110</f>
        <v>163</v>
      </c>
      <c r="AN110" s="173">
        <f>'тарифы 2018 (1)'!BO110</f>
        <v>280</v>
      </c>
      <c r="AO110" s="173">
        <f>'тарифы 2018 (1)'!BQ110</f>
        <v>279.85689952000001</v>
      </c>
      <c r="AP110" s="300">
        <f t="shared" si="8"/>
        <v>238.48641161057822</v>
      </c>
      <c r="AQ110" s="300" t="e">
        <f t="shared" si="9"/>
        <v>#REF!</v>
      </c>
    </row>
    <row r="111" spans="1:43" s="195" customFormat="1" ht="40.5" customHeight="1" thickBot="1" x14ac:dyDescent="0.3">
      <c r="A111" s="205">
        <v>37</v>
      </c>
      <c r="B111" s="24" t="s">
        <v>101</v>
      </c>
      <c r="C111" s="1390" t="s">
        <v>3</v>
      </c>
      <c r="D111" s="1390"/>
      <c r="E111" s="1053" t="s">
        <v>8</v>
      </c>
      <c r="F111" s="224" t="e">
        <f>#REF!</f>
        <v>#REF!</v>
      </c>
      <c r="G111" s="1053">
        <v>0.3</v>
      </c>
      <c r="H111" s="206" t="e">
        <f t="shared" si="7"/>
        <v>#REF!</v>
      </c>
      <c r="I111" s="206" t="e">
        <f>(H111*($I$9+#REF!))+H111</f>
        <v>#REF!</v>
      </c>
      <c r="J111" s="274" t="e">
        <f>ROUND(I111*#REF!*#REF!,0)</f>
        <v>#REF!</v>
      </c>
      <c r="K111" s="275" t="e">
        <f>'тарифы 2018 (1)'!K111</f>
        <v>#REF!</v>
      </c>
      <c r="L111" s="173">
        <f>'тарифы 2018 (1)'!M111</f>
        <v>112</v>
      </c>
      <c r="M111" s="173">
        <f>'тарифы 2018 (1)'!O111</f>
        <v>102.9</v>
      </c>
      <c r="N111" s="173">
        <f>'тарифы 2018 (1)'!Q111</f>
        <v>142.5</v>
      </c>
      <c r="O111" s="173">
        <f>'тарифы 2018 (1)'!S111</f>
        <v>153.1</v>
      </c>
      <c r="P111" s="173">
        <f>'тарифы 2018 (1)'!U111</f>
        <v>88</v>
      </c>
      <c r="Q111" s="173">
        <f>'тарифы 2018 (1)'!W111</f>
        <v>151.95963684110839</v>
      </c>
      <c r="R111" s="173">
        <f>'тарифы 2018 (1)'!Y111</f>
        <v>135</v>
      </c>
      <c r="S111" s="173">
        <f>'тарифы 2018 (1)'!AA111</f>
        <v>249</v>
      </c>
      <c r="T111" s="173">
        <f>'тарифы 2018 (1)'!AC111</f>
        <v>189</v>
      </c>
      <c r="U111" s="173">
        <f>'тарифы 2018 (1)'!AE111</f>
        <v>118</v>
      </c>
      <c r="V111" s="173">
        <f>'тарифы 2018 (1)'!AG111</f>
        <v>149</v>
      </c>
      <c r="W111" s="173">
        <f>'тарифы 2018 (1)'!AI111</f>
        <v>123</v>
      </c>
      <c r="X111" s="173">
        <f>'тарифы 2018 (1)'!AK111</f>
        <v>122</v>
      </c>
      <c r="Y111" s="174">
        <v>83</v>
      </c>
      <c r="Z111" s="173">
        <f>'тарифы 2018 (1)'!AO111</f>
        <v>174.8</v>
      </c>
      <c r="AA111" s="173">
        <f>'тарифы 2018 (1)'!AQ111</f>
        <v>403.39299999999997</v>
      </c>
      <c r="AB111" s="173">
        <f t="shared" si="6"/>
        <v>403.39299999999997</v>
      </c>
      <c r="AC111" s="173">
        <f>'тарифы 2018 (1)'!AS111</f>
        <v>169</v>
      </c>
      <c r="AD111" s="173">
        <f>'тарифы 2018 (1)'!AU111</f>
        <v>149.88999999999999</v>
      </c>
      <c r="AE111" s="173">
        <f>'тарифы 2018 (1)'!AW111</f>
        <v>105</v>
      </c>
      <c r="AF111" s="173">
        <f>'тарифы 2018 (1)'!AY111</f>
        <v>124.8463</v>
      </c>
      <c r="AG111" s="173">
        <f>'тарифы 2018 (1)'!BA111</f>
        <v>170</v>
      </c>
      <c r="AH111" s="173">
        <f>'тарифы 2018 (1)'!BC111</f>
        <v>106.23828877005349</v>
      </c>
      <c r="AI111" s="173">
        <f>'тарифы 2018 (1)'!BE111</f>
        <v>296</v>
      </c>
      <c r="AJ111" s="173">
        <f>'тарифы 2018 (1)'!BG111</f>
        <v>117</v>
      </c>
      <c r="AK111" s="173">
        <f>'тарифы 2018 (1)'!BI111</f>
        <v>171</v>
      </c>
      <c r="AL111" s="173">
        <f>'тарифы 2018 (1)'!BK111</f>
        <v>113</v>
      </c>
      <c r="AM111" s="173">
        <f>'тарифы 2018 (1)'!BM111</f>
        <v>98</v>
      </c>
      <c r="AN111" s="173">
        <f>'тарифы 2018 (1)'!BO111</f>
        <v>168</v>
      </c>
      <c r="AO111" s="173">
        <f>'тарифы 2018 (1)'!BQ111</f>
        <v>167.90593116000002</v>
      </c>
      <c r="AP111" s="300">
        <f t="shared" si="8"/>
        <v>161.86420522570543</v>
      </c>
      <c r="AQ111" s="300" t="e">
        <f t="shared" si="9"/>
        <v>#REF!</v>
      </c>
    </row>
    <row r="112" spans="1:43" s="195" customFormat="1" ht="40.5" customHeight="1" thickBot="1" x14ac:dyDescent="0.3">
      <c r="A112" s="205">
        <v>38</v>
      </c>
      <c r="B112" s="24" t="s">
        <v>102</v>
      </c>
      <c r="C112" s="1390" t="s">
        <v>3</v>
      </c>
      <c r="D112" s="1390"/>
      <c r="E112" s="1053" t="s">
        <v>8</v>
      </c>
      <c r="F112" s="224" t="e">
        <f>#REF!</f>
        <v>#REF!</v>
      </c>
      <c r="G112" s="1053">
        <v>0.33</v>
      </c>
      <c r="H112" s="206" t="e">
        <f t="shared" si="7"/>
        <v>#REF!</v>
      </c>
      <c r="I112" s="206" t="e">
        <f>(H112*($I$9+#REF!))+H112</f>
        <v>#REF!</v>
      </c>
      <c r="J112" s="274" t="e">
        <f>ROUND(I112*#REF!*#REF!,0)</f>
        <v>#REF!</v>
      </c>
      <c r="K112" s="275" t="e">
        <f>'тарифы 2018 (1)'!K112</f>
        <v>#REF!</v>
      </c>
      <c r="L112" s="173">
        <f>'тарифы 2018 (1)'!M112</f>
        <v>123</v>
      </c>
      <c r="M112" s="173">
        <f>'тарифы 2018 (1)'!O112</f>
        <v>113.2</v>
      </c>
      <c r="N112" s="173">
        <f>'тарифы 2018 (1)'!Q112</f>
        <v>156.75</v>
      </c>
      <c r="O112" s="173">
        <f>'тарифы 2018 (1)'!S112</f>
        <v>168.4</v>
      </c>
      <c r="P112" s="173">
        <f>'тарифы 2018 (1)'!U112</f>
        <v>96</v>
      </c>
      <c r="Q112" s="173">
        <f>'тарифы 2018 (1)'!W112</f>
        <v>167.15560052521928</v>
      </c>
      <c r="R112" s="173"/>
      <c r="S112" s="173">
        <f>'тарифы 2018 (1)'!AA112</f>
        <v>274</v>
      </c>
      <c r="T112" s="173">
        <f>'тарифы 2018 (1)'!AC112</f>
        <v>208</v>
      </c>
      <c r="U112" s="173">
        <f>'тарифы 2018 (1)'!AE112</f>
        <v>130</v>
      </c>
      <c r="V112" s="173">
        <f>'тарифы 2018 (1)'!AG112</f>
        <v>164</v>
      </c>
      <c r="W112" s="173">
        <f>'тарифы 2018 (1)'!AI112</f>
        <v>136</v>
      </c>
      <c r="X112" s="173">
        <f>'тарифы 2018 (1)'!AK112</f>
        <v>134</v>
      </c>
      <c r="Y112" s="174">
        <v>92</v>
      </c>
      <c r="Z112" s="173">
        <f>'тарифы 2018 (1)'!AO112</f>
        <v>192.3</v>
      </c>
      <c r="AA112" s="173">
        <f>'тарифы 2018 (1)'!AQ112</f>
        <v>102.663</v>
      </c>
      <c r="AB112" s="173">
        <f>AA112</f>
        <v>102.663</v>
      </c>
      <c r="AC112" s="173">
        <f>'тарифы 2018 (1)'!AS112</f>
        <v>186</v>
      </c>
      <c r="AD112" s="173">
        <f>'тарифы 2018 (1)'!AU112</f>
        <v>164.88</v>
      </c>
      <c r="AE112" s="173">
        <f>'тарифы 2018 (1)'!AW112</f>
        <v>116</v>
      </c>
      <c r="AF112" s="173">
        <f>'тарифы 2018 (1)'!AY112</f>
        <v>137.33620000000002</v>
      </c>
      <c r="AG112" s="173">
        <f>'тарифы 2018 (1)'!BA112</f>
        <v>188</v>
      </c>
      <c r="AH112" s="173">
        <f>'тарифы 2018 (1)'!BC112</f>
        <v>117.41970731707318</v>
      </c>
      <c r="AI112" s="173">
        <f>'тарифы 2018 (1)'!BE112</f>
        <v>325</v>
      </c>
      <c r="AJ112" s="173">
        <f>'тарифы 2018 (1)'!BG112</f>
        <v>128</v>
      </c>
      <c r="AK112" s="173">
        <f>'тарифы 2018 (1)'!BI112</f>
        <v>188</v>
      </c>
      <c r="AL112" s="173">
        <f>'тарифы 2018 (1)'!BK112</f>
        <v>125</v>
      </c>
      <c r="AM112" s="173">
        <f>'тарифы 2018 (1)'!BM112</f>
        <v>108</v>
      </c>
      <c r="AN112" s="173">
        <f>'тарифы 2018 (1)'!BO112</f>
        <v>184</v>
      </c>
      <c r="AO112" s="173">
        <f>'тарифы 2018 (1)'!BQ112</f>
        <v>184.70610092000001</v>
      </c>
      <c r="AP112" s="300">
        <f t="shared" si="8"/>
        <v>155.60253823318249</v>
      </c>
      <c r="AQ112" s="300" t="e">
        <f t="shared" si="9"/>
        <v>#REF!</v>
      </c>
    </row>
    <row r="113" spans="1:43" s="195" customFormat="1" ht="29.25" customHeight="1" thickBot="1" x14ac:dyDescent="0.3">
      <c r="A113" s="205">
        <v>39</v>
      </c>
      <c r="B113" s="24" t="s">
        <v>103</v>
      </c>
      <c r="C113" s="1390" t="s">
        <v>3</v>
      </c>
      <c r="D113" s="1390"/>
      <c r="E113" s="1053" t="s">
        <v>8</v>
      </c>
      <c r="F113" s="224" t="e">
        <f>#REF!</f>
        <v>#REF!</v>
      </c>
      <c r="G113" s="1053">
        <v>0.67</v>
      </c>
      <c r="H113" s="206" t="e">
        <f t="shared" si="7"/>
        <v>#REF!</v>
      </c>
      <c r="I113" s="206" t="e">
        <f>(H113*($I$9+#REF!))+H113</f>
        <v>#REF!</v>
      </c>
      <c r="J113" s="274" t="e">
        <f>ROUND(I113*#REF!*#REF!,0)</f>
        <v>#REF!</v>
      </c>
      <c r="K113" s="275" t="e">
        <f>'тарифы 2018 (1)'!K113</f>
        <v>#REF!</v>
      </c>
      <c r="L113" s="173">
        <f>'тарифы 2018 (1)'!M113</f>
        <v>251</v>
      </c>
      <c r="M113" s="173">
        <f>'тарифы 2018 (1)'!O113</f>
        <v>229.7</v>
      </c>
      <c r="N113" s="173">
        <f>'тарифы 2018 (1)'!Q113</f>
        <v>318.75</v>
      </c>
      <c r="O113" s="173">
        <f>'тарифы 2018 (1)'!S113</f>
        <v>341.8</v>
      </c>
      <c r="P113" s="173">
        <f>'тарифы 2018 (1)'!U113</f>
        <v>196</v>
      </c>
      <c r="Q113" s="173">
        <f>'тарифы 2018 (1)'!W113</f>
        <v>339.37652227847548</v>
      </c>
      <c r="R113" s="173">
        <f>'тарифы 2018 (1)'!Y113</f>
        <v>301</v>
      </c>
      <c r="S113" s="173">
        <f>'тарифы 2018 (1)'!AA113</f>
        <v>556</v>
      </c>
      <c r="T113" s="173">
        <f>'тарифы 2018 (1)'!AC113</f>
        <v>423</v>
      </c>
      <c r="U113" s="173">
        <f>'тарифы 2018 (1)'!AE113</f>
        <v>265</v>
      </c>
      <c r="V113" s="173">
        <f>'тарифы 2018 (1)'!AG113</f>
        <v>333</v>
      </c>
      <c r="W113" s="173">
        <f>'тарифы 2018 (1)'!AI113</f>
        <v>276</v>
      </c>
      <c r="X113" s="173">
        <f>'тарифы 2018 (1)'!AK113</f>
        <v>273</v>
      </c>
      <c r="Y113" s="174">
        <v>186</v>
      </c>
      <c r="Z113" s="173">
        <f>'тарифы 2018 (1)'!AO113</f>
        <v>390.3</v>
      </c>
      <c r="AA113" s="173">
        <f>'тарифы 2018 (1)'!AQ113</f>
        <v>300.72999999999996</v>
      </c>
      <c r="AB113" s="173">
        <f t="shared" si="6"/>
        <v>300.72999999999996</v>
      </c>
      <c r="AC113" s="173">
        <f>'тарифы 2018 (1)'!AS113</f>
        <v>378</v>
      </c>
      <c r="AD113" s="173">
        <f>'тарифы 2018 (1)'!AU113</f>
        <v>334.75</v>
      </c>
      <c r="AE113" s="173">
        <f>'тарифы 2018 (1)'!AW113</f>
        <v>235</v>
      </c>
      <c r="AF113" s="173">
        <f>'тарифы 2018 (1)'!AY113</f>
        <v>278.82516000000004</v>
      </c>
      <c r="AG113" s="173">
        <f>'тарифы 2018 (1)'!BA113</f>
        <v>384</v>
      </c>
      <c r="AH113" s="173">
        <f>'тарифы 2018 (1)'!BC113</f>
        <v>238.22158273381297</v>
      </c>
      <c r="AI113" s="173">
        <f>'тарифы 2018 (1)'!BE113</f>
        <v>660</v>
      </c>
      <c r="AJ113" s="173">
        <f>'тарифы 2018 (1)'!BG113</f>
        <v>260</v>
      </c>
      <c r="AK113" s="173">
        <f>'тарифы 2018 (1)'!BI113</f>
        <v>382</v>
      </c>
      <c r="AL113" s="173">
        <f>'тарифы 2018 (1)'!BK113</f>
        <v>253</v>
      </c>
      <c r="AM113" s="173">
        <f>'тарифы 2018 (1)'!BM113</f>
        <v>218</v>
      </c>
      <c r="AN113" s="173">
        <f>'тарифы 2018 (1)'!BO113</f>
        <v>375</v>
      </c>
      <c r="AO113" s="173">
        <f>'тарифы 2018 (1)'!BQ113</f>
        <v>375.00769812000004</v>
      </c>
      <c r="AP113" s="300">
        <f t="shared" si="8"/>
        <v>321.77303210440965</v>
      </c>
      <c r="AQ113" s="300" t="e">
        <f t="shared" si="9"/>
        <v>#REF!</v>
      </c>
    </row>
    <row r="114" spans="1:43" s="195" customFormat="1" ht="29.25" customHeight="1" thickBot="1" x14ac:dyDescent="0.3">
      <c r="A114" s="205">
        <v>40</v>
      </c>
      <c r="B114" s="24" t="s">
        <v>104</v>
      </c>
      <c r="C114" s="1390" t="s">
        <v>3</v>
      </c>
      <c r="D114" s="1390"/>
      <c r="E114" s="1053" t="s">
        <v>8</v>
      </c>
      <c r="F114" s="224" t="e">
        <f>#REF!</f>
        <v>#REF!</v>
      </c>
      <c r="G114" s="1053">
        <v>0.17</v>
      </c>
      <c r="H114" s="206" t="e">
        <f t="shared" si="7"/>
        <v>#REF!</v>
      </c>
      <c r="I114" s="206" t="e">
        <f>(H114*($I$9+#REF!))+H114</f>
        <v>#REF!</v>
      </c>
      <c r="J114" s="274" t="e">
        <f>ROUND(I114*#REF!*#REF!,0)</f>
        <v>#REF!</v>
      </c>
      <c r="K114" s="275" t="e">
        <f>'тарифы 2018 (1)'!K114</f>
        <v>#REF!</v>
      </c>
      <c r="L114" s="173">
        <f>'тарифы 2018 (1)'!M114</f>
        <v>64</v>
      </c>
      <c r="M114" s="173">
        <f>'тарифы 2018 (1)'!O114</f>
        <v>58.3</v>
      </c>
      <c r="N114" s="173">
        <f>'тарифы 2018 (1)'!Q114</f>
        <v>81</v>
      </c>
      <c r="O114" s="173">
        <f>'тарифы 2018 (1)'!S114</f>
        <v>86.7</v>
      </c>
      <c r="P114" s="173">
        <f>'тарифы 2018 (1)'!U114</f>
        <v>50</v>
      </c>
      <c r="Q114" s="173">
        <f>'тарифы 2018 (1)'!W114</f>
        <v>86.110460876628096</v>
      </c>
      <c r="R114" s="173">
        <f>'тарифы 2018 (1)'!Y114</f>
        <v>76</v>
      </c>
      <c r="S114" s="173">
        <f>'тарифы 2018 (1)'!AA114</f>
        <v>141</v>
      </c>
      <c r="T114" s="173">
        <f>'тарифы 2018 (1)'!AC114</f>
        <v>107</v>
      </c>
      <c r="U114" s="173">
        <f>'тарифы 2018 (1)'!AE114</f>
        <v>67</v>
      </c>
      <c r="V114" s="173">
        <f>'тарифы 2018 (1)'!AG114</f>
        <v>85</v>
      </c>
      <c r="W114" s="173">
        <f>'тарифы 2018 (1)'!AI114</f>
        <v>70</v>
      </c>
      <c r="X114" s="173">
        <f>'тарифы 2018 (1)'!AK114</f>
        <v>69</v>
      </c>
      <c r="Y114" s="174">
        <v>47</v>
      </c>
      <c r="Z114" s="173">
        <f>'тарифы 2018 (1)'!AO114</f>
        <v>99</v>
      </c>
      <c r="AA114" s="173">
        <f>'тарифы 2018 (1)'!AQ114</f>
        <v>111.996</v>
      </c>
      <c r="AB114" s="173">
        <f t="shared" si="6"/>
        <v>111.996</v>
      </c>
      <c r="AC114" s="173">
        <f>'тарифы 2018 (1)'!AS114</f>
        <v>96</v>
      </c>
      <c r="AD114" s="173">
        <f>'тарифы 2018 (1)'!AU114</f>
        <v>84.94</v>
      </c>
      <c r="AE114" s="173">
        <f>'тарифы 2018 (1)'!AW114</f>
        <v>60</v>
      </c>
      <c r="AF114" s="173">
        <f>'тарифы 2018 (1)'!AY114</f>
        <v>70.74448000000001</v>
      </c>
      <c r="AG114" s="173">
        <f>'тарифы 2018 (1)'!BA114</f>
        <v>121</v>
      </c>
      <c r="AH114" s="173">
        <f>'тарифы 2018 (1)'!BC114</f>
        <v>60.40075471698114</v>
      </c>
      <c r="AI114" s="173">
        <f>'тарифы 2018 (1)'!BE114</f>
        <v>167</v>
      </c>
      <c r="AJ114" s="173">
        <f>'тарифы 2018 (1)'!BG114</f>
        <v>65</v>
      </c>
      <c r="AK114" s="173">
        <f>'тарифы 2018 (1)'!BI114</f>
        <v>97</v>
      </c>
      <c r="AL114" s="173">
        <f>'тарифы 2018 (1)'!BK114</f>
        <v>64</v>
      </c>
      <c r="AM114" s="173">
        <f>'тарифы 2018 (1)'!BM114</f>
        <v>56</v>
      </c>
      <c r="AN114" s="173">
        <f>'тарифы 2018 (1)'!BO114</f>
        <v>95</v>
      </c>
      <c r="AO114" s="173">
        <f>'тарифы 2018 (1)'!BQ114</f>
        <v>95.150798599999987</v>
      </c>
      <c r="AP114" s="300">
        <f t="shared" si="8"/>
        <v>84.777949806453663</v>
      </c>
      <c r="AQ114" s="300" t="e">
        <f t="shared" si="9"/>
        <v>#REF!</v>
      </c>
    </row>
    <row r="115" spans="1:43" s="195" customFormat="1" ht="29.25" customHeight="1" thickBot="1" x14ac:dyDescent="0.3">
      <c r="A115" s="205">
        <v>41</v>
      </c>
      <c r="B115" s="24" t="s">
        <v>105</v>
      </c>
      <c r="C115" s="1390" t="s">
        <v>3</v>
      </c>
      <c r="D115" s="1390"/>
      <c r="E115" s="1053" t="s">
        <v>8</v>
      </c>
      <c r="F115" s="224" t="e">
        <f>#REF!</f>
        <v>#REF!</v>
      </c>
      <c r="G115" s="1053">
        <v>0.5</v>
      </c>
      <c r="H115" s="206" t="e">
        <f t="shared" si="7"/>
        <v>#REF!</v>
      </c>
      <c r="I115" s="206" t="e">
        <f>(H115*($I$9+#REF!))+H115</f>
        <v>#REF!</v>
      </c>
      <c r="J115" s="274" t="e">
        <f>ROUND(I115*#REF!*#REF!,0)</f>
        <v>#REF!</v>
      </c>
      <c r="K115" s="275" t="e">
        <f>'тарифы 2018 (1)'!K115</f>
        <v>#REF!</v>
      </c>
      <c r="L115" s="173">
        <f>'тарифы 2018 (1)'!M115</f>
        <v>187</v>
      </c>
      <c r="M115" s="173">
        <f>'тарифы 2018 (1)'!O115</f>
        <v>171.4</v>
      </c>
      <c r="N115" s="173">
        <f>'тарифы 2018 (1)'!Q115</f>
        <v>237.75</v>
      </c>
      <c r="O115" s="173">
        <f>'тарифы 2018 (1)'!S115</f>
        <v>255.1</v>
      </c>
      <c r="P115" s="173">
        <f>'тарифы 2018 (1)'!U115</f>
        <v>146</v>
      </c>
      <c r="Q115" s="173">
        <f>'тарифы 2018 (1)'!W115</f>
        <v>253.2660614018474</v>
      </c>
      <c r="R115" s="173">
        <f>'тарифы 2018 (1)'!Y115</f>
        <v>225</v>
      </c>
      <c r="S115" s="173">
        <f>'тарифы 2018 (1)'!AA115</f>
        <v>415</v>
      </c>
      <c r="T115" s="173">
        <f>'тарифы 2018 (1)'!AC115</f>
        <v>315</v>
      </c>
      <c r="U115" s="173">
        <f>'тарифы 2018 (1)'!AE115</f>
        <v>197</v>
      </c>
      <c r="V115" s="173">
        <f>'тарифы 2018 (1)'!AG115</f>
        <v>249</v>
      </c>
      <c r="W115" s="173">
        <f>'тарифы 2018 (1)'!AI115</f>
        <v>206</v>
      </c>
      <c r="X115" s="173">
        <f>'тарифы 2018 (1)'!AK115</f>
        <v>204</v>
      </c>
      <c r="Y115" s="174">
        <v>139</v>
      </c>
      <c r="Z115" s="173">
        <f>'тарифы 2018 (1)'!AO115</f>
        <v>291.3</v>
      </c>
      <c r="AA115" s="173">
        <f>'тарифы 2018 (1)'!AQ115</f>
        <v>329.76599999999996</v>
      </c>
      <c r="AB115" s="173">
        <f t="shared" si="6"/>
        <v>329.76599999999996</v>
      </c>
      <c r="AC115" s="173">
        <f>'тарифы 2018 (1)'!AS115</f>
        <v>282</v>
      </c>
      <c r="AD115" s="173">
        <f>'тарифы 2018 (1)'!AU115</f>
        <v>249.81</v>
      </c>
      <c r="AE115" s="173">
        <f>'тарифы 2018 (1)'!AW115</f>
        <v>176</v>
      </c>
      <c r="AF115" s="173">
        <f>'тарифы 2018 (1)'!AY115</f>
        <v>208.08068</v>
      </c>
      <c r="AG115" s="173">
        <f>'тарифы 2018 (1)'!BA115</f>
        <v>299</v>
      </c>
      <c r="AH115" s="173">
        <f>'тарифы 2018 (1)'!BC115</f>
        <v>177.8207073954984</v>
      </c>
      <c r="AI115" s="173">
        <f>'тарифы 2018 (1)'!BE115</f>
        <v>493</v>
      </c>
      <c r="AJ115" s="173">
        <f>'тарифы 2018 (1)'!BG115</f>
        <v>194</v>
      </c>
      <c r="AK115" s="173">
        <f>'тарифы 2018 (1)'!BI115</f>
        <v>285</v>
      </c>
      <c r="AL115" s="173">
        <f>'тарифы 2018 (1)'!BK115</f>
        <v>189</v>
      </c>
      <c r="AM115" s="173">
        <f>'тарифы 2018 (1)'!BM115</f>
        <v>163</v>
      </c>
      <c r="AN115" s="173">
        <f>'тарифы 2018 (1)'!BO115</f>
        <v>280</v>
      </c>
      <c r="AO115" s="173">
        <f>'тарифы 2018 (1)'!BQ115</f>
        <v>279.85689952000001</v>
      </c>
      <c r="AP115" s="300">
        <f t="shared" si="8"/>
        <v>247.5972116105782</v>
      </c>
      <c r="AQ115" s="300" t="e">
        <f t="shared" si="9"/>
        <v>#REF!</v>
      </c>
    </row>
    <row r="116" spans="1:43" s="195" customFormat="1" ht="29.25" customHeight="1" thickBot="1" x14ac:dyDescent="0.3">
      <c r="A116" s="205">
        <v>42</v>
      </c>
      <c r="B116" s="24" t="s">
        <v>106</v>
      </c>
      <c r="C116" s="1390" t="s">
        <v>3</v>
      </c>
      <c r="D116" s="1390"/>
      <c r="E116" s="1053" t="s">
        <v>8</v>
      </c>
      <c r="F116" s="224" t="e">
        <f>#REF!</f>
        <v>#REF!</v>
      </c>
      <c r="G116" s="1053">
        <v>0.67</v>
      </c>
      <c r="H116" s="206" t="e">
        <f t="shared" si="7"/>
        <v>#REF!</v>
      </c>
      <c r="I116" s="206" t="e">
        <f>(H116*($I$9+#REF!))+H116</f>
        <v>#REF!</v>
      </c>
      <c r="J116" s="274" t="e">
        <f>ROUND(I116*#REF!*#REF!,0)</f>
        <v>#REF!</v>
      </c>
      <c r="K116" s="275" t="e">
        <f>'тарифы 2018 (1)'!K116</f>
        <v>#REF!</v>
      </c>
      <c r="L116" s="173">
        <f>'тарифы 2018 (1)'!M116</f>
        <v>251</v>
      </c>
      <c r="M116" s="173">
        <f>'тарифы 2018 (1)'!O116</f>
        <v>229.7</v>
      </c>
      <c r="N116" s="173">
        <f>'тарифы 2018 (1)'!Q116</f>
        <v>318.75</v>
      </c>
      <c r="O116" s="173">
        <f>'тарифы 2018 (1)'!S116</f>
        <v>341.8</v>
      </c>
      <c r="P116" s="173">
        <f>'тарифы 2018 (1)'!U116</f>
        <v>196</v>
      </c>
      <c r="Q116" s="173">
        <f>'тарифы 2018 (1)'!W116</f>
        <v>339.37652227847548</v>
      </c>
      <c r="R116" s="173">
        <f>'тарифы 2018 (1)'!Y116</f>
        <v>301</v>
      </c>
      <c r="S116" s="173">
        <f>'тарифы 2018 (1)'!AA116</f>
        <v>556</v>
      </c>
      <c r="T116" s="173">
        <f>'тарифы 2018 (1)'!AC116</f>
        <v>423</v>
      </c>
      <c r="U116" s="173">
        <f>'тарифы 2018 (1)'!AE116</f>
        <v>265</v>
      </c>
      <c r="V116" s="173">
        <f>'тарифы 2018 (1)'!AG116</f>
        <v>333</v>
      </c>
      <c r="W116" s="173">
        <f>'тарифы 2018 (1)'!AI116</f>
        <v>276</v>
      </c>
      <c r="X116" s="173">
        <f>'тарифы 2018 (1)'!AK116</f>
        <v>273</v>
      </c>
      <c r="Y116" s="174">
        <v>186</v>
      </c>
      <c r="Z116" s="173">
        <f>'тарифы 2018 (1)'!AO116</f>
        <v>390.3</v>
      </c>
      <c r="AA116" s="173">
        <f>'тарифы 2018 (1)'!AQ116</f>
        <v>300.72999999999996</v>
      </c>
      <c r="AB116" s="173">
        <f t="shared" si="6"/>
        <v>300.72999999999996</v>
      </c>
      <c r="AC116" s="173">
        <f>'тарифы 2018 (1)'!AS116</f>
        <v>378</v>
      </c>
      <c r="AD116" s="173">
        <f>'тарифы 2018 (1)'!AU116</f>
        <v>334.75</v>
      </c>
      <c r="AE116" s="173">
        <f>'тарифы 2018 (1)'!AW116</f>
        <v>235</v>
      </c>
      <c r="AF116" s="173">
        <f>'тарифы 2018 (1)'!AY116</f>
        <v>278.82516000000004</v>
      </c>
      <c r="AG116" s="173">
        <f>'тарифы 2018 (1)'!BA116</f>
        <v>384</v>
      </c>
      <c r="AH116" s="173">
        <f>'тарифы 2018 (1)'!BC116</f>
        <v>238.22158273381297</v>
      </c>
      <c r="AI116" s="173">
        <f>'тарифы 2018 (1)'!BE116</f>
        <v>660</v>
      </c>
      <c r="AJ116" s="173">
        <f>'тарифы 2018 (1)'!BG116</f>
        <v>260</v>
      </c>
      <c r="AK116" s="173">
        <f>'тарифы 2018 (1)'!BI116</f>
        <v>382</v>
      </c>
      <c r="AL116" s="173">
        <f>'тарифы 2018 (1)'!BK116</f>
        <v>253</v>
      </c>
      <c r="AM116" s="173">
        <f>'тарифы 2018 (1)'!BM116</f>
        <v>218</v>
      </c>
      <c r="AN116" s="173">
        <f>'тарифы 2018 (1)'!BO116</f>
        <v>375</v>
      </c>
      <c r="AO116" s="173">
        <f>'тарифы 2018 (1)'!BQ116</f>
        <v>375.00769812000004</v>
      </c>
      <c r="AP116" s="300">
        <f t="shared" si="8"/>
        <v>321.77303210440965</v>
      </c>
      <c r="AQ116" s="300" t="e">
        <f t="shared" si="9"/>
        <v>#REF!</v>
      </c>
    </row>
    <row r="117" spans="1:43" s="195" customFormat="1" ht="29.25" customHeight="1" thickBot="1" x14ac:dyDescent="0.3">
      <c r="A117" s="205">
        <v>43</v>
      </c>
      <c r="B117" s="24" t="s">
        <v>107</v>
      </c>
      <c r="C117" s="1390" t="s">
        <v>3</v>
      </c>
      <c r="D117" s="1390"/>
      <c r="E117" s="1053" t="s">
        <v>8</v>
      </c>
      <c r="F117" s="224" t="e">
        <f>#REF!</f>
        <v>#REF!</v>
      </c>
      <c r="G117" s="1053">
        <v>0.3</v>
      </c>
      <c r="H117" s="206" t="e">
        <f t="shared" si="7"/>
        <v>#REF!</v>
      </c>
      <c r="I117" s="206" t="e">
        <f>(H117*($I$9+#REF!))+H117</f>
        <v>#REF!</v>
      </c>
      <c r="J117" s="274" t="e">
        <f>ROUND(I117*#REF!*#REF!,0)</f>
        <v>#REF!</v>
      </c>
      <c r="K117" s="275" t="e">
        <f>'тарифы 2018 (1)'!K117</f>
        <v>#REF!</v>
      </c>
      <c r="L117" s="173">
        <f>'тарифы 2018 (1)'!M117</f>
        <v>112</v>
      </c>
      <c r="M117" s="173">
        <f>'тарифы 2018 (1)'!O117</f>
        <v>102.9</v>
      </c>
      <c r="N117" s="173">
        <f>'тарифы 2018 (1)'!Q117</f>
        <v>142.5</v>
      </c>
      <c r="O117" s="173">
        <f>'тарифы 2018 (1)'!S117</f>
        <v>153.1</v>
      </c>
      <c r="P117" s="173">
        <f>'тарифы 2018 (1)'!U117</f>
        <v>88</v>
      </c>
      <c r="Q117" s="173">
        <f>'тарифы 2018 (1)'!W117</f>
        <v>151.95963684110839</v>
      </c>
      <c r="R117" s="173">
        <f>'тарифы 2018 (1)'!Y117</f>
        <v>135</v>
      </c>
      <c r="S117" s="173">
        <f>'тарифы 2018 (1)'!AA117</f>
        <v>249</v>
      </c>
      <c r="T117" s="173">
        <f>'тарифы 2018 (1)'!AC117</f>
        <v>189</v>
      </c>
      <c r="U117" s="173">
        <f>'тарифы 2018 (1)'!AE117</f>
        <v>118</v>
      </c>
      <c r="V117" s="173">
        <f>'тарифы 2018 (1)'!AG117</f>
        <v>149</v>
      </c>
      <c r="W117" s="173">
        <f>'тарифы 2018 (1)'!AI117</f>
        <v>123</v>
      </c>
      <c r="X117" s="173">
        <f>'тарифы 2018 (1)'!AK117</f>
        <v>122</v>
      </c>
      <c r="Y117" s="174">
        <v>83</v>
      </c>
      <c r="Z117" s="173">
        <f>'тарифы 2018 (1)'!AO117</f>
        <v>174.8</v>
      </c>
      <c r="AA117" s="173">
        <f>'тарифы 2018 (1)'!AQ117</f>
        <v>199.10399999999998</v>
      </c>
      <c r="AB117" s="173">
        <f t="shared" si="6"/>
        <v>199.10399999999998</v>
      </c>
      <c r="AC117" s="173">
        <f>'тарифы 2018 (1)'!AS117</f>
        <v>169</v>
      </c>
      <c r="AD117" s="173">
        <f>'тарифы 2018 (1)'!AU117</f>
        <v>149.88999999999999</v>
      </c>
      <c r="AE117" s="173">
        <f>'тарифы 2018 (1)'!AW117</f>
        <v>105</v>
      </c>
      <c r="AF117" s="173">
        <f>'тарифы 2018 (1)'!AY117</f>
        <v>124.8463</v>
      </c>
      <c r="AG117" s="173">
        <f>'тарифы 2018 (1)'!BA117</f>
        <v>170</v>
      </c>
      <c r="AH117" s="173">
        <f>'тарифы 2018 (1)'!BC117</f>
        <v>106.23828877005349</v>
      </c>
      <c r="AI117" s="173">
        <f>'тарифы 2018 (1)'!BE117</f>
        <v>296</v>
      </c>
      <c r="AJ117" s="173">
        <f>'тарифы 2018 (1)'!BG117</f>
        <v>117</v>
      </c>
      <c r="AK117" s="173">
        <f>'тарифы 2018 (1)'!BI117</f>
        <v>171</v>
      </c>
      <c r="AL117" s="173">
        <f>'тарифы 2018 (1)'!BK117</f>
        <v>113</v>
      </c>
      <c r="AM117" s="173">
        <f>'тарифы 2018 (1)'!BM117</f>
        <v>98</v>
      </c>
      <c r="AN117" s="173">
        <f>'тарифы 2018 (1)'!BO117</f>
        <v>168</v>
      </c>
      <c r="AO117" s="173">
        <f>'тарифы 2018 (1)'!BQ117</f>
        <v>167.90593116000002</v>
      </c>
      <c r="AP117" s="300">
        <f t="shared" si="8"/>
        <v>148.24493855903876</v>
      </c>
      <c r="AQ117" s="300" t="e">
        <f t="shared" si="9"/>
        <v>#REF!</v>
      </c>
    </row>
    <row r="118" spans="1:43" s="195" customFormat="1" ht="40.5" customHeight="1" thickBot="1" x14ac:dyDescent="0.3">
      <c r="A118" s="205">
        <v>44</v>
      </c>
      <c r="B118" s="24" t="s">
        <v>108</v>
      </c>
      <c r="C118" s="1390" t="s">
        <v>3</v>
      </c>
      <c r="D118" s="1390"/>
      <c r="E118" s="1053" t="s">
        <v>8</v>
      </c>
      <c r="F118" s="224" t="e">
        <f>#REF!</f>
        <v>#REF!</v>
      </c>
      <c r="G118" s="1053">
        <v>0.5</v>
      </c>
      <c r="H118" s="206" t="e">
        <f t="shared" si="7"/>
        <v>#REF!</v>
      </c>
      <c r="I118" s="206" t="e">
        <f>(H118*($I$9+#REF!))+H118</f>
        <v>#REF!</v>
      </c>
      <c r="J118" s="274" t="e">
        <f>ROUND(I118*#REF!*#REF!,0)</f>
        <v>#REF!</v>
      </c>
      <c r="K118" s="275" t="e">
        <f>'тарифы 2018 (1)'!K118</f>
        <v>#REF!</v>
      </c>
      <c r="L118" s="173">
        <f>'тарифы 2018 (1)'!M118</f>
        <v>187</v>
      </c>
      <c r="M118" s="173">
        <f>'тарифы 2018 (1)'!O118</f>
        <v>171.4</v>
      </c>
      <c r="N118" s="173">
        <f>'тарифы 2018 (1)'!Q118</f>
        <v>237.75</v>
      </c>
      <c r="O118" s="173">
        <f>'тарифы 2018 (1)'!S118</f>
        <v>255.1</v>
      </c>
      <c r="P118" s="173">
        <f>'тарифы 2018 (1)'!U118</f>
        <v>146</v>
      </c>
      <c r="Q118" s="173">
        <f>'тарифы 2018 (1)'!W118</f>
        <v>253.2660614018474</v>
      </c>
      <c r="R118" s="173">
        <f>'тарифы 2018 (1)'!Y118</f>
        <v>225</v>
      </c>
      <c r="S118" s="173">
        <f>'тарифы 2018 (1)'!AA118</f>
        <v>415</v>
      </c>
      <c r="T118" s="173">
        <f>'тарифы 2018 (1)'!AC118</f>
        <v>315</v>
      </c>
      <c r="U118" s="173">
        <f>'тарифы 2018 (1)'!AE118</f>
        <v>197</v>
      </c>
      <c r="V118" s="173">
        <f>'тарифы 2018 (1)'!AG118</f>
        <v>249</v>
      </c>
      <c r="W118" s="173">
        <f>'тарифы 2018 (1)'!AI118</f>
        <v>206</v>
      </c>
      <c r="X118" s="173">
        <f>'тарифы 2018 (1)'!AK118</f>
        <v>204</v>
      </c>
      <c r="Y118" s="174">
        <v>139</v>
      </c>
      <c r="Z118" s="173">
        <f>'тарифы 2018 (1)'!AO118</f>
        <v>291.3</v>
      </c>
      <c r="AA118" s="173">
        <f>'тарифы 2018 (1)'!AQ118</f>
        <v>403.39299999999997</v>
      </c>
      <c r="AB118" s="173">
        <f t="shared" si="6"/>
        <v>403.39299999999997</v>
      </c>
      <c r="AC118" s="173">
        <f>'тарифы 2018 (1)'!AS118</f>
        <v>282</v>
      </c>
      <c r="AD118" s="173">
        <f>'тарифы 2018 (1)'!AU118</f>
        <v>249.81</v>
      </c>
      <c r="AE118" s="173">
        <f>'тарифы 2018 (1)'!AW118</f>
        <v>176</v>
      </c>
      <c r="AF118" s="173">
        <f>'тарифы 2018 (1)'!AY118</f>
        <v>208.08068</v>
      </c>
      <c r="AG118" s="173">
        <f>'тарифы 2018 (1)'!BA118</f>
        <v>299</v>
      </c>
      <c r="AH118" s="173">
        <f>'тарифы 2018 (1)'!BC118</f>
        <v>177.8207073954984</v>
      </c>
      <c r="AI118" s="173">
        <f>'тарифы 2018 (1)'!BE118</f>
        <v>493</v>
      </c>
      <c r="AJ118" s="173">
        <f>'тарифы 2018 (1)'!BG118</f>
        <v>194</v>
      </c>
      <c r="AK118" s="173">
        <f>'тарифы 2018 (1)'!BI118</f>
        <v>285</v>
      </c>
      <c r="AL118" s="173">
        <f>'тарифы 2018 (1)'!BK118</f>
        <v>189</v>
      </c>
      <c r="AM118" s="173">
        <f>'тарифы 2018 (1)'!BM118</f>
        <v>163</v>
      </c>
      <c r="AN118" s="173">
        <f>'тарифы 2018 (1)'!BO118</f>
        <v>280</v>
      </c>
      <c r="AO118" s="173">
        <f>'тарифы 2018 (1)'!BQ118</f>
        <v>279.85689952000001</v>
      </c>
      <c r="AP118" s="300">
        <f t="shared" si="8"/>
        <v>252.50567827724487</v>
      </c>
      <c r="AQ118" s="300" t="e">
        <f t="shared" si="9"/>
        <v>#REF!</v>
      </c>
    </row>
    <row r="119" spans="1:43" s="195" customFormat="1" ht="40.5" customHeight="1" thickBot="1" x14ac:dyDescent="0.3">
      <c r="A119" s="205">
        <v>45</v>
      </c>
      <c r="B119" s="24" t="s">
        <v>109</v>
      </c>
      <c r="C119" s="1390" t="s">
        <v>3</v>
      </c>
      <c r="D119" s="1390"/>
      <c r="E119" s="1053" t="s">
        <v>8</v>
      </c>
      <c r="F119" s="224" t="e">
        <f>#REF!</f>
        <v>#REF!</v>
      </c>
      <c r="G119" s="1053">
        <v>0.33</v>
      </c>
      <c r="H119" s="206" t="e">
        <f t="shared" si="7"/>
        <v>#REF!</v>
      </c>
      <c r="I119" s="206" t="e">
        <f>(H119*($I$9+#REF!))+H119</f>
        <v>#REF!</v>
      </c>
      <c r="J119" s="274" t="e">
        <f>ROUND(I119*#REF!*#REF!,0)</f>
        <v>#REF!</v>
      </c>
      <c r="K119" s="275" t="e">
        <f>'тарифы 2018 (1)'!K119</f>
        <v>#REF!</v>
      </c>
      <c r="L119" s="173">
        <f>'тарифы 2018 (1)'!M119</f>
        <v>123</v>
      </c>
      <c r="M119" s="173">
        <f>'тарифы 2018 (1)'!O119</f>
        <v>113.2</v>
      </c>
      <c r="N119" s="173">
        <f>'тарифы 2018 (1)'!Q119</f>
        <v>156.75</v>
      </c>
      <c r="O119" s="173">
        <f>'тарифы 2018 (1)'!S119</f>
        <v>168.4</v>
      </c>
      <c r="P119" s="173">
        <f>'тарифы 2018 (1)'!U119</f>
        <v>96</v>
      </c>
      <c r="Q119" s="173">
        <f>'тарифы 2018 (1)'!W119</f>
        <v>167.15560052521928</v>
      </c>
      <c r="R119" s="173"/>
      <c r="S119" s="173">
        <f>'тарифы 2018 (1)'!AA119</f>
        <v>274</v>
      </c>
      <c r="T119" s="173">
        <f>'тарифы 2018 (1)'!AC119</f>
        <v>208</v>
      </c>
      <c r="U119" s="173">
        <f>'тарифы 2018 (1)'!AE119</f>
        <v>130</v>
      </c>
      <c r="V119" s="173">
        <f>'тарифы 2018 (1)'!AG119</f>
        <v>164</v>
      </c>
      <c r="W119" s="173">
        <f>'тарифы 2018 (1)'!AI119</f>
        <v>136</v>
      </c>
      <c r="X119" s="173">
        <f>'тарифы 2018 (1)'!AK119</f>
        <v>134</v>
      </c>
      <c r="Y119" s="174">
        <v>92</v>
      </c>
      <c r="Z119" s="173">
        <f>'тарифы 2018 (1)'!AO119</f>
        <v>192.3</v>
      </c>
      <c r="AA119" s="173">
        <f>'тарифы 2018 (1)'!AQ119</f>
        <v>259.25</v>
      </c>
      <c r="AB119" s="173">
        <f t="shared" si="6"/>
        <v>259.25</v>
      </c>
      <c r="AC119" s="173">
        <f>'тарифы 2018 (1)'!AS119</f>
        <v>186</v>
      </c>
      <c r="AD119" s="173">
        <f>'тарифы 2018 (1)'!AU119</f>
        <v>164.88</v>
      </c>
      <c r="AE119" s="173">
        <f>'тарифы 2018 (1)'!AW119</f>
        <v>116</v>
      </c>
      <c r="AF119" s="173">
        <f>'тарифы 2018 (1)'!AY119</f>
        <v>137.33620000000002</v>
      </c>
      <c r="AG119" s="173">
        <f>'тарифы 2018 (1)'!BA119</f>
        <v>198</v>
      </c>
      <c r="AH119" s="173">
        <f>'тарифы 2018 (1)'!BC119</f>
        <v>117.41970731707318</v>
      </c>
      <c r="AI119" s="173">
        <f>'тарифы 2018 (1)'!BE119</f>
        <v>325</v>
      </c>
      <c r="AJ119" s="173">
        <f>'тарифы 2018 (1)'!BG119</f>
        <v>128</v>
      </c>
      <c r="AK119" s="173">
        <f>'тарифы 2018 (1)'!BI119</f>
        <v>188</v>
      </c>
      <c r="AL119" s="173">
        <f>'тарифы 2018 (1)'!BK119</f>
        <v>125</v>
      </c>
      <c r="AM119" s="173">
        <f>'тарифы 2018 (1)'!BM119</f>
        <v>108</v>
      </c>
      <c r="AN119" s="173">
        <f>'тарифы 2018 (1)'!BO119</f>
        <v>184</v>
      </c>
      <c r="AO119" s="173">
        <f>'тарифы 2018 (1)'!BQ119</f>
        <v>184.70610092000001</v>
      </c>
      <c r="AP119" s="300">
        <f t="shared" si="8"/>
        <v>166.74646926766525</v>
      </c>
      <c r="AQ119" s="300" t="e">
        <f t="shared" si="9"/>
        <v>#REF!</v>
      </c>
    </row>
    <row r="120" spans="1:43" s="195" customFormat="1" ht="40.5" customHeight="1" thickBot="1" x14ac:dyDescent="0.3">
      <c r="A120" s="205">
        <v>46</v>
      </c>
      <c r="B120" s="24" t="s">
        <v>110</v>
      </c>
      <c r="C120" s="1390" t="s">
        <v>3</v>
      </c>
      <c r="D120" s="1390"/>
      <c r="E120" s="1053" t="s">
        <v>8</v>
      </c>
      <c r="F120" s="224" t="e">
        <f>#REF!</f>
        <v>#REF!</v>
      </c>
      <c r="G120" s="1053">
        <v>0.67</v>
      </c>
      <c r="H120" s="206" t="e">
        <f t="shared" si="7"/>
        <v>#REF!</v>
      </c>
      <c r="I120" s="206" t="e">
        <f>(H120*($I$9+#REF!))+H120</f>
        <v>#REF!</v>
      </c>
      <c r="J120" s="274" t="e">
        <f>ROUND(I120*#REF!*#REF!,0)</f>
        <v>#REF!</v>
      </c>
      <c r="K120" s="275" t="e">
        <f>'тарифы 2018 (1)'!K120</f>
        <v>#REF!</v>
      </c>
      <c r="L120" s="173">
        <f>'тарифы 2018 (1)'!M120</f>
        <v>251</v>
      </c>
      <c r="M120" s="173">
        <f>'тарифы 2018 (1)'!O120</f>
        <v>229.7</v>
      </c>
      <c r="N120" s="173">
        <f>'тарифы 2018 (1)'!Q120</f>
        <v>318.75</v>
      </c>
      <c r="O120" s="173">
        <f>'тарифы 2018 (1)'!S120</f>
        <v>341.8</v>
      </c>
      <c r="P120" s="173">
        <f>'тарифы 2018 (1)'!U120</f>
        <v>196</v>
      </c>
      <c r="Q120" s="173">
        <f>'тарифы 2018 (1)'!W120</f>
        <v>339.37652227847548</v>
      </c>
      <c r="R120" s="173">
        <f>'тарифы 2018 (1)'!Y120</f>
        <v>301</v>
      </c>
      <c r="S120" s="173">
        <f>'тарифы 2018 (1)'!AA120</f>
        <v>556</v>
      </c>
      <c r="T120" s="173">
        <f>'тарифы 2018 (1)'!AC120</f>
        <v>423</v>
      </c>
      <c r="U120" s="173">
        <f>'тарифы 2018 (1)'!AE120</f>
        <v>265</v>
      </c>
      <c r="V120" s="173">
        <f>'тарифы 2018 (1)'!AG120</f>
        <v>333</v>
      </c>
      <c r="W120" s="173">
        <f>'тарифы 2018 (1)'!AI120</f>
        <v>276</v>
      </c>
      <c r="X120" s="173">
        <f>'тарифы 2018 (1)'!AK120</f>
        <v>273</v>
      </c>
      <c r="Y120" s="174">
        <v>186</v>
      </c>
      <c r="Z120" s="173">
        <f>'тарифы 2018 (1)'!AO120</f>
        <v>390.3</v>
      </c>
      <c r="AA120" s="173">
        <f>'тарифы 2018 (1)'!AQ120</f>
        <v>300.72999999999996</v>
      </c>
      <c r="AB120" s="173">
        <f t="shared" si="6"/>
        <v>300.72999999999996</v>
      </c>
      <c r="AC120" s="173">
        <f>'тарифы 2018 (1)'!AS120</f>
        <v>378</v>
      </c>
      <c r="AD120" s="173">
        <f>'тарифы 2018 (1)'!AU120</f>
        <v>334.75</v>
      </c>
      <c r="AE120" s="173">
        <f>'тарифы 2018 (1)'!AW120</f>
        <v>235</v>
      </c>
      <c r="AF120" s="173">
        <f>'тарифы 2018 (1)'!AY120</f>
        <v>278.82516000000004</v>
      </c>
      <c r="AG120" s="173">
        <f>'тарифы 2018 (1)'!BA120</f>
        <v>402</v>
      </c>
      <c r="AH120" s="173">
        <f>'тарифы 2018 (1)'!BC120</f>
        <v>238.22158273381297</v>
      </c>
      <c r="AI120" s="173">
        <f>'тарифы 2018 (1)'!BE120</f>
        <v>660</v>
      </c>
      <c r="AJ120" s="173">
        <f>'тарифы 2018 (1)'!BG120</f>
        <v>260</v>
      </c>
      <c r="AK120" s="173">
        <f>'тарифы 2018 (1)'!BI120</f>
        <v>382</v>
      </c>
      <c r="AL120" s="173">
        <f>'тарифы 2018 (1)'!BK120</f>
        <v>253</v>
      </c>
      <c r="AM120" s="173">
        <f>'тарифы 2018 (1)'!BM120</f>
        <v>218</v>
      </c>
      <c r="AN120" s="173">
        <f>'тарифы 2018 (1)'!BO120</f>
        <v>375</v>
      </c>
      <c r="AO120" s="173">
        <f>'тарифы 2018 (1)'!BQ120</f>
        <v>375.00769812000004</v>
      </c>
      <c r="AP120" s="300">
        <f t="shared" si="8"/>
        <v>322.37303210440962</v>
      </c>
      <c r="AQ120" s="300" t="e">
        <f t="shared" si="9"/>
        <v>#REF!</v>
      </c>
    </row>
    <row r="121" spans="1:43" s="195" customFormat="1" ht="40.5" customHeight="1" thickBot="1" x14ac:dyDescent="0.3">
      <c r="A121" s="205">
        <v>47</v>
      </c>
      <c r="B121" s="24" t="s">
        <v>111</v>
      </c>
      <c r="C121" s="1390" t="s">
        <v>3</v>
      </c>
      <c r="D121" s="1390"/>
      <c r="E121" s="1053" t="s">
        <v>8</v>
      </c>
      <c r="F121" s="224" t="e">
        <f>#REF!</f>
        <v>#REF!</v>
      </c>
      <c r="G121" s="1053">
        <v>0.25</v>
      </c>
      <c r="H121" s="206" t="e">
        <f t="shared" si="7"/>
        <v>#REF!</v>
      </c>
      <c r="I121" s="206" t="e">
        <f>(H121*($I$9+#REF!))+H121</f>
        <v>#REF!</v>
      </c>
      <c r="J121" s="274" t="e">
        <f>ROUND(I121*#REF!*#REF!,0)</f>
        <v>#REF!</v>
      </c>
      <c r="K121" s="275" t="e">
        <f>'тарифы 2018 (1)'!K121</f>
        <v>#REF!</v>
      </c>
      <c r="L121" s="173">
        <f>'тарифы 2018 (1)'!M121</f>
        <v>94</v>
      </c>
      <c r="M121" s="173">
        <f>'тарифы 2018 (1)'!O121</f>
        <v>85.7</v>
      </c>
      <c r="N121" s="173">
        <f>'тарифы 2018 (1)'!Q121</f>
        <v>118.5</v>
      </c>
      <c r="O121" s="173">
        <f>'тарифы 2018 (1)'!S121</f>
        <v>127.5</v>
      </c>
      <c r="P121" s="173">
        <f>'тарифы 2018 (1)'!U121</f>
        <v>73</v>
      </c>
      <c r="Q121" s="173">
        <f>'тарифы 2018 (1)'!W121</f>
        <v>126.6330307009237</v>
      </c>
      <c r="R121" s="173">
        <f>'тарифы 2018 (1)'!Y121</f>
        <v>112</v>
      </c>
      <c r="S121" s="173">
        <f>'тарифы 2018 (1)'!AA121</f>
        <v>207</v>
      </c>
      <c r="T121" s="173">
        <f>'тарифы 2018 (1)'!AC121</f>
        <v>158</v>
      </c>
      <c r="U121" s="173">
        <f>'тарифы 2018 (1)'!AE121</f>
        <v>99</v>
      </c>
      <c r="V121" s="173">
        <f>'тарифы 2018 (1)'!AG121</f>
        <v>124</v>
      </c>
      <c r="W121" s="173">
        <f>'тарифы 2018 (1)'!AI121</f>
        <v>104</v>
      </c>
      <c r="X121" s="173">
        <f>'тарифы 2018 (1)'!AK121</f>
        <v>101</v>
      </c>
      <c r="Y121" s="174">
        <v>69</v>
      </c>
      <c r="Z121" s="173">
        <f>'тарифы 2018 (1)'!AO121</f>
        <v>145.6</v>
      </c>
      <c r="AA121" s="173">
        <f>'тарифы 2018 (1)'!AQ121</f>
        <v>360.87599999999998</v>
      </c>
      <c r="AB121" s="173">
        <f t="shared" si="6"/>
        <v>360.87599999999998</v>
      </c>
      <c r="AC121" s="173">
        <f>'тарифы 2018 (1)'!AS121</f>
        <v>141</v>
      </c>
      <c r="AD121" s="173">
        <f>'тарифы 2018 (1)'!AU121</f>
        <v>124.91</v>
      </c>
      <c r="AE121" s="173">
        <f>'тарифы 2018 (1)'!AW121</f>
        <v>88</v>
      </c>
      <c r="AF121" s="173">
        <f>'тарифы 2018 (1)'!AY121</f>
        <v>104.04033999999999</v>
      </c>
      <c r="AG121" s="173">
        <f>'тарифы 2018 (1)'!BA121</f>
        <v>149</v>
      </c>
      <c r="AH121" s="173">
        <f>'тарифы 2018 (1)'!BC121</f>
        <v>88.354358974358973</v>
      </c>
      <c r="AI121" s="173">
        <f>'тарифы 2018 (1)'!BE121</f>
        <v>246</v>
      </c>
      <c r="AJ121" s="173">
        <f>'тарифы 2018 (1)'!BG121</f>
        <v>97</v>
      </c>
      <c r="AK121" s="173">
        <f>'тарифы 2018 (1)'!BI121</f>
        <v>143</v>
      </c>
      <c r="AL121" s="173">
        <f>'тарифы 2018 (1)'!BK121</f>
        <v>94</v>
      </c>
      <c r="AM121" s="173">
        <f>'тарифы 2018 (1)'!BM121</f>
        <v>82</v>
      </c>
      <c r="AN121" s="173">
        <f>'тарифы 2018 (1)'!BO121</f>
        <v>140</v>
      </c>
      <c r="AO121" s="173">
        <f>'тарифы 2018 (1)'!BQ121</f>
        <v>139.92844976000001</v>
      </c>
      <c r="AP121" s="300">
        <f t="shared" si="8"/>
        <v>136.79727264784276</v>
      </c>
      <c r="AQ121" s="300" t="e">
        <f t="shared" si="9"/>
        <v>#REF!</v>
      </c>
    </row>
    <row r="122" spans="1:43" s="195" customFormat="1" ht="40.5" customHeight="1" thickBot="1" x14ac:dyDescent="0.3">
      <c r="A122" s="205">
        <v>48</v>
      </c>
      <c r="B122" s="24" t="s">
        <v>112</v>
      </c>
      <c r="C122" s="1390" t="s">
        <v>3</v>
      </c>
      <c r="D122" s="1390"/>
      <c r="E122" s="1053" t="s">
        <v>8</v>
      </c>
      <c r="F122" s="224" t="e">
        <f>#REF!</f>
        <v>#REF!</v>
      </c>
      <c r="G122" s="1053">
        <v>0.5</v>
      </c>
      <c r="H122" s="206" t="e">
        <f t="shared" si="7"/>
        <v>#REF!</v>
      </c>
      <c r="I122" s="206" t="e">
        <f>(H122*($I$9+#REF!))+H122</f>
        <v>#REF!</v>
      </c>
      <c r="J122" s="274" t="e">
        <f>ROUND(I122*#REF!*#REF!,0)</f>
        <v>#REF!</v>
      </c>
      <c r="K122" s="275" t="e">
        <f>'тарифы 2018 (1)'!K122</f>
        <v>#REF!</v>
      </c>
      <c r="L122" s="173">
        <f>'тарифы 2018 (1)'!M122</f>
        <v>187</v>
      </c>
      <c r="M122" s="173">
        <f>'тарифы 2018 (1)'!O122</f>
        <v>171.4</v>
      </c>
      <c r="N122" s="173">
        <f>'тарифы 2018 (1)'!Q122</f>
        <v>237.75</v>
      </c>
      <c r="O122" s="173">
        <f>'тарифы 2018 (1)'!S122</f>
        <v>255.1</v>
      </c>
      <c r="P122" s="173">
        <f>'тарифы 2018 (1)'!U122</f>
        <v>146</v>
      </c>
      <c r="Q122" s="173">
        <f>'тарифы 2018 (1)'!W122</f>
        <v>253.2660614018474</v>
      </c>
      <c r="R122" s="173"/>
      <c r="S122" s="173">
        <f>'тарифы 2018 (1)'!AA122</f>
        <v>415</v>
      </c>
      <c r="T122" s="173">
        <f>'тарифы 2018 (1)'!AC122</f>
        <v>315</v>
      </c>
      <c r="U122" s="173">
        <f>'тарифы 2018 (1)'!AE122</f>
        <v>197</v>
      </c>
      <c r="V122" s="173">
        <f>'тарифы 2018 (1)'!AG122</f>
        <v>249</v>
      </c>
      <c r="W122" s="173">
        <f>'тарифы 2018 (1)'!AI122</f>
        <v>206</v>
      </c>
      <c r="X122" s="173">
        <f>'тарифы 2018 (1)'!AK122</f>
        <v>204</v>
      </c>
      <c r="Y122" s="174">
        <v>139</v>
      </c>
      <c r="Z122" s="173">
        <f>'тарифы 2018 (1)'!AO122</f>
        <v>291.3</v>
      </c>
      <c r="AA122" s="173">
        <f>'тарифы 2018 (1)'!AQ122</f>
        <v>180.43799999999999</v>
      </c>
      <c r="AB122" s="173">
        <f t="shared" si="6"/>
        <v>180.43799999999999</v>
      </c>
      <c r="AC122" s="173">
        <f>'тарифы 2018 (1)'!AS122</f>
        <v>282</v>
      </c>
      <c r="AD122" s="173">
        <f>'тарифы 2018 (1)'!AU122</f>
        <v>249.81</v>
      </c>
      <c r="AE122" s="173">
        <f>'тарифы 2018 (1)'!AW122</f>
        <v>176</v>
      </c>
      <c r="AF122" s="173">
        <f>'тарифы 2018 (1)'!AY122</f>
        <v>208.08068</v>
      </c>
      <c r="AG122" s="173">
        <f>'тарифы 2018 (1)'!BA122</f>
        <v>310</v>
      </c>
      <c r="AH122" s="173">
        <f>'тарифы 2018 (1)'!BC122</f>
        <v>177.8207073954984</v>
      </c>
      <c r="AI122" s="173">
        <f>'тарифы 2018 (1)'!BE122</f>
        <v>493</v>
      </c>
      <c r="AJ122" s="173">
        <f>'тарифы 2018 (1)'!BG122</f>
        <v>194</v>
      </c>
      <c r="AK122" s="173">
        <f>'тарифы 2018 (1)'!BI122</f>
        <v>285</v>
      </c>
      <c r="AL122" s="173">
        <f>'тарифы 2018 (1)'!BK122</f>
        <v>189</v>
      </c>
      <c r="AM122" s="173">
        <f>'тарифы 2018 (1)'!BM122</f>
        <v>163</v>
      </c>
      <c r="AN122" s="173">
        <f>'тарифы 2018 (1)'!BO122</f>
        <v>280</v>
      </c>
      <c r="AO122" s="173">
        <f>'тарифы 2018 (1)'!BQ122</f>
        <v>279.85689952000001</v>
      </c>
      <c r="AP122" s="300">
        <f t="shared" si="8"/>
        <v>238.45725339025333</v>
      </c>
      <c r="AQ122" s="300" t="e">
        <f t="shared" si="9"/>
        <v>#REF!</v>
      </c>
    </row>
    <row r="123" spans="1:43" s="195" customFormat="1" ht="40.5" customHeight="1" thickBot="1" x14ac:dyDescent="0.3">
      <c r="A123" s="205">
        <v>49</v>
      </c>
      <c r="B123" s="24" t="s">
        <v>113</v>
      </c>
      <c r="C123" s="1390" t="s">
        <v>3</v>
      </c>
      <c r="D123" s="1390"/>
      <c r="E123" s="1053" t="s">
        <v>8</v>
      </c>
      <c r="F123" s="224" t="e">
        <f>#REF!</f>
        <v>#REF!</v>
      </c>
      <c r="G123" s="1053">
        <v>0.6</v>
      </c>
      <c r="H123" s="206" t="e">
        <f t="shared" si="7"/>
        <v>#REF!</v>
      </c>
      <c r="I123" s="206" t="e">
        <f>(H123*($I$9+#REF!))+H123</f>
        <v>#REF!</v>
      </c>
      <c r="J123" s="274" t="e">
        <f>ROUND(I123*#REF!*#REF!,0)</f>
        <v>#REF!</v>
      </c>
      <c r="K123" s="275" t="e">
        <f>'тарифы 2018 (1)'!K123</f>
        <v>#REF!</v>
      </c>
      <c r="L123" s="173">
        <f>'тарифы 2018 (1)'!M123</f>
        <v>224</v>
      </c>
      <c r="M123" s="173">
        <f>'тарифы 2018 (1)'!O123</f>
        <v>205.7</v>
      </c>
      <c r="N123" s="173">
        <f>'тарифы 2018 (1)'!Q123</f>
        <v>285</v>
      </c>
      <c r="O123" s="173">
        <f>'тарифы 2018 (1)'!S123</f>
        <v>306.10000000000002</v>
      </c>
      <c r="P123" s="173">
        <f>'тарифы 2018 (1)'!U123</f>
        <v>175</v>
      </c>
      <c r="Q123" s="173">
        <f>'тарифы 2018 (1)'!W123</f>
        <v>303.91927368221678</v>
      </c>
      <c r="R123" s="173">
        <f>'тарифы 2018 (1)'!Y123</f>
        <v>270</v>
      </c>
      <c r="S123" s="173">
        <f>'тарифы 2018 (1)'!AA123</f>
        <v>498</v>
      </c>
      <c r="T123" s="173">
        <f>'тарифы 2018 (1)'!AC123</f>
        <v>378</v>
      </c>
      <c r="U123" s="173">
        <f>'тарифы 2018 (1)'!AE123</f>
        <v>237</v>
      </c>
      <c r="V123" s="173">
        <f>'тарифы 2018 (1)'!AG123</f>
        <v>299</v>
      </c>
      <c r="W123" s="173">
        <f>'тарифы 2018 (1)'!AI123</f>
        <v>248</v>
      </c>
      <c r="X123" s="173">
        <f>'тарифы 2018 (1)'!AK123</f>
        <v>245</v>
      </c>
      <c r="Y123" s="174">
        <v>167</v>
      </c>
      <c r="Z123" s="173">
        <f>'тарифы 2018 (1)'!AO123</f>
        <v>349.6</v>
      </c>
      <c r="AA123" s="173">
        <f>'тарифы 2018 (1)'!AQ123</f>
        <v>396.13399999999996</v>
      </c>
      <c r="AB123" s="173">
        <f t="shared" si="6"/>
        <v>396.13399999999996</v>
      </c>
      <c r="AC123" s="173">
        <f>'тарифы 2018 (1)'!AS123</f>
        <v>338</v>
      </c>
      <c r="AD123" s="173">
        <f>'тарифы 2018 (1)'!AU123</f>
        <v>299.77999999999997</v>
      </c>
      <c r="AE123" s="173">
        <f>'тарифы 2018 (1)'!AW123</f>
        <v>211</v>
      </c>
      <c r="AF123" s="173">
        <f>'тарифы 2018 (1)'!AY123</f>
        <v>249.6926</v>
      </c>
      <c r="AG123" s="173">
        <f>'тарифы 2018 (1)'!BA123</f>
        <v>360</v>
      </c>
      <c r="AH123" s="173">
        <f>'тарифы 2018 (1)'!BC123</f>
        <v>213.63474530831104</v>
      </c>
      <c r="AI123" s="173">
        <f>'тарифы 2018 (1)'!BE123</f>
        <v>591</v>
      </c>
      <c r="AJ123" s="173">
        <f>'тарифы 2018 (1)'!BG123</f>
        <v>233</v>
      </c>
      <c r="AK123" s="173">
        <f>'тарифы 2018 (1)'!BI123</f>
        <v>342</v>
      </c>
      <c r="AL123" s="173">
        <f>'тарифы 2018 (1)'!BK123</f>
        <v>227</v>
      </c>
      <c r="AM123" s="173">
        <f>'тарифы 2018 (1)'!BM123</f>
        <v>195</v>
      </c>
      <c r="AN123" s="173">
        <f>'тарифы 2018 (1)'!BO123</f>
        <v>335</v>
      </c>
      <c r="AO123" s="173">
        <f>'тарифы 2018 (1)'!BQ123</f>
        <v>335.82554324</v>
      </c>
      <c r="AP123" s="300">
        <f t="shared" si="8"/>
        <v>297.15067207435095</v>
      </c>
      <c r="AQ123" s="300" t="e">
        <f t="shared" si="9"/>
        <v>#REF!</v>
      </c>
    </row>
    <row r="124" spans="1:43" s="195" customFormat="1" ht="40.5" customHeight="1" thickBot="1" x14ac:dyDescent="0.3">
      <c r="A124" s="221">
        <v>50</v>
      </c>
      <c r="B124" s="105" t="s">
        <v>114</v>
      </c>
      <c r="C124" s="1383" t="s">
        <v>3</v>
      </c>
      <c r="D124" s="1383"/>
      <c r="E124" s="1054" t="s">
        <v>8</v>
      </c>
      <c r="F124" s="224" t="e">
        <f>#REF!</f>
        <v>#REF!</v>
      </c>
      <c r="G124" s="1054">
        <v>0.3</v>
      </c>
      <c r="H124" s="206" t="e">
        <f t="shared" si="7"/>
        <v>#REF!</v>
      </c>
      <c r="I124" s="241" t="e">
        <f>(H124*($I$9+#REF!))+H124</f>
        <v>#REF!</v>
      </c>
      <c r="J124" s="280" t="e">
        <f>ROUND(I124*#REF!*#REF!,0)</f>
        <v>#REF!</v>
      </c>
      <c r="K124" s="281" t="e">
        <f>'тарифы 2018 (1)'!K124</f>
        <v>#REF!</v>
      </c>
      <c r="L124" s="173">
        <f>'тарифы 2018 (1)'!M124</f>
        <v>112</v>
      </c>
      <c r="M124" s="173">
        <f>'тарифы 2018 (1)'!O124</f>
        <v>102.9</v>
      </c>
      <c r="N124" s="173">
        <f>'тарифы 2018 (1)'!Q124</f>
        <v>142.5</v>
      </c>
      <c r="O124" s="173">
        <f>'тарифы 2018 (1)'!S124</f>
        <v>153.1</v>
      </c>
      <c r="P124" s="173">
        <f>'тарифы 2018 (1)'!U124</f>
        <v>88</v>
      </c>
      <c r="Q124" s="173">
        <f>'тарифы 2018 (1)'!W124</f>
        <v>151.95963684110839</v>
      </c>
      <c r="R124" s="173"/>
      <c r="S124" s="173">
        <f>'тарифы 2018 (1)'!AA124</f>
        <v>249</v>
      </c>
      <c r="T124" s="173">
        <f>'тарифы 2018 (1)'!AC124</f>
        <v>189</v>
      </c>
      <c r="U124" s="173">
        <f>'тарифы 2018 (1)'!AE124</f>
        <v>118</v>
      </c>
      <c r="V124" s="173">
        <f>'тарифы 2018 (1)'!AG124</f>
        <v>149</v>
      </c>
      <c r="W124" s="173">
        <f>'тарифы 2018 (1)'!AI124</f>
        <v>123</v>
      </c>
      <c r="X124" s="173">
        <f>'тарифы 2018 (1)'!AK124</f>
        <v>122</v>
      </c>
      <c r="Y124" s="174">
        <v>83</v>
      </c>
      <c r="Z124" s="173">
        <f>'тарифы 2018 (1)'!AO124</f>
        <v>174.8</v>
      </c>
      <c r="AA124" s="173">
        <f>'тарифы 2018 (1)'!AQ124</f>
        <v>198.06699999999998</v>
      </c>
      <c r="AB124" s="173">
        <f t="shared" si="6"/>
        <v>198.06699999999998</v>
      </c>
      <c r="AC124" s="173">
        <f>'тарифы 2018 (1)'!AS124</f>
        <v>169</v>
      </c>
      <c r="AD124" s="173">
        <f>'тарифы 2018 (1)'!AU124</f>
        <v>149.88999999999999</v>
      </c>
      <c r="AE124" s="173">
        <f>'тарифы 2018 (1)'!AW124</f>
        <v>105</v>
      </c>
      <c r="AF124" s="173">
        <f>'тарифы 2018 (1)'!AY124</f>
        <v>124.8463</v>
      </c>
      <c r="AG124" s="173">
        <f>'тарифы 2018 (1)'!BA124</f>
        <v>181</v>
      </c>
      <c r="AH124" s="173">
        <f>'тарифы 2018 (1)'!BC124</f>
        <v>106.23828877005349</v>
      </c>
      <c r="AI124" s="173">
        <f>'тарифы 2018 (1)'!BE124</f>
        <v>296</v>
      </c>
      <c r="AJ124" s="173">
        <f>'тарифы 2018 (1)'!BG124</f>
        <v>117</v>
      </c>
      <c r="AK124" s="173">
        <f>'тарифы 2018 (1)'!BI124</f>
        <v>171</v>
      </c>
      <c r="AL124" s="173">
        <f>'тарифы 2018 (1)'!BK124</f>
        <v>113</v>
      </c>
      <c r="AM124" s="173">
        <f>'тарифы 2018 (1)'!BM124</f>
        <v>98</v>
      </c>
      <c r="AN124" s="173">
        <f>'тарифы 2018 (1)'!BO124</f>
        <v>168</v>
      </c>
      <c r="AO124" s="173">
        <f>'тарифы 2018 (1)'!BQ124</f>
        <v>167.90593116000002</v>
      </c>
      <c r="AP124" s="300">
        <f t="shared" si="8"/>
        <v>149.0094536817642</v>
      </c>
      <c r="AQ124" s="300" t="e">
        <f t="shared" si="9"/>
        <v>#REF!</v>
      </c>
    </row>
    <row r="125" spans="1:43" s="195" customFormat="1" ht="22.5" customHeight="1" thickBot="1" x14ac:dyDescent="0.3">
      <c r="A125" s="1388" t="s">
        <v>115</v>
      </c>
      <c r="B125" s="1389"/>
      <c r="C125" s="296"/>
      <c r="D125" s="296"/>
      <c r="E125" s="296"/>
      <c r="F125" s="296"/>
      <c r="G125" s="296"/>
      <c r="H125" s="296"/>
      <c r="I125" s="296"/>
      <c r="J125" s="296"/>
      <c r="K125" s="296"/>
      <c r="L125" s="173"/>
      <c r="M125" s="173"/>
      <c r="N125" s="173"/>
      <c r="O125" s="173"/>
      <c r="P125" s="173"/>
      <c r="Q125" s="173"/>
      <c r="R125" s="173"/>
      <c r="S125" s="173"/>
      <c r="T125" s="173"/>
      <c r="U125" s="173"/>
      <c r="V125" s="173"/>
      <c r="W125" s="173"/>
      <c r="X125" s="173"/>
      <c r="Y125" s="174"/>
      <c r="Z125" s="173"/>
      <c r="AA125" s="173"/>
      <c r="AB125" s="173">
        <f t="shared" si="6"/>
        <v>0</v>
      </c>
      <c r="AC125" s="173"/>
      <c r="AD125" s="173"/>
      <c r="AE125" s="173"/>
      <c r="AF125" s="173"/>
      <c r="AG125" s="173"/>
      <c r="AH125" s="173"/>
      <c r="AI125" s="173"/>
      <c r="AJ125" s="173"/>
      <c r="AK125" s="173"/>
      <c r="AL125" s="173"/>
      <c r="AM125" s="173"/>
      <c r="AN125" s="173"/>
      <c r="AO125" s="173"/>
      <c r="AP125" s="300"/>
      <c r="AQ125" s="300"/>
    </row>
    <row r="126" spans="1:43" s="195" customFormat="1" ht="41.25" customHeight="1" thickBot="1" x14ac:dyDescent="0.3">
      <c r="A126" s="205">
        <v>51</v>
      </c>
      <c r="B126" s="24" t="s">
        <v>116</v>
      </c>
      <c r="C126" s="1390" t="s">
        <v>3</v>
      </c>
      <c r="D126" s="1390"/>
      <c r="E126" s="1053" t="s">
        <v>8</v>
      </c>
      <c r="F126" s="224" t="e">
        <f>#REF!</f>
        <v>#REF!</v>
      </c>
      <c r="G126" s="1053">
        <v>3</v>
      </c>
      <c r="H126" s="206" t="e">
        <f t="shared" ref="H126:H189" si="10">F126*G126</f>
        <v>#REF!</v>
      </c>
      <c r="I126" s="206" t="e">
        <f>(H126*($I$9+#REF!))+H126</f>
        <v>#REF!</v>
      </c>
      <c r="J126" s="274" t="e">
        <f>ROUND(I126*#REF!*#REF!,0)</f>
        <v>#REF!</v>
      </c>
      <c r="K126" s="275" t="e">
        <f>'тарифы 2018 (1)'!K126</f>
        <v>#REF!</v>
      </c>
      <c r="L126" s="173">
        <f>'тарифы 2018 (1)'!M126</f>
        <v>1122</v>
      </c>
      <c r="M126" s="173">
        <f>'тарифы 2018 (1)'!O126</f>
        <v>1028.7</v>
      </c>
      <c r="N126" s="173">
        <f>'тарифы 2018 (1)'!Q126</f>
        <v>1426.5</v>
      </c>
      <c r="O126" s="173">
        <f>'тарифы 2018 (1)'!S126</f>
        <v>1530.6</v>
      </c>
      <c r="P126" s="173">
        <f>'тарифы 2018 (1)'!U126</f>
        <v>877</v>
      </c>
      <c r="Q126" s="173">
        <f>'тарифы 2018 (1)'!W126</f>
        <v>1519.5963684110841</v>
      </c>
      <c r="R126" s="173">
        <f>'тарифы 2018 (1)'!Y126</f>
        <v>1508</v>
      </c>
      <c r="S126" s="173">
        <f>'тарифы 2018 (1)'!AA126</f>
        <v>2488</v>
      </c>
      <c r="T126" s="173">
        <f>'тарифы 2018 (1)'!AC126</f>
        <v>1892</v>
      </c>
      <c r="U126" s="173">
        <f>'тарифы 2018 (1)'!AE126</f>
        <v>1185</v>
      </c>
      <c r="V126" s="173">
        <f>'тарифы 2018 (1)'!AG126</f>
        <v>1493</v>
      </c>
      <c r="W126" s="173">
        <f>'тарифы 2018 (1)'!AI126</f>
        <v>1237</v>
      </c>
      <c r="X126" s="173">
        <f>'тарифы 2018 (1)'!AK126</f>
        <v>1222</v>
      </c>
      <c r="Y126" s="174">
        <v>1165</v>
      </c>
      <c r="Z126" s="173">
        <f>'тарифы 2018 (1)'!AO126</f>
        <v>1747.8</v>
      </c>
      <c r="AA126" s="173">
        <f>'тарифы 2018 (1)'!AQ126</f>
        <v>1981.7069999999999</v>
      </c>
      <c r="AB126" s="173">
        <f t="shared" si="6"/>
        <v>1981.7069999999999</v>
      </c>
      <c r="AC126" s="173">
        <f>'тарифы 2018 (1)'!AS126</f>
        <v>1692</v>
      </c>
      <c r="AD126" s="173">
        <f>'тарифы 2018 (1)'!AU126</f>
        <v>1498.89</v>
      </c>
      <c r="AE126" s="173">
        <f>'тарифы 2018 (1)'!AW126</f>
        <v>1053</v>
      </c>
      <c r="AF126" s="173">
        <f>'тарифы 2018 (1)'!AY126</f>
        <v>1395.05332</v>
      </c>
      <c r="AG126" s="173">
        <f>'тарифы 2018 (1)'!BA126</f>
        <v>1993</v>
      </c>
      <c r="AH126" s="173">
        <f>'тарифы 2018 (1)'!BC126</f>
        <v>1068.1018649517687</v>
      </c>
      <c r="AI126" s="173">
        <f>'тарифы 2018 (1)'!BE126</f>
        <v>1692.079432</v>
      </c>
      <c r="AJ126" s="173">
        <f>'тарифы 2018 (1)'!BG126</f>
        <v>1308</v>
      </c>
      <c r="AK126" s="173">
        <f>'тарифы 2018 (1)'!BI126</f>
        <v>1712</v>
      </c>
      <c r="AL126" s="173">
        <f>'тарифы 2018 (1)'!BK126</f>
        <v>1134</v>
      </c>
      <c r="AM126" s="173">
        <f>'тарифы 2018 (1)'!BM126</f>
        <v>979</v>
      </c>
      <c r="AN126" s="173">
        <f>'тарифы 2018 (1)'!BO126</f>
        <v>1677</v>
      </c>
      <c r="AO126" s="173">
        <f>'тарифы 2018 (1)'!BQ126</f>
        <v>1784.6349712400001</v>
      </c>
      <c r="AP126" s="300">
        <f t="shared" si="8"/>
        <v>1479.7456652200949</v>
      </c>
      <c r="AQ126" s="300" t="e">
        <f t="shared" si="9"/>
        <v>#REF!</v>
      </c>
    </row>
    <row r="127" spans="1:43" s="195" customFormat="1" ht="41.25" customHeight="1" thickBot="1" x14ac:dyDescent="0.3">
      <c r="A127" s="205">
        <v>52</v>
      </c>
      <c r="B127" s="24" t="s">
        <v>117</v>
      </c>
      <c r="C127" s="1390" t="s">
        <v>3</v>
      </c>
      <c r="D127" s="1390"/>
      <c r="E127" s="1053" t="s">
        <v>8</v>
      </c>
      <c r="F127" s="224" t="e">
        <f>#REF!</f>
        <v>#REF!</v>
      </c>
      <c r="G127" s="1053">
        <v>6</v>
      </c>
      <c r="H127" s="206" t="e">
        <f t="shared" si="10"/>
        <v>#REF!</v>
      </c>
      <c r="I127" s="206" t="e">
        <f>(H127*($I$9+#REF!))+H127</f>
        <v>#REF!</v>
      </c>
      <c r="J127" s="274" t="e">
        <f>ROUND(I127*#REF!*#REF!,0)</f>
        <v>#REF!</v>
      </c>
      <c r="K127" s="275" t="e">
        <f>'тарифы 2018 (1)'!K127</f>
        <v>#REF!</v>
      </c>
      <c r="L127" s="173">
        <f>'тарифы 2018 (1)'!M127</f>
        <v>2244</v>
      </c>
      <c r="M127" s="173">
        <f>'тарифы 2018 (1)'!O127</f>
        <v>2057.4</v>
      </c>
      <c r="N127" s="173">
        <f>'тарифы 2018 (1)'!Q127</f>
        <v>2853</v>
      </c>
      <c r="O127" s="173">
        <f>'тарифы 2018 (1)'!S127</f>
        <v>3061.2</v>
      </c>
      <c r="P127" s="173">
        <f>'тарифы 2018 (1)'!U127</f>
        <v>1753</v>
      </c>
      <c r="Q127" s="173">
        <f>'тарифы 2018 (1)'!W127</f>
        <v>3519</v>
      </c>
      <c r="R127" s="173"/>
      <c r="S127" s="173">
        <f>'тарифы 2018 (1)'!AA127</f>
        <v>4976</v>
      </c>
      <c r="T127" s="173">
        <f>'тарифы 2018 (1)'!AC127</f>
        <v>3785</v>
      </c>
      <c r="U127" s="173">
        <f>'тарифы 2018 (1)'!AE127</f>
        <v>2369</v>
      </c>
      <c r="V127" s="173">
        <f>'тарифы 2018 (1)'!AG127</f>
        <v>2987</v>
      </c>
      <c r="W127" s="173">
        <f>'тарифы 2018 (1)'!AI127</f>
        <v>2476</v>
      </c>
      <c r="X127" s="173">
        <f>'тарифы 2018 (1)'!AK127</f>
        <v>2443</v>
      </c>
      <c r="Y127" s="174">
        <v>1165</v>
      </c>
      <c r="Z127" s="173">
        <f>'тарифы 2018 (1)'!AO127</f>
        <v>3495.6</v>
      </c>
      <c r="AA127" s="173">
        <f>'тарифы 2018 (1)'!AQ127</f>
        <v>2281.3999999999996</v>
      </c>
      <c r="AB127" s="173">
        <f t="shared" si="6"/>
        <v>2281.3999999999996</v>
      </c>
      <c r="AC127" s="173">
        <f>'тарифы 2018 (1)'!AS127</f>
        <v>3385</v>
      </c>
      <c r="AD127" s="173">
        <f>'тарифы 2018 (1)'!AU127</f>
        <v>2997.78</v>
      </c>
      <c r="AE127" s="173">
        <f>'тарифы 2018 (1)'!AW127</f>
        <v>2107</v>
      </c>
      <c r="AF127" s="173">
        <f>'тарифы 2018 (1)'!AY127</f>
        <v>3001.9290200000005</v>
      </c>
      <c r="AG127" s="173">
        <f>'тарифы 2018 (1)'!BA127</f>
        <v>3990</v>
      </c>
      <c r="AH127" s="173">
        <f>'тарифы 2018 (1)'!BC127</f>
        <v>2135.0706752411579</v>
      </c>
      <c r="AI127" s="173">
        <f>'тарифы 2018 (1)'!BE127</f>
        <v>5912</v>
      </c>
      <c r="AJ127" s="173">
        <f>'тарифы 2018 (1)'!BG127</f>
        <v>3280</v>
      </c>
      <c r="AK127" s="173">
        <f>'тарифы 2018 (1)'!BI127</f>
        <v>3424</v>
      </c>
      <c r="AL127" s="173">
        <f>'тарифы 2018 (1)'!BK127</f>
        <v>2268</v>
      </c>
      <c r="AM127" s="173">
        <f>'тарифы 2018 (1)'!BM127</f>
        <v>1957</v>
      </c>
      <c r="AN127" s="173">
        <f>'тарифы 2018 (1)'!BO127</f>
        <v>3354</v>
      </c>
      <c r="AO127" s="173">
        <f>'тарифы 2018 (1)'!BQ127</f>
        <v>5019.3</v>
      </c>
      <c r="AP127" s="300">
        <f t="shared" si="8"/>
        <v>2985.4510239738333</v>
      </c>
      <c r="AQ127" s="300" t="e">
        <f t="shared" si="9"/>
        <v>#REF!</v>
      </c>
    </row>
    <row r="128" spans="1:43" s="195" customFormat="1" ht="41.25" customHeight="1" thickBot="1" x14ac:dyDescent="0.3">
      <c r="A128" s="205">
        <v>53</v>
      </c>
      <c r="B128" s="24" t="s">
        <v>118</v>
      </c>
      <c r="C128" s="1390" t="s">
        <v>3</v>
      </c>
      <c r="D128" s="1390"/>
      <c r="E128" s="1053" t="s">
        <v>8</v>
      </c>
      <c r="F128" s="224" t="e">
        <f>#REF!</f>
        <v>#REF!</v>
      </c>
      <c r="G128" s="1053">
        <v>1</v>
      </c>
      <c r="H128" s="206" t="e">
        <f t="shared" si="10"/>
        <v>#REF!</v>
      </c>
      <c r="I128" s="206" t="e">
        <f>(H128*($I$9+#REF!))+H128</f>
        <v>#REF!</v>
      </c>
      <c r="J128" s="274" t="e">
        <f>ROUND(I128*#REF!*#REF!,0)</f>
        <v>#REF!</v>
      </c>
      <c r="K128" s="275" t="e">
        <f>'тарифы 2018 (1)'!K128</f>
        <v>#REF!</v>
      </c>
      <c r="L128" s="173">
        <f>'тарифы 2018 (1)'!M128</f>
        <v>374</v>
      </c>
      <c r="M128" s="173">
        <f>'тарифы 2018 (1)'!O128</f>
        <v>342.9</v>
      </c>
      <c r="N128" s="173">
        <f>'тарифы 2018 (1)'!Q128</f>
        <v>475.5</v>
      </c>
      <c r="O128" s="173">
        <f>'тарифы 2018 (1)'!S128</f>
        <v>510.2</v>
      </c>
      <c r="P128" s="173">
        <f>'тарифы 2018 (1)'!U128</f>
        <v>292</v>
      </c>
      <c r="Q128" s="173">
        <f>'тарифы 2018 (1)'!W128</f>
        <v>506.53212280369479</v>
      </c>
      <c r="R128" s="173"/>
      <c r="S128" s="173">
        <f>'тарифы 2018 (1)'!AA128</f>
        <v>829</v>
      </c>
      <c r="T128" s="173">
        <f>'тарифы 2018 (1)'!AC128</f>
        <v>631</v>
      </c>
      <c r="U128" s="173">
        <f>'тарифы 2018 (1)'!AE128</f>
        <v>395</v>
      </c>
      <c r="V128" s="173">
        <f>'тарифы 2018 (1)'!AG128</f>
        <v>498</v>
      </c>
      <c r="W128" s="173">
        <f>'тарифы 2018 (1)'!AI128</f>
        <v>412</v>
      </c>
      <c r="X128" s="173">
        <f>'тарифы 2018 (1)'!AK128</f>
        <v>407</v>
      </c>
      <c r="Y128" s="174">
        <v>1165</v>
      </c>
      <c r="Z128" s="173">
        <f>'тарифы 2018 (1)'!AO128</f>
        <v>582.6</v>
      </c>
      <c r="AA128" s="173">
        <f>'тарифы 2018 (1)'!AQ128</f>
        <v>660.56899999999996</v>
      </c>
      <c r="AB128" s="173">
        <f t="shared" si="6"/>
        <v>660.56899999999996</v>
      </c>
      <c r="AC128" s="173">
        <f>'тарифы 2018 (1)'!AS128</f>
        <v>564</v>
      </c>
      <c r="AD128" s="173">
        <f>'тарифы 2018 (1)'!AU128</f>
        <v>499.63</v>
      </c>
      <c r="AE128" s="173">
        <f>'тарифы 2018 (1)'!AW128</f>
        <v>351</v>
      </c>
      <c r="AF128" s="173">
        <f>'тарифы 2018 (1)'!AY128</f>
        <v>383</v>
      </c>
      <c r="AG128" s="173">
        <f>'тарифы 2018 (1)'!BA128</f>
        <v>646</v>
      </c>
      <c r="AH128" s="173">
        <f>'тарифы 2018 (1)'!BC128</f>
        <v>356.23022508038588</v>
      </c>
      <c r="AI128" s="173">
        <f>'тарифы 2018 (1)'!BE128</f>
        <v>985</v>
      </c>
      <c r="AJ128" s="173">
        <f>'тарифы 2018 (1)'!BG128</f>
        <v>547</v>
      </c>
      <c r="AK128" s="173">
        <f>'тарифы 2018 (1)'!BI128</f>
        <v>571</v>
      </c>
      <c r="AL128" s="173">
        <f>'тарифы 2018 (1)'!BK128</f>
        <v>378</v>
      </c>
      <c r="AM128" s="173">
        <f>'тарифы 2018 (1)'!BM128</f>
        <v>327</v>
      </c>
      <c r="AN128" s="173">
        <f>'тарифы 2018 (1)'!BO128</f>
        <v>559</v>
      </c>
      <c r="AO128" s="173">
        <f>'тарифы 2018 (1)'!BQ128</f>
        <v>836.00000000000011</v>
      </c>
      <c r="AP128" s="300">
        <f t="shared" si="8"/>
        <v>542.92173613393379</v>
      </c>
      <c r="AQ128" s="300" t="e">
        <f t="shared" si="9"/>
        <v>#REF!</v>
      </c>
    </row>
    <row r="129" spans="1:43" s="195" customFormat="1" ht="41.25" customHeight="1" thickBot="1" x14ac:dyDescent="0.3">
      <c r="A129" s="205">
        <v>54</v>
      </c>
      <c r="B129" s="24" t="s">
        <v>119</v>
      </c>
      <c r="C129" s="1390" t="s">
        <v>3</v>
      </c>
      <c r="D129" s="1390"/>
      <c r="E129" s="1053" t="s">
        <v>8</v>
      </c>
      <c r="F129" s="224" t="e">
        <f>#REF!</f>
        <v>#REF!</v>
      </c>
      <c r="G129" s="1053">
        <v>0.5</v>
      </c>
      <c r="H129" s="206" t="e">
        <f t="shared" si="10"/>
        <v>#REF!</v>
      </c>
      <c r="I129" s="206" t="e">
        <f>(H129*($I$9+#REF!))+H129</f>
        <v>#REF!</v>
      </c>
      <c r="J129" s="274" t="e">
        <f>ROUND(I129*#REF!*#REF!,0)</f>
        <v>#REF!</v>
      </c>
      <c r="K129" s="275" t="e">
        <f>'тарифы 2018 (1)'!K129</f>
        <v>#REF!</v>
      </c>
      <c r="L129" s="173">
        <f>'тарифы 2018 (1)'!M129</f>
        <v>187</v>
      </c>
      <c r="M129" s="173">
        <f>'тарифы 2018 (1)'!O129</f>
        <v>171.4</v>
      </c>
      <c r="N129" s="173">
        <f>'тарифы 2018 (1)'!Q129</f>
        <v>237.75</v>
      </c>
      <c r="O129" s="173">
        <f>'тарифы 2018 (1)'!S129</f>
        <v>255.1</v>
      </c>
      <c r="P129" s="173">
        <f>'тарифы 2018 (1)'!U129</f>
        <v>146</v>
      </c>
      <c r="Q129" s="173">
        <f>'тарифы 2018 (1)'!W129</f>
        <v>253.2660614018474</v>
      </c>
      <c r="R129" s="173"/>
      <c r="S129" s="173">
        <f>'тарифы 2018 (1)'!AA129</f>
        <v>415</v>
      </c>
      <c r="T129" s="173">
        <f>'тарифы 2018 (1)'!AC129</f>
        <v>315</v>
      </c>
      <c r="U129" s="173">
        <f>'тарифы 2018 (1)'!AE129</f>
        <v>197</v>
      </c>
      <c r="V129" s="173">
        <f>'тарифы 2018 (1)'!AG129</f>
        <v>249</v>
      </c>
      <c r="W129" s="173">
        <f>'тарифы 2018 (1)'!AI129</f>
        <v>206</v>
      </c>
      <c r="X129" s="173">
        <f>'тарифы 2018 (1)'!AK129</f>
        <v>204</v>
      </c>
      <c r="Y129" s="174">
        <v>1165</v>
      </c>
      <c r="Z129" s="173">
        <f>'тарифы 2018 (1)'!AO129</f>
        <v>291.3</v>
      </c>
      <c r="AA129" s="173">
        <f>'тарифы 2018 (1)'!AQ129</f>
        <v>329.76599999999996</v>
      </c>
      <c r="AB129" s="173">
        <f t="shared" si="6"/>
        <v>329.76599999999996</v>
      </c>
      <c r="AC129" s="173">
        <f>'тарифы 2018 (1)'!AS129</f>
        <v>282</v>
      </c>
      <c r="AD129" s="173">
        <f>'тарифы 2018 (1)'!AU129</f>
        <v>249.81</v>
      </c>
      <c r="AE129" s="173">
        <f>'тарифы 2018 (1)'!AW129</f>
        <v>176</v>
      </c>
      <c r="AF129" s="173">
        <f>'тарифы 2018 (1)'!AY129</f>
        <v>191</v>
      </c>
      <c r="AG129" s="173">
        <f>'тарифы 2018 (1)'!BA129</f>
        <v>326</v>
      </c>
      <c r="AH129" s="173">
        <f>'тарифы 2018 (1)'!BC129</f>
        <v>177.8207073954984</v>
      </c>
      <c r="AI129" s="173">
        <f>'тарифы 2018 (1)'!BE129</f>
        <v>493</v>
      </c>
      <c r="AJ129" s="173">
        <f>'тарифы 2018 (1)'!BG129</f>
        <v>273</v>
      </c>
      <c r="AK129" s="173">
        <f>'тарифы 2018 (1)'!BI129</f>
        <v>285</v>
      </c>
      <c r="AL129" s="173">
        <f>'тарифы 2018 (1)'!BK129</f>
        <v>189</v>
      </c>
      <c r="AM129" s="173">
        <f>'тарифы 2018 (1)'!BM129</f>
        <v>163</v>
      </c>
      <c r="AN129" s="173">
        <f>'тарифы 2018 (1)'!BO129</f>
        <v>280</v>
      </c>
      <c r="AO129" s="173">
        <f>'тарифы 2018 (1)'!BQ129</f>
        <v>418.00000000000006</v>
      </c>
      <c r="AP129" s="300">
        <f t="shared" si="8"/>
        <v>291.58547478611536</v>
      </c>
      <c r="AQ129" s="300" t="e">
        <f t="shared" si="9"/>
        <v>#REF!</v>
      </c>
    </row>
    <row r="130" spans="1:43" s="195" customFormat="1" ht="41.25" customHeight="1" thickBot="1" x14ac:dyDescent="0.3">
      <c r="A130" s="205">
        <v>55</v>
      </c>
      <c r="B130" s="24" t="s">
        <v>120</v>
      </c>
      <c r="C130" s="1390" t="s">
        <v>3</v>
      </c>
      <c r="D130" s="1390"/>
      <c r="E130" s="1053" t="s">
        <v>8</v>
      </c>
      <c r="F130" s="224" t="e">
        <f>#REF!</f>
        <v>#REF!</v>
      </c>
      <c r="G130" s="1053">
        <v>1.2</v>
      </c>
      <c r="H130" s="206" t="e">
        <f t="shared" si="10"/>
        <v>#REF!</v>
      </c>
      <c r="I130" s="206" t="e">
        <f>(H130*($I$9+#REF!))+H130</f>
        <v>#REF!</v>
      </c>
      <c r="J130" s="274" t="e">
        <f>ROUND(I130*#REF!*#REF!,0)</f>
        <v>#REF!</v>
      </c>
      <c r="K130" s="275" t="e">
        <f>'тарифы 2018 (1)'!K130</f>
        <v>#REF!</v>
      </c>
      <c r="L130" s="173">
        <f>'тарифы 2018 (1)'!M130</f>
        <v>449</v>
      </c>
      <c r="M130" s="173">
        <f>'тарифы 2018 (1)'!O130</f>
        <v>411.5</v>
      </c>
      <c r="N130" s="173">
        <f>'тарифы 2018 (1)'!Q130</f>
        <v>570.75</v>
      </c>
      <c r="O130" s="173">
        <f>'тарифы 2018 (1)'!S130</f>
        <v>612.20000000000005</v>
      </c>
      <c r="P130" s="173">
        <f>'тарифы 2018 (1)'!U130</f>
        <v>351</v>
      </c>
      <c r="Q130" s="173">
        <f>'тарифы 2018 (1)'!W130</f>
        <v>607.83854736443357</v>
      </c>
      <c r="R130" s="173">
        <f>'тарифы 2018 (1)'!Y130</f>
        <v>603</v>
      </c>
      <c r="S130" s="173">
        <f>'тарифы 2018 (1)'!AA130</f>
        <v>995</v>
      </c>
      <c r="T130" s="173">
        <f>'тарифы 2018 (1)'!AC130</f>
        <v>757</v>
      </c>
      <c r="U130" s="173">
        <f>'тарифы 2018 (1)'!AE130</f>
        <v>474</v>
      </c>
      <c r="V130" s="173">
        <f>'тарифы 2018 (1)'!AG130</f>
        <v>597</v>
      </c>
      <c r="W130" s="173">
        <f>'тарифы 2018 (1)'!AI130</f>
        <v>495</v>
      </c>
      <c r="X130" s="173">
        <f>'тарифы 2018 (1)'!AK130</f>
        <v>488</v>
      </c>
      <c r="Y130" s="174">
        <v>334</v>
      </c>
      <c r="Z130" s="173">
        <f>'тарифы 2018 (1)'!AO130</f>
        <v>699.1</v>
      </c>
      <c r="AA130" s="173">
        <f>'тарифы 2018 (1)'!AQ130</f>
        <v>792.26799999999992</v>
      </c>
      <c r="AB130" s="173">
        <f t="shared" si="6"/>
        <v>792.26799999999992</v>
      </c>
      <c r="AC130" s="173">
        <f>'тарифы 2018 (1)'!AS130</f>
        <v>677</v>
      </c>
      <c r="AD130" s="173">
        <f>'тарифы 2018 (1)'!AU130</f>
        <v>599.55999999999995</v>
      </c>
      <c r="AE130" s="173">
        <f>'тарифы 2018 (1)'!AW130</f>
        <v>421</v>
      </c>
      <c r="AF130" s="173">
        <f>'тарифы 2018 (1)'!AY130</f>
        <v>632.43161999999995</v>
      </c>
      <c r="AG130" s="173">
        <f>'тарифы 2018 (1)'!BA130</f>
        <v>799</v>
      </c>
      <c r="AH130" s="173">
        <f>'тарифы 2018 (1)'!BC130</f>
        <v>427.22520107238608</v>
      </c>
      <c r="AI130" s="173">
        <f>'тарифы 2018 (1)'!BE130</f>
        <v>1182</v>
      </c>
      <c r="AJ130" s="173">
        <f>'тарифы 2018 (1)'!BG130</f>
        <v>656</v>
      </c>
      <c r="AK130" s="173">
        <f>'тарифы 2018 (1)'!BI130</f>
        <v>685</v>
      </c>
      <c r="AL130" s="173">
        <f>'тарифы 2018 (1)'!BK130</f>
        <v>454</v>
      </c>
      <c r="AM130" s="173">
        <f>'тарифы 2018 (1)'!BM130</f>
        <v>392</v>
      </c>
      <c r="AN130" s="173">
        <f>'тарифы 2018 (1)'!BO130</f>
        <v>671</v>
      </c>
      <c r="AO130" s="173">
        <f>'тарифы 2018 (1)'!BQ130</f>
        <v>713.85672467999996</v>
      </c>
      <c r="AP130" s="300">
        <f t="shared" si="8"/>
        <v>611.2999364372273</v>
      </c>
      <c r="AQ130" s="300" t="e">
        <f t="shared" si="9"/>
        <v>#REF!</v>
      </c>
    </row>
    <row r="131" spans="1:43" s="195" customFormat="1" ht="26.25" customHeight="1" thickBot="1" x14ac:dyDescent="0.3">
      <c r="A131" s="205">
        <v>56</v>
      </c>
      <c r="B131" s="24" t="s">
        <v>121</v>
      </c>
      <c r="C131" s="1390" t="s">
        <v>3</v>
      </c>
      <c r="D131" s="1390"/>
      <c r="E131" s="1053" t="s">
        <v>8</v>
      </c>
      <c r="F131" s="224" t="e">
        <f>#REF!</f>
        <v>#REF!</v>
      </c>
      <c r="G131" s="1053">
        <v>0.5</v>
      </c>
      <c r="H131" s="206" t="e">
        <f t="shared" si="10"/>
        <v>#REF!</v>
      </c>
      <c r="I131" s="206" t="e">
        <f>(H131*($I$9+#REF!))+H131</f>
        <v>#REF!</v>
      </c>
      <c r="J131" s="274" t="e">
        <f>ROUND(I131*#REF!*#REF!,0)</f>
        <v>#REF!</v>
      </c>
      <c r="K131" s="275" t="e">
        <f>'тарифы 2018 (1)'!K131</f>
        <v>#REF!</v>
      </c>
      <c r="L131" s="173">
        <f>'тарифы 2018 (1)'!M131</f>
        <v>187</v>
      </c>
      <c r="M131" s="173">
        <f>'тарифы 2018 (1)'!O131</f>
        <v>171.4</v>
      </c>
      <c r="N131" s="173">
        <f>'тарифы 2018 (1)'!Q131</f>
        <v>237.75</v>
      </c>
      <c r="O131" s="173">
        <f>'тарифы 2018 (1)'!S131</f>
        <v>255.1</v>
      </c>
      <c r="P131" s="173">
        <f>'тарифы 2018 (1)'!U131</f>
        <v>146</v>
      </c>
      <c r="Q131" s="173">
        <f>'тарифы 2018 (1)'!W131</f>
        <v>253.2660614018474</v>
      </c>
      <c r="R131" s="173">
        <f>'тарифы 2018 (1)'!Y131</f>
        <v>251</v>
      </c>
      <c r="S131" s="173">
        <f>'тарифы 2018 (1)'!AA131</f>
        <v>415</v>
      </c>
      <c r="T131" s="173">
        <f>'тарифы 2018 (1)'!AC131</f>
        <v>315</v>
      </c>
      <c r="U131" s="173">
        <f>'тарифы 2018 (1)'!AE131</f>
        <v>197</v>
      </c>
      <c r="V131" s="173">
        <f>'тарифы 2018 (1)'!AG131</f>
        <v>249</v>
      </c>
      <c r="W131" s="173">
        <f>'тарифы 2018 (1)'!AI131</f>
        <v>206</v>
      </c>
      <c r="X131" s="173">
        <f>'тарифы 2018 (1)'!AK131</f>
        <v>204</v>
      </c>
      <c r="Y131" s="174">
        <v>139</v>
      </c>
      <c r="Z131" s="173">
        <f>'тарифы 2018 (1)'!AO131</f>
        <v>291.3</v>
      </c>
      <c r="AA131" s="173">
        <f>'тарифы 2018 (1)'!AQ131</f>
        <v>724.86299999999994</v>
      </c>
      <c r="AB131" s="173">
        <f t="shared" si="6"/>
        <v>724.86299999999994</v>
      </c>
      <c r="AC131" s="173">
        <f>'тарифы 2018 (1)'!AS131</f>
        <v>282</v>
      </c>
      <c r="AD131" s="173">
        <f>'тарифы 2018 (1)'!AU131</f>
        <v>249.81</v>
      </c>
      <c r="AE131" s="173">
        <f>'тарифы 2018 (1)'!AW131</f>
        <v>176</v>
      </c>
      <c r="AF131" s="173">
        <f>'тарифы 2018 (1)'!AY131</f>
        <v>632.43161999999995</v>
      </c>
      <c r="AG131" s="173">
        <f>'тарифы 2018 (1)'!BA131</f>
        <v>323</v>
      </c>
      <c r="AH131" s="173">
        <f>'тарифы 2018 (1)'!BC131</f>
        <v>177.8207073954984</v>
      </c>
      <c r="AI131" s="173">
        <f>'тарифы 2018 (1)'!BE131</f>
        <v>493</v>
      </c>
      <c r="AJ131" s="173">
        <f>'тарифы 2018 (1)'!BG131</f>
        <v>218</v>
      </c>
      <c r="AK131" s="173">
        <f>'тарифы 2018 (1)'!BI131</f>
        <v>285</v>
      </c>
      <c r="AL131" s="173">
        <f>'тарифы 2018 (1)'!BK131</f>
        <v>189</v>
      </c>
      <c r="AM131" s="173">
        <f>'тарифы 2018 (1)'!BM131</f>
        <v>163</v>
      </c>
      <c r="AN131" s="173">
        <f>'тарифы 2018 (1)'!BO131</f>
        <v>280</v>
      </c>
      <c r="AO131" s="173">
        <f>'тарифы 2018 (1)'!BQ131</f>
        <v>297.43688171999997</v>
      </c>
      <c r="AP131" s="300">
        <f t="shared" si="8"/>
        <v>291.13470901724486</v>
      </c>
      <c r="AQ131" s="300" t="e">
        <f t="shared" si="9"/>
        <v>#REF!</v>
      </c>
    </row>
    <row r="132" spans="1:43" s="195" customFormat="1" ht="26.25" customHeight="1" thickBot="1" x14ac:dyDescent="0.3">
      <c r="A132" s="205">
        <v>57</v>
      </c>
      <c r="B132" s="24" t="s">
        <v>122</v>
      </c>
      <c r="C132" s="1390" t="s">
        <v>3</v>
      </c>
      <c r="D132" s="1390"/>
      <c r="E132" s="1053" t="s">
        <v>8</v>
      </c>
      <c r="F132" s="224" t="e">
        <f>#REF!</f>
        <v>#REF!</v>
      </c>
      <c r="G132" s="1053">
        <v>1.1100000000000001</v>
      </c>
      <c r="H132" s="206" t="e">
        <f t="shared" si="10"/>
        <v>#REF!</v>
      </c>
      <c r="I132" s="206" t="e">
        <f>(H132*($I$9+#REF!))+H132</f>
        <v>#REF!</v>
      </c>
      <c r="J132" s="274" t="e">
        <f>ROUND(I132*#REF!*#REF!,0)</f>
        <v>#REF!</v>
      </c>
      <c r="K132" s="275" t="e">
        <f>'тарифы 2018 (1)'!K132</f>
        <v>#REF!</v>
      </c>
      <c r="L132" s="173">
        <f>'тарифы 2018 (1)'!M132</f>
        <v>415</v>
      </c>
      <c r="M132" s="173">
        <f>'тарифы 2018 (1)'!O132</f>
        <v>411.8</v>
      </c>
      <c r="N132" s="173">
        <f>'тарифы 2018 (1)'!Q132</f>
        <v>528</v>
      </c>
      <c r="O132" s="173">
        <f>'тарифы 2018 (1)'!S132</f>
        <v>566.29999999999995</v>
      </c>
      <c r="P132" s="173">
        <f>'тарифы 2018 (1)'!U132</f>
        <v>324</v>
      </c>
      <c r="Q132" s="173">
        <f>'тарифы 2018 (1)'!W132</f>
        <v>562.25065631210111</v>
      </c>
      <c r="R132" s="173">
        <f>'тарифы 2018 (1)'!Y132</f>
        <v>558</v>
      </c>
      <c r="S132" s="173">
        <f>'тарифы 2018 (1)'!AA132</f>
        <v>921</v>
      </c>
      <c r="T132" s="173">
        <f>'тарифы 2018 (1)'!AC132</f>
        <v>700</v>
      </c>
      <c r="U132" s="173">
        <f>'тарифы 2018 (1)'!AE132</f>
        <v>438</v>
      </c>
      <c r="V132" s="173">
        <f>'тарифы 2018 (1)'!AG132</f>
        <v>553</v>
      </c>
      <c r="W132" s="173">
        <f>'тарифы 2018 (1)'!AI132</f>
        <v>458</v>
      </c>
      <c r="X132" s="173">
        <f>'тарифы 2018 (1)'!AK132</f>
        <v>452</v>
      </c>
      <c r="Y132" s="174">
        <v>308</v>
      </c>
      <c r="Z132" s="173">
        <f>'тарифы 2018 (1)'!AO132</f>
        <v>646.70000000000005</v>
      </c>
      <c r="AA132" s="173">
        <f>'тарифы 2018 (1)'!AQ132</f>
        <v>937.44799999999998</v>
      </c>
      <c r="AB132" s="173">
        <f t="shared" si="6"/>
        <v>937.44799999999998</v>
      </c>
      <c r="AC132" s="173">
        <f>'тарифы 2018 (1)'!AS132</f>
        <v>626</v>
      </c>
      <c r="AD132" s="173">
        <f>'тарифы 2018 (1)'!AU132</f>
        <v>554.59</v>
      </c>
      <c r="AE132" s="173">
        <f>'тарифы 2018 (1)'!AW132</f>
        <v>390</v>
      </c>
      <c r="AF132" s="173">
        <f>'тарифы 2018 (1)'!AY132</f>
        <v>506.68941999999998</v>
      </c>
      <c r="AG132" s="173">
        <f>'тарифы 2018 (1)'!BA132</f>
        <v>713</v>
      </c>
      <c r="AH132" s="173">
        <f>'тарифы 2018 (1)'!BC132</f>
        <v>395.36486956521742</v>
      </c>
      <c r="AI132" s="173">
        <f>'тарифы 2018 (1)'!BE132</f>
        <v>1094</v>
      </c>
      <c r="AJ132" s="173">
        <f>'тарифы 2018 (1)'!BG132</f>
        <v>484</v>
      </c>
      <c r="AK132" s="173">
        <f>'тарифы 2018 (1)'!BI132</f>
        <v>633</v>
      </c>
      <c r="AL132" s="173">
        <f>'тарифы 2018 (1)'!BK132</f>
        <v>420</v>
      </c>
      <c r="AM132" s="173">
        <f>'тарифы 2018 (1)'!BM132</f>
        <v>362</v>
      </c>
      <c r="AN132" s="173">
        <f>'тарифы 2018 (1)'!BO132</f>
        <v>621</v>
      </c>
      <c r="AO132" s="173">
        <f>'тарифы 2018 (1)'!BQ132</f>
        <v>660.32328472000017</v>
      </c>
      <c r="AP132" s="300">
        <f t="shared" si="8"/>
        <v>572.56380768657732</v>
      </c>
      <c r="AQ132" s="300" t="e">
        <f t="shared" si="9"/>
        <v>#REF!</v>
      </c>
    </row>
    <row r="133" spans="1:43" s="195" customFormat="1" ht="26.25" customHeight="1" thickBot="1" x14ac:dyDescent="0.3">
      <c r="A133" s="205">
        <v>58</v>
      </c>
      <c r="B133" s="24" t="s">
        <v>123</v>
      </c>
      <c r="C133" s="1390" t="s">
        <v>3</v>
      </c>
      <c r="D133" s="1390"/>
      <c r="E133" s="1053" t="s">
        <v>8</v>
      </c>
      <c r="F133" s="224" t="e">
        <f>#REF!</f>
        <v>#REF!</v>
      </c>
      <c r="G133" s="1053">
        <v>0.4</v>
      </c>
      <c r="H133" s="206" t="e">
        <f t="shared" si="10"/>
        <v>#REF!</v>
      </c>
      <c r="I133" s="206" t="e">
        <f>(H133*($I$9+#REF!))+H133</f>
        <v>#REF!</v>
      </c>
      <c r="J133" s="274" t="e">
        <f>ROUND(I133*#REF!*#REF!,0)</f>
        <v>#REF!</v>
      </c>
      <c r="K133" s="275" t="e">
        <f>'тарифы 2018 (1)'!K133</f>
        <v>#REF!</v>
      </c>
      <c r="L133" s="173">
        <f>'тарифы 2018 (1)'!M133</f>
        <v>150</v>
      </c>
      <c r="M133" s="173">
        <f>'тарифы 2018 (1)'!O133</f>
        <v>137.19999999999999</v>
      </c>
      <c r="N133" s="173">
        <f>'тарифы 2018 (1)'!Q133</f>
        <v>190.5</v>
      </c>
      <c r="O133" s="173">
        <f>'тарифы 2018 (1)'!S133</f>
        <v>204.1</v>
      </c>
      <c r="P133" s="173">
        <f>'тарифы 2018 (1)'!U133</f>
        <v>117</v>
      </c>
      <c r="Q133" s="173">
        <f>'тарифы 2018 (1)'!W133</f>
        <v>202.61284912147789</v>
      </c>
      <c r="R133" s="173">
        <f>'тарифы 2018 (1)'!Y133</f>
        <v>201</v>
      </c>
      <c r="S133" s="173">
        <f>'тарифы 2018 (1)'!AA133</f>
        <v>332</v>
      </c>
      <c r="T133" s="173">
        <f>'тарифы 2018 (1)'!AC133</f>
        <v>252</v>
      </c>
      <c r="U133" s="173">
        <f>'тарифы 2018 (1)'!AE133</f>
        <v>158</v>
      </c>
      <c r="V133" s="173">
        <f>'тарифы 2018 (1)'!AG133</f>
        <v>199</v>
      </c>
      <c r="W133" s="173">
        <f>'тарифы 2018 (1)'!AI133</f>
        <v>165</v>
      </c>
      <c r="X133" s="173">
        <f>'тарифы 2018 (1)'!AK133</f>
        <v>163</v>
      </c>
      <c r="Y133" s="174">
        <v>112</v>
      </c>
      <c r="Z133" s="173">
        <f>'тарифы 2018 (1)'!AO133</f>
        <v>233</v>
      </c>
      <c r="AA133" s="173">
        <f>'тарифы 2018 (1)'!AQ133</f>
        <v>468.72399999999999</v>
      </c>
      <c r="AB133" s="173">
        <f t="shared" si="6"/>
        <v>468.72399999999999</v>
      </c>
      <c r="AC133" s="173">
        <f>'тарифы 2018 (1)'!AS133</f>
        <v>226</v>
      </c>
      <c r="AD133" s="173">
        <f>'тарифы 2018 (1)'!AU133</f>
        <v>199.85</v>
      </c>
      <c r="AE133" s="173">
        <f>'тарифы 2018 (1)'!AW133</f>
        <v>140</v>
      </c>
      <c r="AF133" s="173">
        <f>'тарифы 2018 (1)'!AY133</f>
        <v>186.00991999999999</v>
      </c>
      <c r="AG133" s="173">
        <f>'тарифы 2018 (1)'!BA133</f>
        <v>262</v>
      </c>
      <c r="AH133" s="173">
        <f>'тарифы 2018 (1)'!BC133</f>
        <v>142.59534136546185</v>
      </c>
      <c r="AI133" s="173">
        <f>'тарифы 2018 (1)'!BE133</f>
        <v>394</v>
      </c>
      <c r="AJ133" s="173">
        <f>'тарифы 2018 (1)'!BG133</f>
        <v>219</v>
      </c>
      <c r="AK133" s="173">
        <f>'тарифы 2018 (1)'!BI133</f>
        <v>228</v>
      </c>
      <c r="AL133" s="173">
        <f>'тарифы 2018 (1)'!BK133</f>
        <v>151</v>
      </c>
      <c r="AM133" s="173">
        <f>'тарифы 2018 (1)'!BM133</f>
        <v>130</v>
      </c>
      <c r="AN133" s="173">
        <f>'тарифы 2018 (1)'!BO133</f>
        <v>224</v>
      </c>
      <c r="AO133" s="173">
        <f>'тарифы 2018 (1)'!BQ133</f>
        <v>237.95224156000003</v>
      </c>
      <c r="AP133" s="300">
        <f t="shared" si="8"/>
        <v>216.47561173489802</v>
      </c>
      <c r="AQ133" s="300" t="e">
        <f t="shared" si="9"/>
        <v>#REF!</v>
      </c>
    </row>
    <row r="134" spans="1:43" s="195" customFormat="1" ht="26.25" customHeight="1" thickBot="1" x14ac:dyDescent="0.3">
      <c r="A134" s="205">
        <v>59</v>
      </c>
      <c r="B134" s="24" t="s">
        <v>124</v>
      </c>
      <c r="C134" s="1390" t="s">
        <v>3</v>
      </c>
      <c r="D134" s="1390"/>
      <c r="E134" s="1053" t="s">
        <v>8</v>
      </c>
      <c r="F134" s="224" t="e">
        <f>#REF!</f>
        <v>#REF!</v>
      </c>
      <c r="G134" s="1053">
        <v>0.71</v>
      </c>
      <c r="H134" s="206" t="e">
        <f t="shared" si="10"/>
        <v>#REF!</v>
      </c>
      <c r="I134" s="206" t="e">
        <f>(H134*($I$9+#REF!))+H134</f>
        <v>#REF!</v>
      </c>
      <c r="J134" s="274" t="e">
        <f>ROUND(I134*#REF!*#REF!,0)</f>
        <v>#REF!</v>
      </c>
      <c r="K134" s="275" t="e">
        <f>'тарифы 2018 (1)'!K134</f>
        <v>#REF!</v>
      </c>
      <c r="L134" s="173">
        <f>'тарифы 2018 (1)'!M134</f>
        <v>266</v>
      </c>
      <c r="M134" s="173">
        <f>'тарифы 2018 (1)'!O134</f>
        <v>243.5</v>
      </c>
      <c r="N134" s="173">
        <f>'тарифы 2018 (1)'!Q134</f>
        <v>337.5</v>
      </c>
      <c r="O134" s="173">
        <f>'тарифы 2018 (1)'!S134</f>
        <v>362.2</v>
      </c>
      <c r="P134" s="173">
        <f>'тарифы 2018 (1)'!U134</f>
        <v>207</v>
      </c>
      <c r="Q134" s="173">
        <f>'тарифы 2018 (1)'!W134</f>
        <v>359.63780719062328</v>
      </c>
      <c r="R134" s="173">
        <f>'тарифы 2018 (1)'!Y134</f>
        <v>357</v>
      </c>
      <c r="S134" s="173">
        <f>'тарифы 2018 (1)'!AA134</f>
        <v>589</v>
      </c>
      <c r="T134" s="173">
        <f>'тарифы 2018 (1)'!AC134</f>
        <v>448</v>
      </c>
      <c r="U134" s="173">
        <f>'тарифы 2018 (1)'!AE134</f>
        <v>280</v>
      </c>
      <c r="V134" s="173">
        <f>'тарифы 2018 (1)'!AG134</f>
        <v>353</v>
      </c>
      <c r="W134" s="173">
        <f>'тарифы 2018 (1)'!AI134</f>
        <v>293</v>
      </c>
      <c r="X134" s="173">
        <f>'тарифы 2018 (1)'!AK134</f>
        <v>289</v>
      </c>
      <c r="Y134" s="174">
        <v>197</v>
      </c>
      <c r="Z134" s="173">
        <f>'тарифы 2018 (1)'!AO134</f>
        <v>413.6</v>
      </c>
      <c r="AA134" s="173">
        <f>'тарифы 2018 (1)'!AQ134</f>
        <v>468.72399999999999</v>
      </c>
      <c r="AB134" s="173">
        <f t="shared" si="6"/>
        <v>468.72399999999999</v>
      </c>
      <c r="AC134" s="173">
        <f>'тарифы 2018 (1)'!AS134</f>
        <v>401</v>
      </c>
      <c r="AD134" s="173">
        <f>'тарифы 2018 (1)'!AU134</f>
        <v>354.74</v>
      </c>
      <c r="AE134" s="173">
        <f>'тарифы 2018 (1)'!AW134</f>
        <v>249</v>
      </c>
      <c r="AF134" s="173">
        <f>'тарифы 2018 (1)'!AY134</f>
        <v>330.16549999999995</v>
      </c>
      <c r="AG134" s="173">
        <f>'тарифы 2018 (1)'!BA134</f>
        <v>450</v>
      </c>
      <c r="AH134" s="173">
        <f>'тарифы 2018 (1)'!BC134</f>
        <v>252.19764705882355</v>
      </c>
      <c r="AI134" s="173">
        <f>'тарифы 2018 (1)'!BE134</f>
        <v>700</v>
      </c>
      <c r="AJ134" s="173">
        <f>'тарифы 2018 (1)'!BG134</f>
        <v>388</v>
      </c>
      <c r="AK134" s="173">
        <f>'тарифы 2018 (1)'!BI134</f>
        <v>405</v>
      </c>
      <c r="AL134" s="173">
        <f>'тарифы 2018 (1)'!BK134</f>
        <v>268</v>
      </c>
      <c r="AM134" s="173">
        <f>'тарифы 2018 (1)'!BM134</f>
        <v>232</v>
      </c>
      <c r="AN134" s="173">
        <f>'тарифы 2018 (1)'!BO134</f>
        <v>397</v>
      </c>
      <c r="AO134" s="173">
        <f>'тарифы 2018 (1)'!BQ134</f>
        <v>422.37104316</v>
      </c>
      <c r="AP134" s="300">
        <f t="shared" si="8"/>
        <v>359.41199991364823</v>
      </c>
      <c r="AQ134" s="300" t="e">
        <f t="shared" si="9"/>
        <v>#REF!</v>
      </c>
    </row>
    <row r="135" spans="1:43" s="195" customFormat="1" ht="26.25" customHeight="1" thickBot="1" x14ac:dyDescent="0.3">
      <c r="A135" s="205">
        <v>60</v>
      </c>
      <c r="B135" s="24" t="s">
        <v>125</v>
      </c>
      <c r="C135" s="1390" t="s">
        <v>3</v>
      </c>
      <c r="D135" s="1390"/>
      <c r="E135" s="1053" t="s">
        <v>8</v>
      </c>
      <c r="F135" s="224" t="e">
        <f>#REF!</f>
        <v>#REF!</v>
      </c>
      <c r="G135" s="1053">
        <v>0.6</v>
      </c>
      <c r="H135" s="206" t="e">
        <f t="shared" si="10"/>
        <v>#REF!</v>
      </c>
      <c r="I135" s="206" t="e">
        <f>(H135*($I$9+#REF!))+H135</f>
        <v>#REF!</v>
      </c>
      <c r="J135" s="274" t="e">
        <f>ROUND(I135*#REF!*#REF!,0)</f>
        <v>#REF!</v>
      </c>
      <c r="K135" s="275" t="e">
        <f>'тарифы 2018 (1)'!K135</f>
        <v>#REF!</v>
      </c>
      <c r="L135" s="173">
        <f>'тарифы 2018 (1)'!M135</f>
        <v>224</v>
      </c>
      <c r="M135" s="173">
        <f>'тарифы 2018 (1)'!O135</f>
        <v>205.7</v>
      </c>
      <c r="N135" s="173">
        <f>'тарифы 2018 (1)'!Q135</f>
        <v>285</v>
      </c>
      <c r="O135" s="173">
        <f>'тарифы 2018 (1)'!S135</f>
        <v>306.10000000000002</v>
      </c>
      <c r="P135" s="173">
        <f>'тарифы 2018 (1)'!U135</f>
        <v>175</v>
      </c>
      <c r="Q135" s="173">
        <f>'тарифы 2018 (1)'!W135</f>
        <v>303.91927368221678</v>
      </c>
      <c r="R135" s="173">
        <f>'тарифы 2018 (1)'!Y135</f>
        <v>302</v>
      </c>
      <c r="S135" s="173">
        <f>'тарифы 2018 (1)'!AA135</f>
        <v>498</v>
      </c>
      <c r="T135" s="173">
        <f>'тарифы 2018 (1)'!AC135</f>
        <v>378</v>
      </c>
      <c r="U135" s="173">
        <f>'тарифы 2018 (1)'!AE135</f>
        <v>237</v>
      </c>
      <c r="V135" s="173">
        <f>'тарифы 2018 (1)'!AG135</f>
        <v>299</v>
      </c>
      <c r="W135" s="173">
        <f>'тарифы 2018 (1)'!AI135</f>
        <v>248</v>
      </c>
      <c r="X135" s="173">
        <f>'тарифы 2018 (1)'!AK135</f>
        <v>245</v>
      </c>
      <c r="Y135" s="174">
        <v>167</v>
      </c>
      <c r="Z135" s="173">
        <f>'тарифы 2018 (1)'!AO135</f>
        <v>349.6</v>
      </c>
      <c r="AA135" s="173">
        <f>'тарифы 2018 (1)'!AQ135</f>
        <v>937.44799999999998</v>
      </c>
      <c r="AB135" s="173">
        <f t="shared" si="6"/>
        <v>937.44799999999998</v>
      </c>
      <c r="AC135" s="173">
        <f>'тарифы 2018 (1)'!AS135</f>
        <v>338</v>
      </c>
      <c r="AD135" s="173">
        <f>'тарифы 2018 (1)'!AU135</f>
        <v>299.77999999999997</v>
      </c>
      <c r="AE135" s="173">
        <f>'тарифы 2018 (1)'!AW135</f>
        <v>211</v>
      </c>
      <c r="AF135" s="173">
        <f>'тарифы 2018 (1)'!AY135</f>
        <v>279.01488000000001</v>
      </c>
      <c r="AG135" s="173">
        <f>'тарифы 2018 (1)'!BA135</f>
        <v>384</v>
      </c>
      <c r="AH135" s="173">
        <f>'тарифы 2018 (1)'!BC135</f>
        <v>213.63474530831104</v>
      </c>
      <c r="AI135" s="173">
        <f>'тарифы 2018 (1)'!BE135</f>
        <v>591</v>
      </c>
      <c r="AJ135" s="173">
        <f>'тарифы 2018 (1)'!BG135</f>
        <v>140</v>
      </c>
      <c r="AK135" s="173">
        <f>'тарифы 2018 (1)'!BI135</f>
        <v>342</v>
      </c>
      <c r="AL135" s="173">
        <f>'тарифы 2018 (1)'!BK135</f>
        <v>227</v>
      </c>
      <c r="AM135" s="173">
        <f>'тарифы 2018 (1)'!BM135</f>
        <v>195</v>
      </c>
      <c r="AN135" s="173">
        <f>'тарифы 2018 (1)'!BO135</f>
        <v>335</v>
      </c>
      <c r="AO135" s="173">
        <f>'тарифы 2018 (1)'!BQ135</f>
        <v>356.92152188</v>
      </c>
      <c r="AP135" s="300">
        <f t="shared" si="8"/>
        <v>333.68554736235097</v>
      </c>
      <c r="AQ135" s="300" t="e">
        <f t="shared" si="9"/>
        <v>#REF!</v>
      </c>
    </row>
    <row r="136" spans="1:43" s="195" customFormat="1" ht="26.25" customHeight="1" thickBot="1" x14ac:dyDescent="0.3">
      <c r="A136" s="205">
        <v>61</v>
      </c>
      <c r="B136" s="24" t="s">
        <v>126</v>
      </c>
      <c r="C136" s="1390" t="s">
        <v>3</v>
      </c>
      <c r="D136" s="1390"/>
      <c r="E136" s="1053" t="s">
        <v>8</v>
      </c>
      <c r="F136" s="224" t="e">
        <f>#REF!</f>
        <v>#REF!</v>
      </c>
      <c r="G136" s="1053">
        <v>0.3</v>
      </c>
      <c r="H136" s="206" t="e">
        <f t="shared" si="10"/>
        <v>#REF!</v>
      </c>
      <c r="I136" s="206" t="e">
        <f>(H136*($I$9+#REF!))+H136</f>
        <v>#REF!</v>
      </c>
      <c r="J136" s="274" t="e">
        <f>ROUND(I136*#REF!*#REF!,0)</f>
        <v>#REF!</v>
      </c>
      <c r="K136" s="275" t="e">
        <f>'тарифы 2018 (1)'!K136</f>
        <v>#REF!</v>
      </c>
      <c r="L136" s="173">
        <f>'тарифы 2018 (1)'!M136</f>
        <v>112</v>
      </c>
      <c r="M136" s="173">
        <f>'тарифы 2018 (1)'!O136</f>
        <v>102.9</v>
      </c>
      <c r="N136" s="173">
        <f>'тарифы 2018 (1)'!Q136</f>
        <v>142.5</v>
      </c>
      <c r="O136" s="173">
        <f>'тарифы 2018 (1)'!S136</f>
        <v>153.1</v>
      </c>
      <c r="P136" s="173">
        <f>'тарифы 2018 (1)'!U136</f>
        <v>88</v>
      </c>
      <c r="Q136" s="173">
        <f>'тарифы 2018 (1)'!W136</f>
        <v>151.95963684110839</v>
      </c>
      <c r="R136" s="173">
        <f>'тарифы 2018 (1)'!Y136</f>
        <v>151</v>
      </c>
      <c r="S136" s="173">
        <f>'тарифы 2018 (1)'!AA136</f>
        <v>249</v>
      </c>
      <c r="T136" s="173">
        <f>'тарифы 2018 (1)'!AC136</f>
        <v>189</v>
      </c>
      <c r="U136" s="173">
        <f>'тарифы 2018 (1)'!AE136</f>
        <v>118</v>
      </c>
      <c r="V136" s="173">
        <f>'тарифы 2018 (1)'!AG136</f>
        <v>149</v>
      </c>
      <c r="W136" s="173">
        <f>'тарифы 2018 (1)'!AI136</f>
        <v>123</v>
      </c>
      <c r="X136" s="173">
        <f>'тарифы 2018 (1)'!AK136</f>
        <v>122</v>
      </c>
      <c r="Y136" s="174">
        <v>83</v>
      </c>
      <c r="Z136" s="173">
        <f>'тарифы 2018 (1)'!AO136</f>
        <v>174.8</v>
      </c>
      <c r="AA136" s="173">
        <f>'тарифы 2018 (1)'!AQ136</f>
        <v>468.72399999999999</v>
      </c>
      <c r="AB136" s="173">
        <f t="shared" si="6"/>
        <v>468.72399999999999</v>
      </c>
      <c r="AC136" s="173">
        <f>'тарифы 2018 (1)'!AS136</f>
        <v>169</v>
      </c>
      <c r="AD136" s="173">
        <f>'тарифы 2018 (1)'!AU136</f>
        <v>149.88999999999999</v>
      </c>
      <c r="AE136" s="173">
        <f>'тарифы 2018 (1)'!AW136</f>
        <v>105</v>
      </c>
      <c r="AF136" s="173">
        <f>'тарифы 2018 (1)'!AY136</f>
        <v>139.50744</v>
      </c>
      <c r="AG136" s="173">
        <f>'тарифы 2018 (1)'!BA136</f>
        <v>195</v>
      </c>
      <c r="AH136" s="173">
        <f>'тарифы 2018 (1)'!BC136</f>
        <v>106.23828877005349</v>
      </c>
      <c r="AI136" s="173">
        <f>'тарифы 2018 (1)'!BE136</f>
        <v>296</v>
      </c>
      <c r="AJ136" s="173">
        <f>'тарифы 2018 (1)'!BG136</f>
        <v>164</v>
      </c>
      <c r="AK136" s="173">
        <f>'тарифы 2018 (1)'!BI136</f>
        <v>171</v>
      </c>
      <c r="AL136" s="173">
        <f>'тарифы 2018 (1)'!BK136</f>
        <v>113</v>
      </c>
      <c r="AM136" s="173">
        <f>'тарифы 2018 (1)'!BM136</f>
        <v>98</v>
      </c>
      <c r="AN136" s="173">
        <f>'тарифы 2018 (1)'!BO136</f>
        <v>168</v>
      </c>
      <c r="AO136" s="173">
        <f>'тарифы 2018 (1)'!BQ136</f>
        <v>178.46760140000001</v>
      </c>
      <c r="AP136" s="300">
        <f t="shared" si="8"/>
        <v>169.99369890037207</v>
      </c>
      <c r="AQ136" s="300" t="e">
        <f t="shared" si="9"/>
        <v>#REF!</v>
      </c>
    </row>
    <row r="137" spans="1:43" s="195" customFormat="1" ht="26.25" customHeight="1" thickBot="1" x14ac:dyDescent="0.3">
      <c r="A137" s="205">
        <v>62</v>
      </c>
      <c r="B137" s="24" t="s">
        <v>127</v>
      </c>
      <c r="C137" s="1390" t="s">
        <v>3</v>
      </c>
      <c r="D137" s="1390"/>
      <c r="E137" s="1053" t="s">
        <v>8</v>
      </c>
      <c r="F137" s="224" t="e">
        <f>#REF!</f>
        <v>#REF!</v>
      </c>
      <c r="G137" s="1053">
        <v>0.3</v>
      </c>
      <c r="H137" s="206" t="e">
        <f t="shared" si="10"/>
        <v>#REF!</v>
      </c>
      <c r="I137" s="206" t="e">
        <f>(H137*($I$9+#REF!))+H137</f>
        <v>#REF!</v>
      </c>
      <c r="J137" s="274" t="e">
        <f>ROUND(I137*#REF!*#REF!,0)</f>
        <v>#REF!</v>
      </c>
      <c r="K137" s="275" t="e">
        <f>'тарифы 2018 (1)'!K137</f>
        <v>#REF!</v>
      </c>
      <c r="L137" s="173">
        <f>'тарифы 2018 (1)'!M137</f>
        <v>112</v>
      </c>
      <c r="M137" s="173">
        <f>'тарифы 2018 (1)'!O137</f>
        <v>102.9</v>
      </c>
      <c r="N137" s="173">
        <f>'тарифы 2018 (1)'!Q137</f>
        <v>142.5</v>
      </c>
      <c r="O137" s="173">
        <f>'тарифы 2018 (1)'!S137</f>
        <v>153.1</v>
      </c>
      <c r="P137" s="173">
        <f>'тарифы 2018 (1)'!U137</f>
        <v>88</v>
      </c>
      <c r="Q137" s="173">
        <f>'тарифы 2018 (1)'!W137</f>
        <v>151.95963684110839</v>
      </c>
      <c r="R137" s="173">
        <f>'тарифы 2018 (1)'!Y137</f>
        <v>151</v>
      </c>
      <c r="S137" s="173">
        <f>'тарифы 2018 (1)'!AA137</f>
        <v>249</v>
      </c>
      <c r="T137" s="173">
        <f>'тарифы 2018 (1)'!AC137</f>
        <v>189</v>
      </c>
      <c r="U137" s="173">
        <f>'тарифы 2018 (1)'!AE137</f>
        <v>118</v>
      </c>
      <c r="V137" s="173">
        <f>'тарифы 2018 (1)'!AG137</f>
        <v>149</v>
      </c>
      <c r="W137" s="173">
        <f>'тарифы 2018 (1)'!AI137</f>
        <v>123</v>
      </c>
      <c r="X137" s="173">
        <f>'тарифы 2018 (1)'!AK137</f>
        <v>122</v>
      </c>
      <c r="Y137" s="174">
        <v>83</v>
      </c>
      <c r="Z137" s="173">
        <f>'тарифы 2018 (1)'!AO137</f>
        <v>174.8</v>
      </c>
      <c r="AA137" s="173">
        <f>'тарифы 2018 (1)'!AQ137</f>
        <v>468.72399999999999</v>
      </c>
      <c r="AB137" s="173">
        <f t="shared" si="6"/>
        <v>468.72399999999999</v>
      </c>
      <c r="AC137" s="173">
        <f>'тарифы 2018 (1)'!AS137</f>
        <v>169</v>
      </c>
      <c r="AD137" s="173">
        <f>'тарифы 2018 (1)'!AU137</f>
        <v>149.88999999999999</v>
      </c>
      <c r="AE137" s="173">
        <f>'тарифы 2018 (1)'!AW137</f>
        <v>105</v>
      </c>
      <c r="AF137" s="173">
        <f>'тарифы 2018 (1)'!AY137</f>
        <v>139.50744</v>
      </c>
      <c r="AG137" s="173">
        <f>'тарифы 2018 (1)'!BA137</f>
        <v>195</v>
      </c>
      <c r="AH137" s="173">
        <f>'тарифы 2018 (1)'!BC137</f>
        <v>106.23828877005349</v>
      </c>
      <c r="AI137" s="173">
        <f>'тарифы 2018 (1)'!BE137</f>
        <v>296</v>
      </c>
      <c r="AJ137" s="173">
        <f>'тарифы 2018 (1)'!BG137</f>
        <v>164</v>
      </c>
      <c r="AK137" s="173">
        <f>'тарифы 2018 (1)'!BI137</f>
        <v>171</v>
      </c>
      <c r="AL137" s="173">
        <f>'тарифы 2018 (1)'!BK137</f>
        <v>113</v>
      </c>
      <c r="AM137" s="173">
        <f>'тарифы 2018 (1)'!BM137</f>
        <v>98</v>
      </c>
      <c r="AN137" s="173">
        <f>'тарифы 2018 (1)'!BO137</f>
        <v>168</v>
      </c>
      <c r="AO137" s="173">
        <f>'тарифы 2018 (1)'!BQ137</f>
        <v>178.46760140000001</v>
      </c>
      <c r="AP137" s="300">
        <f t="shared" si="8"/>
        <v>169.99369890037207</v>
      </c>
      <c r="AQ137" s="300" t="e">
        <f t="shared" si="9"/>
        <v>#REF!</v>
      </c>
    </row>
    <row r="138" spans="1:43" s="195" customFormat="1" ht="26.25" customHeight="1" thickBot="1" x14ac:dyDescent="0.3">
      <c r="A138" s="205">
        <v>63</v>
      </c>
      <c r="B138" s="24" t="s">
        <v>128</v>
      </c>
      <c r="C138" s="1390" t="s">
        <v>3</v>
      </c>
      <c r="D138" s="1390"/>
      <c r="E138" s="1053" t="s">
        <v>8</v>
      </c>
      <c r="F138" s="224" t="e">
        <f>#REF!</f>
        <v>#REF!</v>
      </c>
      <c r="G138" s="1053">
        <v>1.1100000000000001</v>
      </c>
      <c r="H138" s="206" t="e">
        <f t="shared" si="10"/>
        <v>#REF!</v>
      </c>
      <c r="I138" s="206" t="e">
        <f>(H138*($I$9+#REF!))+H138</f>
        <v>#REF!</v>
      </c>
      <c r="J138" s="274" t="e">
        <f>ROUND(I138*#REF!*#REF!,0)</f>
        <v>#REF!</v>
      </c>
      <c r="K138" s="275" t="e">
        <f>'тарифы 2018 (1)'!K138</f>
        <v>#REF!</v>
      </c>
      <c r="L138" s="173">
        <f>'тарифы 2018 (1)'!M138</f>
        <v>415</v>
      </c>
      <c r="M138" s="173">
        <f>'тарифы 2018 (1)'!O138</f>
        <v>380.6</v>
      </c>
      <c r="N138" s="173">
        <f>'тарифы 2018 (1)'!Q138</f>
        <v>528</v>
      </c>
      <c r="O138" s="173">
        <f>'тарифы 2018 (1)'!S138</f>
        <v>566.29999999999995</v>
      </c>
      <c r="P138" s="173">
        <f>'тарифы 2018 (1)'!U138</f>
        <v>324</v>
      </c>
      <c r="Q138" s="173">
        <f>'тарифы 2018 (1)'!W138</f>
        <v>562.25065631210111</v>
      </c>
      <c r="R138" s="173">
        <f>'тарифы 2018 (1)'!Y138</f>
        <v>543</v>
      </c>
      <c r="S138" s="173">
        <f>'тарифы 2018 (1)'!AA138</f>
        <v>921</v>
      </c>
      <c r="T138" s="173">
        <f>'тарифы 2018 (1)'!AC138</f>
        <v>700</v>
      </c>
      <c r="U138" s="173">
        <f>'тарифы 2018 (1)'!AE138</f>
        <v>438</v>
      </c>
      <c r="V138" s="173">
        <f>'тарифы 2018 (1)'!AG138</f>
        <v>553</v>
      </c>
      <c r="W138" s="173">
        <f>'тарифы 2018 (1)'!AI138</f>
        <v>458</v>
      </c>
      <c r="X138" s="173">
        <f>'тарифы 2018 (1)'!AK138</f>
        <v>452</v>
      </c>
      <c r="Y138" s="411">
        <v>308</v>
      </c>
      <c r="Z138" s="173">
        <f>'тарифы 2018 (1)'!AO138</f>
        <v>646.70000000000005</v>
      </c>
      <c r="AA138" s="173">
        <f>'тарифы 2018 (1)'!AQ138</f>
        <v>937.44799999999998</v>
      </c>
      <c r="AB138" s="173">
        <f t="shared" si="6"/>
        <v>937.44799999999998</v>
      </c>
      <c r="AC138" s="173">
        <f>'тарифы 2018 (1)'!AS138</f>
        <v>626</v>
      </c>
      <c r="AD138" s="173">
        <f>'тарифы 2018 (1)'!AU138</f>
        <v>554.59</v>
      </c>
      <c r="AE138" s="173">
        <f>'тарифы 2018 (1)'!AW138</f>
        <v>390</v>
      </c>
      <c r="AF138" s="173">
        <f>'тарифы 2018 (1)'!AY138</f>
        <v>465.01425999999998</v>
      </c>
      <c r="AG138" s="173">
        <f>'тарифы 2018 (1)'!BA138</f>
        <v>713</v>
      </c>
      <c r="AH138" s="173">
        <f>'тарифы 2018 (1)'!BC138</f>
        <v>395.36486956521742</v>
      </c>
      <c r="AI138" s="173">
        <f>'тарифы 2018 (1)'!BE138</f>
        <v>1094</v>
      </c>
      <c r="AJ138" s="173">
        <f>'тарифы 2018 (1)'!BG138</f>
        <v>607</v>
      </c>
      <c r="AK138" s="173">
        <f>'тарифы 2018 (1)'!BI138</f>
        <v>633</v>
      </c>
      <c r="AL138" s="173">
        <f>'тарифы 2018 (1)'!BK138</f>
        <v>420</v>
      </c>
      <c r="AM138" s="173">
        <f>'тарифы 2018 (1)'!BM138</f>
        <v>362</v>
      </c>
      <c r="AN138" s="173">
        <f>'тарифы 2018 (1)'!BO138</f>
        <v>621</v>
      </c>
      <c r="AO138" s="173">
        <f>'тарифы 2018 (1)'!BQ138</f>
        <v>446.16216304</v>
      </c>
      <c r="AP138" s="300">
        <f t="shared" si="8"/>
        <v>566.5959316305773</v>
      </c>
      <c r="AQ138" s="300" t="e">
        <f t="shared" si="9"/>
        <v>#REF!</v>
      </c>
    </row>
    <row r="139" spans="1:43" s="195" customFormat="1" ht="26.25" customHeight="1" thickBot="1" x14ac:dyDescent="0.3">
      <c r="A139" s="205">
        <v>64</v>
      </c>
      <c r="B139" s="24" t="s">
        <v>129</v>
      </c>
      <c r="C139" s="1390" t="s">
        <v>3</v>
      </c>
      <c r="D139" s="1390"/>
      <c r="E139" s="1053" t="s">
        <v>8</v>
      </c>
      <c r="F139" s="224" t="e">
        <f>#REF!</f>
        <v>#REF!</v>
      </c>
      <c r="G139" s="1053">
        <v>0.4</v>
      </c>
      <c r="H139" s="206" t="e">
        <f t="shared" si="10"/>
        <v>#REF!</v>
      </c>
      <c r="I139" s="206" t="e">
        <f>(H139*($I$9+#REF!))+H139</f>
        <v>#REF!</v>
      </c>
      <c r="J139" s="274" t="e">
        <f>ROUND(I139*#REF!*#REF!,0)</f>
        <v>#REF!</v>
      </c>
      <c r="K139" s="275" t="e">
        <f>'тарифы 2018 (1)'!K139</f>
        <v>#REF!</v>
      </c>
      <c r="L139" s="173">
        <f>'тарифы 2018 (1)'!M139</f>
        <v>150</v>
      </c>
      <c r="M139" s="173">
        <f>'тарифы 2018 (1)'!O139</f>
        <v>137.19999999999999</v>
      </c>
      <c r="N139" s="173">
        <f>'тарифы 2018 (1)'!Q139</f>
        <v>190.5</v>
      </c>
      <c r="O139" s="173">
        <f>'тарифы 2018 (1)'!S139</f>
        <v>204.1</v>
      </c>
      <c r="P139" s="173">
        <f>'тарифы 2018 (1)'!U139</f>
        <v>117</v>
      </c>
      <c r="Q139" s="173">
        <f>'тарифы 2018 (1)'!W139</f>
        <v>202.61284912147789</v>
      </c>
      <c r="R139" s="173"/>
      <c r="S139" s="173">
        <f>'тарифы 2018 (1)'!AA139</f>
        <v>332</v>
      </c>
      <c r="T139" s="173">
        <f>'тарифы 2018 (1)'!AC139</f>
        <v>252</v>
      </c>
      <c r="U139" s="173">
        <f>'тарифы 2018 (1)'!AE139</f>
        <v>158</v>
      </c>
      <c r="V139" s="173">
        <f>'тарифы 2018 (1)'!AG139</f>
        <v>199</v>
      </c>
      <c r="W139" s="173">
        <f>'тарифы 2018 (1)'!AI139</f>
        <v>165</v>
      </c>
      <c r="X139" s="173">
        <f>'тарифы 2018 (1)'!AK139</f>
        <v>163</v>
      </c>
      <c r="Y139" s="411">
        <v>112</v>
      </c>
      <c r="Z139" s="173">
        <f>'тарифы 2018 (1)'!AO139</f>
        <v>233</v>
      </c>
      <c r="AA139" s="173">
        <f>'тарифы 2018 (1)'!AQ139</f>
        <v>468.72399999999999</v>
      </c>
      <c r="AB139" s="173">
        <f t="shared" si="6"/>
        <v>468.72399999999999</v>
      </c>
      <c r="AC139" s="173">
        <f>'тарифы 2018 (1)'!AS139</f>
        <v>226</v>
      </c>
      <c r="AD139" s="173">
        <f>'тарифы 2018 (1)'!AU139</f>
        <v>199.85</v>
      </c>
      <c r="AE139" s="173">
        <f>'тарифы 2018 (1)'!AW139</f>
        <v>140</v>
      </c>
      <c r="AF139" s="173">
        <f>'тарифы 2018 (1)'!AY139</f>
        <v>60.457440000000005</v>
      </c>
      <c r="AG139" s="173">
        <f>'тарифы 2018 (1)'!BA139</f>
        <v>262</v>
      </c>
      <c r="AH139" s="173">
        <f>'тарифы 2018 (1)'!BC139</f>
        <v>142.59534136546185</v>
      </c>
      <c r="AI139" s="173">
        <f>'тарифы 2018 (1)'!BE139</f>
        <v>394</v>
      </c>
      <c r="AJ139" s="173">
        <f>'тарифы 2018 (1)'!BG139</f>
        <v>219</v>
      </c>
      <c r="AK139" s="173">
        <f>'тарифы 2018 (1)'!BI139</f>
        <v>228</v>
      </c>
      <c r="AL139" s="173">
        <f>'тарифы 2018 (1)'!BK139</f>
        <v>151</v>
      </c>
      <c r="AM139" s="173">
        <f>'тарифы 2018 (1)'!BM139</f>
        <v>130</v>
      </c>
      <c r="AN139" s="173">
        <f>'тарифы 2018 (1)'!BO139</f>
        <v>224</v>
      </c>
      <c r="AO139" s="173">
        <f>'тарифы 2018 (1)'!BQ139</f>
        <v>237.95224156000003</v>
      </c>
      <c r="AP139" s="300">
        <f t="shared" si="8"/>
        <v>212.67985765679106</v>
      </c>
      <c r="AQ139" s="300" t="e">
        <f t="shared" si="9"/>
        <v>#REF!</v>
      </c>
    </row>
    <row r="140" spans="1:43" s="195" customFormat="1" ht="26.25" customHeight="1" thickBot="1" x14ac:dyDescent="0.3">
      <c r="A140" s="205">
        <v>65</v>
      </c>
      <c r="B140" s="24" t="s">
        <v>130</v>
      </c>
      <c r="C140" s="1390" t="s">
        <v>3</v>
      </c>
      <c r="D140" s="1390"/>
      <c r="E140" s="1053" t="s">
        <v>8</v>
      </c>
      <c r="F140" s="224" t="e">
        <f>#REF!</f>
        <v>#REF!</v>
      </c>
      <c r="G140" s="1053">
        <v>0.71</v>
      </c>
      <c r="H140" s="206" t="e">
        <f t="shared" si="10"/>
        <v>#REF!</v>
      </c>
      <c r="I140" s="206" t="e">
        <f>(H140*($I$9+#REF!))+H140</f>
        <v>#REF!</v>
      </c>
      <c r="J140" s="274" t="e">
        <f>ROUND(I140*#REF!*#REF!,0)</f>
        <v>#REF!</v>
      </c>
      <c r="K140" s="275" t="e">
        <f>'тарифы 2018 (1)'!K140</f>
        <v>#REF!</v>
      </c>
      <c r="L140" s="173">
        <f>'тарифы 2018 (1)'!M140</f>
        <v>266</v>
      </c>
      <c r="M140" s="173">
        <f>'тарифы 2018 (1)'!O140</f>
        <v>243.5</v>
      </c>
      <c r="N140" s="173">
        <f>'тарифы 2018 (1)'!Q140</f>
        <v>337.5</v>
      </c>
      <c r="O140" s="173">
        <f>'тарифы 2018 (1)'!S140</f>
        <v>362.2</v>
      </c>
      <c r="P140" s="173">
        <f>'тарифы 2018 (1)'!U140</f>
        <v>207</v>
      </c>
      <c r="Q140" s="173">
        <f>'тарифы 2018 (1)'!W140</f>
        <v>359.63780719062328</v>
      </c>
      <c r="R140" s="173"/>
      <c r="S140" s="173">
        <f>'тарифы 2018 (1)'!AA140</f>
        <v>589</v>
      </c>
      <c r="T140" s="173">
        <f>'тарифы 2018 (1)'!AC140</f>
        <v>448</v>
      </c>
      <c r="U140" s="173">
        <f>'тарифы 2018 (1)'!AE140</f>
        <v>280</v>
      </c>
      <c r="V140" s="173">
        <f>'тарифы 2018 (1)'!AG140</f>
        <v>353</v>
      </c>
      <c r="W140" s="173">
        <f>'тарифы 2018 (1)'!AI140</f>
        <v>293</v>
      </c>
      <c r="X140" s="173">
        <f>'тарифы 2018 (1)'!AK140</f>
        <v>289</v>
      </c>
      <c r="Y140" s="411">
        <v>197</v>
      </c>
      <c r="Z140" s="173">
        <f>'тарифы 2018 (1)'!AO140</f>
        <v>413.6</v>
      </c>
      <c r="AA140" s="173">
        <f>'тарифы 2018 (1)'!AQ140</f>
        <v>468.72399999999999</v>
      </c>
      <c r="AB140" s="173">
        <f t="shared" si="6"/>
        <v>468.72399999999999</v>
      </c>
      <c r="AC140" s="173">
        <f>'тарифы 2018 (1)'!AS140</f>
        <v>401</v>
      </c>
      <c r="AD140" s="173">
        <f>'тарифы 2018 (1)'!AU140</f>
        <v>354.74</v>
      </c>
      <c r="AE140" s="173">
        <f>'тарифы 2018 (1)'!AW140</f>
        <v>249</v>
      </c>
      <c r="AF140" s="173">
        <f>'тарифы 2018 (1)'!AY140</f>
        <v>60.457439999999998</v>
      </c>
      <c r="AG140" s="173">
        <f>'тарифы 2018 (1)'!BA140</f>
        <v>451</v>
      </c>
      <c r="AH140" s="173">
        <f>'тарифы 2018 (1)'!BC140</f>
        <v>252.19764705882355</v>
      </c>
      <c r="AI140" s="173">
        <f>'тарифы 2018 (1)'!BE140</f>
        <v>700</v>
      </c>
      <c r="AJ140" s="173">
        <f>'тарифы 2018 (1)'!BG140</f>
        <v>388</v>
      </c>
      <c r="AK140" s="173">
        <f>'тарифы 2018 (1)'!BI140</f>
        <v>405</v>
      </c>
      <c r="AL140" s="173">
        <f>'тарифы 2018 (1)'!BK140</f>
        <v>268</v>
      </c>
      <c r="AM140" s="173">
        <f>'тарифы 2018 (1)'!BM140</f>
        <v>232</v>
      </c>
      <c r="AN140" s="173">
        <f>'тарифы 2018 (1)'!BO140</f>
        <v>397</v>
      </c>
      <c r="AO140" s="173">
        <f>'тарифы 2018 (1)'!BQ140</f>
        <v>422.37104316</v>
      </c>
      <c r="AP140" s="300">
        <f t="shared" si="8"/>
        <v>350.22937715204995</v>
      </c>
      <c r="AQ140" s="300" t="e">
        <f t="shared" si="9"/>
        <v>#REF!</v>
      </c>
    </row>
    <row r="141" spans="1:43" s="195" customFormat="1" ht="26.25" customHeight="1" thickBot="1" x14ac:dyDescent="0.3">
      <c r="A141" s="205">
        <v>66</v>
      </c>
      <c r="B141" s="24" t="s">
        <v>131</v>
      </c>
      <c r="C141" s="1390" t="s">
        <v>3</v>
      </c>
      <c r="D141" s="1390"/>
      <c r="E141" s="1053" t="s">
        <v>8</v>
      </c>
      <c r="F141" s="224" t="e">
        <f>#REF!</f>
        <v>#REF!</v>
      </c>
      <c r="G141" s="1053">
        <v>1</v>
      </c>
      <c r="H141" s="206" t="e">
        <f t="shared" si="10"/>
        <v>#REF!</v>
      </c>
      <c r="I141" s="206" t="e">
        <f>(H141*($I$9+#REF!))+H141</f>
        <v>#REF!</v>
      </c>
      <c r="J141" s="274" t="e">
        <f>ROUND(I141*#REF!*#REF!,0)</f>
        <v>#REF!</v>
      </c>
      <c r="K141" s="275" t="e">
        <f>'тарифы 2018 (1)'!K141</f>
        <v>#REF!</v>
      </c>
      <c r="L141" s="173">
        <f>'тарифы 2018 (1)'!M141</f>
        <v>374</v>
      </c>
      <c r="M141" s="173">
        <f>'тарифы 2018 (1)'!O141</f>
        <v>342.9</v>
      </c>
      <c r="N141" s="173">
        <f>'тарифы 2018 (1)'!Q141</f>
        <v>475.5</v>
      </c>
      <c r="O141" s="173">
        <f>'тарифы 2018 (1)'!S141</f>
        <v>510.2</v>
      </c>
      <c r="P141" s="173">
        <f>'тарифы 2018 (1)'!U141</f>
        <v>292</v>
      </c>
      <c r="Q141" s="173">
        <f>'тарифы 2018 (1)'!W141</f>
        <v>506.53212280369479</v>
      </c>
      <c r="R141" s="173">
        <f>'тарифы 2018 (1)'!Y141</f>
        <v>503</v>
      </c>
      <c r="S141" s="173">
        <f>'тарифы 2018 (1)'!AA141</f>
        <v>829</v>
      </c>
      <c r="T141" s="173">
        <f>'тарифы 2018 (1)'!AC141</f>
        <v>631</v>
      </c>
      <c r="U141" s="173">
        <f>'тарифы 2018 (1)'!AE141</f>
        <v>395</v>
      </c>
      <c r="V141" s="173">
        <f>'тарифы 2018 (1)'!AG141</f>
        <v>498</v>
      </c>
      <c r="W141" s="173">
        <f>'тарифы 2018 (1)'!AI141</f>
        <v>412</v>
      </c>
      <c r="X141" s="173">
        <f>'тарифы 2018 (1)'!AK141</f>
        <v>407</v>
      </c>
      <c r="Y141" s="174">
        <v>277</v>
      </c>
      <c r="Z141" s="173">
        <f>'тарифы 2018 (1)'!AO141</f>
        <v>582.6</v>
      </c>
      <c r="AA141" s="173">
        <f>'тарифы 2018 (1)'!AQ141</f>
        <v>602.49699999999996</v>
      </c>
      <c r="AB141" s="173">
        <f t="shared" ref="AB141:AB204" si="11">AA141</f>
        <v>602.49699999999996</v>
      </c>
      <c r="AC141" s="173">
        <f>'тарифы 2018 (1)'!AS141</f>
        <v>564</v>
      </c>
      <c r="AD141" s="173">
        <f>'тарифы 2018 (1)'!AU141</f>
        <v>499.63</v>
      </c>
      <c r="AE141" s="173">
        <f>'тарифы 2018 (1)'!AW141</f>
        <v>351</v>
      </c>
      <c r="AF141" s="173">
        <f>'тарифы 2018 (1)'!AY141</f>
        <v>465.01426000000004</v>
      </c>
      <c r="AG141" s="173">
        <f>'тарифы 2018 (1)'!BA141</f>
        <v>646</v>
      </c>
      <c r="AH141" s="173">
        <f>'тарифы 2018 (1)'!BC141</f>
        <v>356.23022508038588</v>
      </c>
      <c r="AI141" s="173">
        <f>'тарифы 2018 (1)'!BE141</f>
        <v>985</v>
      </c>
      <c r="AJ141" s="173">
        <f>'тарифы 2018 (1)'!BG141</f>
        <v>436</v>
      </c>
      <c r="AK141" s="173">
        <f>'тарифы 2018 (1)'!BI141</f>
        <v>571</v>
      </c>
      <c r="AL141" s="173">
        <f>'тарифы 2018 (1)'!BK141</f>
        <v>378</v>
      </c>
      <c r="AM141" s="173">
        <f>'тарифы 2018 (1)'!BM141</f>
        <v>327</v>
      </c>
      <c r="AN141" s="173">
        <f>'тарифы 2018 (1)'!BO141</f>
        <v>559</v>
      </c>
      <c r="AO141" s="173">
        <f>'тарифы 2018 (1)'!BQ141</f>
        <v>594.87376343999995</v>
      </c>
      <c r="AP141" s="300">
        <f t="shared" si="8"/>
        <v>499.11581237746935</v>
      </c>
      <c r="AQ141" s="300" t="e">
        <f t="shared" si="9"/>
        <v>#REF!</v>
      </c>
    </row>
    <row r="142" spans="1:43" s="195" customFormat="1" ht="26.25" customHeight="1" thickBot="1" x14ac:dyDescent="0.3">
      <c r="A142" s="205">
        <v>67</v>
      </c>
      <c r="B142" s="24" t="s">
        <v>132</v>
      </c>
      <c r="C142" s="1390" t="s">
        <v>3</v>
      </c>
      <c r="D142" s="1390"/>
      <c r="E142" s="1053" t="s">
        <v>8</v>
      </c>
      <c r="F142" s="224" t="e">
        <f>#REF!</f>
        <v>#REF!</v>
      </c>
      <c r="G142" s="1053">
        <v>0.63</v>
      </c>
      <c r="H142" s="206" t="e">
        <f t="shared" si="10"/>
        <v>#REF!</v>
      </c>
      <c r="I142" s="206" t="e">
        <f>(H142*($I$9+#REF!))+H142</f>
        <v>#REF!</v>
      </c>
      <c r="J142" s="274" t="e">
        <f>ROUND(I142*#REF!*#REF!,0)</f>
        <v>#REF!</v>
      </c>
      <c r="K142" s="275" t="e">
        <f>'тарифы 2018 (1)'!K142</f>
        <v>#REF!</v>
      </c>
      <c r="L142" s="173">
        <f>'тарифы 2018 (1)'!M142</f>
        <v>236</v>
      </c>
      <c r="M142" s="173">
        <f>'тарифы 2018 (1)'!O142</f>
        <v>216</v>
      </c>
      <c r="N142" s="173">
        <f>'тарифы 2018 (1)'!Q142</f>
        <v>299.25</v>
      </c>
      <c r="O142" s="173">
        <f>'тарифы 2018 (1)'!S142</f>
        <v>321.39999999999998</v>
      </c>
      <c r="P142" s="173">
        <f>'тарифы 2018 (1)'!U142</f>
        <v>184</v>
      </c>
      <c r="Q142" s="173">
        <f>'тарифы 2018 (1)'!W142</f>
        <v>319.11523736632768</v>
      </c>
      <c r="R142" s="173">
        <f>'тарифы 2018 (1)'!Y142</f>
        <v>317</v>
      </c>
      <c r="S142" s="173">
        <f>'тарифы 2018 (1)'!AA142</f>
        <v>523</v>
      </c>
      <c r="T142" s="173">
        <f>'тарифы 2018 (1)'!AC142</f>
        <v>397</v>
      </c>
      <c r="U142" s="173">
        <f>'тарифы 2018 (1)'!AE142</f>
        <v>249</v>
      </c>
      <c r="V142" s="173">
        <f>'тарифы 2018 (1)'!AG142</f>
        <v>314</v>
      </c>
      <c r="W142" s="173">
        <f>'тарифы 2018 (1)'!AI142</f>
        <v>260</v>
      </c>
      <c r="X142" s="173">
        <f>'тарифы 2018 (1)'!AK142</f>
        <v>256</v>
      </c>
      <c r="Y142" s="411">
        <v>277</v>
      </c>
      <c r="Z142" s="173">
        <f>'тарифы 2018 (1)'!AO142</f>
        <v>367</v>
      </c>
      <c r="AA142" s="173">
        <f>'тарифы 2018 (1)'!AQ142</f>
        <v>415.83699999999999</v>
      </c>
      <c r="AB142" s="173">
        <f t="shared" si="11"/>
        <v>415.83699999999999</v>
      </c>
      <c r="AC142" s="173">
        <f>'тарифы 2018 (1)'!AS142</f>
        <v>355</v>
      </c>
      <c r="AD142" s="173">
        <f>'тарифы 2018 (1)'!AU142</f>
        <v>314.77</v>
      </c>
      <c r="AE142" s="173">
        <f>'тарифы 2018 (1)'!AW142</f>
        <v>221</v>
      </c>
      <c r="AF142" s="173">
        <f>'тарифы 2018 (1)'!AY142</f>
        <v>292.95929999999998</v>
      </c>
      <c r="AG142" s="173">
        <f>'тарифы 2018 (1)'!BA142</f>
        <v>474</v>
      </c>
      <c r="AH142" s="173">
        <f>'тарифы 2018 (1)'!BC142</f>
        <v>224.24571428571431</v>
      </c>
      <c r="AI142" s="173">
        <f>'тарифы 2018 (1)'!BE142</f>
        <v>621</v>
      </c>
      <c r="AJ142" s="173">
        <f>'тарифы 2018 (1)'!BG142</f>
        <v>344</v>
      </c>
      <c r="AK142" s="173">
        <f>'тарифы 2018 (1)'!BI142</f>
        <v>360</v>
      </c>
      <c r="AL142" s="173">
        <f>'тарифы 2018 (1)'!BK142</f>
        <v>238</v>
      </c>
      <c r="AM142" s="173">
        <f>'тарифы 2018 (1)'!BM142</f>
        <v>206</v>
      </c>
      <c r="AN142" s="173">
        <f>'тарифы 2018 (1)'!BO142</f>
        <v>352</v>
      </c>
      <c r="AO142" s="173">
        <f>'тарифы 2018 (1)'!BQ142</f>
        <v>374.77512247999999</v>
      </c>
      <c r="AP142" s="300">
        <f t="shared" si="8"/>
        <v>324.83964580440141</v>
      </c>
      <c r="AQ142" s="300" t="e">
        <f t="shared" si="9"/>
        <v>#REF!</v>
      </c>
    </row>
    <row r="143" spans="1:43" s="195" customFormat="1" ht="26.25" customHeight="1" thickBot="1" x14ac:dyDescent="0.3">
      <c r="A143" s="205">
        <v>68</v>
      </c>
      <c r="B143" s="24" t="s">
        <v>133</v>
      </c>
      <c r="C143" s="1390" t="s">
        <v>3</v>
      </c>
      <c r="D143" s="1390"/>
      <c r="E143" s="1053" t="s">
        <v>8</v>
      </c>
      <c r="F143" s="224" t="e">
        <f>#REF!</f>
        <v>#REF!</v>
      </c>
      <c r="G143" s="1053">
        <v>0.7</v>
      </c>
      <c r="H143" s="206" t="e">
        <f t="shared" si="10"/>
        <v>#REF!</v>
      </c>
      <c r="I143" s="206" t="e">
        <f>(H143*($I$9+#REF!))+H143</f>
        <v>#REF!</v>
      </c>
      <c r="J143" s="274" t="e">
        <f>ROUND(I143*#REF!*#REF!,0)</f>
        <v>#REF!</v>
      </c>
      <c r="K143" s="275" t="e">
        <f>'тарифы 2018 (1)'!K143</f>
        <v>#REF!</v>
      </c>
      <c r="L143" s="173">
        <f>'тарифы 2018 (1)'!M143</f>
        <v>262</v>
      </c>
      <c r="M143" s="173">
        <f>'тарифы 2018 (1)'!O143</f>
        <v>240</v>
      </c>
      <c r="N143" s="173">
        <f>'тарифы 2018 (1)'!Q143</f>
        <v>333</v>
      </c>
      <c r="O143" s="173">
        <f>'тарифы 2018 (1)'!S143</f>
        <v>357.1</v>
      </c>
      <c r="P143" s="173">
        <f>'тарифы 2018 (1)'!U143</f>
        <v>205</v>
      </c>
      <c r="Q143" s="173">
        <f>'тарифы 2018 (1)'!W143</f>
        <v>354.57248596258626</v>
      </c>
      <c r="R143" s="173">
        <f>'тарифы 2018 (1)'!Y143</f>
        <v>352</v>
      </c>
      <c r="S143" s="173">
        <f>'тарифы 2018 (1)'!AA143</f>
        <v>581</v>
      </c>
      <c r="T143" s="173">
        <f>'тарифы 2018 (1)'!AC143</f>
        <v>441</v>
      </c>
      <c r="U143" s="173">
        <f>'тарифы 2018 (1)'!AE143</f>
        <v>276</v>
      </c>
      <c r="V143" s="173">
        <f>'тарифы 2018 (1)'!AG143</f>
        <v>348</v>
      </c>
      <c r="W143" s="173">
        <f>'тарифы 2018 (1)'!AI143</f>
        <v>289</v>
      </c>
      <c r="X143" s="173">
        <f>'тарифы 2018 (1)'!AK143</f>
        <v>286</v>
      </c>
      <c r="Y143" s="174">
        <v>194</v>
      </c>
      <c r="Z143" s="173">
        <f>'тарифы 2018 (1)'!AO143</f>
        <v>407.8</v>
      </c>
      <c r="AA143" s="173">
        <f>'тарифы 2018 (1)'!AQ143</f>
        <v>421.02199999999999</v>
      </c>
      <c r="AB143" s="173">
        <f t="shared" si="11"/>
        <v>421.02199999999999</v>
      </c>
      <c r="AC143" s="173">
        <f>'тарифы 2018 (1)'!AS143</f>
        <v>395</v>
      </c>
      <c r="AD143" s="173">
        <f>'тарифы 2018 (1)'!AU143</f>
        <v>349.74</v>
      </c>
      <c r="AE143" s="173">
        <f>'тарифы 2018 (1)'!AW143</f>
        <v>246</v>
      </c>
      <c r="AF143" s="173">
        <f>'тарифы 2018 (1)'!AY143</f>
        <v>530.11984000000007</v>
      </c>
      <c r="AG143" s="173">
        <f>'тарифы 2018 (1)'!BA143</f>
        <v>451</v>
      </c>
      <c r="AH143" s="173">
        <f>'тарифы 2018 (1)'!BC143</f>
        <v>249.40468965517243</v>
      </c>
      <c r="AI143" s="173">
        <f>'тарифы 2018 (1)'!BE143</f>
        <v>690</v>
      </c>
      <c r="AJ143" s="173">
        <f>'тарифы 2018 (1)'!BG143</f>
        <v>305</v>
      </c>
      <c r="AK143" s="173">
        <f>'тарифы 2018 (1)'!BI143</f>
        <v>399</v>
      </c>
      <c r="AL143" s="173">
        <f>'тарифы 2018 (1)'!BK143</f>
        <v>265</v>
      </c>
      <c r="AM143" s="173">
        <f>'тарифы 2018 (1)'!BM143</f>
        <v>229</v>
      </c>
      <c r="AN143" s="173">
        <f>'тарифы 2018 (1)'!BO143</f>
        <v>391</v>
      </c>
      <c r="AO143" s="173">
        <f>'тарифы 2018 (1)'!BQ143</f>
        <v>416.41984295999998</v>
      </c>
      <c r="AP143" s="300">
        <f t="shared" si="8"/>
        <v>356.17336195259196</v>
      </c>
      <c r="AQ143" s="300" t="e">
        <f t="shared" si="9"/>
        <v>#REF!</v>
      </c>
    </row>
    <row r="144" spans="1:43" s="195" customFormat="1" ht="26.25" customHeight="1" thickBot="1" x14ac:dyDescent="0.3">
      <c r="A144" s="205">
        <v>69</v>
      </c>
      <c r="B144" s="24" t="s">
        <v>134</v>
      </c>
      <c r="C144" s="1390" t="s">
        <v>3</v>
      </c>
      <c r="D144" s="1390"/>
      <c r="E144" s="1053" t="s">
        <v>8</v>
      </c>
      <c r="F144" s="224" t="e">
        <f>#REF!</f>
        <v>#REF!</v>
      </c>
      <c r="G144" s="1053">
        <v>1.08</v>
      </c>
      <c r="H144" s="206" t="e">
        <f t="shared" si="10"/>
        <v>#REF!</v>
      </c>
      <c r="I144" s="206" t="e">
        <f>(H144*($I$9+#REF!))+H144</f>
        <v>#REF!</v>
      </c>
      <c r="J144" s="274" t="e">
        <f>ROUND(I144*#REF!*#REF!,0)</f>
        <v>#REF!</v>
      </c>
      <c r="K144" s="275" t="e">
        <f>'тарифы 2018 (1)'!K144</f>
        <v>#REF!</v>
      </c>
      <c r="L144" s="173">
        <f>'тарифы 2018 (1)'!M144</f>
        <v>404</v>
      </c>
      <c r="M144" s="173">
        <f>'тарифы 2018 (1)'!O144</f>
        <v>370.3</v>
      </c>
      <c r="N144" s="173">
        <f>'тарифы 2018 (1)'!Q144</f>
        <v>513.75</v>
      </c>
      <c r="O144" s="173">
        <f>'тарифы 2018 (1)'!S144</f>
        <v>551</v>
      </c>
      <c r="P144" s="173">
        <f>'тарифы 2018 (1)'!U144</f>
        <v>316</v>
      </c>
      <c r="Q144" s="173">
        <f>'тарифы 2018 (1)'!W144</f>
        <v>547.05469262799033</v>
      </c>
      <c r="R144" s="173">
        <f>'тарифы 2018 (1)'!Y144</f>
        <v>543</v>
      </c>
      <c r="S144" s="173">
        <f>'тарифы 2018 (1)'!AA144</f>
        <v>896</v>
      </c>
      <c r="T144" s="173">
        <f>'тарифы 2018 (1)'!AC144</f>
        <v>681</v>
      </c>
      <c r="U144" s="173">
        <f>'тарифы 2018 (1)'!AE144</f>
        <v>426</v>
      </c>
      <c r="V144" s="173">
        <f>'тарифы 2018 (1)'!AG144</f>
        <v>538</v>
      </c>
      <c r="W144" s="173">
        <f>'тарифы 2018 (1)'!AI144</f>
        <v>446</v>
      </c>
      <c r="X144" s="173">
        <f>'тарифы 2018 (1)'!AK144</f>
        <v>439</v>
      </c>
      <c r="Y144" s="174">
        <v>300</v>
      </c>
      <c r="Z144" s="173">
        <f>'тарифы 2018 (1)'!AO144</f>
        <v>629.20000000000005</v>
      </c>
      <c r="AA144" s="173">
        <f>'тарифы 2018 (1)'!AQ144</f>
        <v>650.19899999999996</v>
      </c>
      <c r="AB144" s="173">
        <f t="shared" si="11"/>
        <v>650.19899999999996</v>
      </c>
      <c r="AC144" s="173">
        <f>'тарифы 2018 (1)'!AS144</f>
        <v>609</v>
      </c>
      <c r="AD144" s="173">
        <f>'тарифы 2018 (1)'!AU144</f>
        <v>539.6</v>
      </c>
      <c r="AE144" s="173">
        <f>'тарифы 2018 (1)'!AW144</f>
        <v>379</v>
      </c>
      <c r="AF144" s="173">
        <f>'тарифы 2018 (1)'!AY144</f>
        <v>502.22046000000012</v>
      </c>
      <c r="AG144" s="173">
        <f>'тарифы 2018 (1)'!BA144</f>
        <v>701</v>
      </c>
      <c r="AH144" s="173">
        <f>'тарифы 2018 (1)'!BC144</f>
        <v>384.18166666666667</v>
      </c>
      <c r="AI144" s="173">
        <f>'тарифы 2018 (1)'!BE144</f>
        <v>1064</v>
      </c>
      <c r="AJ144" s="173">
        <f>'тарифы 2018 (1)'!BG144</f>
        <v>471</v>
      </c>
      <c r="AK144" s="173">
        <f>'тарифы 2018 (1)'!BI144</f>
        <v>616</v>
      </c>
      <c r="AL144" s="173">
        <f>'тарифы 2018 (1)'!BK144</f>
        <v>408</v>
      </c>
      <c r="AM144" s="173">
        <f>'тарифы 2018 (1)'!BM144</f>
        <v>353</v>
      </c>
      <c r="AN144" s="173">
        <f>'тарифы 2018 (1)'!BO144</f>
        <v>604</v>
      </c>
      <c r="AO144" s="173">
        <f>'тарифы 2018 (1)'!BQ144</f>
        <v>642.46968412000012</v>
      </c>
      <c r="AP144" s="300">
        <f t="shared" si="8"/>
        <v>539.13915011382198</v>
      </c>
      <c r="AQ144" s="300" t="e">
        <f t="shared" si="9"/>
        <v>#REF!</v>
      </c>
    </row>
    <row r="145" spans="1:43" s="195" customFormat="1" ht="25.5" customHeight="1" thickBot="1" x14ac:dyDescent="0.3">
      <c r="A145" s="205">
        <v>70</v>
      </c>
      <c r="B145" s="24" t="s">
        <v>135</v>
      </c>
      <c r="C145" s="1390" t="s">
        <v>3</v>
      </c>
      <c r="D145" s="1390"/>
      <c r="E145" s="1053" t="s">
        <v>8</v>
      </c>
      <c r="F145" s="224" t="e">
        <f>#REF!</f>
        <v>#REF!</v>
      </c>
      <c r="G145" s="1053">
        <v>0.6</v>
      </c>
      <c r="H145" s="206" t="e">
        <f t="shared" si="10"/>
        <v>#REF!</v>
      </c>
      <c r="I145" s="206" t="e">
        <f>(H145*($I$9+#REF!))+H145</f>
        <v>#REF!</v>
      </c>
      <c r="J145" s="274" t="e">
        <f>ROUND(I145*#REF!*#REF!,0)</f>
        <v>#REF!</v>
      </c>
      <c r="K145" s="275" t="e">
        <f>'тарифы 2018 (1)'!K145</f>
        <v>#REF!</v>
      </c>
      <c r="L145" s="173">
        <f>'тарифы 2018 (1)'!M145</f>
        <v>224</v>
      </c>
      <c r="M145" s="173">
        <f>'тарифы 2018 (1)'!O145</f>
        <v>205.7</v>
      </c>
      <c r="N145" s="173">
        <f>'тарифы 2018 (1)'!Q145</f>
        <v>285</v>
      </c>
      <c r="O145" s="173">
        <f>'тарифы 2018 (1)'!S145</f>
        <v>306.10000000000002</v>
      </c>
      <c r="P145" s="173">
        <f>'тарифы 2018 (1)'!U145</f>
        <v>175</v>
      </c>
      <c r="Q145" s="173">
        <f>'тарифы 2018 (1)'!W145</f>
        <v>303.91927368221678</v>
      </c>
      <c r="R145" s="173">
        <f>'тарифы 2018 (1)'!Y145</f>
        <v>302</v>
      </c>
      <c r="S145" s="173">
        <f>'тарифы 2018 (1)'!AA145</f>
        <v>498</v>
      </c>
      <c r="T145" s="173">
        <f>'тарифы 2018 (1)'!AC145</f>
        <v>378</v>
      </c>
      <c r="U145" s="173">
        <f>'тарифы 2018 (1)'!AE145</f>
        <v>237</v>
      </c>
      <c r="V145" s="173">
        <f>'тарифы 2018 (1)'!AG145</f>
        <v>299</v>
      </c>
      <c r="W145" s="173">
        <f>'тарифы 2018 (1)'!AI145</f>
        <v>248</v>
      </c>
      <c r="X145" s="173">
        <f>'тарифы 2018 (1)'!AK145</f>
        <v>245</v>
      </c>
      <c r="Y145" s="174">
        <v>167</v>
      </c>
      <c r="Z145" s="173">
        <f>'тарифы 2018 (1)'!AO145</f>
        <v>349.6</v>
      </c>
      <c r="AA145" s="173">
        <f>'тарифы 2018 (1)'!AQ145</f>
        <v>360.87599999999998</v>
      </c>
      <c r="AB145" s="173">
        <f t="shared" si="11"/>
        <v>360.87599999999998</v>
      </c>
      <c r="AC145" s="173">
        <f>'тарифы 2018 (1)'!AS145</f>
        <v>338</v>
      </c>
      <c r="AD145" s="173">
        <f>'тарифы 2018 (1)'!AU145</f>
        <v>299.77999999999997</v>
      </c>
      <c r="AE145" s="173">
        <f>'тарифы 2018 (1)'!AW145</f>
        <v>211</v>
      </c>
      <c r="AF145" s="173">
        <f>'тарифы 2018 (1)'!AY145</f>
        <v>279.01488000000001</v>
      </c>
      <c r="AG145" s="173">
        <f>'тарифы 2018 (1)'!BA145</f>
        <v>384</v>
      </c>
      <c r="AH145" s="173">
        <f>'тарифы 2018 (1)'!BC145</f>
        <v>213.63474530831104</v>
      </c>
      <c r="AI145" s="173">
        <f>'тарифы 2018 (1)'!BE145</f>
        <v>591</v>
      </c>
      <c r="AJ145" s="173">
        <f>'тарифы 2018 (1)'!BG145</f>
        <v>262</v>
      </c>
      <c r="AK145" s="173">
        <f>'тарифы 2018 (1)'!BI145</f>
        <v>342</v>
      </c>
      <c r="AL145" s="173">
        <f>'тарифы 2018 (1)'!BK145</f>
        <v>227</v>
      </c>
      <c r="AM145" s="173">
        <f>'тарифы 2018 (1)'!BM145</f>
        <v>195</v>
      </c>
      <c r="AN145" s="173">
        <f>'тарифы 2018 (1)'!BO145</f>
        <v>335</v>
      </c>
      <c r="AO145" s="173">
        <f>'тарифы 2018 (1)'!BQ145</f>
        <v>356.92152188</v>
      </c>
      <c r="AP145" s="300">
        <f t="shared" ref="AP145:AP208" si="12">AVERAGE(L145:AO145)</f>
        <v>299.31408069568431</v>
      </c>
      <c r="AQ145" s="300" t="e">
        <f t="shared" ref="AQ145:AQ208" si="13">AP145*100/K145</f>
        <v>#REF!</v>
      </c>
    </row>
    <row r="146" spans="1:43" s="195" customFormat="1" ht="25.5" customHeight="1" thickBot="1" x14ac:dyDescent="0.3">
      <c r="A146" s="205">
        <v>71</v>
      </c>
      <c r="B146" s="24" t="s">
        <v>136</v>
      </c>
      <c r="C146" s="1390" t="s">
        <v>3</v>
      </c>
      <c r="D146" s="1390"/>
      <c r="E146" s="1053" t="s">
        <v>8</v>
      </c>
      <c r="F146" s="224" t="e">
        <f>#REF!</f>
        <v>#REF!</v>
      </c>
      <c r="G146" s="1053">
        <v>0.75</v>
      </c>
      <c r="H146" s="206" t="e">
        <f t="shared" si="10"/>
        <v>#REF!</v>
      </c>
      <c r="I146" s="206" t="e">
        <f>(H146*($I$9+#REF!))+H146</f>
        <v>#REF!</v>
      </c>
      <c r="J146" s="274" t="e">
        <f>ROUND(I146*#REF!*#REF!,0)</f>
        <v>#REF!</v>
      </c>
      <c r="K146" s="275" t="e">
        <f>'тарифы 2018 (1)'!K146</f>
        <v>#REF!</v>
      </c>
      <c r="L146" s="173">
        <f>'тарифы 2018 (1)'!M146</f>
        <v>281</v>
      </c>
      <c r="M146" s="173">
        <f>'тарифы 2018 (1)'!O146</f>
        <v>257.2</v>
      </c>
      <c r="N146" s="173">
        <f>'тарифы 2018 (1)'!Q146</f>
        <v>356.25</v>
      </c>
      <c r="O146" s="173">
        <f>'тарифы 2018 (1)'!S146</f>
        <v>382.6</v>
      </c>
      <c r="P146" s="173">
        <f>'тарифы 2018 (1)'!U146</f>
        <v>219</v>
      </c>
      <c r="Q146" s="173">
        <f>'тарифы 2018 (1)'!W146</f>
        <v>379.89909210277102</v>
      </c>
      <c r="R146" s="173">
        <f>'тарифы 2018 (1)'!Y146</f>
        <v>377</v>
      </c>
      <c r="S146" s="173">
        <f>'тарифы 2018 (1)'!AA146</f>
        <v>622</v>
      </c>
      <c r="T146" s="173">
        <f>'тарифы 2018 (1)'!AC146</f>
        <v>473</v>
      </c>
      <c r="U146" s="173">
        <f>'тарифы 2018 (1)'!AE146</f>
        <v>296</v>
      </c>
      <c r="V146" s="173">
        <f>'тарифы 2018 (1)'!AG146</f>
        <v>373</v>
      </c>
      <c r="W146" s="173">
        <f>'тарифы 2018 (1)'!AI146</f>
        <v>310</v>
      </c>
      <c r="X146" s="173">
        <f>'тарифы 2018 (1)'!AK146</f>
        <v>305</v>
      </c>
      <c r="Y146" s="174">
        <v>208</v>
      </c>
      <c r="Z146" s="173">
        <f>'тарифы 2018 (1)'!AO146</f>
        <v>436.9</v>
      </c>
      <c r="AA146" s="173">
        <f>'тарифы 2018 (1)'!AQ146</f>
        <v>495.68599999999998</v>
      </c>
      <c r="AB146" s="173">
        <f t="shared" si="11"/>
        <v>495.68599999999998</v>
      </c>
      <c r="AC146" s="173">
        <f>'тарифы 2018 (1)'!AS146</f>
        <v>423</v>
      </c>
      <c r="AD146" s="173">
        <f>'тарифы 2018 (1)'!AU146</f>
        <v>374.72</v>
      </c>
      <c r="AE146" s="173">
        <f>'тарифы 2018 (1)'!AW146</f>
        <v>263</v>
      </c>
      <c r="AF146" s="173">
        <f>'тарифы 2018 (1)'!AY146</f>
        <v>348.76859999999999</v>
      </c>
      <c r="AG146" s="173">
        <f>'тарифы 2018 (1)'!BA146</f>
        <v>481</v>
      </c>
      <c r="AH146" s="173">
        <f>'тарифы 2018 (1)'!BC146</f>
        <v>266.17387580299788</v>
      </c>
      <c r="AI146" s="173">
        <f>'тарифы 2018 (1)'!BE146</f>
        <v>739</v>
      </c>
      <c r="AJ146" s="173">
        <f>'тарифы 2018 (1)'!BG146</f>
        <v>327</v>
      </c>
      <c r="AK146" s="173">
        <f>'тарифы 2018 (1)'!BI146</f>
        <v>428</v>
      </c>
      <c r="AL146" s="173">
        <f>'тарифы 2018 (1)'!BK146</f>
        <v>283</v>
      </c>
      <c r="AM146" s="173">
        <f>'тарифы 2018 (1)'!BM146</f>
        <v>245</v>
      </c>
      <c r="AN146" s="173">
        <f>'тарифы 2018 (1)'!BO146</f>
        <v>419</v>
      </c>
      <c r="AO146" s="173">
        <f>'тарифы 2018 (1)'!BQ146</f>
        <v>446.16216304</v>
      </c>
      <c r="AP146" s="300">
        <f t="shared" si="12"/>
        <v>377.0681910315256</v>
      </c>
      <c r="AQ146" s="300" t="e">
        <f t="shared" si="13"/>
        <v>#REF!</v>
      </c>
    </row>
    <row r="147" spans="1:43" s="195" customFormat="1" ht="25.5" customHeight="1" thickBot="1" x14ac:dyDescent="0.3">
      <c r="A147" s="205">
        <v>72</v>
      </c>
      <c r="B147" s="24" t="s">
        <v>137</v>
      </c>
      <c r="C147" s="1390" t="s">
        <v>3</v>
      </c>
      <c r="D147" s="1390"/>
      <c r="E147" s="1053" t="s">
        <v>8</v>
      </c>
      <c r="F147" s="224" t="e">
        <f>#REF!</f>
        <v>#REF!</v>
      </c>
      <c r="G147" s="1053">
        <v>0.24</v>
      </c>
      <c r="H147" s="206" t="e">
        <f t="shared" si="10"/>
        <v>#REF!</v>
      </c>
      <c r="I147" s="206" t="e">
        <f>(H147*($I$9+#REF!))+H147</f>
        <v>#REF!</v>
      </c>
      <c r="J147" s="274" t="e">
        <f>ROUND(I147*#REF!*#REF!,0)</f>
        <v>#REF!</v>
      </c>
      <c r="K147" s="275" t="e">
        <f>'тарифы 2018 (1)'!K147</f>
        <v>#REF!</v>
      </c>
      <c r="L147" s="173">
        <f>'тарифы 2018 (1)'!M147</f>
        <v>90</v>
      </c>
      <c r="M147" s="173">
        <f>'тарифы 2018 (1)'!O147</f>
        <v>82.3</v>
      </c>
      <c r="N147" s="173">
        <f>'тарифы 2018 (1)'!Q147</f>
        <v>114</v>
      </c>
      <c r="O147" s="173">
        <f>'тарифы 2018 (1)'!S147</f>
        <v>122.4</v>
      </c>
      <c r="P147" s="173">
        <f>'тарифы 2018 (1)'!U147</f>
        <v>70</v>
      </c>
      <c r="Q147" s="173">
        <f>'тарифы 2018 (1)'!W147</f>
        <v>121.56770947288672</v>
      </c>
      <c r="R147" s="173">
        <f>'тарифы 2018 (1)'!Y147</f>
        <v>121</v>
      </c>
      <c r="S147" s="173">
        <f>'тарифы 2018 (1)'!AA147</f>
        <v>199</v>
      </c>
      <c r="T147" s="173">
        <f>'тарифы 2018 (1)'!AC147</f>
        <v>151</v>
      </c>
      <c r="U147" s="173">
        <f>'тарифы 2018 (1)'!AE147</f>
        <v>95</v>
      </c>
      <c r="V147" s="173">
        <f>'тарифы 2018 (1)'!AG147</f>
        <v>119</v>
      </c>
      <c r="W147" s="173">
        <f>'тарифы 2018 (1)'!AI147</f>
        <v>99</v>
      </c>
      <c r="X147" s="173">
        <f>'тарифы 2018 (1)'!AK147</f>
        <v>97</v>
      </c>
      <c r="Y147" s="174">
        <v>67</v>
      </c>
      <c r="Z147" s="173">
        <f>'тарифы 2018 (1)'!AO147</f>
        <v>139.80000000000001</v>
      </c>
      <c r="AA147" s="173">
        <f>'тарифы 2018 (1)'!AQ147</f>
        <v>207.39999999999998</v>
      </c>
      <c r="AB147" s="173">
        <f t="shared" si="11"/>
        <v>207.39999999999998</v>
      </c>
      <c r="AC147" s="173">
        <f>'тарифы 2018 (1)'!AS147</f>
        <v>135</v>
      </c>
      <c r="AD147" s="173">
        <f>'тарифы 2018 (1)'!AU147</f>
        <v>119.91</v>
      </c>
      <c r="AE147" s="173">
        <f>'тарифы 2018 (1)'!AW147</f>
        <v>84</v>
      </c>
      <c r="AF147" s="173">
        <f>'тарифы 2018 (1)'!AY147</f>
        <v>112.66206</v>
      </c>
      <c r="AG147" s="173">
        <f>'тарифы 2018 (1)'!BA147</f>
        <v>158</v>
      </c>
      <c r="AH147" s="173">
        <f>'тарифы 2018 (1)'!BC147</f>
        <v>85.559731543624153</v>
      </c>
      <c r="AI147" s="173">
        <f>'тарифы 2018 (1)'!BE147</f>
        <v>236</v>
      </c>
      <c r="AJ147" s="173">
        <f>'тарифы 2018 (1)'!BG147</f>
        <v>104</v>
      </c>
      <c r="AK147" s="173">
        <f>'тарифы 2018 (1)'!BI147</f>
        <v>137</v>
      </c>
      <c r="AL147" s="173">
        <f>'тарифы 2018 (1)'!BK147</f>
        <v>91</v>
      </c>
      <c r="AM147" s="173">
        <f>'тарифы 2018 (1)'!BM147</f>
        <v>79</v>
      </c>
      <c r="AN147" s="173">
        <f>'тарифы 2018 (1)'!BO147</f>
        <v>134</v>
      </c>
      <c r="AO147" s="173">
        <f>'тарифы 2018 (1)'!BQ147</f>
        <v>142.77408112000001</v>
      </c>
      <c r="AP147" s="300">
        <f t="shared" si="12"/>
        <v>124.05911940455037</v>
      </c>
      <c r="AQ147" s="300" t="e">
        <f t="shared" si="13"/>
        <v>#REF!</v>
      </c>
    </row>
    <row r="148" spans="1:43" s="195" customFormat="1" ht="25.5" customHeight="1" thickBot="1" x14ac:dyDescent="0.3">
      <c r="A148" s="205">
        <v>73</v>
      </c>
      <c r="B148" s="24" t="s">
        <v>138</v>
      </c>
      <c r="C148" s="1390" t="s">
        <v>3</v>
      </c>
      <c r="D148" s="1390"/>
      <c r="E148" s="1053" t="s">
        <v>8</v>
      </c>
      <c r="F148" s="224" t="e">
        <f>#REF!</f>
        <v>#REF!</v>
      </c>
      <c r="G148" s="1053">
        <v>0.2</v>
      </c>
      <c r="H148" s="206" t="e">
        <f t="shared" si="10"/>
        <v>#REF!</v>
      </c>
      <c r="I148" s="206" t="e">
        <f>(H148*($I$9+#REF!))+H148</f>
        <v>#REF!</v>
      </c>
      <c r="J148" s="274" t="e">
        <f>ROUND(I148*#REF!*#REF!,0)</f>
        <v>#REF!</v>
      </c>
      <c r="K148" s="275" t="e">
        <f>'тарифы 2018 (1)'!K148</f>
        <v>#REF!</v>
      </c>
      <c r="L148" s="173">
        <f>'тарифы 2018 (1)'!M148</f>
        <v>75</v>
      </c>
      <c r="M148" s="173">
        <f>'тарифы 2018 (1)'!O148</f>
        <v>68.599999999999994</v>
      </c>
      <c r="N148" s="173">
        <f>'тарифы 2018 (1)'!Q148</f>
        <v>95.25</v>
      </c>
      <c r="O148" s="173">
        <f>'тарифы 2018 (1)'!S148</f>
        <v>102</v>
      </c>
      <c r="P148" s="173">
        <f>'тарифы 2018 (1)'!U148</f>
        <v>58</v>
      </c>
      <c r="Q148" s="173">
        <f>'тарифы 2018 (1)'!W148</f>
        <v>101.30642456073895</v>
      </c>
      <c r="R148" s="173">
        <f>'тарифы 2018 (1)'!Y148</f>
        <v>101</v>
      </c>
      <c r="S148" s="173">
        <f>'тарифы 2018 (1)'!AA148</f>
        <v>166</v>
      </c>
      <c r="T148" s="173">
        <f>'тарифы 2018 (1)'!AC148</f>
        <v>126</v>
      </c>
      <c r="U148" s="173">
        <f>'тарифы 2018 (1)'!AE148</f>
        <v>79</v>
      </c>
      <c r="V148" s="173">
        <f>'тарифы 2018 (1)'!AG148</f>
        <v>100</v>
      </c>
      <c r="W148" s="173">
        <f>'тарифы 2018 (1)'!AI148</f>
        <v>83</v>
      </c>
      <c r="X148" s="173">
        <f>'тарифы 2018 (1)'!AK148</f>
        <v>82</v>
      </c>
      <c r="Y148" s="174">
        <v>55</v>
      </c>
      <c r="Z148" s="173">
        <f>'тарифы 2018 (1)'!AO148</f>
        <v>116.5</v>
      </c>
      <c r="AA148" s="173">
        <f>'тарифы 2018 (1)'!AQ148</f>
        <v>131.69899999999998</v>
      </c>
      <c r="AB148" s="173">
        <f t="shared" si="11"/>
        <v>131.69899999999998</v>
      </c>
      <c r="AC148" s="173">
        <f>'тарифы 2018 (1)'!AS148</f>
        <v>113</v>
      </c>
      <c r="AD148" s="173">
        <f>'тарифы 2018 (1)'!AU148</f>
        <v>99.93</v>
      </c>
      <c r="AE148" s="173">
        <f>'тарифы 2018 (1)'!AW148</f>
        <v>70</v>
      </c>
      <c r="AF148" s="173">
        <f>'тарифы 2018 (1)'!AY148</f>
        <v>93.004959999999997</v>
      </c>
      <c r="AG148" s="173">
        <f>'тарифы 2018 (1)'!BA148</f>
        <v>127</v>
      </c>
      <c r="AH148" s="173">
        <f>'тарифы 2018 (1)'!BC148</f>
        <v>71.585161290322588</v>
      </c>
      <c r="AI148" s="173">
        <f>'тарифы 2018 (1)'!BE148</f>
        <v>197</v>
      </c>
      <c r="AJ148" s="173">
        <f>'тарифы 2018 (1)'!BG148</f>
        <v>88</v>
      </c>
      <c r="AK148" s="173">
        <f>'тарифы 2018 (1)'!BI148</f>
        <v>114</v>
      </c>
      <c r="AL148" s="173">
        <f>'тарифы 2018 (1)'!BK148</f>
        <v>76</v>
      </c>
      <c r="AM148" s="173">
        <f>'тарифы 2018 (1)'!BM148</f>
        <v>65</v>
      </c>
      <c r="AN148" s="173">
        <f>'тарифы 2018 (1)'!BO148</f>
        <v>112</v>
      </c>
      <c r="AO148" s="173">
        <f>'тарифы 2018 (1)'!BQ148</f>
        <v>118.96928032</v>
      </c>
      <c r="AP148" s="300">
        <f t="shared" si="12"/>
        <v>100.58479420570207</v>
      </c>
      <c r="AQ148" s="300" t="e">
        <f t="shared" si="13"/>
        <v>#REF!</v>
      </c>
    </row>
    <row r="149" spans="1:43" s="195" customFormat="1" ht="25.5" customHeight="1" thickBot="1" x14ac:dyDescent="0.3">
      <c r="A149" s="205">
        <v>74</v>
      </c>
      <c r="B149" s="24" t="s">
        <v>139</v>
      </c>
      <c r="C149" s="1390" t="s">
        <v>3</v>
      </c>
      <c r="D149" s="1390"/>
      <c r="E149" s="1053" t="s">
        <v>8</v>
      </c>
      <c r="F149" s="224" t="e">
        <f>#REF!</f>
        <v>#REF!</v>
      </c>
      <c r="G149" s="1053">
        <v>0.65</v>
      </c>
      <c r="H149" s="206" t="e">
        <f t="shared" si="10"/>
        <v>#REF!</v>
      </c>
      <c r="I149" s="206" t="e">
        <f>(H149*($I$9+#REF!))+H149</f>
        <v>#REF!</v>
      </c>
      <c r="J149" s="274" t="e">
        <f>ROUND(I149*#REF!*#REF!,0)</f>
        <v>#REF!</v>
      </c>
      <c r="K149" s="275" t="e">
        <f>'тарифы 2018 (1)'!K149</f>
        <v>#REF!</v>
      </c>
      <c r="L149" s="173">
        <f>'тарифы 2018 (1)'!M149</f>
        <v>243</v>
      </c>
      <c r="M149" s="173">
        <f>'тарифы 2018 (1)'!O149</f>
        <v>222.9</v>
      </c>
      <c r="N149" s="173">
        <f>'тарифы 2018 (1)'!Q149</f>
        <v>309</v>
      </c>
      <c r="O149" s="173">
        <f>'тарифы 2018 (1)'!S149</f>
        <v>331.6</v>
      </c>
      <c r="P149" s="173">
        <f>'тарифы 2018 (1)'!U149</f>
        <v>190</v>
      </c>
      <c r="Q149" s="173">
        <f>'тарифы 2018 (1)'!W149</f>
        <v>329.24587982240155</v>
      </c>
      <c r="R149" s="173">
        <f>'тарифы 2018 (1)'!Y149</f>
        <v>327</v>
      </c>
      <c r="S149" s="173">
        <f>'тарифы 2018 (1)'!AA149</f>
        <v>539</v>
      </c>
      <c r="T149" s="173">
        <f>'тарифы 2018 (1)'!AC149</f>
        <v>410</v>
      </c>
      <c r="U149" s="173">
        <f>'тарифы 2018 (1)'!AE149</f>
        <v>257</v>
      </c>
      <c r="V149" s="173">
        <f>'тарифы 2018 (1)'!AG149</f>
        <v>324</v>
      </c>
      <c r="W149" s="173">
        <f>'тарифы 2018 (1)'!AI149</f>
        <v>268</v>
      </c>
      <c r="X149" s="173">
        <f>'тарифы 2018 (1)'!AK149</f>
        <v>265</v>
      </c>
      <c r="Y149" s="174">
        <v>181</v>
      </c>
      <c r="Z149" s="173">
        <f>'тарифы 2018 (1)'!AO149</f>
        <v>378.7</v>
      </c>
      <c r="AA149" s="173">
        <f>'тарифы 2018 (1)'!AQ149</f>
        <v>390.94899999999996</v>
      </c>
      <c r="AB149" s="173">
        <f t="shared" si="11"/>
        <v>390.94899999999996</v>
      </c>
      <c r="AC149" s="173">
        <f>'тарифы 2018 (1)'!AS149</f>
        <v>367</v>
      </c>
      <c r="AD149" s="173">
        <f>'тарифы 2018 (1)'!AU149</f>
        <v>324.76</v>
      </c>
      <c r="AE149" s="173">
        <f>'тарифы 2018 (1)'!AW149</f>
        <v>228</v>
      </c>
      <c r="AF149" s="173">
        <f>'тарифы 2018 (1)'!AY149</f>
        <v>302.26612</v>
      </c>
      <c r="AG149" s="173">
        <f>'тарифы 2018 (1)'!BA149</f>
        <v>441</v>
      </c>
      <c r="AH149" s="173">
        <f>'тарифы 2018 (1)'!BC149</f>
        <v>231.51980198019803</v>
      </c>
      <c r="AI149" s="173">
        <f>'тарифы 2018 (1)'!BE149</f>
        <v>640</v>
      </c>
      <c r="AJ149" s="173">
        <f>'тарифы 2018 (1)'!BG149</f>
        <v>283</v>
      </c>
      <c r="AK149" s="173">
        <f>'тарифы 2018 (1)'!BI149</f>
        <v>371</v>
      </c>
      <c r="AL149" s="173">
        <f>'тарифы 2018 (1)'!BK149</f>
        <v>246</v>
      </c>
      <c r="AM149" s="173">
        <f>'тарифы 2018 (1)'!BM149</f>
        <v>212</v>
      </c>
      <c r="AN149" s="173">
        <f>'тарифы 2018 (1)'!BO149</f>
        <v>363</v>
      </c>
      <c r="AO149" s="173">
        <f>'тарифы 2018 (1)'!BQ149</f>
        <v>386.67752288000003</v>
      </c>
      <c r="AP149" s="300">
        <f t="shared" si="12"/>
        <v>325.11891082275332</v>
      </c>
      <c r="AQ149" s="300" t="e">
        <f t="shared" si="13"/>
        <v>#REF!</v>
      </c>
    </row>
    <row r="150" spans="1:43" s="195" customFormat="1" ht="25.5" customHeight="1" thickBot="1" x14ac:dyDescent="0.3">
      <c r="A150" s="205">
        <v>75</v>
      </c>
      <c r="B150" s="24" t="s">
        <v>140</v>
      </c>
      <c r="C150" s="1390" t="s">
        <v>3</v>
      </c>
      <c r="D150" s="1390"/>
      <c r="E150" s="1053" t="s">
        <v>8</v>
      </c>
      <c r="F150" s="224" t="e">
        <f>#REF!</f>
        <v>#REF!</v>
      </c>
      <c r="G150" s="1053">
        <v>0.25</v>
      </c>
      <c r="H150" s="206" t="e">
        <f t="shared" si="10"/>
        <v>#REF!</v>
      </c>
      <c r="I150" s="206" t="e">
        <f>(H150*($I$9+#REF!))+H150</f>
        <v>#REF!</v>
      </c>
      <c r="J150" s="274" t="e">
        <f>ROUND(I150*#REF!*#REF!,0)</f>
        <v>#REF!</v>
      </c>
      <c r="K150" s="275" t="e">
        <f>'тарифы 2018 (1)'!K150</f>
        <v>#REF!</v>
      </c>
      <c r="L150" s="173">
        <f>'тарифы 2018 (1)'!M150</f>
        <v>94</v>
      </c>
      <c r="M150" s="173">
        <f>'тарифы 2018 (1)'!O150</f>
        <v>85.7</v>
      </c>
      <c r="N150" s="173">
        <f>'тарифы 2018 (1)'!Q150</f>
        <v>118.5</v>
      </c>
      <c r="O150" s="173">
        <f>'тарифы 2018 (1)'!S150</f>
        <v>127.5</v>
      </c>
      <c r="P150" s="173">
        <f>'тарифы 2018 (1)'!U150</f>
        <v>73</v>
      </c>
      <c r="Q150" s="173">
        <f>'тарифы 2018 (1)'!W150</f>
        <v>126.6330307009237</v>
      </c>
      <c r="R150" s="173">
        <f>'тарифы 2018 (1)'!Y150</f>
        <v>126</v>
      </c>
      <c r="S150" s="173">
        <f>'тарифы 2018 (1)'!AA150</f>
        <v>207</v>
      </c>
      <c r="T150" s="173">
        <f>'тарифы 2018 (1)'!AC150</f>
        <v>158</v>
      </c>
      <c r="U150" s="173">
        <f>'тарифы 2018 (1)'!AE150</f>
        <v>99</v>
      </c>
      <c r="V150" s="173">
        <f>'тарифы 2018 (1)'!AG150</f>
        <v>124</v>
      </c>
      <c r="W150" s="173">
        <f>'тарифы 2018 (1)'!AI150</f>
        <v>104</v>
      </c>
      <c r="X150" s="173">
        <f>'тарифы 2018 (1)'!AK150</f>
        <v>101</v>
      </c>
      <c r="Y150" s="411">
        <v>194</v>
      </c>
      <c r="Z150" s="173">
        <f>'тарифы 2018 (1)'!AO150</f>
        <v>145.6</v>
      </c>
      <c r="AA150" s="173">
        <f>'тарифы 2018 (1)'!AQ150</f>
        <v>164.88299999999998</v>
      </c>
      <c r="AB150" s="173">
        <f t="shared" si="11"/>
        <v>164.88299999999998</v>
      </c>
      <c r="AC150" s="173">
        <f>'тарифы 2018 (1)'!AS150</f>
        <v>141</v>
      </c>
      <c r="AD150" s="173">
        <f>'тарифы 2018 (1)'!AU150</f>
        <v>124.91</v>
      </c>
      <c r="AE150" s="173">
        <f>'тарифы 2018 (1)'!AW150</f>
        <v>88</v>
      </c>
      <c r="AF150" s="173">
        <f>'тарифы 2018 (1)'!AY150</f>
        <v>116.25620000000001</v>
      </c>
      <c r="AG150" s="173">
        <f>'тарифы 2018 (1)'!BA150</f>
        <v>165</v>
      </c>
      <c r="AH150" s="173">
        <f>'тарифы 2018 (1)'!BC150</f>
        <v>88.354358974358973</v>
      </c>
      <c r="AI150" s="173">
        <f>'тарифы 2018 (1)'!BE150</f>
        <v>246</v>
      </c>
      <c r="AJ150" s="173">
        <f>'тарифы 2018 (1)'!BG150</f>
        <v>137</v>
      </c>
      <c r="AK150" s="173">
        <f>'тарифы 2018 (1)'!BI150</f>
        <v>143</v>
      </c>
      <c r="AL150" s="173">
        <f>'тарифы 2018 (1)'!BK150</f>
        <v>94</v>
      </c>
      <c r="AM150" s="173">
        <f>'тарифы 2018 (1)'!BM150</f>
        <v>82</v>
      </c>
      <c r="AN150" s="173">
        <f>'тарифы 2018 (1)'!BO150</f>
        <v>140</v>
      </c>
      <c r="AO150" s="173">
        <f>'тарифы 2018 (1)'!BQ150</f>
        <v>209.00000000000003</v>
      </c>
      <c r="AP150" s="300">
        <f t="shared" si="12"/>
        <v>132.94065298917607</v>
      </c>
      <c r="AQ150" s="300" t="e">
        <f t="shared" si="13"/>
        <v>#REF!</v>
      </c>
    </row>
    <row r="151" spans="1:43" s="195" customFormat="1" ht="25.5" customHeight="1" thickBot="1" x14ac:dyDescent="0.3">
      <c r="A151" s="205">
        <v>76</v>
      </c>
      <c r="B151" s="24" t="s">
        <v>141</v>
      </c>
      <c r="C151" s="1390" t="s">
        <v>3</v>
      </c>
      <c r="D151" s="1390"/>
      <c r="E151" s="1053" t="s">
        <v>8</v>
      </c>
      <c r="F151" s="224" t="e">
        <f>#REF!</f>
        <v>#REF!</v>
      </c>
      <c r="G151" s="1053">
        <v>0.13</v>
      </c>
      <c r="H151" s="206" t="e">
        <f t="shared" si="10"/>
        <v>#REF!</v>
      </c>
      <c r="I151" s="206" t="e">
        <f>(H151*($I$9+#REF!))+H151</f>
        <v>#REF!</v>
      </c>
      <c r="J151" s="274" t="e">
        <f>ROUND(I151*#REF!*#REF!,0)</f>
        <v>#REF!</v>
      </c>
      <c r="K151" s="275" t="e">
        <f>'тарифы 2018 (1)'!K151</f>
        <v>#REF!</v>
      </c>
      <c r="L151" s="173">
        <f>'тарифы 2018 (1)'!M151</f>
        <v>49</v>
      </c>
      <c r="M151" s="173">
        <f>'тарифы 2018 (1)'!O151</f>
        <v>44.6</v>
      </c>
      <c r="N151" s="173">
        <f>'тарифы 2018 (1)'!Q151</f>
        <v>61.5</v>
      </c>
      <c r="O151" s="173">
        <f>'тарифы 2018 (1)'!S151</f>
        <v>66.3</v>
      </c>
      <c r="P151" s="173">
        <f>'тарифы 2018 (1)'!U151</f>
        <v>38</v>
      </c>
      <c r="Q151" s="173">
        <f>'тарифы 2018 (1)'!W151</f>
        <v>65.849175964480324</v>
      </c>
      <c r="R151" s="173">
        <f>'тарифы 2018 (1)'!Y151</f>
        <v>65</v>
      </c>
      <c r="S151" s="173">
        <f>'тарифы 2018 (1)'!AA151</f>
        <v>108</v>
      </c>
      <c r="T151" s="173">
        <f>'тарифы 2018 (1)'!AC151</f>
        <v>82</v>
      </c>
      <c r="U151" s="173">
        <f>'тарифы 2018 (1)'!AE151</f>
        <v>51</v>
      </c>
      <c r="V151" s="173">
        <f>'тарифы 2018 (1)'!AG151</f>
        <v>65</v>
      </c>
      <c r="W151" s="173">
        <f>'тарифы 2018 (1)'!AI151</f>
        <v>53</v>
      </c>
      <c r="X151" s="173">
        <f>'тарифы 2018 (1)'!AK151</f>
        <v>53</v>
      </c>
      <c r="Y151" s="411">
        <v>97</v>
      </c>
      <c r="Z151" s="173">
        <f>'тарифы 2018 (1)'!AO151</f>
        <v>75.7</v>
      </c>
      <c r="AA151" s="173">
        <f>'тарифы 2018 (1)'!AQ151</f>
        <v>86.070999999999998</v>
      </c>
      <c r="AB151" s="173">
        <f t="shared" si="11"/>
        <v>86.070999999999998</v>
      </c>
      <c r="AC151" s="173">
        <f>'тарифы 2018 (1)'!AS151</f>
        <v>73</v>
      </c>
      <c r="AD151" s="173">
        <f>'тарифы 2018 (1)'!AU151</f>
        <v>64.95</v>
      </c>
      <c r="AE151" s="173">
        <f>'тарифы 2018 (1)'!AW151</f>
        <v>46</v>
      </c>
      <c r="AF151" s="173">
        <f>'тарифы 2018 (1)'!AY151</f>
        <v>60.457440000000005</v>
      </c>
      <c r="AG151" s="173">
        <f>'тарифы 2018 (1)'!BA151</f>
        <v>91</v>
      </c>
      <c r="AH151" s="173">
        <f>'тарифы 2018 (1)'!BC151</f>
        <v>46.424691358024695</v>
      </c>
      <c r="AI151" s="173">
        <f>'тарифы 2018 (1)'!BE151</f>
        <v>128</v>
      </c>
      <c r="AJ151" s="173">
        <f>'тарифы 2018 (1)'!BG151</f>
        <v>71</v>
      </c>
      <c r="AK151" s="173">
        <f>'тарифы 2018 (1)'!BI151</f>
        <v>74</v>
      </c>
      <c r="AL151" s="173">
        <f>'тарифы 2018 (1)'!BK151</f>
        <v>49</v>
      </c>
      <c r="AM151" s="173">
        <f>'тарифы 2018 (1)'!BM151</f>
        <v>42</v>
      </c>
      <c r="AN151" s="173">
        <f>'тарифы 2018 (1)'!BO151</f>
        <v>73</v>
      </c>
      <c r="AO151" s="173">
        <f>'тарифы 2018 (1)'!BQ151</f>
        <v>108.9</v>
      </c>
      <c r="AP151" s="300">
        <f t="shared" si="12"/>
        <v>69.160776910750172</v>
      </c>
      <c r="AQ151" s="300" t="e">
        <f t="shared" si="13"/>
        <v>#REF!</v>
      </c>
    </row>
    <row r="152" spans="1:43" s="195" customFormat="1" ht="25.5" customHeight="1" thickBot="1" x14ac:dyDescent="0.3">
      <c r="A152" s="205">
        <v>77</v>
      </c>
      <c r="B152" s="24" t="s">
        <v>142</v>
      </c>
      <c r="C152" s="1390" t="s">
        <v>3</v>
      </c>
      <c r="D152" s="1390"/>
      <c r="E152" s="1053" t="s">
        <v>8</v>
      </c>
      <c r="F152" s="224" t="e">
        <f>#REF!</f>
        <v>#REF!</v>
      </c>
      <c r="G152" s="1053">
        <v>0.13</v>
      </c>
      <c r="H152" s="206" t="e">
        <f t="shared" si="10"/>
        <v>#REF!</v>
      </c>
      <c r="I152" s="206" t="e">
        <f>(H152*($I$9+#REF!))+H152</f>
        <v>#REF!</v>
      </c>
      <c r="J152" s="274" t="e">
        <f>ROUND(I152*#REF!*#REF!,0)</f>
        <v>#REF!</v>
      </c>
      <c r="K152" s="275" t="e">
        <f>'тарифы 2018 (1)'!K152</f>
        <v>#REF!</v>
      </c>
      <c r="L152" s="173">
        <f>'тарифы 2018 (1)'!M152</f>
        <v>49</v>
      </c>
      <c r="M152" s="173">
        <f>'тарифы 2018 (1)'!O152</f>
        <v>44.6</v>
      </c>
      <c r="N152" s="173">
        <f>'тарифы 2018 (1)'!Q152</f>
        <v>61.5</v>
      </c>
      <c r="O152" s="173">
        <f>'тарифы 2018 (1)'!S152</f>
        <v>66.3</v>
      </c>
      <c r="P152" s="173">
        <f>'тарифы 2018 (1)'!U152</f>
        <v>38</v>
      </c>
      <c r="Q152" s="173">
        <f>'тарифы 2018 (1)'!W152</f>
        <v>65.849175964480324</v>
      </c>
      <c r="R152" s="173">
        <f>'тарифы 2018 (1)'!Y152</f>
        <v>65</v>
      </c>
      <c r="S152" s="173">
        <f>'тарифы 2018 (1)'!AA152</f>
        <v>108</v>
      </c>
      <c r="T152" s="173">
        <f>'тарифы 2018 (1)'!AC152</f>
        <v>82</v>
      </c>
      <c r="U152" s="173">
        <f>'тарифы 2018 (1)'!AE152</f>
        <v>51</v>
      </c>
      <c r="V152" s="173">
        <f>'тарифы 2018 (1)'!AG152</f>
        <v>65</v>
      </c>
      <c r="W152" s="173">
        <f>'тарифы 2018 (1)'!AI152</f>
        <v>53</v>
      </c>
      <c r="X152" s="173">
        <f>'тарифы 2018 (1)'!AK152</f>
        <v>53</v>
      </c>
      <c r="Y152" s="411">
        <v>97</v>
      </c>
      <c r="Z152" s="173">
        <f>'тарифы 2018 (1)'!AO152</f>
        <v>75.7</v>
      </c>
      <c r="AA152" s="173">
        <f>'тарифы 2018 (1)'!AQ152</f>
        <v>86.070999999999998</v>
      </c>
      <c r="AB152" s="173">
        <f t="shared" si="11"/>
        <v>86.070999999999998</v>
      </c>
      <c r="AC152" s="173">
        <f>'тарифы 2018 (1)'!AS152</f>
        <v>73</v>
      </c>
      <c r="AD152" s="173">
        <f>'тарифы 2018 (1)'!AU152</f>
        <v>64.95</v>
      </c>
      <c r="AE152" s="173">
        <f>'тарифы 2018 (1)'!AW152</f>
        <v>46</v>
      </c>
      <c r="AF152" s="173">
        <f>'тарифы 2018 (1)'!AY152</f>
        <v>60.457440000000005</v>
      </c>
      <c r="AG152" s="173">
        <f>'тарифы 2018 (1)'!BA152</f>
        <v>91</v>
      </c>
      <c r="AH152" s="173">
        <f>'тарифы 2018 (1)'!BC152</f>
        <v>46.424691358024695</v>
      </c>
      <c r="AI152" s="173">
        <f>'тарифы 2018 (1)'!BE152</f>
        <v>128</v>
      </c>
      <c r="AJ152" s="173">
        <f>'тарифы 2018 (1)'!BG152</f>
        <v>71</v>
      </c>
      <c r="AK152" s="173">
        <f>'тарифы 2018 (1)'!BI152</f>
        <v>74</v>
      </c>
      <c r="AL152" s="173">
        <f>'тарифы 2018 (1)'!BK152</f>
        <v>49</v>
      </c>
      <c r="AM152" s="173">
        <f>'тарифы 2018 (1)'!BM152</f>
        <v>42</v>
      </c>
      <c r="AN152" s="173">
        <f>'тарифы 2018 (1)'!BO152</f>
        <v>73</v>
      </c>
      <c r="AO152" s="173">
        <f>'тарифы 2018 (1)'!BQ152</f>
        <v>108.9</v>
      </c>
      <c r="AP152" s="300">
        <f t="shared" si="12"/>
        <v>69.160776910750172</v>
      </c>
      <c r="AQ152" s="300" t="e">
        <f t="shared" si="13"/>
        <v>#REF!</v>
      </c>
    </row>
    <row r="153" spans="1:43" s="195" customFormat="1" ht="25.5" customHeight="1" thickBot="1" x14ac:dyDescent="0.3">
      <c r="A153" s="205">
        <v>78</v>
      </c>
      <c r="B153" s="24" t="s">
        <v>143</v>
      </c>
      <c r="C153" s="1390" t="s">
        <v>3</v>
      </c>
      <c r="D153" s="1390"/>
      <c r="E153" s="1053" t="s">
        <v>8</v>
      </c>
      <c r="F153" s="224" t="e">
        <f>#REF!</f>
        <v>#REF!</v>
      </c>
      <c r="G153" s="1053">
        <v>1</v>
      </c>
      <c r="H153" s="206" t="e">
        <f t="shared" si="10"/>
        <v>#REF!</v>
      </c>
      <c r="I153" s="206" t="e">
        <f>(H153*($I$9+#REF!))+H153</f>
        <v>#REF!</v>
      </c>
      <c r="J153" s="274" t="e">
        <f>ROUND(I153*#REF!*#REF!,0)</f>
        <v>#REF!</v>
      </c>
      <c r="K153" s="275" t="e">
        <f>'тарифы 2018 (1)'!K153</f>
        <v>#REF!</v>
      </c>
      <c r="L153" s="173">
        <f>'тарифы 2018 (1)'!M153</f>
        <v>374</v>
      </c>
      <c r="M153" s="173">
        <f>'тарифы 2018 (1)'!O153</f>
        <v>342.9</v>
      </c>
      <c r="N153" s="173">
        <f>'тарифы 2018 (1)'!Q153</f>
        <v>475.5</v>
      </c>
      <c r="O153" s="173">
        <f>'тарифы 2018 (1)'!S153</f>
        <v>510.2</v>
      </c>
      <c r="P153" s="173">
        <f>'тарифы 2018 (1)'!U153</f>
        <v>292</v>
      </c>
      <c r="Q153" s="173">
        <f>'тарифы 2018 (1)'!W153</f>
        <v>506.53212280369479</v>
      </c>
      <c r="R153" s="173">
        <f>'тарифы 2018 (1)'!Y153</f>
        <v>503</v>
      </c>
      <c r="S153" s="173">
        <f>'тарифы 2018 (1)'!AA153</f>
        <v>829</v>
      </c>
      <c r="T153" s="173">
        <f>'тарифы 2018 (1)'!AC153</f>
        <v>631</v>
      </c>
      <c r="U153" s="173">
        <f>'тарифы 2018 (1)'!AE153</f>
        <v>395</v>
      </c>
      <c r="V153" s="173">
        <f>'тарифы 2018 (1)'!AG153</f>
        <v>498</v>
      </c>
      <c r="W153" s="173">
        <f>'тарифы 2018 (1)'!AI153</f>
        <v>412</v>
      </c>
      <c r="X153" s="173">
        <f>'тарифы 2018 (1)'!AK153</f>
        <v>407</v>
      </c>
      <c r="Y153" s="174">
        <v>277</v>
      </c>
      <c r="Z153" s="173">
        <f>'тарифы 2018 (1)'!AO153</f>
        <v>582.6</v>
      </c>
      <c r="AA153" s="173">
        <f>'тарифы 2018 (1)'!AQ153</f>
        <v>1066.0359999999998</v>
      </c>
      <c r="AB153" s="173">
        <f t="shared" si="11"/>
        <v>1066.0359999999998</v>
      </c>
      <c r="AC153" s="173">
        <f>'тарифы 2018 (1)'!AS153</f>
        <v>564</v>
      </c>
      <c r="AD153" s="173">
        <f>'тарифы 2018 (1)'!AU153</f>
        <v>499.63</v>
      </c>
      <c r="AE153" s="173">
        <f>'тарифы 2018 (1)'!AW153</f>
        <v>351</v>
      </c>
      <c r="AF153" s="173">
        <f>'тарифы 2018 (1)'!AY153</f>
        <v>465.01426000000004</v>
      </c>
      <c r="AG153" s="173">
        <f>'тарифы 2018 (1)'!BA153</f>
        <v>646</v>
      </c>
      <c r="AH153" s="173">
        <f>'тарифы 2018 (1)'!BC153</f>
        <v>356.23022508038588</v>
      </c>
      <c r="AI153" s="173">
        <f>'тарифы 2018 (1)'!BE153</f>
        <v>985</v>
      </c>
      <c r="AJ153" s="173">
        <f>'тарифы 2018 (1)'!BG153</f>
        <v>436</v>
      </c>
      <c r="AK153" s="173">
        <f>'тарифы 2018 (1)'!BI153</f>
        <v>571</v>
      </c>
      <c r="AL153" s="173">
        <f>'тарифы 2018 (1)'!BK153</f>
        <v>378</v>
      </c>
      <c r="AM153" s="173">
        <f>'тарифы 2018 (1)'!BM153</f>
        <v>327</v>
      </c>
      <c r="AN153" s="173">
        <f>'тарифы 2018 (1)'!BO153</f>
        <v>559</v>
      </c>
      <c r="AO153" s="173">
        <f>'тарифы 2018 (1)'!BQ153</f>
        <v>594.87376343999995</v>
      </c>
      <c r="AP153" s="300">
        <f t="shared" si="12"/>
        <v>530.0184123774693</v>
      </c>
      <c r="AQ153" s="300" t="e">
        <f t="shared" si="13"/>
        <v>#REF!</v>
      </c>
    </row>
    <row r="154" spans="1:43" s="195" customFormat="1" ht="25.5" customHeight="1" thickBot="1" x14ac:dyDescent="0.3">
      <c r="A154" s="205">
        <v>79</v>
      </c>
      <c r="B154" s="24" t="s">
        <v>144</v>
      </c>
      <c r="C154" s="1390" t="s">
        <v>3</v>
      </c>
      <c r="D154" s="1390"/>
      <c r="E154" s="1053" t="s">
        <v>8</v>
      </c>
      <c r="F154" s="224" t="e">
        <f>#REF!</f>
        <v>#REF!</v>
      </c>
      <c r="G154" s="1053">
        <v>0.4</v>
      </c>
      <c r="H154" s="206" t="e">
        <f t="shared" si="10"/>
        <v>#REF!</v>
      </c>
      <c r="I154" s="206" t="e">
        <f>(H154*($I$9+#REF!))+H154</f>
        <v>#REF!</v>
      </c>
      <c r="J154" s="274" t="e">
        <f>ROUND(I154*#REF!*#REF!,0)</f>
        <v>#REF!</v>
      </c>
      <c r="K154" s="275" t="e">
        <f>'тарифы 2018 (1)'!K154</f>
        <v>#REF!</v>
      </c>
      <c r="L154" s="173">
        <f>'тарифы 2018 (1)'!M154</f>
        <v>150</v>
      </c>
      <c r="M154" s="173">
        <f>'тарифы 2018 (1)'!O154</f>
        <v>137.19999999999999</v>
      </c>
      <c r="N154" s="173">
        <f>'тарифы 2018 (1)'!Q154</f>
        <v>190.5</v>
      </c>
      <c r="O154" s="173">
        <f>'тарифы 2018 (1)'!S154</f>
        <v>204.1</v>
      </c>
      <c r="P154" s="173">
        <f>'тарифы 2018 (1)'!U154</f>
        <v>117</v>
      </c>
      <c r="Q154" s="173">
        <f>'тарифы 2018 (1)'!W154</f>
        <v>202.61284912147789</v>
      </c>
      <c r="R154" s="173">
        <f>'тарифы 2018 (1)'!Y154</f>
        <v>201</v>
      </c>
      <c r="S154" s="173">
        <f>'тарифы 2018 (1)'!AA154</f>
        <v>332</v>
      </c>
      <c r="T154" s="173">
        <f>'тарифы 2018 (1)'!AC154</f>
        <v>252</v>
      </c>
      <c r="U154" s="173">
        <f>'тарифы 2018 (1)'!AE154</f>
        <v>158</v>
      </c>
      <c r="V154" s="173">
        <f>'тарифы 2018 (1)'!AG154</f>
        <v>199</v>
      </c>
      <c r="W154" s="173">
        <f>'тарифы 2018 (1)'!AI154</f>
        <v>165</v>
      </c>
      <c r="X154" s="173">
        <f>'тарифы 2018 (1)'!AK154</f>
        <v>163</v>
      </c>
      <c r="Y154" s="174">
        <v>112</v>
      </c>
      <c r="Z154" s="173">
        <f>'тарифы 2018 (1)'!AO154</f>
        <v>233</v>
      </c>
      <c r="AA154" s="173">
        <f>'тарифы 2018 (1)'!AQ154</f>
        <v>533.01799999999992</v>
      </c>
      <c r="AB154" s="173">
        <f t="shared" si="11"/>
        <v>533.01799999999992</v>
      </c>
      <c r="AC154" s="173">
        <f>'тарифы 2018 (1)'!AS154</f>
        <v>226</v>
      </c>
      <c r="AD154" s="173">
        <f>'тарифы 2018 (1)'!AU154</f>
        <v>199.85</v>
      </c>
      <c r="AE154" s="173">
        <f>'тарифы 2018 (1)'!AW154</f>
        <v>140</v>
      </c>
      <c r="AF154" s="173">
        <f>'тарифы 2018 (1)'!AY154</f>
        <v>186.00991999999999</v>
      </c>
      <c r="AG154" s="173">
        <f>'тарифы 2018 (1)'!BA154</f>
        <v>256</v>
      </c>
      <c r="AH154" s="173">
        <f>'тарифы 2018 (1)'!BC154</f>
        <v>142.59534136546185</v>
      </c>
      <c r="AI154" s="173">
        <f>'тарифы 2018 (1)'!BE154</f>
        <v>394</v>
      </c>
      <c r="AJ154" s="173">
        <f>'тарифы 2018 (1)'!BG154</f>
        <v>219</v>
      </c>
      <c r="AK154" s="173">
        <f>'тарифы 2018 (1)'!BI154</f>
        <v>228</v>
      </c>
      <c r="AL154" s="173">
        <f>'тарифы 2018 (1)'!BK154</f>
        <v>151</v>
      </c>
      <c r="AM154" s="173">
        <f>'тарифы 2018 (1)'!BM154</f>
        <v>130</v>
      </c>
      <c r="AN154" s="173">
        <f>'тарифы 2018 (1)'!BO154</f>
        <v>224</v>
      </c>
      <c r="AO154" s="173">
        <f>'тарифы 2018 (1)'!BQ154</f>
        <v>334.40000000000003</v>
      </c>
      <c r="AP154" s="300">
        <f t="shared" si="12"/>
        <v>223.77680368289799</v>
      </c>
      <c r="AQ154" s="300" t="e">
        <f t="shared" si="13"/>
        <v>#REF!</v>
      </c>
    </row>
    <row r="155" spans="1:43" s="195" customFormat="1" ht="25.5" customHeight="1" thickBot="1" x14ac:dyDescent="0.3">
      <c r="A155" s="205">
        <v>80</v>
      </c>
      <c r="B155" s="24" t="s">
        <v>145</v>
      </c>
      <c r="C155" s="1390" t="s">
        <v>3</v>
      </c>
      <c r="D155" s="1390"/>
      <c r="E155" s="1053" t="s">
        <v>8</v>
      </c>
      <c r="F155" s="224" t="e">
        <f>#REF!</f>
        <v>#REF!</v>
      </c>
      <c r="G155" s="1053">
        <v>0.6</v>
      </c>
      <c r="H155" s="206" t="e">
        <f t="shared" si="10"/>
        <v>#REF!</v>
      </c>
      <c r="I155" s="206" t="e">
        <f>(H155*($I$9+#REF!))+H155</f>
        <v>#REF!</v>
      </c>
      <c r="J155" s="274" t="e">
        <f>ROUND(I155*#REF!*#REF!,0)</f>
        <v>#REF!</v>
      </c>
      <c r="K155" s="275" t="e">
        <f>'тарифы 2018 (1)'!K155</f>
        <v>#REF!</v>
      </c>
      <c r="L155" s="173">
        <f>'тарифы 2018 (1)'!M155</f>
        <v>224</v>
      </c>
      <c r="M155" s="173">
        <f>'тарифы 2018 (1)'!O155</f>
        <v>205.7</v>
      </c>
      <c r="N155" s="173">
        <f>'тарифы 2018 (1)'!Q155</f>
        <v>285</v>
      </c>
      <c r="O155" s="173">
        <f>'тарифы 2018 (1)'!S155</f>
        <v>306.10000000000002</v>
      </c>
      <c r="P155" s="173">
        <f>'тарифы 2018 (1)'!U155</f>
        <v>175</v>
      </c>
      <c r="Q155" s="173">
        <f>'тарифы 2018 (1)'!W155</f>
        <v>303.91927368221678</v>
      </c>
      <c r="R155" s="173">
        <f>'тарифы 2018 (1)'!Y155</f>
        <v>302</v>
      </c>
      <c r="S155" s="173">
        <f>'тарифы 2018 (1)'!AA155</f>
        <v>498</v>
      </c>
      <c r="T155" s="173">
        <f>'тарифы 2018 (1)'!AC155</f>
        <v>378</v>
      </c>
      <c r="U155" s="173">
        <f>'тарифы 2018 (1)'!AE155</f>
        <v>237</v>
      </c>
      <c r="V155" s="173">
        <f>'тарифы 2018 (1)'!AG155</f>
        <v>299</v>
      </c>
      <c r="W155" s="173">
        <f>'тарифы 2018 (1)'!AI155</f>
        <v>248</v>
      </c>
      <c r="X155" s="173">
        <f>'тарифы 2018 (1)'!AK155</f>
        <v>245</v>
      </c>
      <c r="Y155" s="174">
        <v>167</v>
      </c>
      <c r="Z155" s="173">
        <f>'тарифы 2018 (1)'!AO155</f>
        <v>349.6</v>
      </c>
      <c r="AA155" s="173">
        <f>'тарифы 2018 (1)'!AQ155</f>
        <v>533.01799999999992</v>
      </c>
      <c r="AB155" s="173">
        <f t="shared" si="11"/>
        <v>533.01799999999992</v>
      </c>
      <c r="AC155" s="173">
        <f>'тарифы 2018 (1)'!AS155</f>
        <v>338</v>
      </c>
      <c r="AD155" s="173">
        <f>'тарифы 2018 (1)'!AU155</f>
        <v>299.77999999999997</v>
      </c>
      <c r="AE155" s="173">
        <f>'тарифы 2018 (1)'!AW155</f>
        <v>211</v>
      </c>
      <c r="AF155" s="173">
        <f>'тарифы 2018 (1)'!AY155</f>
        <v>279.01488000000001</v>
      </c>
      <c r="AG155" s="173">
        <f>'тарифы 2018 (1)'!BA155</f>
        <v>383</v>
      </c>
      <c r="AH155" s="173">
        <f>'тарифы 2018 (1)'!BC155</f>
        <v>213.63474530831104</v>
      </c>
      <c r="AI155" s="173">
        <f>'тарифы 2018 (1)'!BE155</f>
        <v>591</v>
      </c>
      <c r="AJ155" s="173">
        <f>'тарифы 2018 (1)'!BG155</f>
        <v>328</v>
      </c>
      <c r="AK155" s="173">
        <f>'тарифы 2018 (1)'!BI155</f>
        <v>342</v>
      </c>
      <c r="AL155" s="173">
        <f>'тарифы 2018 (1)'!BK155</f>
        <v>227</v>
      </c>
      <c r="AM155" s="173">
        <f>'тарифы 2018 (1)'!BM155</f>
        <v>195</v>
      </c>
      <c r="AN155" s="173">
        <f>'тарифы 2018 (1)'!BO155</f>
        <v>335</v>
      </c>
      <c r="AO155" s="173">
        <f>'тарифы 2018 (1)'!BQ155</f>
        <v>356.92152188</v>
      </c>
      <c r="AP155" s="300">
        <f t="shared" si="12"/>
        <v>312.95688069568428</v>
      </c>
      <c r="AQ155" s="300" t="e">
        <f t="shared" si="13"/>
        <v>#REF!</v>
      </c>
    </row>
    <row r="156" spans="1:43" s="195" customFormat="1" ht="25.5" customHeight="1" thickBot="1" x14ac:dyDescent="0.3">
      <c r="A156" s="205">
        <v>81</v>
      </c>
      <c r="B156" s="24" t="s">
        <v>146</v>
      </c>
      <c r="C156" s="1390" t="s">
        <v>3</v>
      </c>
      <c r="D156" s="1390"/>
      <c r="E156" s="1053" t="s">
        <v>8</v>
      </c>
      <c r="F156" s="224" t="e">
        <f>#REF!</f>
        <v>#REF!</v>
      </c>
      <c r="G156" s="1053">
        <v>0.54</v>
      </c>
      <c r="H156" s="206" t="e">
        <f t="shared" si="10"/>
        <v>#REF!</v>
      </c>
      <c r="I156" s="206" t="e">
        <f>(H156*($I$9+#REF!))+H156</f>
        <v>#REF!</v>
      </c>
      <c r="J156" s="274" t="e">
        <f>ROUND(I156*#REF!*#REF!,0)</f>
        <v>#REF!</v>
      </c>
      <c r="K156" s="275" t="e">
        <f>'тарифы 2018 (1)'!K156</f>
        <v>#REF!</v>
      </c>
      <c r="L156" s="173">
        <f>'тарифы 2018 (1)'!M156</f>
        <v>202</v>
      </c>
      <c r="M156" s="173">
        <f>'тарифы 2018 (1)'!O156</f>
        <v>185.2</v>
      </c>
      <c r="N156" s="173">
        <f>'тарифы 2018 (1)'!Q156</f>
        <v>256.5</v>
      </c>
      <c r="O156" s="173">
        <f>'тарифы 2018 (1)'!S156</f>
        <v>275.5</v>
      </c>
      <c r="P156" s="173">
        <f>'тарифы 2018 (1)'!U156</f>
        <v>158</v>
      </c>
      <c r="Q156" s="173">
        <f>'тарифы 2018 (1)'!W156</f>
        <v>273.52734631399517</v>
      </c>
      <c r="R156" s="173">
        <f>'тарифы 2018 (1)'!Y156</f>
        <v>271</v>
      </c>
      <c r="S156" s="173">
        <f>'тарифы 2018 (1)'!AA156</f>
        <v>448</v>
      </c>
      <c r="T156" s="173">
        <f>'тарифы 2018 (1)'!AC156</f>
        <v>341</v>
      </c>
      <c r="U156" s="173">
        <f>'тарифы 2018 (1)'!AE156</f>
        <v>213</v>
      </c>
      <c r="V156" s="173">
        <f>'тарифы 2018 (1)'!AG156</f>
        <v>269</v>
      </c>
      <c r="W156" s="173">
        <f>'тарифы 2018 (1)'!AI156</f>
        <v>223</v>
      </c>
      <c r="X156" s="173">
        <f>'тарифы 2018 (1)'!AK156</f>
        <v>220</v>
      </c>
      <c r="Y156" s="174">
        <v>150</v>
      </c>
      <c r="Z156" s="173">
        <f>'тарифы 2018 (1)'!AO156</f>
        <v>314.60000000000002</v>
      </c>
      <c r="AA156" s="173">
        <f>'тарифы 2018 (1)'!AQ156</f>
        <v>324.58099999999996</v>
      </c>
      <c r="AB156" s="173">
        <f t="shared" si="11"/>
        <v>324.58099999999996</v>
      </c>
      <c r="AC156" s="173">
        <f>'тарифы 2018 (1)'!AS156</f>
        <v>305</v>
      </c>
      <c r="AD156" s="173">
        <f>'тарифы 2018 (1)'!AU156</f>
        <v>269.8</v>
      </c>
      <c r="AE156" s="173">
        <f>'тарифы 2018 (1)'!AW156</f>
        <v>190</v>
      </c>
      <c r="AF156" s="173">
        <f>'тарифы 2018 (1)'!AY156</f>
        <v>251.1155</v>
      </c>
      <c r="AG156" s="173">
        <f>'тарифы 2018 (1)'!BA156</f>
        <v>348</v>
      </c>
      <c r="AH156" s="173">
        <f>'тарифы 2018 (1)'!BC156</f>
        <v>191.79666666666671</v>
      </c>
      <c r="AI156" s="173">
        <f>'тарифы 2018 (1)'!BE156</f>
        <v>532</v>
      </c>
      <c r="AJ156" s="173">
        <f>'тарифы 2018 (1)'!BG156</f>
        <v>235</v>
      </c>
      <c r="AK156" s="173">
        <f>'тарифы 2018 (1)'!BI156</f>
        <v>308</v>
      </c>
      <c r="AL156" s="173">
        <f>'тарифы 2018 (1)'!BK156</f>
        <v>204</v>
      </c>
      <c r="AM156" s="173">
        <f>'тарифы 2018 (1)'!BM156</f>
        <v>176</v>
      </c>
      <c r="AN156" s="173">
        <f>'тарифы 2018 (1)'!BO156</f>
        <v>302</v>
      </c>
      <c r="AO156" s="173">
        <f>'тарифы 2018 (1)'!BQ156</f>
        <v>321.2416825200001</v>
      </c>
      <c r="AP156" s="300">
        <f t="shared" si="12"/>
        <v>269.44810651668871</v>
      </c>
      <c r="AQ156" s="300" t="e">
        <f t="shared" si="13"/>
        <v>#REF!</v>
      </c>
    </row>
    <row r="157" spans="1:43" s="195" customFormat="1" ht="24" customHeight="1" thickBot="1" x14ac:dyDescent="0.3">
      <c r="A157" s="205">
        <v>82</v>
      </c>
      <c r="B157" s="24" t="s">
        <v>147</v>
      </c>
      <c r="C157" s="1390" t="s">
        <v>3</v>
      </c>
      <c r="D157" s="1390"/>
      <c r="E157" s="1053" t="s">
        <v>8</v>
      </c>
      <c r="F157" s="224" t="e">
        <f>#REF!</f>
        <v>#REF!</v>
      </c>
      <c r="G157" s="1053">
        <v>0.5</v>
      </c>
      <c r="H157" s="206" t="e">
        <f t="shared" si="10"/>
        <v>#REF!</v>
      </c>
      <c r="I157" s="206" t="e">
        <f>(H157*($I$9+#REF!))+H157</f>
        <v>#REF!</v>
      </c>
      <c r="J157" s="274" t="e">
        <f>ROUND(I157*#REF!*#REF!,0)</f>
        <v>#REF!</v>
      </c>
      <c r="K157" s="275" t="e">
        <f>'тарифы 2018 (1)'!K157</f>
        <v>#REF!</v>
      </c>
      <c r="L157" s="173">
        <f>'тарифы 2018 (1)'!M157</f>
        <v>187</v>
      </c>
      <c r="M157" s="173">
        <f>'тарифы 2018 (1)'!O157</f>
        <v>171.4</v>
      </c>
      <c r="N157" s="173">
        <f>'тарифы 2018 (1)'!Q157</f>
        <v>237.75</v>
      </c>
      <c r="O157" s="173">
        <f>'тарифы 2018 (1)'!S157</f>
        <v>255.1</v>
      </c>
      <c r="P157" s="173">
        <f>'тарифы 2018 (1)'!U157</f>
        <v>146</v>
      </c>
      <c r="Q157" s="173">
        <f>'тарифы 2018 (1)'!W157</f>
        <v>253.2660614018474</v>
      </c>
      <c r="R157" s="173">
        <f>'тарифы 2018 (1)'!Y157</f>
        <v>251</v>
      </c>
      <c r="S157" s="173">
        <f>'тарифы 2018 (1)'!AA157</f>
        <v>415</v>
      </c>
      <c r="T157" s="173">
        <f>'тарифы 2018 (1)'!AC157</f>
        <v>315</v>
      </c>
      <c r="U157" s="173">
        <f>'тарифы 2018 (1)'!AE157</f>
        <v>197</v>
      </c>
      <c r="V157" s="173">
        <f>'тарифы 2018 (1)'!AG157</f>
        <v>249</v>
      </c>
      <c r="W157" s="173">
        <f>'тарифы 2018 (1)'!AI157</f>
        <v>206</v>
      </c>
      <c r="X157" s="173">
        <f>'тарифы 2018 (1)'!AK157</f>
        <v>204</v>
      </c>
      <c r="Y157" s="174">
        <v>139</v>
      </c>
      <c r="Z157" s="173">
        <f>'тарифы 2018 (1)'!AO157</f>
        <v>291.3</v>
      </c>
      <c r="AA157" s="173">
        <f>'тарифы 2018 (1)'!AQ157</f>
        <v>300.72999999999996</v>
      </c>
      <c r="AB157" s="173">
        <f t="shared" si="11"/>
        <v>300.72999999999996</v>
      </c>
      <c r="AC157" s="173">
        <f>'тарифы 2018 (1)'!AS157</f>
        <v>282</v>
      </c>
      <c r="AD157" s="173">
        <f>'тарифы 2018 (1)'!AU157</f>
        <v>249.81</v>
      </c>
      <c r="AE157" s="173">
        <f>'тарифы 2018 (1)'!AW157</f>
        <v>176</v>
      </c>
      <c r="AF157" s="173">
        <f>'тарифы 2018 (1)'!AY157</f>
        <v>232.51239999999999</v>
      </c>
      <c r="AG157" s="173">
        <f>'тарифы 2018 (1)'!BA157</f>
        <v>323</v>
      </c>
      <c r="AH157" s="173">
        <f>'тарифы 2018 (1)'!BC157</f>
        <v>177.8207073954984</v>
      </c>
      <c r="AI157" s="173">
        <f>'тарифы 2018 (1)'!BE157</f>
        <v>493</v>
      </c>
      <c r="AJ157" s="173">
        <f>'тарифы 2018 (1)'!BG157</f>
        <v>219</v>
      </c>
      <c r="AK157" s="173">
        <f>'тарифы 2018 (1)'!BI157</f>
        <v>285</v>
      </c>
      <c r="AL157" s="173">
        <f>'тарифы 2018 (1)'!BK157</f>
        <v>189</v>
      </c>
      <c r="AM157" s="173">
        <f>'тарифы 2018 (1)'!BM157</f>
        <v>163</v>
      </c>
      <c r="AN157" s="173">
        <f>'тарифы 2018 (1)'!BO157</f>
        <v>280</v>
      </c>
      <c r="AO157" s="173">
        <f>'тарифы 2018 (1)'!BQ157</f>
        <v>297.43688171999997</v>
      </c>
      <c r="AP157" s="300">
        <f t="shared" si="12"/>
        <v>249.56186835057818</v>
      </c>
      <c r="AQ157" s="300" t="e">
        <f t="shared" si="13"/>
        <v>#REF!</v>
      </c>
    </row>
    <row r="158" spans="1:43" s="195" customFormat="1" ht="24" customHeight="1" thickBot="1" x14ac:dyDescent="0.3">
      <c r="A158" s="205">
        <v>83</v>
      </c>
      <c r="B158" s="24" t="s">
        <v>148</v>
      </c>
      <c r="C158" s="1390" t="s">
        <v>3</v>
      </c>
      <c r="D158" s="1390"/>
      <c r="E158" s="1053" t="s">
        <v>8</v>
      </c>
      <c r="F158" s="224" t="e">
        <f>#REF!</f>
        <v>#REF!</v>
      </c>
      <c r="G158" s="1053">
        <v>0.67</v>
      </c>
      <c r="H158" s="206" t="e">
        <f t="shared" si="10"/>
        <v>#REF!</v>
      </c>
      <c r="I158" s="206" t="e">
        <f>(H158*($I$9+#REF!))+H158</f>
        <v>#REF!</v>
      </c>
      <c r="J158" s="274" t="e">
        <f>ROUND(I158*#REF!*#REF!,0)</f>
        <v>#REF!</v>
      </c>
      <c r="K158" s="275" t="e">
        <f>'тарифы 2018 (1)'!K158</f>
        <v>#REF!</v>
      </c>
      <c r="L158" s="173">
        <f>'тарифы 2018 (1)'!M158</f>
        <v>251</v>
      </c>
      <c r="M158" s="173">
        <f>'тарифы 2018 (1)'!O158</f>
        <v>229.7</v>
      </c>
      <c r="N158" s="173">
        <f>'тарифы 2018 (1)'!Q158</f>
        <v>318.75</v>
      </c>
      <c r="O158" s="173">
        <f>'тарифы 2018 (1)'!S158</f>
        <v>341.8</v>
      </c>
      <c r="P158" s="173">
        <f>'тарифы 2018 (1)'!U158</f>
        <v>196</v>
      </c>
      <c r="Q158" s="173">
        <f>'тарифы 2018 (1)'!W158</f>
        <v>339.37652227847548</v>
      </c>
      <c r="R158" s="173">
        <f>'тарифы 2018 (1)'!Y158</f>
        <v>337</v>
      </c>
      <c r="S158" s="173">
        <f>'тарифы 2018 (1)'!AA158</f>
        <v>556</v>
      </c>
      <c r="T158" s="173">
        <f>'тарифы 2018 (1)'!AC158</f>
        <v>423</v>
      </c>
      <c r="U158" s="173">
        <f>'тарифы 2018 (1)'!AE158</f>
        <v>265</v>
      </c>
      <c r="V158" s="173">
        <f>'тарифы 2018 (1)'!AG158</f>
        <v>333</v>
      </c>
      <c r="W158" s="173">
        <f>'тарифы 2018 (1)'!AI158</f>
        <v>276</v>
      </c>
      <c r="X158" s="173">
        <f>'тарифы 2018 (1)'!AK158</f>
        <v>273</v>
      </c>
      <c r="Y158" s="174">
        <v>186</v>
      </c>
      <c r="Z158" s="173">
        <f>'тарифы 2018 (1)'!AO158</f>
        <v>390.3</v>
      </c>
      <c r="AA158" s="173">
        <f>'тарифы 2018 (1)'!AQ158</f>
        <v>403.39299999999997</v>
      </c>
      <c r="AB158" s="173">
        <f t="shared" si="11"/>
        <v>403.39299999999997</v>
      </c>
      <c r="AC158" s="173">
        <f>'тарифы 2018 (1)'!AS158</f>
        <v>378</v>
      </c>
      <c r="AD158" s="173">
        <f>'тарифы 2018 (1)'!AU158</f>
        <v>334.75</v>
      </c>
      <c r="AE158" s="173">
        <f>'тарифы 2018 (1)'!AW158</f>
        <v>235</v>
      </c>
      <c r="AF158" s="173">
        <f>'тарифы 2018 (1)'!AY158</f>
        <v>311.56240000000003</v>
      </c>
      <c r="AG158" s="173">
        <f>'тарифы 2018 (1)'!BA158</f>
        <v>427</v>
      </c>
      <c r="AH158" s="173">
        <f>'тарифы 2018 (1)'!BC158</f>
        <v>238.22158273381297</v>
      </c>
      <c r="AI158" s="173">
        <f>'тарифы 2018 (1)'!BE158</f>
        <v>660</v>
      </c>
      <c r="AJ158" s="173">
        <f>'тарифы 2018 (1)'!BG158</f>
        <v>292</v>
      </c>
      <c r="AK158" s="173">
        <f>'тарифы 2018 (1)'!BI158</f>
        <v>382</v>
      </c>
      <c r="AL158" s="173">
        <f>'тарифы 2018 (1)'!BK158</f>
        <v>253</v>
      </c>
      <c r="AM158" s="173">
        <f>'тарифы 2018 (1)'!BM158</f>
        <v>218</v>
      </c>
      <c r="AN158" s="173">
        <f>'тарифы 2018 (1)'!BO158</f>
        <v>375</v>
      </c>
      <c r="AO158" s="173">
        <f>'тарифы 2018 (1)'!BQ158</f>
        <v>398.56624235999999</v>
      </c>
      <c r="AP158" s="300">
        <f t="shared" si="12"/>
        <v>334.19375824574297</v>
      </c>
      <c r="AQ158" s="300" t="e">
        <f t="shared" si="13"/>
        <v>#REF!</v>
      </c>
    </row>
    <row r="159" spans="1:43" s="195" customFormat="1" ht="24" customHeight="1" thickBot="1" x14ac:dyDescent="0.3">
      <c r="A159" s="205">
        <v>84</v>
      </c>
      <c r="B159" s="24" t="s">
        <v>149</v>
      </c>
      <c r="C159" s="1390" t="s">
        <v>3</v>
      </c>
      <c r="D159" s="1390"/>
      <c r="E159" s="1053" t="s">
        <v>8</v>
      </c>
      <c r="F159" s="224" t="e">
        <f>#REF!</f>
        <v>#REF!</v>
      </c>
      <c r="G159" s="1053">
        <v>0.24</v>
      </c>
      <c r="H159" s="206" t="e">
        <f t="shared" si="10"/>
        <v>#REF!</v>
      </c>
      <c r="I159" s="206" t="e">
        <f>(H159*($I$9+#REF!))+H159</f>
        <v>#REF!</v>
      </c>
      <c r="J159" s="274" t="e">
        <f>ROUND(I159*#REF!*#REF!,0)</f>
        <v>#REF!</v>
      </c>
      <c r="K159" s="275" t="e">
        <f>'тарифы 2018 (1)'!K159</f>
        <v>#REF!</v>
      </c>
      <c r="L159" s="173">
        <f>'тарифы 2018 (1)'!M159</f>
        <v>90</v>
      </c>
      <c r="M159" s="173">
        <f>'тарифы 2018 (1)'!O159</f>
        <v>82.3</v>
      </c>
      <c r="N159" s="173">
        <f>'тарифы 2018 (1)'!Q159</f>
        <v>114</v>
      </c>
      <c r="O159" s="173">
        <f>'тарифы 2018 (1)'!S159</f>
        <v>122.4</v>
      </c>
      <c r="P159" s="173">
        <f>'тарифы 2018 (1)'!U159</f>
        <v>70</v>
      </c>
      <c r="Q159" s="173">
        <f>'тарифы 2018 (1)'!W159</f>
        <v>121.56770947288672</v>
      </c>
      <c r="R159" s="173">
        <f>'тарифы 2018 (1)'!Y159</f>
        <v>121</v>
      </c>
      <c r="S159" s="173">
        <f>'тарифы 2018 (1)'!AA159</f>
        <v>199</v>
      </c>
      <c r="T159" s="173">
        <f>'тарифы 2018 (1)'!AC159</f>
        <v>151</v>
      </c>
      <c r="U159" s="173">
        <f>'тарифы 2018 (1)'!AE159</f>
        <v>95</v>
      </c>
      <c r="V159" s="173">
        <f>'тарифы 2018 (1)'!AG159</f>
        <v>119</v>
      </c>
      <c r="W159" s="173">
        <f>'тарифы 2018 (1)'!AI159</f>
        <v>99</v>
      </c>
      <c r="X159" s="173">
        <f>'тарифы 2018 (1)'!AK159</f>
        <v>97</v>
      </c>
      <c r="Y159" s="174">
        <v>67</v>
      </c>
      <c r="Z159" s="173">
        <f>'тарифы 2018 (1)'!AO159</f>
        <v>139.80000000000001</v>
      </c>
      <c r="AA159" s="173">
        <f>'тарифы 2018 (1)'!AQ159</f>
        <v>144.143</v>
      </c>
      <c r="AB159" s="173">
        <f t="shared" si="11"/>
        <v>144.143</v>
      </c>
      <c r="AC159" s="173">
        <f>'тарифы 2018 (1)'!AS159</f>
        <v>135</v>
      </c>
      <c r="AD159" s="173">
        <f>'тарифы 2018 (1)'!AU159</f>
        <v>119.91</v>
      </c>
      <c r="AE159" s="173">
        <f>'тарифы 2018 (1)'!AW159</f>
        <v>84</v>
      </c>
      <c r="AF159" s="173">
        <f>'тарифы 2018 (1)'!AY159</f>
        <v>111.60806000000002</v>
      </c>
      <c r="AG159" s="173">
        <f>'тарифы 2018 (1)'!BA159</f>
        <v>158</v>
      </c>
      <c r="AH159" s="173">
        <f>'тарифы 2018 (1)'!BC159</f>
        <v>85.559731543624153</v>
      </c>
      <c r="AI159" s="173">
        <f>'тарифы 2018 (1)'!BE159</f>
        <v>236</v>
      </c>
      <c r="AJ159" s="173">
        <f>'тарифы 2018 (1)'!BG159</f>
        <v>104</v>
      </c>
      <c r="AK159" s="173">
        <f>'тарифы 2018 (1)'!BI159</f>
        <v>137</v>
      </c>
      <c r="AL159" s="173">
        <f>'тарифы 2018 (1)'!BK159</f>
        <v>91</v>
      </c>
      <c r="AM159" s="173">
        <f>'тарифы 2018 (1)'!BM159</f>
        <v>79</v>
      </c>
      <c r="AN159" s="173">
        <f>'тарифы 2018 (1)'!BO159</f>
        <v>134</v>
      </c>
      <c r="AO159" s="173">
        <f>'тарифы 2018 (1)'!BQ159</f>
        <v>142.77408112000001</v>
      </c>
      <c r="AP159" s="300">
        <f t="shared" si="12"/>
        <v>119.8068527378837</v>
      </c>
      <c r="AQ159" s="300" t="e">
        <f t="shared" si="13"/>
        <v>#REF!</v>
      </c>
    </row>
    <row r="160" spans="1:43" s="195" customFormat="1" ht="24" customHeight="1" thickBot="1" x14ac:dyDescent="0.3">
      <c r="A160" s="205">
        <v>85</v>
      </c>
      <c r="B160" s="24" t="s">
        <v>150</v>
      </c>
      <c r="C160" s="1390" t="s">
        <v>3</v>
      </c>
      <c r="D160" s="1390"/>
      <c r="E160" s="1053" t="s">
        <v>8</v>
      </c>
      <c r="F160" s="224" t="e">
        <f>#REF!</f>
        <v>#REF!</v>
      </c>
      <c r="G160" s="1053">
        <v>0.51</v>
      </c>
      <c r="H160" s="206" t="e">
        <f t="shared" si="10"/>
        <v>#REF!</v>
      </c>
      <c r="I160" s="206" t="e">
        <f>(H160*($I$9+#REF!))+H160</f>
        <v>#REF!</v>
      </c>
      <c r="J160" s="274" t="e">
        <f>ROUND(I160*#REF!*#REF!,0)</f>
        <v>#REF!</v>
      </c>
      <c r="K160" s="275" t="e">
        <f>'тарифы 2018 (1)'!K160</f>
        <v>#REF!</v>
      </c>
      <c r="L160" s="173">
        <f>'тарифы 2018 (1)'!M160</f>
        <v>191</v>
      </c>
      <c r="M160" s="173">
        <f>'тарифы 2018 (1)'!O160</f>
        <v>174.9</v>
      </c>
      <c r="N160" s="173">
        <f>'тарифы 2018 (1)'!Q160</f>
        <v>242.25</v>
      </c>
      <c r="O160" s="173">
        <f>'тарифы 2018 (1)'!S160</f>
        <v>260.2</v>
      </c>
      <c r="P160" s="173">
        <f>'тарифы 2018 (1)'!U160</f>
        <v>149</v>
      </c>
      <c r="Q160" s="173">
        <f>'тарифы 2018 (1)'!W160</f>
        <v>258.33138262988433</v>
      </c>
      <c r="R160" s="173">
        <f>'тарифы 2018 (1)'!Y160</f>
        <v>256</v>
      </c>
      <c r="S160" s="173">
        <f>'тарифы 2018 (1)'!AA160</f>
        <v>423</v>
      </c>
      <c r="T160" s="173">
        <f>'тарифы 2018 (1)'!AC160</f>
        <v>322</v>
      </c>
      <c r="U160" s="173">
        <f>'тарифы 2018 (1)'!AE160</f>
        <v>201</v>
      </c>
      <c r="V160" s="173">
        <f>'тарифы 2018 (1)'!AG160</f>
        <v>254</v>
      </c>
      <c r="W160" s="173">
        <f>'тарифы 2018 (1)'!AI160</f>
        <v>210</v>
      </c>
      <c r="X160" s="173">
        <f>'тарифы 2018 (1)'!AK160</f>
        <v>208</v>
      </c>
      <c r="Y160" s="174">
        <v>141</v>
      </c>
      <c r="Z160" s="173">
        <f>'тарифы 2018 (1)'!AO160</f>
        <v>297.10000000000002</v>
      </c>
      <c r="AA160" s="173">
        <f>'тарифы 2018 (1)'!AQ160</f>
        <v>306.952</v>
      </c>
      <c r="AB160" s="173">
        <f t="shared" si="11"/>
        <v>306.952</v>
      </c>
      <c r="AC160" s="173">
        <f>'тарифы 2018 (1)'!AS160</f>
        <v>288</v>
      </c>
      <c r="AD160" s="173">
        <f>'тарифы 2018 (1)'!AU160</f>
        <v>254.81</v>
      </c>
      <c r="AE160" s="173">
        <f>'тарифы 2018 (1)'!AW160</f>
        <v>179</v>
      </c>
      <c r="AF160" s="173">
        <f>'тарифы 2018 (1)'!AY160</f>
        <v>237.16054</v>
      </c>
      <c r="AG160" s="173">
        <f>'тарифы 2018 (1)'!BA160</f>
        <v>323</v>
      </c>
      <c r="AH160" s="173">
        <f>'тарифы 2018 (1)'!BC160</f>
        <v>181.18561514195585</v>
      </c>
      <c r="AI160" s="173">
        <f>'тарифы 2018 (1)'!BE160</f>
        <v>502</v>
      </c>
      <c r="AJ160" s="173">
        <f>'тарифы 2018 (1)'!BG160</f>
        <v>222</v>
      </c>
      <c r="AK160" s="173">
        <f>'тарифы 2018 (1)'!BI160</f>
        <v>291</v>
      </c>
      <c r="AL160" s="173">
        <f>'тарифы 2018 (1)'!BK160</f>
        <v>193</v>
      </c>
      <c r="AM160" s="173">
        <f>'тарифы 2018 (1)'!BM160</f>
        <v>166</v>
      </c>
      <c r="AN160" s="173">
        <f>'тарифы 2018 (1)'!BO160</f>
        <v>285</v>
      </c>
      <c r="AO160" s="173">
        <f>'тарифы 2018 (1)'!BQ160</f>
        <v>303.38808191999999</v>
      </c>
      <c r="AP160" s="300">
        <f t="shared" si="12"/>
        <v>254.24098732306135</v>
      </c>
      <c r="AQ160" s="300" t="e">
        <f t="shared" si="13"/>
        <v>#REF!</v>
      </c>
    </row>
    <row r="161" spans="1:43" s="195" customFormat="1" ht="24" customHeight="1" thickBot="1" x14ac:dyDescent="0.3">
      <c r="A161" s="205">
        <v>86</v>
      </c>
      <c r="B161" s="24" t="s">
        <v>151</v>
      </c>
      <c r="C161" s="1390" t="s">
        <v>3</v>
      </c>
      <c r="D161" s="1390"/>
      <c r="E161" s="1053" t="s">
        <v>8</v>
      </c>
      <c r="F161" s="224" t="e">
        <f>#REF!</f>
        <v>#REF!</v>
      </c>
      <c r="G161" s="1053">
        <v>0.33</v>
      </c>
      <c r="H161" s="206" t="e">
        <f t="shared" si="10"/>
        <v>#REF!</v>
      </c>
      <c r="I161" s="206" t="e">
        <f>(H161*($I$9+#REF!))+H161</f>
        <v>#REF!</v>
      </c>
      <c r="J161" s="274" t="e">
        <f>ROUND(I161*#REF!*#REF!,0)</f>
        <v>#REF!</v>
      </c>
      <c r="K161" s="275" t="e">
        <f>'тарифы 2018 (1)'!K161</f>
        <v>#REF!</v>
      </c>
      <c r="L161" s="173">
        <f>'тарифы 2018 (1)'!M161</f>
        <v>123</v>
      </c>
      <c r="M161" s="173">
        <f>'тарифы 2018 (1)'!O161</f>
        <v>113.2</v>
      </c>
      <c r="N161" s="173">
        <f>'тарифы 2018 (1)'!Q161</f>
        <v>156.75</v>
      </c>
      <c r="O161" s="173">
        <f>'тарифы 2018 (1)'!S161</f>
        <v>168.4</v>
      </c>
      <c r="P161" s="173">
        <f>'тарифы 2018 (1)'!U161</f>
        <v>96</v>
      </c>
      <c r="Q161" s="173">
        <f>'тарифы 2018 (1)'!W161</f>
        <v>167.15560052521928</v>
      </c>
      <c r="R161" s="173">
        <f>'тарифы 2018 (1)'!Y161</f>
        <v>166</v>
      </c>
      <c r="S161" s="173">
        <f>'тарифы 2018 (1)'!AA161</f>
        <v>274</v>
      </c>
      <c r="T161" s="173">
        <f>'тарифы 2018 (1)'!AC161</f>
        <v>208</v>
      </c>
      <c r="U161" s="173">
        <f>'тарифы 2018 (1)'!AE161</f>
        <v>130</v>
      </c>
      <c r="V161" s="173">
        <f>'тарифы 2018 (1)'!AG161</f>
        <v>164</v>
      </c>
      <c r="W161" s="173">
        <f>'тарифы 2018 (1)'!AI161</f>
        <v>136</v>
      </c>
      <c r="X161" s="173">
        <f>'тарифы 2018 (1)'!AK161</f>
        <v>134</v>
      </c>
      <c r="Y161" s="174">
        <v>92</v>
      </c>
      <c r="Z161" s="173">
        <f>'тарифы 2018 (1)'!AO161</f>
        <v>192.3</v>
      </c>
      <c r="AA161" s="173">
        <f>'тарифы 2018 (1)'!AQ161</f>
        <v>199.10399999999998</v>
      </c>
      <c r="AB161" s="173">
        <f t="shared" si="11"/>
        <v>199.10399999999998</v>
      </c>
      <c r="AC161" s="173">
        <f>'тарифы 2018 (1)'!AS161</f>
        <v>186</v>
      </c>
      <c r="AD161" s="173">
        <f>'тарифы 2018 (1)'!AU161</f>
        <v>164.88</v>
      </c>
      <c r="AE161" s="173">
        <f>'тарифы 2018 (1)'!AW161</f>
        <v>116</v>
      </c>
      <c r="AF161" s="173">
        <f>'тарифы 2018 (1)'!AY161</f>
        <v>153.45186000000001</v>
      </c>
      <c r="AG161" s="173">
        <f>'тарифы 2018 (1)'!BA161</f>
        <v>225</v>
      </c>
      <c r="AH161" s="173">
        <f>'тарифы 2018 (1)'!BC161</f>
        <v>117.41970731707318</v>
      </c>
      <c r="AI161" s="173">
        <f>'тарифы 2018 (1)'!BE161</f>
        <v>325</v>
      </c>
      <c r="AJ161" s="173">
        <f>'тарифы 2018 (1)'!BG161</f>
        <v>144</v>
      </c>
      <c r="AK161" s="173">
        <f>'тарифы 2018 (1)'!BI161</f>
        <v>188</v>
      </c>
      <c r="AL161" s="173">
        <f>'тарифы 2018 (1)'!BK161</f>
        <v>125</v>
      </c>
      <c r="AM161" s="173">
        <f>'тарифы 2018 (1)'!BM161</f>
        <v>108</v>
      </c>
      <c r="AN161" s="173">
        <f>'тарифы 2018 (1)'!BO161</f>
        <v>184</v>
      </c>
      <c r="AO161" s="173">
        <f>'тарифы 2018 (1)'!BQ161</f>
        <v>196.30752108000001</v>
      </c>
      <c r="AP161" s="300">
        <f t="shared" si="12"/>
        <v>165.06908963074304</v>
      </c>
      <c r="AQ161" s="300" t="e">
        <f t="shared" si="13"/>
        <v>#REF!</v>
      </c>
    </row>
    <row r="162" spans="1:43" s="195" customFormat="1" ht="24" customHeight="1" thickBot="1" x14ac:dyDescent="0.3">
      <c r="A162" s="205">
        <v>87</v>
      </c>
      <c r="B162" s="24" t="s">
        <v>152</v>
      </c>
      <c r="C162" s="1390" t="s">
        <v>3</v>
      </c>
      <c r="D162" s="1390"/>
      <c r="E162" s="1053" t="s">
        <v>8</v>
      </c>
      <c r="F162" s="224" t="e">
        <f>#REF!</f>
        <v>#REF!</v>
      </c>
      <c r="G162" s="1053">
        <v>0.5</v>
      </c>
      <c r="H162" s="206" t="e">
        <f t="shared" si="10"/>
        <v>#REF!</v>
      </c>
      <c r="I162" s="206" t="e">
        <f>(H162*($I$9+#REF!))+H162</f>
        <v>#REF!</v>
      </c>
      <c r="J162" s="274" t="e">
        <f>ROUND(I162*#REF!*#REF!,0)</f>
        <v>#REF!</v>
      </c>
      <c r="K162" s="275" t="e">
        <f>'тарифы 2018 (1)'!K162</f>
        <v>#REF!</v>
      </c>
      <c r="L162" s="173">
        <f>'тарифы 2018 (1)'!M162</f>
        <v>187</v>
      </c>
      <c r="M162" s="173">
        <f>'тарифы 2018 (1)'!O162</f>
        <v>171.4</v>
      </c>
      <c r="N162" s="173">
        <f>'тарифы 2018 (1)'!Q162</f>
        <v>237.75</v>
      </c>
      <c r="O162" s="173">
        <f>'тарифы 2018 (1)'!S162</f>
        <v>255.1</v>
      </c>
      <c r="P162" s="173">
        <f>'тарифы 2018 (1)'!U162</f>
        <v>146</v>
      </c>
      <c r="Q162" s="173">
        <f>'тарифы 2018 (1)'!W162</f>
        <v>253.2660614018474</v>
      </c>
      <c r="R162" s="173">
        <f>'тарифы 2018 (1)'!Y162</f>
        <v>251</v>
      </c>
      <c r="S162" s="173">
        <f>'тарифы 2018 (1)'!AA162</f>
        <v>415</v>
      </c>
      <c r="T162" s="173">
        <f>'тарифы 2018 (1)'!AC162</f>
        <v>315</v>
      </c>
      <c r="U162" s="173">
        <f>'тарифы 2018 (1)'!AE162</f>
        <v>197</v>
      </c>
      <c r="V162" s="173">
        <f>'тарифы 2018 (1)'!AG162</f>
        <v>249</v>
      </c>
      <c r="W162" s="173">
        <f>'тарифы 2018 (1)'!AI162</f>
        <v>206</v>
      </c>
      <c r="X162" s="173">
        <f>'тарифы 2018 (1)'!AK162</f>
        <v>204</v>
      </c>
      <c r="Y162" s="174">
        <v>139</v>
      </c>
      <c r="Z162" s="173">
        <f>'тарифы 2018 (1)'!AO162</f>
        <v>291.3</v>
      </c>
      <c r="AA162" s="173">
        <f>'тарифы 2018 (1)'!AQ162</f>
        <v>300.72999999999996</v>
      </c>
      <c r="AB162" s="173">
        <f t="shared" si="11"/>
        <v>300.72999999999996</v>
      </c>
      <c r="AC162" s="173">
        <f>'тарифы 2018 (1)'!AS162</f>
        <v>282</v>
      </c>
      <c r="AD162" s="173">
        <f>'тарифы 2018 (1)'!AU162</f>
        <v>249.81</v>
      </c>
      <c r="AE162" s="173">
        <f>'тарифы 2018 (1)'!AW162</f>
        <v>176</v>
      </c>
      <c r="AF162" s="173">
        <f>'тарифы 2018 (1)'!AY162</f>
        <v>232.51239999999999</v>
      </c>
      <c r="AG162" s="173">
        <f>'тарифы 2018 (1)'!BA162</f>
        <v>326</v>
      </c>
      <c r="AH162" s="173">
        <f>'тарифы 2018 (1)'!BC162</f>
        <v>177.8207073954984</v>
      </c>
      <c r="AI162" s="173">
        <f>'тарифы 2018 (1)'!BE162</f>
        <v>493</v>
      </c>
      <c r="AJ162" s="173">
        <f>'тарифы 2018 (1)'!BG162</f>
        <v>219</v>
      </c>
      <c r="AK162" s="173">
        <f>'тарифы 2018 (1)'!BI162</f>
        <v>285</v>
      </c>
      <c r="AL162" s="173">
        <f>'тарифы 2018 (1)'!BK162</f>
        <v>189</v>
      </c>
      <c r="AM162" s="173">
        <f>'тарифы 2018 (1)'!BM162</f>
        <v>163</v>
      </c>
      <c r="AN162" s="173">
        <f>'тарифы 2018 (1)'!BO162</f>
        <v>280</v>
      </c>
      <c r="AO162" s="173">
        <f>'тарифы 2018 (1)'!BQ162</f>
        <v>297.43688171999997</v>
      </c>
      <c r="AP162" s="300">
        <f t="shared" si="12"/>
        <v>249.66186835057817</v>
      </c>
      <c r="AQ162" s="300" t="e">
        <f t="shared" si="13"/>
        <v>#REF!</v>
      </c>
    </row>
    <row r="163" spans="1:43" s="195" customFormat="1" ht="24" customHeight="1" thickBot="1" x14ac:dyDescent="0.3">
      <c r="A163" s="205">
        <v>88</v>
      </c>
      <c r="B163" s="24" t="s">
        <v>153</v>
      </c>
      <c r="C163" s="1390" t="s">
        <v>3</v>
      </c>
      <c r="D163" s="1390"/>
      <c r="E163" s="1053" t="s">
        <v>8</v>
      </c>
      <c r="F163" s="224" t="e">
        <f>#REF!</f>
        <v>#REF!</v>
      </c>
      <c r="G163" s="1053">
        <v>0.33</v>
      </c>
      <c r="H163" s="206" t="e">
        <f t="shared" si="10"/>
        <v>#REF!</v>
      </c>
      <c r="I163" s="206" t="e">
        <f>(H163*($I$9+#REF!))+H163</f>
        <v>#REF!</v>
      </c>
      <c r="J163" s="274" t="e">
        <f>ROUND(I163*#REF!*#REF!,0)</f>
        <v>#REF!</v>
      </c>
      <c r="K163" s="275" t="e">
        <f>'тарифы 2018 (1)'!K163</f>
        <v>#REF!</v>
      </c>
      <c r="L163" s="173">
        <f>'тарифы 2018 (1)'!M163</f>
        <v>123</v>
      </c>
      <c r="M163" s="173">
        <f>'тарифы 2018 (1)'!O163</f>
        <v>113.2</v>
      </c>
      <c r="N163" s="173">
        <f>'тарифы 2018 (1)'!Q163</f>
        <v>156.75</v>
      </c>
      <c r="O163" s="173">
        <f>'тарифы 2018 (1)'!S163</f>
        <v>168.4</v>
      </c>
      <c r="P163" s="173">
        <f>'тарифы 2018 (1)'!U163</f>
        <v>96</v>
      </c>
      <c r="Q163" s="173">
        <f>'тарифы 2018 (1)'!W163</f>
        <v>167.15560052521928</v>
      </c>
      <c r="R163" s="173">
        <f>'тарифы 2018 (1)'!Y163</f>
        <v>166</v>
      </c>
      <c r="S163" s="173">
        <f>'тарифы 2018 (1)'!AA163</f>
        <v>274</v>
      </c>
      <c r="T163" s="173">
        <f>'тарифы 2018 (1)'!AC163</f>
        <v>208</v>
      </c>
      <c r="U163" s="173">
        <f>'тарифы 2018 (1)'!AE163</f>
        <v>130</v>
      </c>
      <c r="V163" s="173">
        <f>'тарифы 2018 (1)'!AG163</f>
        <v>164</v>
      </c>
      <c r="W163" s="173">
        <f>'тарифы 2018 (1)'!AI163</f>
        <v>136</v>
      </c>
      <c r="X163" s="173">
        <f>'тарифы 2018 (1)'!AK163</f>
        <v>134</v>
      </c>
      <c r="Y163" s="174">
        <v>92</v>
      </c>
      <c r="Z163" s="173">
        <f>'тарифы 2018 (1)'!AO163</f>
        <v>192.3</v>
      </c>
      <c r="AA163" s="173">
        <f>'тарифы 2018 (1)'!AQ163</f>
        <v>199.10399999999998</v>
      </c>
      <c r="AB163" s="173">
        <f t="shared" si="11"/>
        <v>199.10399999999998</v>
      </c>
      <c r="AC163" s="173">
        <f>'тарифы 2018 (1)'!AS163</f>
        <v>186</v>
      </c>
      <c r="AD163" s="173">
        <f>'тарифы 2018 (1)'!AU163</f>
        <v>164.88</v>
      </c>
      <c r="AE163" s="173">
        <f>'тарифы 2018 (1)'!AW163</f>
        <v>116</v>
      </c>
      <c r="AF163" s="173">
        <f>'тарифы 2018 (1)'!AY163</f>
        <v>153.45186000000001</v>
      </c>
      <c r="AG163" s="173">
        <f>'тарифы 2018 (1)'!BA163</f>
        <v>206</v>
      </c>
      <c r="AH163" s="173">
        <f>'тарифы 2018 (1)'!BC163</f>
        <v>117.41970731707318</v>
      </c>
      <c r="AI163" s="173">
        <f>'тарифы 2018 (1)'!BE163</f>
        <v>325</v>
      </c>
      <c r="AJ163" s="173">
        <f>'тарифы 2018 (1)'!BG163</f>
        <v>144</v>
      </c>
      <c r="AK163" s="173">
        <f>'тарифы 2018 (1)'!BI163</f>
        <v>188</v>
      </c>
      <c r="AL163" s="173">
        <f>'тарифы 2018 (1)'!BK163</f>
        <v>125</v>
      </c>
      <c r="AM163" s="173">
        <f>'тарифы 2018 (1)'!BM163</f>
        <v>108</v>
      </c>
      <c r="AN163" s="173">
        <f>'тарифы 2018 (1)'!BO163</f>
        <v>184</v>
      </c>
      <c r="AO163" s="173">
        <f>'тарифы 2018 (1)'!BQ163</f>
        <v>196.30752108000001</v>
      </c>
      <c r="AP163" s="300">
        <f t="shared" si="12"/>
        <v>164.43575629740971</v>
      </c>
      <c r="AQ163" s="300" t="e">
        <f t="shared" si="13"/>
        <v>#REF!</v>
      </c>
    </row>
    <row r="164" spans="1:43" s="195" customFormat="1" ht="24" customHeight="1" thickBot="1" x14ac:dyDescent="0.3">
      <c r="A164" s="205">
        <v>89</v>
      </c>
      <c r="B164" s="24" t="s">
        <v>154</v>
      </c>
      <c r="C164" s="1390" t="s">
        <v>3</v>
      </c>
      <c r="D164" s="1390"/>
      <c r="E164" s="1053" t="s">
        <v>8</v>
      </c>
      <c r="F164" s="224" t="e">
        <f>#REF!</f>
        <v>#REF!</v>
      </c>
      <c r="G164" s="1053">
        <v>1</v>
      </c>
      <c r="H164" s="206" t="e">
        <f t="shared" si="10"/>
        <v>#REF!</v>
      </c>
      <c r="I164" s="206" t="e">
        <f>(H164*($I$9+#REF!))+H164</f>
        <v>#REF!</v>
      </c>
      <c r="J164" s="274" t="e">
        <f>ROUND(I164*#REF!*#REF!,0)</f>
        <v>#REF!</v>
      </c>
      <c r="K164" s="275" t="e">
        <f>'тарифы 2018 (1)'!K164</f>
        <v>#REF!</v>
      </c>
      <c r="L164" s="173">
        <f>'тарифы 2018 (1)'!M164</f>
        <v>374</v>
      </c>
      <c r="M164" s="173">
        <f>'тарифы 2018 (1)'!O164</f>
        <v>342.9</v>
      </c>
      <c r="N164" s="173">
        <f>'тарифы 2018 (1)'!Q164</f>
        <v>475.5</v>
      </c>
      <c r="O164" s="173">
        <f>'тарифы 2018 (1)'!S164</f>
        <v>510.2</v>
      </c>
      <c r="P164" s="173">
        <f>'тарифы 2018 (1)'!U164</f>
        <v>292</v>
      </c>
      <c r="Q164" s="173">
        <f>'тарифы 2018 (1)'!W164</f>
        <v>506.53212280369479</v>
      </c>
      <c r="R164" s="173">
        <f>'тарифы 2018 (1)'!Y164</f>
        <v>503</v>
      </c>
      <c r="S164" s="173">
        <f>'тарифы 2018 (1)'!AA164</f>
        <v>829</v>
      </c>
      <c r="T164" s="173">
        <f>'тарифы 2018 (1)'!AC164</f>
        <v>631</v>
      </c>
      <c r="U164" s="173">
        <f>'тарифы 2018 (1)'!AE164</f>
        <v>395</v>
      </c>
      <c r="V164" s="173">
        <f>'тарифы 2018 (1)'!AG164</f>
        <v>498</v>
      </c>
      <c r="W164" s="173">
        <f>'тарифы 2018 (1)'!AI164</f>
        <v>412</v>
      </c>
      <c r="X164" s="173">
        <f>'тарифы 2018 (1)'!AK164</f>
        <v>407</v>
      </c>
      <c r="Y164" s="174">
        <v>277</v>
      </c>
      <c r="Z164" s="173">
        <f>'тарифы 2018 (1)'!AO164</f>
        <v>582.6</v>
      </c>
      <c r="AA164" s="173">
        <f>'тарифы 2018 (1)'!AQ164</f>
        <v>602.49699999999996</v>
      </c>
      <c r="AB164" s="173">
        <f t="shared" si="11"/>
        <v>602.49699999999996</v>
      </c>
      <c r="AC164" s="173">
        <f>'тарифы 2018 (1)'!AS164</f>
        <v>564</v>
      </c>
      <c r="AD164" s="173">
        <f>'тарифы 2018 (1)'!AU164</f>
        <v>499.63</v>
      </c>
      <c r="AE164" s="173">
        <f>'тарифы 2018 (1)'!AW164</f>
        <v>351</v>
      </c>
      <c r="AF164" s="173">
        <f>'тарифы 2018 (1)'!AY164</f>
        <v>465.01426000000004</v>
      </c>
      <c r="AG164" s="173">
        <f>'тарифы 2018 (1)'!BA164</f>
        <v>646</v>
      </c>
      <c r="AH164" s="173">
        <f>'тарифы 2018 (1)'!BC164</f>
        <v>356.23022508038588</v>
      </c>
      <c r="AI164" s="173">
        <f>'тарифы 2018 (1)'!BE164</f>
        <v>985</v>
      </c>
      <c r="AJ164" s="173">
        <f>'тарифы 2018 (1)'!BG164</f>
        <v>436</v>
      </c>
      <c r="AK164" s="173">
        <f>'тарифы 2018 (1)'!BI164</f>
        <v>571</v>
      </c>
      <c r="AL164" s="173">
        <f>'тарифы 2018 (1)'!BK164</f>
        <v>378</v>
      </c>
      <c r="AM164" s="173">
        <f>'тарифы 2018 (1)'!BM164</f>
        <v>327</v>
      </c>
      <c r="AN164" s="173">
        <f>'тарифы 2018 (1)'!BO164</f>
        <v>559</v>
      </c>
      <c r="AO164" s="173">
        <f>'тарифы 2018 (1)'!BQ164</f>
        <v>594.87376343999995</v>
      </c>
      <c r="AP164" s="300">
        <f t="shared" si="12"/>
        <v>499.11581237746935</v>
      </c>
      <c r="AQ164" s="300" t="e">
        <f t="shared" si="13"/>
        <v>#REF!</v>
      </c>
    </row>
    <row r="165" spans="1:43" s="195" customFormat="1" ht="24" customHeight="1" thickBot="1" x14ac:dyDescent="0.3">
      <c r="A165" s="205">
        <v>90</v>
      </c>
      <c r="B165" s="24" t="s">
        <v>155</v>
      </c>
      <c r="C165" s="1390" t="s">
        <v>3</v>
      </c>
      <c r="D165" s="1390"/>
      <c r="E165" s="1053" t="s">
        <v>8</v>
      </c>
      <c r="F165" s="224" t="e">
        <f>#REF!</f>
        <v>#REF!</v>
      </c>
      <c r="G165" s="1053">
        <v>0.25</v>
      </c>
      <c r="H165" s="206" t="e">
        <f t="shared" si="10"/>
        <v>#REF!</v>
      </c>
      <c r="I165" s="206" t="e">
        <f>(H165*($I$9+#REF!))+H165</f>
        <v>#REF!</v>
      </c>
      <c r="J165" s="274" t="e">
        <f>ROUND(I165*#REF!*#REF!,0)</f>
        <v>#REF!</v>
      </c>
      <c r="K165" s="275" t="e">
        <f>'тарифы 2018 (1)'!K165</f>
        <v>#REF!</v>
      </c>
      <c r="L165" s="173">
        <f>'тарифы 2018 (1)'!M165</f>
        <v>94</v>
      </c>
      <c r="M165" s="173">
        <f>'тарифы 2018 (1)'!O165</f>
        <v>85.7</v>
      </c>
      <c r="N165" s="173">
        <f>'тарифы 2018 (1)'!Q165</f>
        <v>118.5</v>
      </c>
      <c r="O165" s="173">
        <f>'тарифы 2018 (1)'!S165</f>
        <v>127.5</v>
      </c>
      <c r="P165" s="173">
        <f>'тарифы 2018 (1)'!U165</f>
        <v>73</v>
      </c>
      <c r="Q165" s="173">
        <f>'тарифы 2018 (1)'!W165</f>
        <v>126.6330307009237</v>
      </c>
      <c r="R165" s="173">
        <f>'тарифы 2018 (1)'!Y165</f>
        <v>126</v>
      </c>
      <c r="S165" s="173">
        <f>'тарифы 2018 (1)'!AA165</f>
        <v>207</v>
      </c>
      <c r="T165" s="173">
        <f>'тарифы 2018 (1)'!AC165</f>
        <v>158</v>
      </c>
      <c r="U165" s="173">
        <f>'тарифы 2018 (1)'!AE165</f>
        <v>99</v>
      </c>
      <c r="V165" s="173">
        <f>'тарифы 2018 (1)'!AG165</f>
        <v>124</v>
      </c>
      <c r="W165" s="173">
        <f>'тарифы 2018 (1)'!AI165</f>
        <v>104</v>
      </c>
      <c r="X165" s="173">
        <f>'тарифы 2018 (1)'!AK165</f>
        <v>101</v>
      </c>
      <c r="Y165" s="174">
        <v>69</v>
      </c>
      <c r="Z165" s="173">
        <f>'тарифы 2018 (1)'!AO165</f>
        <v>145.6</v>
      </c>
      <c r="AA165" s="173">
        <f>'тарифы 2018 (1)'!AQ165</f>
        <v>164.88299999999998</v>
      </c>
      <c r="AB165" s="173">
        <f t="shared" si="11"/>
        <v>164.88299999999998</v>
      </c>
      <c r="AC165" s="173">
        <f>'тарифы 2018 (1)'!AS165</f>
        <v>141</v>
      </c>
      <c r="AD165" s="173">
        <f>'тарифы 2018 (1)'!AU165</f>
        <v>124.91</v>
      </c>
      <c r="AE165" s="173">
        <f>'тарифы 2018 (1)'!AW165</f>
        <v>88</v>
      </c>
      <c r="AF165" s="173">
        <f>'тарифы 2018 (1)'!AY165</f>
        <v>116.25620000000001</v>
      </c>
      <c r="AG165" s="173">
        <f>'тарифы 2018 (1)'!BA165</f>
        <v>165</v>
      </c>
      <c r="AH165" s="173">
        <f>'тарифы 2018 (1)'!BC165</f>
        <v>88.354358974358973</v>
      </c>
      <c r="AI165" s="173">
        <f>'тарифы 2018 (1)'!BE165</f>
        <v>246</v>
      </c>
      <c r="AJ165" s="173">
        <f>'тарифы 2018 (1)'!BG165</f>
        <v>109</v>
      </c>
      <c r="AK165" s="173">
        <f>'тарифы 2018 (1)'!BI165</f>
        <v>143</v>
      </c>
      <c r="AL165" s="173">
        <f>'тарифы 2018 (1)'!BK165</f>
        <v>94</v>
      </c>
      <c r="AM165" s="173">
        <f>'тарифы 2018 (1)'!BM165</f>
        <v>82</v>
      </c>
      <c r="AN165" s="173">
        <f>'тарифы 2018 (1)'!BO165</f>
        <v>140</v>
      </c>
      <c r="AO165" s="173">
        <f>'тарифы 2018 (1)'!BQ165</f>
        <v>148.72528131999999</v>
      </c>
      <c r="AP165" s="300">
        <f t="shared" si="12"/>
        <v>125.83149569984273</v>
      </c>
      <c r="AQ165" s="300" t="e">
        <f t="shared" si="13"/>
        <v>#REF!</v>
      </c>
    </row>
    <row r="166" spans="1:43" s="195" customFormat="1" ht="24" customHeight="1" thickBot="1" x14ac:dyDescent="0.3">
      <c r="A166" s="205">
        <v>91</v>
      </c>
      <c r="B166" s="24" t="s">
        <v>156</v>
      </c>
      <c r="C166" s="1390" t="s">
        <v>3</v>
      </c>
      <c r="D166" s="1390"/>
      <c r="E166" s="1053" t="s">
        <v>8</v>
      </c>
      <c r="F166" s="224" t="e">
        <f>#REF!</f>
        <v>#REF!</v>
      </c>
      <c r="G166" s="1053">
        <v>0.1</v>
      </c>
      <c r="H166" s="206" t="e">
        <f t="shared" si="10"/>
        <v>#REF!</v>
      </c>
      <c r="I166" s="206" t="e">
        <f>(H166*($I$9+#REF!))+H166</f>
        <v>#REF!</v>
      </c>
      <c r="J166" s="274" t="e">
        <f>ROUND(I166*#REF!*#REF!,0)</f>
        <v>#REF!</v>
      </c>
      <c r="K166" s="275" t="e">
        <f>'тарифы 2018 (1)'!K166</f>
        <v>#REF!</v>
      </c>
      <c r="L166" s="173">
        <f>'тарифы 2018 (1)'!M166</f>
        <v>37</v>
      </c>
      <c r="M166" s="173">
        <f>'тарифы 2018 (1)'!O166</f>
        <v>34.299999999999997</v>
      </c>
      <c r="N166" s="173">
        <f>'тарифы 2018 (1)'!Q166</f>
        <v>47.25</v>
      </c>
      <c r="O166" s="173">
        <f>'тарифы 2018 (1)'!S166</f>
        <v>51</v>
      </c>
      <c r="P166" s="173">
        <f>'тарифы 2018 (1)'!U166</f>
        <v>29</v>
      </c>
      <c r="Q166" s="173">
        <f>'тарифы 2018 (1)'!W166</f>
        <v>50.653212280369473</v>
      </c>
      <c r="R166" s="173">
        <f>'тарифы 2018 (1)'!Y166</f>
        <v>50</v>
      </c>
      <c r="S166" s="173">
        <f>'тарифы 2018 (1)'!AA166</f>
        <v>83</v>
      </c>
      <c r="T166" s="173">
        <f>'тарифы 2018 (1)'!AC166</f>
        <v>63</v>
      </c>
      <c r="U166" s="173">
        <f>'тарифы 2018 (1)'!AE166</f>
        <v>39</v>
      </c>
      <c r="V166" s="173">
        <f>'тарифы 2018 (1)'!AG166</f>
        <v>50</v>
      </c>
      <c r="W166" s="173">
        <f>'тарифы 2018 (1)'!AI166</f>
        <v>41</v>
      </c>
      <c r="X166" s="173">
        <f>'тарифы 2018 (1)'!AK166</f>
        <v>41</v>
      </c>
      <c r="Y166" s="174">
        <v>28</v>
      </c>
      <c r="Z166" s="173">
        <f>'тарифы 2018 (1)'!AO166</f>
        <v>58.3</v>
      </c>
      <c r="AA166" s="173">
        <f>'тарифы 2018 (1)'!AQ166</f>
        <v>66.367999999999995</v>
      </c>
      <c r="AB166" s="173">
        <f t="shared" si="11"/>
        <v>66.367999999999995</v>
      </c>
      <c r="AC166" s="173">
        <f>'тарифы 2018 (1)'!AS166</f>
        <v>56</v>
      </c>
      <c r="AD166" s="173">
        <f>'тарифы 2018 (1)'!AU166</f>
        <v>49.96</v>
      </c>
      <c r="AE166" s="173">
        <f>'тарифы 2018 (1)'!AW166</f>
        <v>35</v>
      </c>
      <c r="AF166" s="173">
        <f>'тарифы 2018 (1)'!AY166</f>
        <v>46.502479999999998</v>
      </c>
      <c r="AG166" s="173">
        <f>'тарифы 2018 (1)'!BA166</f>
        <v>73</v>
      </c>
      <c r="AH166" s="173">
        <f>'тарифы 2018 (1)'!BC166</f>
        <v>35.225806451612904</v>
      </c>
      <c r="AI166" s="173">
        <f>'тарифы 2018 (1)'!BE166</f>
        <v>99</v>
      </c>
      <c r="AJ166" s="173">
        <f>'тарифы 2018 (1)'!BG166</f>
        <v>43</v>
      </c>
      <c r="AK166" s="173">
        <f>'тарифы 2018 (1)'!BI166</f>
        <v>57</v>
      </c>
      <c r="AL166" s="173">
        <f>'тарифы 2018 (1)'!BK166</f>
        <v>38</v>
      </c>
      <c r="AM166" s="173">
        <f>'тарифы 2018 (1)'!BM166</f>
        <v>33</v>
      </c>
      <c r="AN166" s="173">
        <f>'тарифы 2018 (1)'!BO166</f>
        <v>56</v>
      </c>
      <c r="AO166" s="173">
        <f>'тарифы 2018 (1)'!BQ166</f>
        <v>59.484640159999998</v>
      </c>
      <c r="AP166" s="300">
        <f t="shared" si="12"/>
        <v>50.547071296399416</v>
      </c>
      <c r="AQ166" s="300" t="e">
        <f t="shared" si="13"/>
        <v>#REF!</v>
      </c>
    </row>
    <row r="167" spans="1:43" s="195" customFormat="1" ht="24" customHeight="1" thickBot="1" x14ac:dyDescent="0.3">
      <c r="A167" s="205">
        <v>92</v>
      </c>
      <c r="B167" s="24" t="s">
        <v>157</v>
      </c>
      <c r="C167" s="1390" t="s">
        <v>3</v>
      </c>
      <c r="D167" s="1390"/>
      <c r="E167" s="1053" t="s">
        <v>8</v>
      </c>
      <c r="F167" s="224" t="e">
        <f>#REF!</f>
        <v>#REF!</v>
      </c>
      <c r="G167" s="1053">
        <v>1</v>
      </c>
      <c r="H167" s="206" t="e">
        <f t="shared" si="10"/>
        <v>#REF!</v>
      </c>
      <c r="I167" s="206" t="e">
        <f>(H167*($I$9+#REF!))+H167</f>
        <v>#REF!</v>
      </c>
      <c r="J167" s="274" t="e">
        <f>ROUND(I167*#REF!*#REF!,0)</f>
        <v>#REF!</v>
      </c>
      <c r="K167" s="275" t="e">
        <f>'тарифы 2018 (1)'!K167</f>
        <v>#REF!</v>
      </c>
      <c r="L167" s="173">
        <f>'тарифы 2018 (1)'!M167</f>
        <v>374</v>
      </c>
      <c r="M167" s="173">
        <f>'тарифы 2018 (1)'!O167</f>
        <v>342.9</v>
      </c>
      <c r="N167" s="173">
        <f>'тарифы 2018 (1)'!Q167</f>
        <v>475.5</v>
      </c>
      <c r="O167" s="173">
        <f>'тарифы 2018 (1)'!S167</f>
        <v>510.2</v>
      </c>
      <c r="P167" s="173">
        <f>'тарифы 2018 (1)'!U167</f>
        <v>292</v>
      </c>
      <c r="Q167" s="173">
        <f>'тарифы 2018 (1)'!W167</f>
        <v>506.53212280369479</v>
      </c>
      <c r="R167" s="173">
        <f>'тарифы 2018 (1)'!Y167</f>
        <v>503</v>
      </c>
      <c r="S167" s="173">
        <f>'тарифы 2018 (1)'!AA167</f>
        <v>829</v>
      </c>
      <c r="T167" s="173">
        <f>'тарифы 2018 (1)'!AC167</f>
        <v>631</v>
      </c>
      <c r="U167" s="173">
        <f>'тарифы 2018 (1)'!AE167</f>
        <v>395</v>
      </c>
      <c r="V167" s="173">
        <f>'тарифы 2018 (1)'!AG167</f>
        <v>498</v>
      </c>
      <c r="W167" s="173">
        <f>'тарифы 2018 (1)'!AI167</f>
        <v>412</v>
      </c>
      <c r="X167" s="173">
        <f>'тарифы 2018 (1)'!AK167</f>
        <v>407</v>
      </c>
      <c r="Y167" s="174">
        <v>277</v>
      </c>
      <c r="Z167" s="173">
        <f>'тарифы 2018 (1)'!AO167</f>
        <v>582.6</v>
      </c>
      <c r="AA167" s="173">
        <f>'тарифы 2018 (1)'!AQ167</f>
        <v>660.56899999999996</v>
      </c>
      <c r="AB167" s="173">
        <f t="shared" si="11"/>
        <v>660.56899999999996</v>
      </c>
      <c r="AC167" s="173">
        <f>'тарифы 2018 (1)'!AS167</f>
        <v>564</v>
      </c>
      <c r="AD167" s="173">
        <f>'тарифы 2018 (1)'!AU167</f>
        <v>499.63</v>
      </c>
      <c r="AE167" s="173">
        <f>'тарифы 2018 (1)'!AW167</f>
        <v>351</v>
      </c>
      <c r="AF167" s="173">
        <f>'тарифы 2018 (1)'!AY167</f>
        <v>465.01426000000004</v>
      </c>
      <c r="AG167" s="173">
        <f>'тарифы 2018 (1)'!BA167</f>
        <v>646</v>
      </c>
      <c r="AH167" s="173">
        <f>'тарифы 2018 (1)'!BC167</f>
        <v>356.23022508038588</v>
      </c>
      <c r="AI167" s="173">
        <f>'тарифы 2018 (1)'!BE167</f>
        <v>985</v>
      </c>
      <c r="AJ167" s="173">
        <f>'тарифы 2018 (1)'!BG167</f>
        <v>436</v>
      </c>
      <c r="AK167" s="173">
        <f>'тарифы 2018 (1)'!BI167</f>
        <v>571</v>
      </c>
      <c r="AL167" s="173">
        <f>'тарифы 2018 (1)'!BK167</f>
        <v>378</v>
      </c>
      <c r="AM167" s="173">
        <f>'тарифы 2018 (1)'!BM167</f>
        <v>327</v>
      </c>
      <c r="AN167" s="173">
        <f>'тарифы 2018 (1)'!BO167</f>
        <v>559</v>
      </c>
      <c r="AO167" s="173">
        <f>'тарифы 2018 (1)'!BQ167</f>
        <v>594.87376343999995</v>
      </c>
      <c r="AP167" s="300">
        <f t="shared" si="12"/>
        <v>502.98727904413602</v>
      </c>
      <c r="AQ167" s="300" t="e">
        <f t="shared" si="13"/>
        <v>#REF!</v>
      </c>
    </row>
    <row r="168" spans="1:43" s="195" customFormat="1" ht="34.5" customHeight="1" thickBot="1" x14ac:dyDescent="0.3">
      <c r="A168" s="205">
        <v>93</v>
      </c>
      <c r="B168" s="24" t="s">
        <v>158</v>
      </c>
      <c r="C168" s="1390" t="s">
        <v>3</v>
      </c>
      <c r="D168" s="1390"/>
      <c r="E168" s="1053" t="s">
        <v>8</v>
      </c>
      <c r="F168" s="224" t="e">
        <f>#REF!</f>
        <v>#REF!</v>
      </c>
      <c r="G168" s="1053">
        <v>0.52</v>
      </c>
      <c r="H168" s="206" t="e">
        <f t="shared" si="10"/>
        <v>#REF!</v>
      </c>
      <c r="I168" s="206" t="e">
        <f>(H168*($I$9+#REF!))+H168</f>
        <v>#REF!</v>
      </c>
      <c r="J168" s="274" t="e">
        <f>ROUND(I168*#REF!*#REF!,0)</f>
        <v>#REF!</v>
      </c>
      <c r="K168" s="275" t="e">
        <f>'тарифы 2018 (1)'!K168</f>
        <v>#REF!</v>
      </c>
      <c r="L168" s="173">
        <f>'тарифы 2018 (1)'!M168</f>
        <v>194</v>
      </c>
      <c r="M168" s="173">
        <f>'тарифы 2018 (1)'!O168</f>
        <v>178.3</v>
      </c>
      <c r="N168" s="173">
        <f>'тарифы 2018 (1)'!Q168</f>
        <v>247.5</v>
      </c>
      <c r="O168" s="173">
        <f>'тарифы 2018 (1)'!S168</f>
        <v>265.3</v>
      </c>
      <c r="P168" s="173">
        <f>'тарифы 2018 (1)'!U168</f>
        <v>152</v>
      </c>
      <c r="Q168" s="173">
        <f>'тарифы 2018 (1)'!W168</f>
        <v>263.3967038579213</v>
      </c>
      <c r="R168" s="173">
        <f>'тарифы 2018 (1)'!Y168</f>
        <v>261</v>
      </c>
      <c r="S168" s="173">
        <f>'тарифы 2018 (1)'!AA168</f>
        <v>431</v>
      </c>
      <c r="T168" s="173">
        <f>'тарифы 2018 (1)'!AC168</f>
        <v>328</v>
      </c>
      <c r="U168" s="173">
        <f>'тарифы 2018 (1)'!AE168</f>
        <v>205</v>
      </c>
      <c r="V168" s="173">
        <f>'тарифы 2018 (1)'!AG168</f>
        <v>259</v>
      </c>
      <c r="W168" s="173">
        <f>'тарифы 2018 (1)'!AI168</f>
        <v>214</v>
      </c>
      <c r="X168" s="173">
        <f>'тарифы 2018 (1)'!AK168</f>
        <v>211</v>
      </c>
      <c r="Y168" s="174">
        <v>144</v>
      </c>
      <c r="Z168" s="173">
        <f>'тарифы 2018 (1)'!AO168</f>
        <v>302.89999999999998</v>
      </c>
      <c r="AA168" s="173">
        <f>'тарифы 2018 (1)'!AQ168</f>
        <v>312.137</v>
      </c>
      <c r="AB168" s="173">
        <f t="shared" si="11"/>
        <v>312.137</v>
      </c>
      <c r="AC168" s="173">
        <f>'тарифы 2018 (1)'!AS168</f>
        <v>293</v>
      </c>
      <c r="AD168" s="173">
        <f>'тарифы 2018 (1)'!AU168</f>
        <v>259.81</v>
      </c>
      <c r="AE168" s="173">
        <f>'тарифы 2018 (1)'!AW168</f>
        <v>183</v>
      </c>
      <c r="AF168" s="173">
        <f>'тарифы 2018 (1)'!AY168</f>
        <v>241.80868000000001</v>
      </c>
      <c r="AG168" s="173">
        <f>'тарифы 2018 (1)'!BA168</f>
        <v>323</v>
      </c>
      <c r="AH168" s="173">
        <f>'тарифы 2018 (1)'!BC168</f>
        <v>185.09473684210525</v>
      </c>
      <c r="AI168" s="173">
        <f>'тарифы 2018 (1)'!BE168</f>
        <v>512</v>
      </c>
      <c r="AJ168" s="173">
        <f>'тарифы 2018 (1)'!BG168</f>
        <v>226</v>
      </c>
      <c r="AK168" s="173">
        <f>'тарифы 2018 (1)'!BI168</f>
        <v>297</v>
      </c>
      <c r="AL168" s="173">
        <f>'тарифы 2018 (1)'!BK168</f>
        <v>197</v>
      </c>
      <c r="AM168" s="173">
        <f>'тарифы 2018 (1)'!BM168</f>
        <v>170</v>
      </c>
      <c r="AN168" s="173">
        <f>'тарифы 2018 (1)'!BO168</f>
        <v>291</v>
      </c>
      <c r="AO168" s="173">
        <f>'тарифы 2018 (1)'!BQ168</f>
        <v>309.33928212000001</v>
      </c>
      <c r="AP168" s="300">
        <f t="shared" si="12"/>
        <v>258.95744676066755</v>
      </c>
      <c r="AQ168" s="300" t="e">
        <f t="shared" si="13"/>
        <v>#REF!</v>
      </c>
    </row>
    <row r="169" spans="1:43" s="195" customFormat="1" ht="34.5" customHeight="1" thickBot="1" x14ac:dyDescent="0.3">
      <c r="A169" s="205">
        <v>94</v>
      </c>
      <c r="B169" s="24" t="s">
        <v>159</v>
      </c>
      <c r="C169" s="1390" t="s">
        <v>3</v>
      </c>
      <c r="D169" s="1390"/>
      <c r="E169" s="1053" t="s">
        <v>8</v>
      </c>
      <c r="F169" s="224" t="e">
        <f>#REF!</f>
        <v>#REF!</v>
      </c>
      <c r="G169" s="1053">
        <v>0.32</v>
      </c>
      <c r="H169" s="206" t="e">
        <f t="shared" si="10"/>
        <v>#REF!</v>
      </c>
      <c r="I169" s="206" t="e">
        <f>(H169*($I$9+#REF!))+H169</f>
        <v>#REF!</v>
      </c>
      <c r="J169" s="274" t="e">
        <f>ROUND(I169*#REF!*#REF!,0)</f>
        <v>#REF!</v>
      </c>
      <c r="K169" s="275" t="e">
        <f>'тарифы 2018 (1)'!K169</f>
        <v>#REF!</v>
      </c>
      <c r="L169" s="173">
        <f>'тарифы 2018 (1)'!M169</f>
        <v>120</v>
      </c>
      <c r="M169" s="173">
        <f>'тарифы 2018 (1)'!O169</f>
        <v>109.7</v>
      </c>
      <c r="N169" s="173">
        <f>'тарифы 2018 (1)'!Q169</f>
        <v>152.25</v>
      </c>
      <c r="O169" s="173">
        <f>'тарифы 2018 (1)'!S169</f>
        <v>163.30000000000001</v>
      </c>
      <c r="P169" s="173">
        <f>'тарифы 2018 (1)'!U169</f>
        <v>93</v>
      </c>
      <c r="Q169" s="173">
        <f>'тарифы 2018 (1)'!W169</f>
        <v>162.09027929718232</v>
      </c>
      <c r="R169" s="173">
        <f>'тарифы 2018 (1)'!Y169</f>
        <v>161</v>
      </c>
      <c r="S169" s="173">
        <f>'тарифы 2018 (1)'!AA169</f>
        <v>265</v>
      </c>
      <c r="T169" s="173">
        <f>'тарифы 2018 (1)'!AC169</f>
        <v>202</v>
      </c>
      <c r="U169" s="173">
        <f>'тарифы 2018 (1)'!AE169</f>
        <v>126</v>
      </c>
      <c r="V169" s="173">
        <f>'тарифы 2018 (1)'!AG169</f>
        <v>159</v>
      </c>
      <c r="W169" s="173">
        <f>'тарифы 2018 (1)'!AI169</f>
        <v>132</v>
      </c>
      <c r="X169" s="173">
        <f>'тарифы 2018 (1)'!AK169</f>
        <v>131</v>
      </c>
      <c r="Y169" s="174">
        <v>89</v>
      </c>
      <c r="Z169" s="173">
        <f>'тарифы 2018 (1)'!AO169</f>
        <v>186.4</v>
      </c>
      <c r="AA169" s="173">
        <f>'тарифы 2018 (1)'!AQ169</f>
        <v>192.88199999999998</v>
      </c>
      <c r="AB169" s="173">
        <f t="shared" si="11"/>
        <v>192.88199999999998</v>
      </c>
      <c r="AC169" s="173">
        <f>'тарифы 2018 (1)'!AS169</f>
        <v>181</v>
      </c>
      <c r="AD169" s="173">
        <f>'тарифы 2018 (1)'!AU169</f>
        <v>159.88</v>
      </c>
      <c r="AE169" s="173">
        <f>'тарифы 2018 (1)'!AW169</f>
        <v>112</v>
      </c>
      <c r="AF169" s="173">
        <f>'тарифы 2018 (1)'!AY169</f>
        <v>148.80372000000003</v>
      </c>
      <c r="AG169" s="173">
        <f>'тарифы 2018 (1)'!BA169</f>
        <v>206</v>
      </c>
      <c r="AH169" s="173">
        <f>'тарифы 2018 (1)'!BC169</f>
        <v>113.51115577889449</v>
      </c>
      <c r="AI169" s="173">
        <f>'тарифы 2018 (1)'!BE169</f>
        <v>315</v>
      </c>
      <c r="AJ169" s="173">
        <f>'тарифы 2018 (1)'!BG169</f>
        <v>140</v>
      </c>
      <c r="AK169" s="173">
        <f>'тарифы 2018 (1)'!BI169</f>
        <v>183</v>
      </c>
      <c r="AL169" s="173">
        <f>'тарифы 2018 (1)'!BK169</f>
        <v>121</v>
      </c>
      <c r="AM169" s="173">
        <f>'тарифы 2018 (1)'!BM169</f>
        <v>104</v>
      </c>
      <c r="AN169" s="173">
        <f>'тарифы 2018 (1)'!BO169</f>
        <v>179</v>
      </c>
      <c r="AO169" s="173">
        <f>'тарифы 2018 (1)'!BQ169</f>
        <v>190.35632088</v>
      </c>
      <c r="AP169" s="300">
        <f t="shared" si="12"/>
        <v>159.70184919853591</v>
      </c>
      <c r="AQ169" s="300" t="e">
        <f t="shared" si="13"/>
        <v>#REF!</v>
      </c>
    </row>
    <row r="170" spans="1:43" s="195" customFormat="1" ht="34.5" customHeight="1" thickBot="1" x14ac:dyDescent="0.3">
      <c r="A170" s="205">
        <v>95</v>
      </c>
      <c r="B170" s="24" t="s">
        <v>160</v>
      </c>
      <c r="C170" s="1390" t="s">
        <v>3</v>
      </c>
      <c r="D170" s="1390"/>
      <c r="E170" s="1053" t="s">
        <v>8</v>
      </c>
      <c r="F170" s="224" t="e">
        <f>#REF!</f>
        <v>#REF!</v>
      </c>
      <c r="G170" s="1053">
        <v>0.4</v>
      </c>
      <c r="H170" s="206" t="e">
        <f t="shared" si="10"/>
        <v>#REF!</v>
      </c>
      <c r="I170" s="206" t="e">
        <f>(H170*($I$9+#REF!))+H170</f>
        <v>#REF!</v>
      </c>
      <c r="J170" s="274" t="e">
        <f>ROUND(I170*#REF!*#REF!,0)</f>
        <v>#REF!</v>
      </c>
      <c r="K170" s="275" t="e">
        <f>'тарифы 2018 (1)'!K170</f>
        <v>#REF!</v>
      </c>
      <c r="L170" s="173">
        <f>'тарифы 2018 (1)'!M170</f>
        <v>150</v>
      </c>
      <c r="M170" s="173">
        <f>'тарифы 2018 (1)'!O170</f>
        <v>137.19999999999999</v>
      </c>
      <c r="N170" s="173">
        <f>'тарифы 2018 (1)'!Q170</f>
        <v>190.5</v>
      </c>
      <c r="O170" s="173">
        <f>'тарифы 2018 (1)'!S170</f>
        <v>204.1</v>
      </c>
      <c r="P170" s="173">
        <f>'тарифы 2018 (1)'!U170</f>
        <v>117</v>
      </c>
      <c r="Q170" s="173">
        <f>'тарифы 2018 (1)'!W170</f>
        <v>202.61284912147789</v>
      </c>
      <c r="R170" s="173">
        <f>'тарифы 2018 (1)'!Y170</f>
        <v>201</v>
      </c>
      <c r="S170" s="173">
        <f>'тарифы 2018 (1)'!AA170</f>
        <v>332</v>
      </c>
      <c r="T170" s="173">
        <f>'тарифы 2018 (1)'!AC170</f>
        <v>252</v>
      </c>
      <c r="U170" s="173">
        <f>'тарифы 2018 (1)'!AE170</f>
        <v>158</v>
      </c>
      <c r="V170" s="173">
        <f>'тарифы 2018 (1)'!AG170</f>
        <v>199</v>
      </c>
      <c r="W170" s="173">
        <f>'тарифы 2018 (1)'!AI170</f>
        <v>165</v>
      </c>
      <c r="X170" s="173">
        <f>'тарифы 2018 (1)'!AK170</f>
        <v>163</v>
      </c>
      <c r="Y170" s="174">
        <v>112</v>
      </c>
      <c r="Z170" s="173">
        <f>'тарифы 2018 (1)'!AO170</f>
        <v>233</v>
      </c>
      <c r="AA170" s="173">
        <f>'тарифы 2018 (1)'!AQ170</f>
        <v>240.58399999999997</v>
      </c>
      <c r="AB170" s="173">
        <f t="shared" si="11"/>
        <v>240.58399999999997</v>
      </c>
      <c r="AC170" s="173">
        <f>'тарифы 2018 (1)'!AS170</f>
        <v>226</v>
      </c>
      <c r="AD170" s="173">
        <f>'тарифы 2018 (1)'!AU170</f>
        <v>199.85</v>
      </c>
      <c r="AE170" s="173">
        <f>'тарифы 2018 (1)'!AW170</f>
        <v>140</v>
      </c>
      <c r="AF170" s="173">
        <f>'тарифы 2018 (1)'!AY170</f>
        <v>186.00991999999999</v>
      </c>
      <c r="AG170" s="173">
        <f>'тарифы 2018 (1)'!BA170</f>
        <v>256</v>
      </c>
      <c r="AH170" s="173">
        <f>'тарифы 2018 (1)'!BC170</f>
        <v>142.59534136546185</v>
      </c>
      <c r="AI170" s="173">
        <f>'тарифы 2018 (1)'!BE170</f>
        <v>394</v>
      </c>
      <c r="AJ170" s="173">
        <f>'тарифы 2018 (1)'!BG170</f>
        <v>174</v>
      </c>
      <c r="AK170" s="173">
        <f>'тарифы 2018 (1)'!BI170</f>
        <v>228</v>
      </c>
      <c r="AL170" s="173">
        <f>'тарифы 2018 (1)'!BK170</f>
        <v>151</v>
      </c>
      <c r="AM170" s="173">
        <f>'тарифы 2018 (1)'!BM170</f>
        <v>130</v>
      </c>
      <c r="AN170" s="173">
        <f>'тарифы 2018 (1)'!BO170</f>
        <v>224</v>
      </c>
      <c r="AO170" s="173">
        <f>'тарифы 2018 (1)'!BQ170</f>
        <v>237.95224156000003</v>
      </c>
      <c r="AP170" s="300">
        <f t="shared" si="12"/>
        <v>199.56627840156463</v>
      </c>
      <c r="AQ170" s="300" t="e">
        <f t="shared" si="13"/>
        <v>#REF!</v>
      </c>
    </row>
    <row r="171" spans="1:43" s="195" customFormat="1" ht="34.5" customHeight="1" thickBot="1" x14ac:dyDescent="0.3">
      <c r="A171" s="205">
        <v>96</v>
      </c>
      <c r="B171" s="24" t="s">
        <v>161</v>
      </c>
      <c r="C171" s="1390" t="s">
        <v>3</v>
      </c>
      <c r="D171" s="1390"/>
      <c r="E171" s="1053" t="s">
        <v>8</v>
      </c>
      <c r="F171" s="224" t="e">
        <f>#REF!</f>
        <v>#REF!</v>
      </c>
      <c r="G171" s="1053">
        <v>0.55000000000000004</v>
      </c>
      <c r="H171" s="206" t="e">
        <f t="shared" si="10"/>
        <v>#REF!</v>
      </c>
      <c r="I171" s="206" t="e">
        <f>(H171*($I$9+#REF!))+H171</f>
        <v>#REF!</v>
      </c>
      <c r="J171" s="274" t="e">
        <f>ROUND(I171*#REF!*#REF!,0)</f>
        <v>#REF!</v>
      </c>
      <c r="K171" s="275" t="e">
        <f>'тарифы 2018 (1)'!K171</f>
        <v>#REF!</v>
      </c>
      <c r="L171" s="173">
        <f>'тарифы 2018 (1)'!M171</f>
        <v>206</v>
      </c>
      <c r="M171" s="173">
        <f>'тарифы 2018 (1)'!O171</f>
        <v>188.6</v>
      </c>
      <c r="N171" s="173">
        <f>'тарифы 2018 (1)'!Q171</f>
        <v>261.75</v>
      </c>
      <c r="O171" s="173">
        <f>'тарифы 2018 (1)'!S171</f>
        <v>280.60000000000002</v>
      </c>
      <c r="P171" s="173">
        <f>'тарифы 2018 (1)'!U171</f>
        <v>161</v>
      </c>
      <c r="Q171" s="173">
        <f>'тарифы 2018 (1)'!W171</f>
        <v>278.59266754203213</v>
      </c>
      <c r="R171" s="173">
        <f>'тарифы 2018 (1)'!Y171</f>
        <v>277</v>
      </c>
      <c r="S171" s="173">
        <f>'тарифы 2018 (1)'!AA171</f>
        <v>456</v>
      </c>
      <c r="T171" s="173">
        <f>'тарифы 2018 (1)'!AC171</f>
        <v>347</v>
      </c>
      <c r="U171" s="173">
        <f>'тарифы 2018 (1)'!AE171</f>
        <v>217</v>
      </c>
      <c r="V171" s="173">
        <f>'тарифы 2018 (1)'!AG171</f>
        <v>274</v>
      </c>
      <c r="W171" s="173">
        <f>'тарифы 2018 (1)'!AI171</f>
        <v>227</v>
      </c>
      <c r="X171" s="173">
        <f>'тарифы 2018 (1)'!AK171</f>
        <v>224</v>
      </c>
      <c r="Y171" s="174">
        <v>153</v>
      </c>
      <c r="Z171" s="173">
        <f>'тарифы 2018 (1)'!AO171</f>
        <v>320.39999999999998</v>
      </c>
      <c r="AA171" s="173">
        <f>'тарифы 2018 (1)'!AQ171</f>
        <v>330.803</v>
      </c>
      <c r="AB171" s="173">
        <f t="shared" si="11"/>
        <v>330.803</v>
      </c>
      <c r="AC171" s="173">
        <f>'тарифы 2018 (1)'!AS171</f>
        <v>310</v>
      </c>
      <c r="AD171" s="173">
        <f>'тарифы 2018 (1)'!AU171</f>
        <v>274.8</v>
      </c>
      <c r="AE171" s="173">
        <f>'тарифы 2018 (1)'!AW171</f>
        <v>193</v>
      </c>
      <c r="AF171" s="173">
        <f>'тарифы 2018 (1)'!AY171</f>
        <v>255.76364000000004</v>
      </c>
      <c r="AG171" s="173">
        <f>'тарифы 2018 (1)'!BA171</f>
        <v>359</v>
      </c>
      <c r="AH171" s="173">
        <f>'тарифы 2018 (1)'!BC171</f>
        <v>195.70526315789476</v>
      </c>
      <c r="AI171" s="173">
        <f>'тарифы 2018 (1)'!BE171</f>
        <v>542</v>
      </c>
      <c r="AJ171" s="173">
        <f>'тарифы 2018 (1)'!BG171</f>
        <v>240</v>
      </c>
      <c r="AK171" s="173">
        <f>'тарифы 2018 (1)'!BI171</f>
        <v>314</v>
      </c>
      <c r="AL171" s="173">
        <f>'тарифы 2018 (1)'!BK171</f>
        <v>208</v>
      </c>
      <c r="AM171" s="173">
        <f>'тарифы 2018 (1)'!BM171</f>
        <v>180</v>
      </c>
      <c r="AN171" s="173">
        <f>'тарифы 2018 (1)'!BO171</f>
        <v>307</v>
      </c>
      <c r="AO171" s="173">
        <f>'тарифы 2018 (1)'!BQ171</f>
        <v>327.17920179999999</v>
      </c>
      <c r="AP171" s="300">
        <f t="shared" si="12"/>
        <v>274.66655908333092</v>
      </c>
      <c r="AQ171" s="300" t="e">
        <f t="shared" si="13"/>
        <v>#REF!</v>
      </c>
    </row>
    <row r="172" spans="1:43" s="195" customFormat="1" ht="41.25" customHeight="1" thickBot="1" x14ac:dyDescent="0.3">
      <c r="A172" s="205">
        <v>97</v>
      </c>
      <c r="B172" s="24" t="s">
        <v>162</v>
      </c>
      <c r="C172" s="1390" t="s">
        <v>3</v>
      </c>
      <c r="D172" s="1390"/>
      <c r="E172" s="1053" t="s">
        <v>8</v>
      </c>
      <c r="F172" s="224" t="e">
        <f>#REF!</f>
        <v>#REF!</v>
      </c>
      <c r="G172" s="1053">
        <v>0.75</v>
      </c>
      <c r="H172" s="206" t="e">
        <f t="shared" si="10"/>
        <v>#REF!</v>
      </c>
      <c r="I172" s="206" t="e">
        <f>(H172*($I$9+#REF!))+H172</f>
        <v>#REF!</v>
      </c>
      <c r="J172" s="274" t="e">
        <f>ROUND(I172*#REF!*#REF!,0)</f>
        <v>#REF!</v>
      </c>
      <c r="K172" s="275" t="e">
        <f>'тарифы 2018 (1)'!K172</f>
        <v>#REF!</v>
      </c>
      <c r="L172" s="173">
        <f>'тарифы 2018 (1)'!M172</f>
        <v>281</v>
      </c>
      <c r="M172" s="173">
        <f>'тарифы 2018 (1)'!O172</f>
        <v>257.2</v>
      </c>
      <c r="N172" s="173">
        <f>'тарифы 2018 (1)'!Q172</f>
        <v>356.25</v>
      </c>
      <c r="O172" s="173">
        <f>'тарифы 2018 (1)'!S172</f>
        <v>382.6</v>
      </c>
      <c r="P172" s="173">
        <f>'тарифы 2018 (1)'!U172</f>
        <v>219</v>
      </c>
      <c r="Q172" s="173">
        <f>'тарифы 2018 (1)'!W172</f>
        <v>379.89909210277102</v>
      </c>
      <c r="R172" s="173">
        <f>'тарифы 2018 (1)'!Y172</f>
        <v>377</v>
      </c>
      <c r="S172" s="173">
        <f>'тарифы 2018 (1)'!AA172</f>
        <v>622</v>
      </c>
      <c r="T172" s="173">
        <f>'тарифы 2018 (1)'!AC172</f>
        <v>473</v>
      </c>
      <c r="U172" s="173">
        <f>'тарифы 2018 (1)'!AE172</f>
        <v>296</v>
      </c>
      <c r="V172" s="173">
        <f>'тарифы 2018 (1)'!AG172</f>
        <v>373</v>
      </c>
      <c r="W172" s="173">
        <f>'тарифы 2018 (1)'!AI172</f>
        <v>310</v>
      </c>
      <c r="X172" s="173">
        <f>'тарифы 2018 (1)'!AK172</f>
        <v>305</v>
      </c>
      <c r="Y172" s="174">
        <v>208</v>
      </c>
      <c r="Z172" s="173">
        <f>'тарифы 2018 (1)'!AO172</f>
        <v>436.9</v>
      </c>
      <c r="AA172" s="173">
        <f>'тарифы 2018 (1)'!AQ172</f>
        <v>451.09499999999997</v>
      </c>
      <c r="AB172" s="173">
        <f t="shared" si="11"/>
        <v>451.09499999999997</v>
      </c>
      <c r="AC172" s="173">
        <f>'тарифы 2018 (1)'!AS172</f>
        <v>423</v>
      </c>
      <c r="AD172" s="173">
        <f>'тарифы 2018 (1)'!AU172</f>
        <v>374.72</v>
      </c>
      <c r="AE172" s="173">
        <f>'тарифы 2018 (1)'!AW172</f>
        <v>263</v>
      </c>
      <c r="AF172" s="173">
        <f>'тарифы 2018 (1)'!AY172</f>
        <v>348.76859999999999</v>
      </c>
      <c r="AG172" s="173">
        <f>'тарифы 2018 (1)'!BA172</f>
        <v>494</v>
      </c>
      <c r="AH172" s="173">
        <f>'тарифы 2018 (1)'!BC172</f>
        <v>266.17387580299788</v>
      </c>
      <c r="AI172" s="173">
        <f>'тарифы 2018 (1)'!BE172</f>
        <v>739</v>
      </c>
      <c r="AJ172" s="173">
        <f>'тарифы 2018 (1)'!BG172</f>
        <v>327</v>
      </c>
      <c r="AK172" s="173">
        <f>'тарифы 2018 (1)'!BI172</f>
        <v>428</v>
      </c>
      <c r="AL172" s="173">
        <f>'тарифы 2018 (1)'!BK172</f>
        <v>283</v>
      </c>
      <c r="AM172" s="173">
        <f>'тарифы 2018 (1)'!BM172</f>
        <v>245</v>
      </c>
      <c r="AN172" s="173">
        <f>'тарифы 2018 (1)'!BO172</f>
        <v>419</v>
      </c>
      <c r="AO172" s="173">
        <f>'тарифы 2018 (1)'!BQ172</f>
        <v>446.16216304</v>
      </c>
      <c r="AP172" s="300">
        <f t="shared" si="12"/>
        <v>374.52879103152566</v>
      </c>
      <c r="AQ172" s="300" t="e">
        <f t="shared" si="13"/>
        <v>#REF!</v>
      </c>
    </row>
    <row r="173" spans="1:43" s="195" customFormat="1" ht="27" customHeight="1" thickBot="1" x14ac:dyDescent="0.3">
      <c r="A173" s="205">
        <v>98</v>
      </c>
      <c r="B173" s="24" t="s">
        <v>163</v>
      </c>
      <c r="C173" s="1390" t="s">
        <v>3</v>
      </c>
      <c r="D173" s="1390"/>
      <c r="E173" s="1053" t="s">
        <v>8</v>
      </c>
      <c r="F173" s="224" t="e">
        <f>#REF!</f>
        <v>#REF!</v>
      </c>
      <c r="G173" s="1053">
        <v>0.25</v>
      </c>
      <c r="H173" s="206" t="e">
        <f t="shared" si="10"/>
        <v>#REF!</v>
      </c>
      <c r="I173" s="206" t="e">
        <f>(H173*($I$9+#REF!))+H173</f>
        <v>#REF!</v>
      </c>
      <c r="J173" s="274" t="e">
        <f>ROUND(I173*#REF!*#REF!,0)</f>
        <v>#REF!</v>
      </c>
      <c r="K173" s="275" t="e">
        <f>'тарифы 2018 (1)'!K173</f>
        <v>#REF!</v>
      </c>
      <c r="L173" s="173">
        <f>'тарифы 2018 (1)'!M173</f>
        <v>94</v>
      </c>
      <c r="M173" s="173">
        <f>'тарифы 2018 (1)'!O173</f>
        <v>85.7</v>
      </c>
      <c r="N173" s="173">
        <f>'тарифы 2018 (1)'!Q173</f>
        <v>118.5</v>
      </c>
      <c r="O173" s="173">
        <f>'тарифы 2018 (1)'!S173</f>
        <v>127.5</v>
      </c>
      <c r="P173" s="173">
        <f>'тарифы 2018 (1)'!U173</f>
        <v>73</v>
      </c>
      <c r="Q173" s="173">
        <f>'тарифы 2018 (1)'!W173</f>
        <v>126.6330307009237</v>
      </c>
      <c r="R173" s="173">
        <f>'тарифы 2018 (1)'!Y173</f>
        <v>126</v>
      </c>
      <c r="S173" s="173">
        <f>'тарифы 2018 (1)'!AA173</f>
        <v>207</v>
      </c>
      <c r="T173" s="173">
        <f>'тарифы 2018 (1)'!AC173</f>
        <v>158</v>
      </c>
      <c r="U173" s="173">
        <f>'тарифы 2018 (1)'!AE173</f>
        <v>99</v>
      </c>
      <c r="V173" s="173">
        <f>'тарифы 2018 (1)'!AG173</f>
        <v>124</v>
      </c>
      <c r="W173" s="173">
        <f>'тарифы 2018 (1)'!AI173</f>
        <v>104</v>
      </c>
      <c r="X173" s="173">
        <f>'тарифы 2018 (1)'!AK173</f>
        <v>101</v>
      </c>
      <c r="Y173" s="174">
        <v>69</v>
      </c>
      <c r="Z173" s="173">
        <f>'тарифы 2018 (1)'!AO173</f>
        <v>145.6</v>
      </c>
      <c r="AA173" s="173">
        <f>'тарифы 2018 (1)'!AQ173</f>
        <v>150.36499999999998</v>
      </c>
      <c r="AB173" s="173">
        <f t="shared" si="11"/>
        <v>150.36499999999998</v>
      </c>
      <c r="AC173" s="173">
        <f>'тарифы 2018 (1)'!AS173</f>
        <v>141</v>
      </c>
      <c r="AD173" s="173">
        <f>'тарифы 2018 (1)'!AU173</f>
        <v>124.91</v>
      </c>
      <c r="AE173" s="173">
        <f>'тарифы 2018 (1)'!AW173</f>
        <v>88</v>
      </c>
      <c r="AF173" s="173">
        <f>'тарифы 2018 (1)'!AY173</f>
        <v>116.25620000000001</v>
      </c>
      <c r="AG173" s="173">
        <f>'тарифы 2018 (1)'!BA173</f>
        <v>165</v>
      </c>
      <c r="AH173" s="173">
        <f>'тарифы 2018 (1)'!BC173</f>
        <v>88.354358974358973</v>
      </c>
      <c r="AI173" s="173">
        <f>'тарифы 2018 (1)'!BE173</f>
        <v>246</v>
      </c>
      <c r="AJ173" s="173">
        <f>'тарифы 2018 (1)'!BG173</f>
        <v>109</v>
      </c>
      <c r="AK173" s="173">
        <f>'тарифы 2018 (1)'!BI173</f>
        <v>143</v>
      </c>
      <c r="AL173" s="173">
        <f>'тарифы 2018 (1)'!BK173</f>
        <v>94</v>
      </c>
      <c r="AM173" s="173">
        <f>'тарифы 2018 (1)'!BM173</f>
        <v>82</v>
      </c>
      <c r="AN173" s="173">
        <f>'тарифы 2018 (1)'!BO173</f>
        <v>140</v>
      </c>
      <c r="AO173" s="173">
        <f>'тарифы 2018 (1)'!BQ173</f>
        <v>148.72528131999999</v>
      </c>
      <c r="AP173" s="300">
        <f t="shared" si="12"/>
        <v>124.86362903317607</v>
      </c>
      <c r="AQ173" s="300" t="e">
        <f t="shared" si="13"/>
        <v>#REF!</v>
      </c>
    </row>
    <row r="174" spans="1:43" s="195" customFormat="1" ht="27" customHeight="1" thickBot="1" x14ac:dyDescent="0.3">
      <c r="A174" s="205">
        <v>99</v>
      </c>
      <c r="B174" s="24" t="s">
        <v>164</v>
      </c>
      <c r="C174" s="1390" t="s">
        <v>3</v>
      </c>
      <c r="D174" s="1390"/>
      <c r="E174" s="1053" t="s">
        <v>8</v>
      </c>
      <c r="F174" s="224" t="e">
        <f>#REF!</f>
        <v>#REF!</v>
      </c>
      <c r="G174" s="1053">
        <v>1.25</v>
      </c>
      <c r="H174" s="206" t="e">
        <f t="shared" si="10"/>
        <v>#REF!</v>
      </c>
      <c r="I174" s="206" t="e">
        <f>(H174*($I$9+#REF!))+H174</f>
        <v>#REF!</v>
      </c>
      <c r="J174" s="274" t="e">
        <f>ROUND(I174*#REF!*#REF!,0)</f>
        <v>#REF!</v>
      </c>
      <c r="K174" s="275" t="e">
        <f>'тарифы 2018 (1)'!K174</f>
        <v>#REF!</v>
      </c>
      <c r="L174" s="173">
        <f>'тарифы 2018 (1)'!M174</f>
        <v>468</v>
      </c>
      <c r="M174" s="173">
        <f>'тарифы 2018 (1)'!O174</f>
        <v>428.6</v>
      </c>
      <c r="N174" s="173">
        <f>'тарифы 2018 (1)'!Q174</f>
        <v>594</v>
      </c>
      <c r="O174" s="173">
        <f>'тарифы 2018 (1)'!S174</f>
        <v>637.70000000000005</v>
      </c>
      <c r="P174" s="173">
        <f>'тарифы 2018 (1)'!U174</f>
        <v>365</v>
      </c>
      <c r="Q174" s="173">
        <f>'тарифы 2018 (1)'!W174</f>
        <v>633.16515350461839</v>
      </c>
      <c r="R174" s="173">
        <f>'тарифы 2018 (1)'!Y174</f>
        <v>628</v>
      </c>
      <c r="S174" s="173">
        <f>'тарифы 2018 (1)'!AA174</f>
        <v>1037</v>
      </c>
      <c r="T174" s="173">
        <f>'тарифы 2018 (1)'!AC174</f>
        <v>788</v>
      </c>
      <c r="U174" s="173">
        <f>'тарифы 2018 (1)'!AE174</f>
        <v>494</v>
      </c>
      <c r="V174" s="173">
        <f>'тарифы 2018 (1)'!AG174</f>
        <v>622</v>
      </c>
      <c r="W174" s="173">
        <f>'тарифы 2018 (1)'!AI174</f>
        <v>516</v>
      </c>
      <c r="X174" s="173">
        <f>'тарифы 2018 (1)'!AK174</f>
        <v>509</v>
      </c>
      <c r="Y174" s="174">
        <v>347</v>
      </c>
      <c r="Z174" s="173">
        <f>'тарифы 2018 (1)'!AO174</f>
        <v>728.2</v>
      </c>
      <c r="AA174" s="173">
        <f>'тарифы 2018 (1)'!AQ174</f>
        <v>751.82499999999993</v>
      </c>
      <c r="AB174" s="173">
        <f t="shared" si="11"/>
        <v>751.82499999999993</v>
      </c>
      <c r="AC174" s="173">
        <f>'тарифы 2018 (1)'!AS174</f>
        <v>705</v>
      </c>
      <c r="AD174" s="173">
        <f>'тарифы 2018 (1)'!AU174</f>
        <v>624.54</v>
      </c>
      <c r="AE174" s="173">
        <f>'тарифы 2018 (1)'!AW174</f>
        <v>439</v>
      </c>
      <c r="AF174" s="173">
        <f>'тарифы 2018 (1)'!AY174</f>
        <v>581.27046000000007</v>
      </c>
      <c r="AG174" s="173">
        <f>'тарифы 2018 (1)'!BA174</f>
        <v>847</v>
      </c>
      <c r="AH174" s="173">
        <f>'тарифы 2018 (1)'!BC174</f>
        <v>444.58241645244215</v>
      </c>
      <c r="AI174" s="173">
        <f>'тарифы 2018 (1)'!BE174</f>
        <v>1232</v>
      </c>
      <c r="AJ174" s="173">
        <f>'тарифы 2018 (1)'!BG174</f>
        <v>545</v>
      </c>
      <c r="AK174" s="173">
        <f>'тарифы 2018 (1)'!BI174</f>
        <v>713</v>
      </c>
      <c r="AL174" s="173">
        <f>'тарифы 2018 (1)'!BK174</f>
        <v>472</v>
      </c>
      <c r="AM174" s="173">
        <f>'тарифы 2018 (1)'!BM174</f>
        <v>407</v>
      </c>
      <c r="AN174" s="173">
        <f>'тарифы 2018 (1)'!BO174</f>
        <v>699</v>
      </c>
      <c r="AO174" s="173">
        <f>'тарифы 2018 (1)'!BQ174</f>
        <v>743.59904475999997</v>
      </c>
      <c r="AP174" s="300">
        <f t="shared" si="12"/>
        <v>625.07690249056884</v>
      </c>
      <c r="AQ174" s="300" t="e">
        <f t="shared" si="13"/>
        <v>#REF!</v>
      </c>
    </row>
    <row r="175" spans="1:43" s="195" customFormat="1" ht="27" customHeight="1" thickBot="1" x14ac:dyDescent="0.3">
      <c r="A175" s="205">
        <v>100</v>
      </c>
      <c r="B175" s="24" t="s">
        <v>165</v>
      </c>
      <c r="C175" s="1390" t="s">
        <v>3</v>
      </c>
      <c r="D175" s="1390"/>
      <c r="E175" s="1053" t="s">
        <v>8</v>
      </c>
      <c r="F175" s="224" t="e">
        <f>#REF!</f>
        <v>#REF!</v>
      </c>
      <c r="G175" s="1053">
        <v>0.8</v>
      </c>
      <c r="H175" s="206" t="e">
        <f t="shared" si="10"/>
        <v>#REF!</v>
      </c>
      <c r="I175" s="206" t="e">
        <f>(H175*($I$9+#REF!))+H175</f>
        <v>#REF!</v>
      </c>
      <c r="J175" s="274" t="e">
        <f>ROUND(I175*#REF!*#REF!,0)</f>
        <v>#REF!</v>
      </c>
      <c r="K175" s="275" t="e">
        <f>'тарифы 2018 (1)'!K175</f>
        <v>#REF!</v>
      </c>
      <c r="L175" s="173">
        <f>'тарифы 2018 (1)'!M175</f>
        <v>299</v>
      </c>
      <c r="M175" s="173">
        <f>'тарифы 2018 (1)'!O175</f>
        <v>274.3</v>
      </c>
      <c r="N175" s="173">
        <f>'тарифы 2018 (1)'!Q175</f>
        <v>380.25</v>
      </c>
      <c r="O175" s="173">
        <f>'тарифы 2018 (1)'!S175</f>
        <v>408.2</v>
      </c>
      <c r="P175" s="173">
        <f>'тарифы 2018 (1)'!U175</f>
        <v>234</v>
      </c>
      <c r="Q175" s="173">
        <f>'тарифы 2018 (1)'!W175</f>
        <v>405.22569824295579</v>
      </c>
      <c r="R175" s="173">
        <f>'тарифы 2018 (1)'!Y175</f>
        <v>402</v>
      </c>
      <c r="S175" s="173">
        <f>'тарифы 2018 (1)'!AA175</f>
        <v>664</v>
      </c>
      <c r="T175" s="173">
        <f>'тарифы 2018 (1)'!AC175</f>
        <v>504</v>
      </c>
      <c r="U175" s="173">
        <f>'тарифы 2018 (1)'!AE175</f>
        <v>316</v>
      </c>
      <c r="V175" s="173">
        <f>'тарифы 2018 (1)'!AG175</f>
        <v>398</v>
      </c>
      <c r="W175" s="173">
        <f>'тарифы 2018 (1)'!AI175</f>
        <v>331</v>
      </c>
      <c r="X175" s="173">
        <f>'тарифы 2018 (1)'!AK175</f>
        <v>325</v>
      </c>
      <c r="Y175" s="174">
        <v>222</v>
      </c>
      <c r="Z175" s="173">
        <f>'тарифы 2018 (1)'!AO175</f>
        <v>466.1</v>
      </c>
      <c r="AA175" s="173">
        <f>'тарифы 2018 (1)'!AQ175</f>
        <v>528.87</v>
      </c>
      <c r="AB175" s="173">
        <f t="shared" si="11"/>
        <v>528.87</v>
      </c>
      <c r="AC175" s="173">
        <f>'тарифы 2018 (1)'!AS175</f>
        <v>451</v>
      </c>
      <c r="AD175" s="173">
        <f>'тарифы 2018 (1)'!AU175</f>
        <v>399.7</v>
      </c>
      <c r="AE175" s="173">
        <f>'тарифы 2018 (1)'!AW175</f>
        <v>281</v>
      </c>
      <c r="AF175" s="173">
        <f>'тарифы 2018 (1)'!AY175</f>
        <v>372.01983999999999</v>
      </c>
      <c r="AG175" s="173">
        <f>'тарифы 2018 (1)'!BA175</f>
        <v>543</v>
      </c>
      <c r="AH175" s="173">
        <f>'тарифы 2018 (1)'!BC175</f>
        <v>284.64642570281126</v>
      </c>
      <c r="AI175" s="173">
        <f>'тарифы 2018 (1)'!BE175</f>
        <v>788</v>
      </c>
      <c r="AJ175" s="173">
        <f>'тарифы 2018 (1)'!BG175</f>
        <v>437</v>
      </c>
      <c r="AK175" s="173">
        <f>'тарифы 2018 (1)'!BI175</f>
        <v>457</v>
      </c>
      <c r="AL175" s="173">
        <f>'тарифы 2018 (1)'!BK175</f>
        <v>302</v>
      </c>
      <c r="AM175" s="173">
        <f>'тарифы 2018 (1)'!BM175</f>
        <v>261</v>
      </c>
      <c r="AN175" s="173">
        <f>'тарифы 2018 (1)'!BO175</f>
        <v>447</v>
      </c>
      <c r="AO175" s="173">
        <f>'тарифы 2018 (1)'!BQ175</f>
        <v>475.90448312000007</v>
      </c>
      <c r="AP175" s="300">
        <f t="shared" si="12"/>
        <v>406.20288156885891</v>
      </c>
      <c r="AQ175" s="300" t="e">
        <f t="shared" si="13"/>
        <v>#REF!</v>
      </c>
    </row>
    <row r="176" spans="1:43" s="195" customFormat="1" ht="41.25" customHeight="1" thickBot="1" x14ac:dyDescent="0.3">
      <c r="A176" s="205">
        <v>101</v>
      </c>
      <c r="B176" s="24" t="s">
        <v>166</v>
      </c>
      <c r="C176" s="1390" t="s">
        <v>3</v>
      </c>
      <c r="D176" s="1390"/>
      <c r="E176" s="1053" t="s">
        <v>8</v>
      </c>
      <c r="F176" s="224" t="e">
        <f>#REF!</f>
        <v>#REF!</v>
      </c>
      <c r="G176" s="1053">
        <v>1</v>
      </c>
      <c r="H176" s="206" t="e">
        <f t="shared" si="10"/>
        <v>#REF!</v>
      </c>
      <c r="I176" s="206" t="e">
        <f>(H176*($I$9+#REF!))+H176</f>
        <v>#REF!</v>
      </c>
      <c r="J176" s="274" t="e">
        <f>ROUND(I176*#REF!*#REF!,0)</f>
        <v>#REF!</v>
      </c>
      <c r="K176" s="275" t="e">
        <f>'тарифы 2018 (1)'!K176</f>
        <v>#REF!</v>
      </c>
      <c r="L176" s="173">
        <f>'тарифы 2018 (1)'!M176</f>
        <v>374</v>
      </c>
      <c r="M176" s="173">
        <f>'тарифы 2018 (1)'!O176</f>
        <v>342.9</v>
      </c>
      <c r="N176" s="173">
        <f>'тарифы 2018 (1)'!Q176</f>
        <v>475.5</v>
      </c>
      <c r="O176" s="173">
        <f>'тарифы 2018 (1)'!S176</f>
        <v>510.2</v>
      </c>
      <c r="P176" s="173">
        <f>'тарифы 2018 (1)'!U176</f>
        <v>292</v>
      </c>
      <c r="Q176" s="173">
        <f>'тарифы 2018 (1)'!W176</f>
        <v>506.53212280369479</v>
      </c>
      <c r="R176" s="173">
        <f>'тарифы 2018 (1)'!Y176</f>
        <v>503</v>
      </c>
      <c r="S176" s="173">
        <f>'тарифы 2018 (1)'!AA176</f>
        <v>829</v>
      </c>
      <c r="T176" s="173">
        <f>'тарифы 2018 (1)'!AC176</f>
        <v>631</v>
      </c>
      <c r="U176" s="173">
        <f>'тарифы 2018 (1)'!AE176</f>
        <v>395</v>
      </c>
      <c r="V176" s="173">
        <f>'тарифы 2018 (1)'!AG176</f>
        <v>498</v>
      </c>
      <c r="W176" s="173">
        <f>'тарифы 2018 (1)'!AI176</f>
        <v>412</v>
      </c>
      <c r="X176" s="173">
        <f>'тарифы 2018 (1)'!AK176</f>
        <v>407</v>
      </c>
      <c r="Y176" s="174">
        <v>277</v>
      </c>
      <c r="Z176" s="173">
        <f>'тарифы 2018 (1)'!AO176</f>
        <v>582.6</v>
      </c>
      <c r="AA176" s="173">
        <f>'тарифы 2018 (1)'!AQ176</f>
        <v>602.49699999999996</v>
      </c>
      <c r="AB176" s="173">
        <f t="shared" si="11"/>
        <v>602.49699999999996</v>
      </c>
      <c r="AC176" s="173">
        <f>'тарифы 2018 (1)'!AS176</f>
        <v>564</v>
      </c>
      <c r="AD176" s="173">
        <f>'тарифы 2018 (1)'!AU176</f>
        <v>499.63</v>
      </c>
      <c r="AE176" s="173">
        <f>'тарифы 2018 (1)'!AW176</f>
        <v>351</v>
      </c>
      <c r="AF176" s="173">
        <f>'тарифы 2018 (1)'!AY176</f>
        <v>465.01426000000004</v>
      </c>
      <c r="AG176" s="173">
        <f>'тарифы 2018 (1)'!BA176</f>
        <v>646</v>
      </c>
      <c r="AH176" s="173">
        <f>'тарифы 2018 (1)'!BC176</f>
        <v>356.23022508038588</v>
      </c>
      <c r="AI176" s="173">
        <f>'тарифы 2018 (1)'!BE176</f>
        <v>985</v>
      </c>
      <c r="AJ176" s="173">
        <f>'тарифы 2018 (1)'!BG176</f>
        <v>547</v>
      </c>
      <c r="AK176" s="173">
        <f>'тарифы 2018 (1)'!BI176</f>
        <v>571</v>
      </c>
      <c r="AL176" s="173">
        <f>'тарифы 2018 (1)'!BK176</f>
        <v>378</v>
      </c>
      <c r="AM176" s="173">
        <f>'тарифы 2018 (1)'!BM176</f>
        <v>327</v>
      </c>
      <c r="AN176" s="173">
        <f>'тарифы 2018 (1)'!BO176</f>
        <v>559</v>
      </c>
      <c r="AO176" s="173">
        <f>'тарифы 2018 (1)'!BQ176</f>
        <v>594.87376343999995</v>
      </c>
      <c r="AP176" s="300">
        <f t="shared" si="12"/>
        <v>502.81581237746934</v>
      </c>
      <c r="AQ176" s="300" t="e">
        <f t="shared" si="13"/>
        <v>#REF!</v>
      </c>
    </row>
    <row r="177" spans="1:43" s="195" customFormat="1" ht="41.25" customHeight="1" thickBot="1" x14ac:dyDescent="0.3">
      <c r="A177" s="205">
        <v>102</v>
      </c>
      <c r="B177" s="24" t="s">
        <v>167</v>
      </c>
      <c r="C177" s="1390" t="s">
        <v>3</v>
      </c>
      <c r="D177" s="1390"/>
      <c r="E177" s="1053" t="s">
        <v>8</v>
      </c>
      <c r="F177" s="224" t="e">
        <f>#REF!</f>
        <v>#REF!</v>
      </c>
      <c r="G177" s="1053">
        <v>0.5</v>
      </c>
      <c r="H177" s="206" t="e">
        <f t="shared" si="10"/>
        <v>#REF!</v>
      </c>
      <c r="I177" s="206" t="e">
        <f>(H177*($I$9+#REF!))+H177</f>
        <v>#REF!</v>
      </c>
      <c r="J177" s="274" t="e">
        <f>ROUND(I177*#REF!*#REF!,0)</f>
        <v>#REF!</v>
      </c>
      <c r="K177" s="275" t="e">
        <f>'тарифы 2018 (1)'!K177</f>
        <v>#REF!</v>
      </c>
      <c r="L177" s="173">
        <f>'тарифы 2018 (1)'!M177</f>
        <v>187</v>
      </c>
      <c r="M177" s="173">
        <f>'тарифы 2018 (1)'!O177</f>
        <v>171.4</v>
      </c>
      <c r="N177" s="173">
        <f>'тарифы 2018 (1)'!Q177</f>
        <v>237.75</v>
      </c>
      <c r="O177" s="173">
        <f>'тарифы 2018 (1)'!S177</f>
        <v>255.1</v>
      </c>
      <c r="P177" s="173">
        <f>'тарифы 2018 (1)'!U177</f>
        <v>146</v>
      </c>
      <c r="Q177" s="173">
        <f>'тарифы 2018 (1)'!W177</f>
        <v>253.2660614018474</v>
      </c>
      <c r="R177" s="173">
        <f>'тарифы 2018 (1)'!Y177</f>
        <v>251</v>
      </c>
      <c r="S177" s="173">
        <f>'тарифы 2018 (1)'!AA177</f>
        <v>415</v>
      </c>
      <c r="T177" s="173">
        <f>'тарифы 2018 (1)'!AC177</f>
        <v>315</v>
      </c>
      <c r="U177" s="173">
        <f>'тарифы 2018 (1)'!AE177</f>
        <v>197</v>
      </c>
      <c r="V177" s="173">
        <f>'тарифы 2018 (1)'!AG177</f>
        <v>249</v>
      </c>
      <c r="W177" s="173">
        <f>'тарифы 2018 (1)'!AI177</f>
        <v>206</v>
      </c>
      <c r="X177" s="173">
        <f>'тарифы 2018 (1)'!AK177</f>
        <v>204</v>
      </c>
      <c r="Y177" s="174">
        <v>139</v>
      </c>
      <c r="Z177" s="173">
        <f>'тарифы 2018 (1)'!AO177</f>
        <v>291.3</v>
      </c>
      <c r="AA177" s="173">
        <f>'тарифы 2018 (1)'!AQ177</f>
        <v>300.72999999999996</v>
      </c>
      <c r="AB177" s="173">
        <f t="shared" si="11"/>
        <v>300.72999999999996</v>
      </c>
      <c r="AC177" s="173">
        <f>'тарифы 2018 (1)'!AS177</f>
        <v>282</v>
      </c>
      <c r="AD177" s="173">
        <f>'тарифы 2018 (1)'!AU177</f>
        <v>249.81</v>
      </c>
      <c r="AE177" s="173">
        <f>'тарифы 2018 (1)'!AW177</f>
        <v>176</v>
      </c>
      <c r="AF177" s="173">
        <f>'тарифы 2018 (1)'!AY177</f>
        <v>232.51239999999999</v>
      </c>
      <c r="AG177" s="173">
        <f>'тарифы 2018 (1)'!BA177</f>
        <v>326</v>
      </c>
      <c r="AH177" s="173">
        <f>'тарифы 2018 (1)'!BC177</f>
        <v>177.8207073954984</v>
      </c>
      <c r="AI177" s="173">
        <f>'тарифы 2018 (1)'!BE177</f>
        <v>493</v>
      </c>
      <c r="AJ177" s="173">
        <f>'тарифы 2018 (1)'!BG177</f>
        <v>273</v>
      </c>
      <c r="AK177" s="173">
        <f>'тарифы 2018 (1)'!BI177</f>
        <v>285</v>
      </c>
      <c r="AL177" s="173">
        <f>'тарифы 2018 (1)'!BK177</f>
        <v>189</v>
      </c>
      <c r="AM177" s="173">
        <f>'тарифы 2018 (1)'!BM177</f>
        <v>163</v>
      </c>
      <c r="AN177" s="173">
        <f>'тарифы 2018 (1)'!BO177</f>
        <v>280</v>
      </c>
      <c r="AO177" s="173">
        <f>'тарифы 2018 (1)'!BQ177</f>
        <v>297.43688171999997</v>
      </c>
      <c r="AP177" s="300">
        <f t="shared" si="12"/>
        <v>251.46186835057819</v>
      </c>
      <c r="AQ177" s="300" t="e">
        <f t="shared" si="13"/>
        <v>#REF!</v>
      </c>
    </row>
    <row r="178" spans="1:43" s="195" customFormat="1" ht="41.25" customHeight="1" thickBot="1" x14ac:dyDescent="0.3">
      <c r="A178" s="205">
        <v>103</v>
      </c>
      <c r="B178" s="24" t="s">
        <v>168</v>
      </c>
      <c r="C178" s="1390" t="s">
        <v>3</v>
      </c>
      <c r="D178" s="1390"/>
      <c r="E178" s="1053" t="s">
        <v>8</v>
      </c>
      <c r="F178" s="224" t="e">
        <f>#REF!</f>
        <v>#REF!</v>
      </c>
      <c r="G178" s="1053">
        <v>0.25</v>
      </c>
      <c r="H178" s="206" t="e">
        <f t="shared" si="10"/>
        <v>#REF!</v>
      </c>
      <c r="I178" s="206" t="e">
        <f>(H178*($I$9+#REF!))+H178</f>
        <v>#REF!</v>
      </c>
      <c r="J178" s="274" t="e">
        <f>ROUND(I178*#REF!*#REF!,0)</f>
        <v>#REF!</v>
      </c>
      <c r="K178" s="275" t="e">
        <f>'тарифы 2018 (1)'!K178</f>
        <v>#REF!</v>
      </c>
      <c r="L178" s="173">
        <f>'тарифы 2018 (1)'!M178</f>
        <v>94</v>
      </c>
      <c r="M178" s="173">
        <f>'тарифы 2018 (1)'!O178</f>
        <v>85.7</v>
      </c>
      <c r="N178" s="173">
        <f>'тарифы 2018 (1)'!Q178</f>
        <v>118.5</v>
      </c>
      <c r="O178" s="173">
        <f>'тарифы 2018 (1)'!S178</f>
        <v>127.5</v>
      </c>
      <c r="P178" s="173">
        <f>'тарифы 2018 (1)'!U178</f>
        <v>73</v>
      </c>
      <c r="Q178" s="173">
        <f>'тарифы 2018 (1)'!W178</f>
        <v>126.6330307009237</v>
      </c>
      <c r="R178" s="173">
        <f>'тарифы 2018 (1)'!Y178</f>
        <v>126</v>
      </c>
      <c r="S178" s="173">
        <f>'тарифы 2018 (1)'!AA178</f>
        <v>207</v>
      </c>
      <c r="T178" s="173">
        <f>'тарифы 2018 (1)'!AC178</f>
        <v>158</v>
      </c>
      <c r="U178" s="173">
        <f>'тарифы 2018 (1)'!AE178</f>
        <v>99</v>
      </c>
      <c r="V178" s="173">
        <f>'тарифы 2018 (1)'!AG178</f>
        <v>124</v>
      </c>
      <c r="W178" s="173">
        <f>'тарифы 2018 (1)'!AI178</f>
        <v>104</v>
      </c>
      <c r="X178" s="173">
        <f>'тарифы 2018 (1)'!AK178</f>
        <v>101</v>
      </c>
      <c r="Y178" s="174">
        <v>69</v>
      </c>
      <c r="Z178" s="173">
        <f>'тарифы 2018 (1)'!AO178</f>
        <v>145.6</v>
      </c>
      <c r="AA178" s="173">
        <f>'тарифы 2018 (1)'!AQ178</f>
        <v>150.36499999999998</v>
      </c>
      <c r="AB178" s="173">
        <f t="shared" si="11"/>
        <v>150.36499999999998</v>
      </c>
      <c r="AC178" s="173">
        <f>'тарифы 2018 (1)'!AS178</f>
        <v>141</v>
      </c>
      <c r="AD178" s="173">
        <f>'тарифы 2018 (1)'!AU178</f>
        <v>124.91</v>
      </c>
      <c r="AE178" s="173">
        <f>'тарифы 2018 (1)'!AW178</f>
        <v>88</v>
      </c>
      <c r="AF178" s="173">
        <f>'тарифы 2018 (1)'!AY178</f>
        <v>116.25620000000001</v>
      </c>
      <c r="AG178" s="173">
        <f>'тарифы 2018 (1)'!BA178</f>
        <v>165</v>
      </c>
      <c r="AH178" s="173">
        <f>'тарифы 2018 (1)'!BC178</f>
        <v>88.354358974358973</v>
      </c>
      <c r="AI178" s="173">
        <f>'тарифы 2018 (1)'!BE178</f>
        <v>246</v>
      </c>
      <c r="AJ178" s="173">
        <f>'тарифы 2018 (1)'!BG178</f>
        <v>137</v>
      </c>
      <c r="AK178" s="173">
        <f>'тарифы 2018 (1)'!BI178</f>
        <v>143</v>
      </c>
      <c r="AL178" s="173">
        <f>'тарифы 2018 (1)'!BK178</f>
        <v>94</v>
      </c>
      <c r="AM178" s="173">
        <f>'тарифы 2018 (1)'!BM178</f>
        <v>82</v>
      </c>
      <c r="AN178" s="173">
        <f>'тарифы 2018 (1)'!BO178</f>
        <v>140</v>
      </c>
      <c r="AO178" s="173">
        <f>'тарифы 2018 (1)'!BQ178</f>
        <v>148.72528131999999</v>
      </c>
      <c r="AP178" s="300">
        <f t="shared" si="12"/>
        <v>125.7969623665094</v>
      </c>
      <c r="AQ178" s="300" t="e">
        <f t="shared" si="13"/>
        <v>#REF!</v>
      </c>
    </row>
    <row r="179" spans="1:43" s="195" customFormat="1" ht="41.25" customHeight="1" thickBot="1" x14ac:dyDescent="0.3">
      <c r="A179" s="205">
        <v>104</v>
      </c>
      <c r="B179" s="24" t="s">
        <v>169</v>
      </c>
      <c r="C179" s="1390" t="s">
        <v>3</v>
      </c>
      <c r="D179" s="1390"/>
      <c r="E179" s="1053" t="s">
        <v>8</v>
      </c>
      <c r="F179" s="224" t="e">
        <f>#REF!</f>
        <v>#REF!</v>
      </c>
      <c r="G179" s="1053">
        <v>0.42</v>
      </c>
      <c r="H179" s="206" t="e">
        <f t="shared" si="10"/>
        <v>#REF!</v>
      </c>
      <c r="I179" s="206" t="e">
        <f>(H179*($I$9+#REF!))+H179</f>
        <v>#REF!</v>
      </c>
      <c r="J179" s="274" t="e">
        <f>ROUND(I179*#REF!*#REF!,0)</f>
        <v>#REF!</v>
      </c>
      <c r="K179" s="275" t="e">
        <f>'тарифы 2018 (1)'!K179</f>
        <v>#REF!</v>
      </c>
      <c r="L179" s="173">
        <f>'тарифы 2018 (1)'!M179</f>
        <v>157</v>
      </c>
      <c r="M179" s="173">
        <f>'тарифы 2018 (1)'!O179</f>
        <v>144</v>
      </c>
      <c r="N179" s="173">
        <f>'тарифы 2018 (1)'!Q179</f>
        <v>199.5</v>
      </c>
      <c r="O179" s="173">
        <f>'тарифы 2018 (1)'!S179</f>
        <v>214.3</v>
      </c>
      <c r="P179" s="173">
        <f>'тарифы 2018 (1)'!U179</f>
        <v>123</v>
      </c>
      <c r="Q179" s="173">
        <f>'тарифы 2018 (1)'!W179</f>
        <v>212.74349157755177</v>
      </c>
      <c r="R179" s="173">
        <f>'тарифы 2018 (1)'!Y179</f>
        <v>211</v>
      </c>
      <c r="S179" s="173">
        <f>'тарифы 2018 (1)'!AA179</f>
        <v>348</v>
      </c>
      <c r="T179" s="173">
        <f>'тарифы 2018 (1)'!AC179</f>
        <v>265</v>
      </c>
      <c r="U179" s="173">
        <f>'тарифы 2018 (1)'!AE179</f>
        <v>166</v>
      </c>
      <c r="V179" s="173">
        <f>'тарифы 2018 (1)'!AG179</f>
        <v>209</v>
      </c>
      <c r="W179" s="173">
        <f>'тарифы 2018 (1)'!AI179</f>
        <v>174</v>
      </c>
      <c r="X179" s="173">
        <f>'тарифы 2018 (1)'!AK179</f>
        <v>172</v>
      </c>
      <c r="Y179" s="174">
        <v>116</v>
      </c>
      <c r="Z179" s="173">
        <f>'тарифы 2018 (1)'!AO179</f>
        <v>244.7</v>
      </c>
      <c r="AA179" s="173">
        <f>'тарифы 2018 (1)'!AQ179</f>
        <v>251.99099999999999</v>
      </c>
      <c r="AB179" s="173">
        <f t="shared" si="11"/>
        <v>251.99099999999999</v>
      </c>
      <c r="AC179" s="173">
        <f>'тарифы 2018 (1)'!AS179</f>
        <v>237</v>
      </c>
      <c r="AD179" s="173">
        <f>'тарифы 2018 (1)'!AU179</f>
        <v>209.84</v>
      </c>
      <c r="AE179" s="173">
        <f>'тарифы 2018 (1)'!AW179</f>
        <v>147</v>
      </c>
      <c r="AF179" s="173">
        <f>'тарифы 2018 (1)'!AY179</f>
        <v>195.30619999999999</v>
      </c>
      <c r="AG179" s="173">
        <f>'тарифы 2018 (1)'!BA179</f>
        <v>285</v>
      </c>
      <c r="AH179" s="173">
        <f>'тарифы 2018 (1)'!BC179</f>
        <v>149.86973180076629</v>
      </c>
      <c r="AI179" s="173">
        <f>'тарифы 2018 (1)'!BE179</f>
        <v>414</v>
      </c>
      <c r="AJ179" s="173">
        <f>'тарифы 2018 (1)'!BG179</f>
        <v>230</v>
      </c>
      <c r="AK179" s="173">
        <f>'тарифы 2018 (1)'!BI179</f>
        <v>240</v>
      </c>
      <c r="AL179" s="173">
        <f>'тарифы 2018 (1)'!BK179</f>
        <v>159</v>
      </c>
      <c r="AM179" s="173">
        <f>'тарифы 2018 (1)'!BM179</f>
        <v>138</v>
      </c>
      <c r="AN179" s="173">
        <f>'тарифы 2018 (1)'!BO179</f>
        <v>235</v>
      </c>
      <c r="AO179" s="173">
        <f>'тарифы 2018 (1)'!BQ179</f>
        <v>249.85464195999998</v>
      </c>
      <c r="AP179" s="300">
        <f t="shared" si="12"/>
        <v>211.66986884461056</v>
      </c>
      <c r="AQ179" s="300" t="e">
        <f t="shared" si="13"/>
        <v>#REF!</v>
      </c>
    </row>
    <row r="180" spans="1:43" s="195" customFormat="1" ht="41.25" customHeight="1" thickBot="1" x14ac:dyDescent="0.3">
      <c r="A180" s="205">
        <v>105</v>
      </c>
      <c r="B180" s="24" t="s">
        <v>170</v>
      </c>
      <c r="C180" s="1390" t="s">
        <v>3</v>
      </c>
      <c r="D180" s="1390"/>
      <c r="E180" s="1053" t="s">
        <v>8</v>
      </c>
      <c r="F180" s="224" t="e">
        <f>#REF!</f>
        <v>#REF!</v>
      </c>
      <c r="G180" s="1053">
        <v>0.25</v>
      </c>
      <c r="H180" s="206" t="e">
        <f t="shared" si="10"/>
        <v>#REF!</v>
      </c>
      <c r="I180" s="206" t="e">
        <f>(H180*($I$9+#REF!))+H180</f>
        <v>#REF!</v>
      </c>
      <c r="J180" s="274" t="e">
        <f>ROUND(I180*#REF!*#REF!,0)</f>
        <v>#REF!</v>
      </c>
      <c r="K180" s="275" t="e">
        <f>'тарифы 2018 (1)'!K180</f>
        <v>#REF!</v>
      </c>
      <c r="L180" s="173">
        <f>'тарифы 2018 (1)'!M180</f>
        <v>94</v>
      </c>
      <c r="M180" s="173">
        <f>'тарифы 2018 (1)'!O180</f>
        <v>85.7</v>
      </c>
      <c r="N180" s="173">
        <f>'тарифы 2018 (1)'!Q180</f>
        <v>118.5</v>
      </c>
      <c r="O180" s="173">
        <f>'тарифы 2018 (1)'!S180</f>
        <v>127.5</v>
      </c>
      <c r="P180" s="173">
        <f>'тарифы 2018 (1)'!U180</f>
        <v>73</v>
      </c>
      <c r="Q180" s="173">
        <f>'тарифы 2018 (1)'!W180</f>
        <v>126.6330307009237</v>
      </c>
      <c r="R180" s="173">
        <f>'тарифы 2018 (1)'!Y180</f>
        <v>126</v>
      </c>
      <c r="S180" s="173">
        <f>'тарифы 2018 (1)'!AA180</f>
        <v>207</v>
      </c>
      <c r="T180" s="173">
        <f>'тарифы 2018 (1)'!AC180</f>
        <v>158</v>
      </c>
      <c r="U180" s="173">
        <f>'тарифы 2018 (1)'!AE180</f>
        <v>99</v>
      </c>
      <c r="V180" s="173">
        <f>'тарифы 2018 (1)'!AG180</f>
        <v>124</v>
      </c>
      <c r="W180" s="173">
        <f>'тарифы 2018 (1)'!AI180</f>
        <v>104</v>
      </c>
      <c r="X180" s="173">
        <f>'тарифы 2018 (1)'!AK180</f>
        <v>101</v>
      </c>
      <c r="Y180" s="174">
        <v>69</v>
      </c>
      <c r="Z180" s="173">
        <f>'тарифы 2018 (1)'!AO180</f>
        <v>145.6</v>
      </c>
      <c r="AA180" s="173">
        <f>'тарифы 2018 (1)'!AQ180</f>
        <v>150.36499999999998</v>
      </c>
      <c r="AB180" s="173">
        <f t="shared" si="11"/>
        <v>150.36499999999998</v>
      </c>
      <c r="AC180" s="173">
        <f>'тарифы 2018 (1)'!AS180</f>
        <v>141</v>
      </c>
      <c r="AD180" s="173">
        <f>'тарифы 2018 (1)'!AU180</f>
        <v>124.91</v>
      </c>
      <c r="AE180" s="173">
        <f>'тарифы 2018 (1)'!AW180</f>
        <v>88</v>
      </c>
      <c r="AF180" s="173">
        <f>'тарифы 2018 (1)'!AY180</f>
        <v>116.25620000000001</v>
      </c>
      <c r="AG180" s="173">
        <f>'тарифы 2018 (1)'!BA180</f>
        <v>165</v>
      </c>
      <c r="AH180" s="173">
        <f>'тарифы 2018 (1)'!BC180</f>
        <v>88.354358974358973</v>
      </c>
      <c r="AI180" s="173">
        <f>'тарифы 2018 (1)'!BE180</f>
        <v>246</v>
      </c>
      <c r="AJ180" s="173">
        <f>'тарифы 2018 (1)'!BG180</f>
        <v>137</v>
      </c>
      <c r="AK180" s="173">
        <f>'тарифы 2018 (1)'!BI180</f>
        <v>143</v>
      </c>
      <c r="AL180" s="173">
        <f>'тарифы 2018 (1)'!BK180</f>
        <v>94</v>
      </c>
      <c r="AM180" s="173">
        <f>'тарифы 2018 (1)'!BM180</f>
        <v>82</v>
      </c>
      <c r="AN180" s="173">
        <f>'тарифы 2018 (1)'!BO180</f>
        <v>140</v>
      </c>
      <c r="AO180" s="173">
        <f>'тарифы 2018 (1)'!BQ180</f>
        <v>148.72528131999999</v>
      </c>
      <c r="AP180" s="300">
        <f t="shared" si="12"/>
        <v>125.7969623665094</v>
      </c>
      <c r="AQ180" s="300" t="e">
        <f t="shared" si="13"/>
        <v>#REF!</v>
      </c>
    </row>
    <row r="181" spans="1:43" s="195" customFormat="1" ht="41.25" customHeight="1" thickBot="1" x14ac:dyDescent="0.3">
      <c r="A181" s="205">
        <v>106</v>
      </c>
      <c r="B181" s="24" t="s">
        <v>171</v>
      </c>
      <c r="C181" s="1390" t="s">
        <v>3</v>
      </c>
      <c r="D181" s="1390"/>
      <c r="E181" s="1053" t="s">
        <v>8</v>
      </c>
      <c r="F181" s="224" t="e">
        <f>#REF!</f>
        <v>#REF!</v>
      </c>
      <c r="G181" s="1053">
        <v>0.25</v>
      </c>
      <c r="H181" s="206" t="e">
        <f t="shared" si="10"/>
        <v>#REF!</v>
      </c>
      <c r="I181" s="206" t="e">
        <f>(H181*($I$9+#REF!))+H181</f>
        <v>#REF!</v>
      </c>
      <c r="J181" s="274" t="e">
        <f>ROUND(I181*#REF!*#REF!,0)</f>
        <v>#REF!</v>
      </c>
      <c r="K181" s="275" t="e">
        <f>'тарифы 2018 (1)'!K181</f>
        <v>#REF!</v>
      </c>
      <c r="L181" s="173">
        <f>'тарифы 2018 (1)'!M181</f>
        <v>94</v>
      </c>
      <c r="M181" s="173">
        <f>'тарифы 2018 (1)'!O181</f>
        <v>85.7</v>
      </c>
      <c r="N181" s="173">
        <f>'тарифы 2018 (1)'!Q181</f>
        <v>118.5</v>
      </c>
      <c r="O181" s="173">
        <f>'тарифы 2018 (1)'!S181</f>
        <v>127.5</v>
      </c>
      <c r="P181" s="173">
        <f>'тарифы 2018 (1)'!U181</f>
        <v>73</v>
      </c>
      <c r="Q181" s="173">
        <f>'тарифы 2018 (1)'!W181</f>
        <v>126.6330307009237</v>
      </c>
      <c r="R181" s="173">
        <f>'тарифы 2018 (1)'!Y181</f>
        <v>126</v>
      </c>
      <c r="S181" s="173">
        <f>'тарифы 2018 (1)'!AA181</f>
        <v>207</v>
      </c>
      <c r="T181" s="173">
        <f>'тарифы 2018 (1)'!AC181</f>
        <v>158</v>
      </c>
      <c r="U181" s="173">
        <f>'тарифы 2018 (1)'!AE181</f>
        <v>99</v>
      </c>
      <c r="V181" s="173">
        <f>'тарифы 2018 (1)'!AG181</f>
        <v>124</v>
      </c>
      <c r="W181" s="173">
        <f>'тарифы 2018 (1)'!AI181</f>
        <v>104</v>
      </c>
      <c r="X181" s="173">
        <f>'тарифы 2018 (1)'!AK181</f>
        <v>101</v>
      </c>
      <c r="Y181" s="174">
        <v>69</v>
      </c>
      <c r="Z181" s="173">
        <f>'тарифы 2018 (1)'!AO181</f>
        <v>145.6</v>
      </c>
      <c r="AA181" s="173">
        <f>'тарифы 2018 (1)'!AQ181</f>
        <v>164.88299999999998</v>
      </c>
      <c r="AB181" s="173">
        <f t="shared" si="11"/>
        <v>164.88299999999998</v>
      </c>
      <c r="AC181" s="173">
        <f>'тарифы 2018 (1)'!AS181</f>
        <v>141</v>
      </c>
      <c r="AD181" s="173">
        <f>'тарифы 2018 (1)'!AU181</f>
        <v>124.91</v>
      </c>
      <c r="AE181" s="173">
        <f>'тарифы 2018 (1)'!AW181</f>
        <v>88</v>
      </c>
      <c r="AF181" s="173">
        <f>'тарифы 2018 (1)'!AY181</f>
        <v>116.25620000000001</v>
      </c>
      <c r="AG181" s="173">
        <f>'тарифы 2018 (1)'!BA181</f>
        <v>165</v>
      </c>
      <c r="AH181" s="173">
        <f>'тарифы 2018 (1)'!BC181</f>
        <v>88.354358974358973</v>
      </c>
      <c r="AI181" s="173">
        <f>'тарифы 2018 (1)'!BE181</f>
        <v>246</v>
      </c>
      <c r="AJ181" s="173">
        <f>'тарифы 2018 (1)'!BG181</f>
        <v>137</v>
      </c>
      <c r="AK181" s="173">
        <f>'тарифы 2018 (1)'!BI181</f>
        <v>143</v>
      </c>
      <c r="AL181" s="173">
        <f>'тарифы 2018 (1)'!BK181</f>
        <v>94</v>
      </c>
      <c r="AM181" s="173">
        <f>'тарифы 2018 (1)'!BM181</f>
        <v>82</v>
      </c>
      <c r="AN181" s="173">
        <f>'тарифы 2018 (1)'!BO181</f>
        <v>140</v>
      </c>
      <c r="AO181" s="173">
        <f>'тарифы 2018 (1)'!BQ181</f>
        <v>148.72528131999999</v>
      </c>
      <c r="AP181" s="300">
        <f t="shared" si="12"/>
        <v>126.76482903317607</v>
      </c>
      <c r="AQ181" s="300" t="e">
        <f t="shared" si="13"/>
        <v>#REF!</v>
      </c>
    </row>
    <row r="182" spans="1:43" s="195" customFormat="1" ht="27.75" customHeight="1" thickBot="1" x14ac:dyDescent="0.3">
      <c r="A182" s="205">
        <v>107</v>
      </c>
      <c r="B182" s="24" t="s">
        <v>172</v>
      </c>
      <c r="C182" s="1390" t="s">
        <v>3</v>
      </c>
      <c r="D182" s="1390"/>
      <c r="E182" s="1053" t="s">
        <v>8</v>
      </c>
      <c r="F182" s="224" t="e">
        <f>#REF!</f>
        <v>#REF!</v>
      </c>
      <c r="G182" s="1053">
        <v>0.5</v>
      </c>
      <c r="H182" s="206" t="e">
        <f t="shared" si="10"/>
        <v>#REF!</v>
      </c>
      <c r="I182" s="206" t="e">
        <f>(H182*($I$9+#REF!))+H182</f>
        <v>#REF!</v>
      </c>
      <c r="J182" s="274" t="e">
        <f>ROUND(I182*#REF!*#REF!,0)</f>
        <v>#REF!</v>
      </c>
      <c r="K182" s="275" t="e">
        <f>'тарифы 2018 (1)'!K182</f>
        <v>#REF!</v>
      </c>
      <c r="L182" s="173">
        <f>'тарифы 2018 (1)'!M182</f>
        <v>187</v>
      </c>
      <c r="M182" s="173">
        <f>'тарифы 2018 (1)'!O182</f>
        <v>171.4</v>
      </c>
      <c r="N182" s="173">
        <f>'тарифы 2018 (1)'!Q182</f>
        <v>237.75</v>
      </c>
      <c r="O182" s="173">
        <f>'тарифы 2018 (1)'!S182</f>
        <v>255.1</v>
      </c>
      <c r="P182" s="173">
        <f>'тарифы 2018 (1)'!U182</f>
        <v>146</v>
      </c>
      <c r="Q182" s="173">
        <f>'тарифы 2018 (1)'!W182</f>
        <v>253.2660614018474</v>
      </c>
      <c r="R182" s="173">
        <f>'тарифы 2018 (1)'!Y182</f>
        <v>251</v>
      </c>
      <c r="S182" s="173">
        <f>'тарифы 2018 (1)'!AA182</f>
        <v>415</v>
      </c>
      <c r="T182" s="173">
        <f>'тарифы 2018 (1)'!AC182</f>
        <v>315</v>
      </c>
      <c r="U182" s="173">
        <f>'тарифы 2018 (1)'!AE182</f>
        <v>197</v>
      </c>
      <c r="V182" s="173">
        <f>'тарифы 2018 (1)'!AG182</f>
        <v>249</v>
      </c>
      <c r="W182" s="173">
        <f>'тарифы 2018 (1)'!AI182</f>
        <v>206</v>
      </c>
      <c r="X182" s="173">
        <f>'тарифы 2018 (1)'!AK182</f>
        <v>204</v>
      </c>
      <c r="Y182" s="174">
        <v>139</v>
      </c>
      <c r="Z182" s="173">
        <f>'тарифы 2018 (1)'!AO182</f>
        <v>291.3</v>
      </c>
      <c r="AA182" s="173">
        <f>'тарифы 2018 (1)'!AQ182</f>
        <v>300.72999999999996</v>
      </c>
      <c r="AB182" s="173">
        <f t="shared" si="11"/>
        <v>300.72999999999996</v>
      </c>
      <c r="AC182" s="173">
        <f>'тарифы 2018 (1)'!AS182</f>
        <v>282</v>
      </c>
      <c r="AD182" s="173">
        <f>'тарифы 2018 (1)'!AU182</f>
        <v>249.81</v>
      </c>
      <c r="AE182" s="173">
        <f>'тарифы 2018 (1)'!AW182</f>
        <v>176</v>
      </c>
      <c r="AF182" s="173">
        <f>'тарифы 2018 (1)'!AY182</f>
        <v>232.51239999999999</v>
      </c>
      <c r="AG182" s="173">
        <f>'тарифы 2018 (1)'!BA182</f>
        <v>326</v>
      </c>
      <c r="AH182" s="173">
        <f>'тарифы 2018 (1)'!BC182</f>
        <v>177.8207073954984</v>
      </c>
      <c r="AI182" s="173">
        <f>'тарифы 2018 (1)'!BE182</f>
        <v>493</v>
      </c>
      <c r="AJ182" s="173">
        <f>'тарифы 2018 (1)'!BG182</f>
        <v>219</v>
      </c>
      <c r="AK182" s="173">
        <f>'тарифы 2018 (1)'!BI182</f>
        <v>285</v>
      </c>
      <c r="AL182" s="173">
        <f>'тарифы 2018 (1)'!BK182</f>
        <v>189</v>
      </c>
      <c r="AM182" s="173">
        <f>'тарифы 2018 (1)'!BM182</f>
        <v>163</v>
      </c>
      <c r="AN182" s="173">
        <f>'тарифы 2018 (1)'!BO182</f>
        <v>280</v>
      </c>
      <c r="AO182" s="173">
        <f>'тарифы 2018 (1)'!BQ182</f>
        <v>297.43688171999997</v>
      </c>
      <c r="AP182" s="300">
        <f t="shared" si="12"/>
        <v>249.66186835057817</v>
      </c>
      <c r="AQ182" s="300" t="e">
        <f t="shared" si="13"/>
        <v>#REF!</v>
      </c>
    </row>
    <row r="183" spans="1:43" s="195" customFormat="1" ht="27.75" customHeight="1" thickBot="1" x14ac:dyDescent="0.3">
      <c r="A183" s="205">
        <v>108</v>
      </c>
      <c r="B183" s="24" t="s">
        <v>173</v>
      </c>
      <c r="C183" s="1390" t="s">
        <v>3</v>
      </c>
      <c r="D183" s="1390"/>
      <c r="E183" s="1053" t="s">
        <v>8</v>
      </c>
      <c r="F183" s="224" t="e">
        <f>#REF!</f>
        <v>#REF!</v>
      </c>
      <c r="G183" s="1053">
        <v>0.91</v>
      </c>
      <c r="H183" s="206" t="e">
        <f t="shared" si="10"/>
        <v>#REF!</v>
      </c>
      <c r="I183" s="206" t="e">
        <f>(H183*($I$9+#REF!))+H183</f>
        <v>#REF!</v>
      </c>
      <c r="J183" s="274" t="e">
        <f>ROUND(I183*#REF!*#REF!,0)</f>
        <v>#REF!</v>
      </c>
      <c r="K183" s="275" t="e">
        <f>'тарифы 2018 (1)'!K183</f>
        <v>#REF!</v>
      </c>
      <c r="L183" s="173">
        <f>'тарифы 2018 (1)'!M183</f>
        <v>340</v>
      </c>
      <c r="M183" s="173">
        <f>'тарифы 2018 (1)'!O183</f>
        <v>312</v>
      </c>
      <c r="N183" s="173">
        <f>'тарифы 2018 (1)'!Q183</f>
        <v>432.75</v>
      </c>
      <c r="O183" s="173">
        <f>'тарифы 2018 (1)'!S183</f>
        <v>464.3</v>
      </c>
      <c r="P183" s="173">
        <f>'тарифы 2018 (1)'!U183</f>
        <v>266</v>
      </c>
      <c r="Q183" s="173">
        <f>'тарифы 2018 (1)'!W183</f>
        <v>460.94423175136222</v>
      </c>
      <c r="R183" s="173">
        <f>'тарифы 2018 (1)'!Y183</f>
        <v>458</v>
      </c>
      <c r="S183" s="173">
        <f>'тарифы 2018 (1)'!AA183</f>
        <v>755</v>
      </c>
      <c r="T183" s="173">
        <f>'тарифы 2018 (1)'!AC183</f>
        <v>574</v>
      </c>
      <c r="U183" s="173">
        <f>'тарифы 2018 (1)'!AE183</f>
        <v>359</v>
      </c>
      <c r="V183" s="173">
        <f>'тарифы 2018 (1)'!AG183</f>
        <v>453</v>
      </c>
      <c r="W183" s="173">
        <f>'тарифы 2018 (1)'!AI183</f>
        <v>376</v>
      </c>
      <c r="X183" s="173">
        <f>'тарифы 2018 (1)'!AK183</f>
        <v>370</v>
      </c>
      <c r="Y183" s="174">
        <v>253</v>
      </c>
      <c r="Z183" s="173">
        <f>'тарифы 2018 (1)'!AO183</f>
        <v>530.20000000000005</v>
      </c>
      <c r="AA183" s="173">
        <f>'тарифы 2018 (1)'!AQ183</f>
        <v>300.72999999999996</v>
      </c>
      <c r="AB183" s="173">
        <f t="shared" si="11"/>
        <v>300.72999999999996</v>
      </c>
      <c r="AC183" s="173">
        <f>'тарифы 2018 (1)'!AS183</f>
        <v>513</v>
      </c>
      <c r="AD183" s="173">
        <f>'тарифы 2018 (1)'!AU183</f>
        <v>454.66</v>
      </c>
      <c r="AE183" s="173">
        <f>'тарифы 2018 (1)'!AW183</f>
        <v>320</v>
      </c>
      <c r="AF183" s="173">
        <f>'тарифы 2018 (1)'!AY183</f>
        <v>423.17046000000005</v>
      </c>
      <c r="AG183" s="173">
        <f>'тарифы 2018 (1)'!BA183</f>
        <v>617</v>
      </c>
      <c r="AH183" s="173">
        <f>'тарифы 2018 (1)'!BC183</f>
        <v>323.78091872791526</v>
      </c>
      <c r="AI183" s="173">
        <f>'тарифы 2018 (1)'!BE183</f>
        <v>897</v>
      </c>
      <c r="AJ183" s="173">
        <f>'тарифы 2018 (1)'!BG183</f>
        <v>397</v>
      </c>
      <c r="AK183" s="173">
        <f>'тарифы 2018 (1)'!BI183</f>
        <v>519</v>
      </c>
      <c r="AL183" s="173">
        <f>'тарифы 2018 (1)'!BK183</f>
        <v>344</v>
      </c>
      <c r="AM183" s="173">
        <f>'тарифы 2018 (1)'!BM183</f>
        <v>297</v>
      </c>
      <c r="AN183" s="173">
        <f>'тарифы 2018 (1)'!BO183</f>
        <v>509</v>
      </c>
      <c r="AO183" s="173">
        <f>'тарифы 2018 (1)'!BQ183</f>
        <v>541.34032348000005</v>
      </c>
      <c r="AP183" s="300">
        <f t="shared" si="12"/>
        <v>438.72019779864252</v>
      </c>
      <c r="AQ183" s="300" t="e">
        <f t="shared" si="13"/>
        <v>#REF!</v>
      </c>
    </row>
    <row r="184" spans="1:43" s="195" customFormat="1" ht="27.75" customHeight="1" thickBot="1" x14ac:dyDescent="0.3">
      <c r="A184" s="205">
        <v>109</v>
      </c>
      <c r="B184" s="24" t="s">
        <v>174</v>
      </c>
      <c r="C184" s="1390" t="s">
        <v>3</v>
      </c>
      <c r="D184" s="1390"/>
      <c r="E184" s="1053" t="s">
        <v>8</v>
      </c>
      <c r="F184" s="224" t="e">
        <f>#REF!</f>
        <v>#REF!</v>
      </c>
      <c r="G184" s="1053">
        <v>0.72</v>
      </c>
      <c r="H184" s="206" t="e">
        <f t="shared" si="10"/>
        <v>#REF!</v>
      </c>
      <c r="I184" s="206" t="e">
        <f>(H184*($I$9+#REF!))+H184</f>
        <v>#REF!</v>
      </c>
      <c r="J184" s="274" t="e">
        <f>ROUND(I184*#REF!*#REF!,0)</f>
        <v>#REF!</v>
      </c>
      <c r="K184" s="275" t="e">
        <f>'тарифы 2018 (1)'!K184</f>
        <v>#REF!</v>
      </c>
      <c r="L184" s="173">
        <f>'тарифы 2018 (1)'!M184</f>
        <v>269</v>
      </c>
      <c r="M184" s="173">
        <f>'тарифы 2018 (1)'!O184</f>
        <v>246.9</v>
      </c>
      <c r="N184" s="173">
        <f>'тарифы 2018 (1)'!Q184</f>
        <v>342</v>
      </c>
      <c r="O184" s="173">
        <f>'тарифы 2018 (1)'!S184</f>
        <v>367.3</v>
      </c>
      <c r="P184" s="173">
        <f>'тарифы 2018 (1)'!U184</f>
        <v>210</v>
      </c>
      <c r="Q184" s="173">
        <f>'тарифы 2018 (1)'!W184</f>
        <v>364.70312841866019</v>
      </c>
      <c r="R184" s="173">
        <f>'тарифы 2018 (1)'!Y184</f>
        <v>362</v>
      </c>
      <c r="S184" s="173">
        <f>'тарифы 2018 (1)'!AA184</f>
        <v>597</v>
      </c>
      <c r="T184" s="173">
        <f>'тарифы 2018 (1)'!AC184</f>
        <v>454</v>
      </c>
      <c r="U184" s="173">
        <f>'тарифы 2018 (1)'!AE184</f>
        <v>284</v>
      </c>
      <c r="V184" s="173">
        <f>'тарифы 2018 (1)'!AG184</f>
        <v>358</v>
      </c>
      <c r="W184" s="173">
        <f>'тарифы 2018 (1)'!AI184</f>
        <v>297</v>
      </c>
      <c r="X184" s="173">
        <f>'тарифы 2018 (1)'!AK184</f>
        <v>293</v>
      </c>
      <c r="Y184" s="174">
        <v>200</v>
      </c>
      <c r="Z184" s="173">
        <f>'тарифы 2018 (1)'!AO184</f>
        <v>419.5</v>
      </c>
      <c r="AA184" s="173">
        <f>'тарифы 2018 (1)'!AQ184</f>
        <v>300.72999999999996</v>
      </c>
      <c r="AB184" s="173">
        <f t="shared" si="11"/>
        <v>300.72999999999996</v>
      </c>
      <c r="AC184" s="173">
        <f>'тарифы 2018 (1)'!AS184</f>
        <v>406</v>
      </c>
      <c r="AD184" s="173">
        <f>'тарифы 2018 (1)'!AU184</f>
        <v>359.73</v>
      </c>
      <c r="AE184" s="173">
        <f>'тарифы 2018 (1)'!AW184</f>
        <v>253</v>
      </c>
      <c r="AF184" s="173">
        <f>'тарифы 2018 (1)'!AY184</f>
        <v>334.81364000000002</v>
      </c>
      <c r="AG184" s="173">
        <f>'тарифы 2018 (1)'!BA184</f>
        <v>487</v>
      </c>
      <c r="AH184" s="173">
        <f>'тарифы 2018 (1)'!BC184</f>
        <v>256.10625000000005</v>
      </c>
      <c r="AI184" s="173">
        <f>'тарифы 2018 (1)'!BE184</f>
        <v>709</v>
      </c>
      <c r="AJ184" s="173">
        <f>'тарифы 2018 (1)'!BG184</f>
        <v>314</v>
      </c>
      <c r="AK184" s="173">
        <f>'тарифы 2018 (1)'!BI184</f>
        <v>411</v>
      </c>
      <c r="AL184" s="173">
        <f>'тарифы 2018 (1)'!BK184</f>
        <v>272</v>
      </c>
      <c r="AM184" s="173">
        <f>'тарифы 2018 (1)'!BM184</f>
        <v>235</v>
      </c>
      <c r="AN184" s="173">
        <f>'тарифы 2018 (1)'!BO184</f>
        <v>403</v>
      </c>
      <c r="AO184" s="173">
        <f>'тарифы 2018 (1)'!BQ184</f>
        <v>428.30856244</v>
      </c>
      <c r="AP184" s="300">
        <f t="shared" si="12"/>
        <v>351.16071936195533</v>
      </c>
      <c r="AQ184" s="300" t="e">
        <f t="shared" si="13"/>
        <v>#REF!</v>
      </c>
    </row>
    <row r="185" spans="1:43" s="195" customFormat="1" ht="27.75" customHeight="1" thickBot="1" x14ac:dyDescent="0.3">
      <c r="A185" s="205">
        <v>110</v>
      </c>
      <c r="B185" s="24" t="s">
        <v>175</v>
      </c>
      <c r="C185" s="1390" t="s">
        <v>3</v>
      </c>
      <c r="D185" s="1390"/>
      <c r="E185" s="1053" t="s">
        <v>8</v>
      </c>
      <c r="F185" s="224" t="e">
        <f>#REF!</f>
        <v>#REF!</v>
      </c>
      <c r="G185" s="1053">
        <v>0.42</v>
      </c>
      <c r="H185" s="206" t="e">
        <f t="shared" si="10"/>
        <v>#REF!</v>
      </c>
      <c r="I185" s="206" t="e">
        <f>(H185*($I$9+#REF!))+H185</f>
        <v>#REF!</v>
      </c>
      <c r="J185" s="274" t="e">
        <f>ROUND(I185*#REF!*#REF!,0)</f>
        <v>#REF!</v>
      </c>
      <c r="K185" s="275" t="e">
        <f>'тарифы 2018 (1)'!K185</f>
        <v>#REF!</v>
      </c>
      <c r="L185" s="173">
        <f>'тарифы 2018 (1)'!M185</f>
        <v>157</v>
      </c>
      <c r="M185" s="173">
        <f>'тарифы 2018 (1)'!O185</f>
        <v>144</v>
      </c>
      <c r="N185" s="173">
        <f>'тарифы 2018 (1)'!Q185</f>
        <v>199.5</v>
      </c>
      <c r="O185" s="173">
        <f>'тарифы 2018 (1)'!S185</f>
        <v>214.3</v>
      </c>
      <c r="P185" s="173">
        <f>'тарифы 2018 (1)'!U185</f>
        <v>123</v>
      </c>
      <c r="Q185" s="173">
        <f>'тарифы 2018 (1)'!W185</f>
        <v>212.74349157755177</v>
      </c>
      <c r="R185" s="173">
        <f>'тарифы 2018 (1)'!Y185</f>
        <v>211</v>
      </c>
      <c r="S185" s="173">
        <f>'тарифы 2018 (1)'!AA185</f>
        <v>348</v>
      </c>
      <c r="T185" s="173">
        <f>'тарифы 2018 (1)'!AC185</f>
        <v>265</v>
      </c>
      <c r="U185" s="173">
        <f>'тарифы 2018 (1)'!AE185</f>
        <v>166</v>
      </c>
      <c r="V185" s="173">
        <f>'тарифы 2018 (1)'!AG185</f>
        <v>209</v>
      </c>
      <c r="W185" s="173">
        <f>'тарифы 2018 (1)'!AI185</f>
        <v>174</v>
      </c>
      <c r="X185" s="173">
        <f>'тарифы 2018 (1)'!AK185</f>
        <v>172</v>
      </c>
      <c r="Y185" s="174">
        <v>116</v>
      </c>
      <c r="Z185" s="173">
        <f>'тарифы 2018 (1)'!AO185</f>
        <v>244.7</v>
      </c>
      <c r="AA185" s="173">
        <f>'тарифы 2018 (1)'!AQ185</f>
        <v>251.99099999999999</v>
      </c>
      <c r="AB185" s="173">
        <f t="shared" si="11"/>
        <v>251.99099999999999</v>
      </c>
      <c r="AC185" s="173">
        <f>'тарифы 2018 (1)'!AS185</f>
        <v>237</v>
      </c>
      <c r="AD185" s="173">
        <f>'тарифы 2018 (1)'!AU185</f>
        <v>209.84</v>
      </c>
      <c r="AE185" s="173">
        <f>'тарифы 2018 (1)'!AW185</f>
        <v>147</v>
      </c>
      <c r="AF185" s="173">
        <f>'тарифы 2018 (1)'!AY185</f>
        <v>195.30619999999999</v>
      </c>
      <c r="AG185" s="173">
        <f>'тарифы 2018 (1)'!BA185</f>
        <v>285</v>
      </c>
      <c r="AH185" s="173">
        <f>'тарифы 2018 (1)'!BC185</f>
        <v>149.86973180076629</v>
      </c>
      <c r="AI185" s="173">
        <f>'тарифы 2018 (1)'!BE185</f>
        <v>414</v>
      </c>
      <c r="AJ185" s="173">
        <f>'тарифы 2018 (1)'!BG185</f>
        <v>183</v>
      </c>
      <c r="AK185" s="173">
        <f>'тарифы 2018 (1)'!BI185</f>
        <v>240</v>
      </c>
      <c r="AL185" s="173">
        <f>'тарифы 2018 (1)'!BK185</f>
        <v>159</v>
      </c>
      <c r="AM185" s="173">
        <f>'тарифы 2018 (1)'!BM185</f>
        <v>138</v>
      </c>
      <c r="AN185" s="173">
        <f>'тарифы 2018 (1)'!BO185</f>
        <v>235</v>
      </c>
      <c r="AO185" s="173">
        <f>'тарифы 2018 (1)'!BQ185</f>
        <v>249.85464195999998</v>
      </c>
      <c r="AP185" s="300">
        <f t="shared" si="12"/>
        <v>210.1032021779439</v>
      </c>
      <c r="AQ185" s="300" t="e">
        <f t="shared" si="13"/>
        <v>#REF!</v>
      </c>
    </row>
    <row r="186" spans="1:43" s="195" customFormat="1" ht="27.75" customHeight="1" thickBot="1" x14ac:dyDescent="0.3">
      <c r="A186" s="205">
        <v>111</v>
      </c>
      <c r="B186" s="24" t="s">
        <v>176</v>
      </c>
      <c r="C186" s="1390" t="s">
        <v>3</v>
      </c>
      <c r="D186" s="1390"/>
      <c r="E186" s="1053" t="s">
        <v>8</v>
      </c>
      <c r="F186" s="224" t="e">
        <f>#REF!</f>
        <v>#REF!</v>
      </c>
      <c r="G186" s="1053">
        <v>0.5</v>
      </c>
      <c r="H186" s="206" t="e">
        <f t="shared" si="10"/>
        <v>#REF!</v>
      </c>
      <c r="I186" s="206" t="e">
        <f>(H186*($I$9+#REF!))+H186</f>
        <v>#REF!</v>
      </c>
      <c r="J186" s="274" t="e">
        <f>ROUND(I186*#REF!*#REF!,0)</f>
        <v>#REF!</v>
      </c>
      <c r="K186" s="275" t="e">
        <f>'тарифы 2018 (1)'!K186</f>
        <v>#REF!</v>
      </c>
      <c r="L186" s="173">
        <f>'тарифы 2018 (1)'!M186</f>
        <v>187</v>
      </c>
      <c r="M186" s="173">
        <f>'тарифы 2018 (1)'!O186</f>
        <v>171.4</v>
      </c>
      <c r="N186" s="173">
        <f>'тарифы 2018 (1)'!Q186</f>
        <v>237.75</v>
      </c>
      <c r="O186" s="173">
        <f>'тарифы 2018 (1)'!S186</f>
        <v>255.1</v>
      </c>
      <c r="P186" s="173">
        <f>'тарифы 2018 (1)'!U186</f>
        <v>146</v>
      </c>
      <c r="Q186" s="173">
        <f>'тарифы 2018 (1)'!W186</f>
        <v>253.2660614018474</v>
      </c>
      <c r="R186" s="173">
        <f>'тарифы 2018 (1)'!Y186</f>
        <v>251</v>
      </c>
      <c r="S186" s="173">
        <f>'тарифы 2018 (1)'!AA186</f>
        <v>415</v>
      </c>
      <c r="T186" s="173">
        <f>'тарифы 2018 (1)'!AC186</f>
        <v>315</v>
      </c>
      <c r="U186" s="173">
        <f>'тарифы 2018 (1)'!AE186</f>
        <v>197</v>
      </c>
      <c r="V186" s="173">
        <f>'тарифы 2018 (1)'!AG186</f>
        <v>249</v>
      </c>
      <c r="W186" s="173">
        <f>'тарифы 2018 (1)'!AI186</f>
        <v>206</v>
      </c>
      <c r="X186" s="173">
        <f>'тарифы 2018 (1)'!AK186</f>
        <v>204</v>
      </c>
      <c r="Y186" s="174">
        <v>139</v>
      </c>
      <c r="Z186" s="173">
        <f>'тарифы 2018 (1)'!AO186</f>
        <v>291.3</v>
      </c>
      <c r="AA186" s="173">
        <f>'тарифы 2018 (1)'!AQ186</f>
        <v>300.72999999999996</v>
      </c>
      <c r="AB186" s="173">
        <f t="shared" si="11"/>
        <v>300.72999999999996</v>
      </c>
      <c r="AC186" s="173">
        <f>'тарифы 2018 (1)'!AS186</f>
        <v>282</v>
      </c>
      <c r="AD186" s="173">
        <f>'тарифы 2018 (1)'!AU186</f>
        <v>249.81</v>
      </c>
      <c r="AE186" s="173">
        <f>'тарифы 2018 (1)'!AW186</f>
        <v>176</v>
      </c>
      <c r="AF186" s="173">
        <f>'тарифы 2018 (1)'!AY186</f>
        <v>232.51239999999999</v>
      </c>
      <c r="AG186" s="173">
        <f>'тарифы 2018 (1)'!BA186</f>
        <v>326</v>
      </c>
      <c r="AH186" s="173">
        <f>'тарифы 2018 (1)'!BC186</f>
        <v>177.8207073954984</v>
      </c>
      <c r="AI186" s="173">
        <f>'тарифы 2018 (1)'!BE186</f>
        <v>493</v>
      </c>
      <c r="AJ186" s="173">
        <f>'тарифы 2018 (1)'!BG186</f>
        <v>219</v>
      </c>
      <c r="AK186" s="173">
        <f>'тарифы 2018 (1)'!BI186</f>
        <v>285</v>
      </c>
      <c r="AL186" s="173">
        <f>'тарифы 2018 (1)'!BK186</f>
        <v>189</v>
      </c>
      <c r="AM186" s="173">
        <f>'тарифы 2018 (1)'!BM186</f>
        <v>163</v>
      </c>
      <c r="AN186" s="173">
        <f>'тарифы 2018 (1)'!BO186</f>
        <v>280</v>
      </c>
      <c r="AO186" s="173">
        <f>'тарифы 2018 (1)'!BQ186</f>
        <v>297.43688171999997</v>
      </c>
      <c r="AP186" s="300">
        <f t="shared" si="12"/>
        <v>249.66186835057817</v>
      </c>
      <c r="AQ186" s="300" t="e">
        <f t="shared" si="13"/>
        <v>#REF!</v>
      </c>
    </row>
    <row r="187" spans="1:43" s="195" customFormat="1" ht="27.75" customHeight="1" thickBot="1" x14ac:dyDescent="0.3">
      <c r="A187" s="205">
        <v>112</v>
      </c>
      <c r="B187" s="24" t="s">
        <v>177</v>
      </c>
      <c r="C187" s="1390" t="s">
        <v>3</v>
      </c>
      <c r="D187" s="1390"/>
      <c r="E187" s="1053" t="s">
        <v>8</v>
      </c>
      <c r="F187" s="224" t="e">
        <f>#REF!</f>
        <v>#REF!</v>
      </c>
      <c r="G187" s="1053">
        <v>2</v>
      </c>
      <c r="H187" s="206" t="e">
        <f t="shared" si="10"/>
        <v>#REF!</v>
      </c>
      <c r="I187" s="206" t="e">
        <f>(H187*($I$9+#REF!))+H187</f>
        <v>#REF!</v>
      </c>
      <c r="J187" s="274" t="e">
        <f>ROUND(I187*#REF!*#REF!,0)</f>
        <v>#REF!</v>
      </c>
      <c r="K187" s="275" t="e">
        <f>'тарифы 2018 (1)'!K187</f>
        <v>#REF!</v>
      </c>
      <c r="L187" s="173">
        <f>'тарифы 2018 (1)'!M187</f>
        <v>748</v>
      </c>
      <c r="M187" s="173">
        <f>'тарифы 2018 (1)'!O187</f>
        <v>685.8</v>
      </c>
      <c r="N187" s="173">
        <f>'тарифы 2018 (1)'!Q187</f>
        <v>951</v>
      </c>
      <c r="O187" s="173">
        <f>'тарифы 2018 (1)'!S187</f>
        <v>1020.4</v>
      </c>
      <c r="P187" s="173">
        <f>'тарифы 2018 (1)'!U187</f>
        <v>584</v>
      </c>
      <c r="Q187" s="173">
        <f>'тарифы 2018 (1)'!W187</f>
        <v>1013.0642456073896</v>
      </c>
      <c r="R187" s="173">
        <f>'тарифы 2018 (1)'!Y187</f>
        <v>1006</v>
      </c>
      <c r="S187" s="173">
        <f>'тарифы 2018 (1)'!AA187</f>
        <v>1659</v>
      </c>
      <c r="T187" s="173">
        <f>'тарифы 2018 (1)'!AC187</f>
        <v>1262</v>
      </c>
      <c r="U187" s="173">
        <f>'тарифы 2018 (1)'!AE187</f>
        <v>790</v>
      </c>
      <c r="V187" s="173">
        <f>'тарифы 2018 (1)'!AG187</f>
        <v>996</v>
      </c>
      <c r="W187" s="173">
        <f>'тарифы 2018 (1)'!AI187</f>
        <v>825</v>
      </c>
      <c r="X187" s="173">
        <f>'тарифы 2018 (1)'!AK187</f>
        <v>815</v>
      </c>
      <c r="Y187" s="174">
        <v>555</v>
      </c>
      <c r="Z187" s="173">
        <f>'тарифы 2018 (1)'!AO187</f>
        <v>1165.2</v>
      </c>
      <c r="AA187" s="173">
        <f>'тарифы 2018 (1)'!AQ187</f>
        <v>1321.1379999999999</v>
      </c>
      <c r="AB187" s="173">
        <f t="shared" si="11"/>
        <v>1321.1379999999999</v>
      </c>
      <c r="AC187" s="173">
        <f>'тарифы 2018 (1)'!AS187</f>
        <v>1128</v>
      </c>
      <c r="AD187" s="173">
        <f>'тарифы 2018 (1)'!AU187</f>
        <v>999.26</v>
      </c>
      <c r="AE187" s="173">
        <f>'тарифы 2018 (1)'!AW187</f>
        <v>702</v>
      </c>
      <c r="AF187" s="173">
        <f>'тарифы 2018 (1)'!AY187</f>
        <v>930.03906000000006</v>
      </c>
      <c r="AG187" s="173">
        <f>'тарифы 2018 (1)'!BA187</f>
        <v>1356</v>
      </c>
      <c r="AH187" s="173">
        <f>'тарифы 2018 (1)'!BC187</f>
        <v>711.87163987138274</v>
      </c>
      <c r="AI187" s="173">
        <f>'тарифы 2018 (1)'!BE187</f>
        <v>1971</v>
      </c>
      <c r="AJ187" s="173">
        <f>'тарифы 2018 (1)'!BG187</f>
        <v>872</v>
      </c>
      <c r="AK187" s="173">
        <f>'тарифы 2018 (1)'!BI187</f>
        <v>1141</v>
      </c>
      <c r="AL187" s="173">
        <f>'тарифы 2018 (1)'!BK187</f>
        <v>756</v>
      </c>
      <c r="AM187" s="173">
        <f>'тарифы 2018 (1)'!BM187</f>
        <v>652</v>
      </c>
      <c r="AN187" s="173">
        <f>'тарифы 2018 (1)'!BO187</f>
        <v>1118</v>
      </c>
      <c r="AO187" s="173">
        <f>'тарифы 2018 (1)'!BQ187</f>
        <v>1189.7612078</v>
      </c>
      <c r="AP187" s="300">
        <f t="shared" si="12"/>
        <v>1008.1557384426256</v>
      </c>
      <c r="AQ187" s="300" t="e">
        <f t="shared" si="13"/>
        <v>#REF!</v>
      </c>
    </row>
    <row r="188" spans="1:43" s="195" customFormat="1" ht="27.75" customHeight="1" thickBot="1" x14ac:dyDescent="0.3">
      <c r="A188" s="205">
        <v>113</v>
      </c>
      <c r="B188" s="24" t="s">
        <v>178</v>
      </c>
      <c r="C188" s="1390" t="s">
        <v>3</v>
      </c>
      <c r="D188" s="1390"/>
      <c r="E188" s="1053" t="s">
        <v>8</v>
      </c>
      <c r="F188" s="224" t="e">
        <f>#REF!</f>
        <v>#REF!</v>
      </c>
      <c r="G188" s="1053">
        <v>2</v>
      </c>
      <c r="H188" s="206" t="e">
        <f t="shared" si="10"/>
        <v>#REF!</v>
      </c>
      <c r="I188" s="206" t="e">
        <f>(H188*($I$9+#REF!))+H188</f>
        <v>#REF!</v>
      </c>
      <c r="J188" s="274" t="e">
        <f>ROUND(I188*#REF!*#REF!,0)</f>
        <v>#REF!</v>
      </c>
      <c r="K188" s="275" t="e">
        <f>'тарифы 2018 (1)'!K188</f>
        <v>#REF!</v>
      </c>
      <c r="L188" s="173">
        <f>'тарифы 2018 (1)'!M188</f>
        <v>748</v>
      </c>
      <c r="M188" s="173">
        <f>'тарифы 2018 (1)'!O188</f>
        <v>685.8</v>
      </c>
      <c r="N188" s="173">
        <f>'тарифы 2018 (1)'!Q188</f>
        <v>951</v>
      </c>
      <c r="O188" s="173">
        <f>'тарифы 2018 (1)'!S188</f>
        <v>1020.4</v>
      </c>
      <c r="P188" s="173">
        <f>'тарифы 2018 (1)'!U188</f>
        <v>584</v>
      </c>
      <c r="Q188" s="173">
        <f>'тарифы 2018 (1)'!W188</f>
        <v>1013.0642456073896</v>
      </c>
      <c r="R188" s="173"/>
      <c r="S188" s="173">
        <f>'тарифы 2018 (1)'!AA188</f>
        <v>1659</v>
      </c>
      <c r="T188" s="173">
        <f>'тарифы 2018 (1)'!AC188</f>
        <v>1262</v>
      </c>
      <c r="U188" s="173">
        <f>'тарифы 2018 (1)'!AE188</f>
        <v>790</v>
      </c>
      <c r="V188" s="173">
        <f>'тарифы 2018 (1)'!AG188</f>
        <v>996</v>
      </c>
      <c r="W188" s="173">
        <f>'тарифы 2018 (1)'!AI188</f>
        <v>825</v>
      </c>
      <c r="X188" s="173">
        <f>'тарифы 2018 (1)'!AK188</f>
        <v>815</v>
      </c>
      <c r="Y188" s="174">
        <v>555</v>
      </c>
      <c r="Z188" s="173">
        <f>'тарифы 2018 (1)'!AO188</f>
        <v>1165.2</v>
      </c>
      <c r="AA188" s="173">
        <f>'тарифы 2018 (1)'!AQ188</f>
        <v>1321.1379999999999</v>
      </c>
      <c r="AB188" s="173">
        <f t="shared" si="11"/>
        <v>1321.1379999999999</v>
      </c>
      <c r="AC188" s="173">
        <f>'тарифы 2018 (1)'!AS188</f>
        <v>1128</v>
      </c>
      <c r="AD188" s="173">
        <f>'тарифы 2018 (1)'!AU188</f>
        <v>999.26</v>
      </c>
      <c r="AE188" s="173">
        <f>'тарифы 2018 (1)'!AW188</f>
        <v>702</v>
      </c>
      <c r="AF188" s="173">
        <f>'тарифы 2018 (1)'!AY188</f>
        <v>930.03906000000006</v>
      </c>
      <c r="AG188" s="173">
        <f>'тарифы 2018 (1)'!BA188</f>
        <v>1356</v>
      </c>
      <c r="AH188" s="173">
        <f>'тарифы 2018 (1)'!BC188</f>
        <v>711.87163987138274</v>
      </c>
      <c r="AI188" s="173">
        <f>'тарифы 2018 (1)'!BE188</f>
        <v>1971</v>
      </c>
      <c r="AJ188" s="173">
        <f>'тарифы 2018 (1)'!BG188</f>
        <v>872</v>
      </c>
      <c r="AK188" s="173">
        <f>'тарифы 2018 (1)'!BI188</f>
        <v>1141</v>
      </c>
      <c r="AL188" s="173">
        <f>'тарифы 2018 (1)'!BK188</f>
        <v>756</v>
      </c>
      <c r="AM188" s="173">
        <f>'тарифы 2018 (1)'!BM188</f>
        <v>652</v>
      </c>
      <c r="AN188" s="173">
        <f>'тарифы 2018 (1)'!BO188</f>
        <v>1118</v>
      </c>
      <c r="AO188" s="173">
        <f>'тарифы 2018 (1)'!BQ188</f>
        <v>1189.7612078</v>
      </c>
      <c r="AP188" s="300">
        <f t="shared" si="12"/>
        <v>1008.2300742509921</v>
      </c>
      <c r="AQ188" s="300" t="e">
        <f t="shared" si="13"/>
        <v>#REF!</v>
      </c>
    </row>
    <row r="189" spans="1:43" s="195" customFormat="1" ht="30" customHeight="1" thickBot="1" x14ac:dyDescent="0.3">
      <c r="A189" s="205">
        <v>114</v>
      </c>
      <c r="B189" s="24" t="s">
        <v>179</v>
      </c>
      <c r="C189" s="1390" t="s">
        <v>3</v>
      </c>
      <c r="D189" s="1390"/>
      <c r="E189" s="1053" t="s">
        <v>8</v>
      </c>
      <c r="F189" s="224" t="e">
        <f>#REF!</f>
        <v>#REF!</v>
      </c>
      <c r="G189" s="1053">
        <v>0.35</v>
      </c>
      <c r="H189" s="206" t="e">
        <f t="shared" si="10"/>
        <v>#REF!</v>
      </c>
      <c r="I189" s="206" t="e">
        <f>(H189*($I$9+#REF!))+H189</f>
        <v>#REF!</v>
      </c>
      <c r="J189" s="274" t="e">
        <f>ROUND(I189*#REF!*#REF!,0)</f>
        <v>#REF!</v>
      </c>
      <c r="K189" s="275" t="e">
        <f>'тарифы 2018 (1)'!K189</f>
        <v>#REF!</v>
      </c>
      <c r="L189" s="173">
        <f>'тарифы 2018 (1)'!M189</f>
        <v>131</v>
      </c>
      <c r="M189" s="173">
        <f>'тарифы 2018 (1)'!O189</f>
        <v>120</v>
      </c>
      <c r="N189" s="173">
        <f>'тарифы 2018 (1)'!Q189</f>
        <v>166.5</v>
      </c>
      <c r="O189" s="173">
        <f>'тарифы 2018 (1)'!S189</f>
        <v>178.6</v>
      </c>
      <c r="P189" s="173">
        <f>'тарифы 2018 (1)'!U189</f>
        <v>102</v>
      </c>
      <c r="Q189" s="173">
        <f>'тарифы 2018 (1)'!W189</f>
        <v>177.28624298129313</v>
      </c>
      <c r="R189" s="173">
        <f>'тарифы 2018 (1)'!Y189</f>
        <v>176</v>
      </c>
      <c r="S189" s="173">
        <f>'тарифы 2018 (1)'!AA189</f>
        <v>290</v>
      </c>
      <c r="T189" s="173">
        <f>'тарифы 2018 (1)'!AC189</f>
        <v>221</v>
      </c>
      <c r="U189" s="173">
        <f>'тарифы 2018 (1)'!AE189</f>
        <v>138</v>
      </c>
      <c r="V189" s="173">
        <f>'тарифы 2018 (1)'!AG189</f>
        <v>174</v>
      </c>
      <c r="W189" s="173">
        <f>'тарифы 2018 (1)'!AI189</f>
        <v>144</v>
      </c>
      <c r="X189" s="173">
        <f>'тарифы 2018 (1)'!AK189</f>
        <v>142</v>
      </c>
      <c r="Y189" s="174">
        <v>97</v>
      </c>
      <c r="Z189" s="173">
        <f>'тарифы 2018 (1)'!AO189</f>
        <v>203.9</v>
      </c>
      <c r="AA189" s="173">
        <f>'тарифы 2018 (1)'!AQ189</f>
        <v>210.511</v>
      </c>
      <c r="AB189" s="173">
        <f t="shared" si="11"/>
        <v>210.511</v>
      </c>
      <c r="AC189" s="173">
        <f>'тарифы 2018 (1)'!AS189</f>
        <v>197</v>
      </c>
      <c r="AD189" s="173">
        <f>'тарифы 2018 (1)'!AU189</f>
        <v>174.87</v>
      </c>
      <c r="AE189" s="173">
        <f>'тарифы 2018 (1)'!AW189</f>
        <v>123</v>
      </c>
      <c r="AF189" s="173">
        <f>'тарифы 2018 (1)'!AY189</f>
        <v>162.75867999999997</v>
      </c>
      <c r="AG189" s="173">
        <f>'тарифы 2018 (1)'!BA189</f>
        <v>237</v>
      </c>
      <c r="AH189" s="173">
        <f>'тарифы 2018 (1)'!BC189</f>
        <v>124.71045871559633</v>
      </c>
      <c r="AI189" s="173">
        <f>'тарифы 2018 (1)'!BE189</f>
        <v>345</v>
      </c>
      <c r="AJ189" s="173">
        <f>'тарифы 2018 (1)'!BG189</f>
        <v>153</v>
      </c>
      <c r="AK189" s="173">
        <f>'тарифы 2018 (1)'!BI189</f>
        <v>200</v>
      </c>
      <c r="AL189" s="173">
        <f>'тарифы 2018 (1)'!BK189</f>
        <v>132</v>
      </c>
      <c r="AM189" s="173">
        <f>'тарифы 2018 (1)'!BM189</f>
        <v>114</v>
      </c>
      <c r="AN189" s="173">
        <f>'тарифы 2018 (1)'!BO189</f>
        <v>196</v>
      </c>
      <c r="AO189" s="173">
        <f>'тарифы 2018 (1)'!BQ189</f>
        <v>208.20992147999999</v>
      </c>
      <c r="AP189" s="300">
        <f t="shared" si="12"/>
        <v>174.99524343922968</v>
      </c>
      <c r="AQ189" s="300" t="e">
        <f t="shared" si="13"/>
        <v>#REF!</v>
      </c>
    </row>
    <row r="190" spans="1:43" s="195" customFormat="1" ht="30" customHeight="1" thickBot="1" x14ac:dyDescent="0.3">
      <c r="A190" s="205">
        <v>115</v>
      </c>
      <c r="B190" s="24" t="s">
        <v>180</v>
      </c>
      <c r="C190" s="1390" t="s">
        <v>3</v>
      </c>
      <c r="D190" s="1390"/>
      <c r="E190" s="1053" t="s">
        <v>8</v>
      </c>
      <c r="F190" s="224" t="e">
        <f>#REF!</f>
        <v>#REF!</v>
      </c>
      <c r="G190" s="1053">
        <v>0.65</v>
      </c>
      <c r="H190" s="206" t="e">
        <f>F190*G190</f>
        <v>#REF!</v>
      </c>
      <c r="I190" s="206" t="e">
        <f>(H190*($I$9+#REF!))+H190</f>
        <v>#REF!</v>
      </c>
      <c r="J190" s="274" t="e">
        <f>ROUND(I190*#REF!*#REF!,0)</f>
        <v>#REF!</v>
      </c>
      <c r="K190" s="275" t="e">
        <f>'тарифы 2018 (1)'!K190</f>
        <v>#REF!</v>
      </c>
      <c r="L190" s="173">
        <f>'тарифы 2018 (1)'!M190</f>
        <v>243</v>
      </c>
      <c r="M190" s="173">
        <f>'тарифы 2018 (1)'!O190</f>
        <v>222.9</v>
      </c>
      <c r="N190" s="173">
        <f>'тарифы 2018 (1)'!Q190</f>
        <v>309</v>
      </c>
      <c r="O190" s="173">
        <f>'тарифы 2018 (1)'!S190</f>
        <v>331.6</v>
      </c>
      <c r="P190" s="173">
        <f>'тарифы 2018 (1)'!U190</f>
        <v>190</v>
      </c>
      <c r="Q190" s="173">
        <f>'тарифы 2018 (1)'!W190</f>
        <v>329.24587982240155</v>
      </c>
      <c r="R190" s="173">
        <f>'тарифы 2018 (1)'!Y190</f>
        <v>327</v>
      </c>
      <c r="S190" s="173">
        <f>'тарифы 2018 (1)'!AA190</f>
        <v>539</v>
      </c>
      <c r="T190" s="173">
        <f>'тарифы 2018 (1)'!AC190</f>
        <v>410</v>
      </c>
      <c r="U190" s="173">
        <f>'тарифы 2018 (1)'!AE190</f>
        <v>257</v>
      </c>
      <c r="V190" s="173">
        <f>'тарифы 2018 (1)'!AG190</f>
        <v>324</v>
      </c>
      <c r="W190" s="173">
        <f>'тарифы 2018 (1)'!AI190</f>
        <v>268</v>
      </c>
      <c r="X190" s="173">
        <f>'тарифы 2018 (1)'!AK190</f>
        <v>265</v>
      </c>
      <c r="Y190" s="174">
        <v>181</v>
      </c>
      <c r="Z190" s="173">
        <f>'тарифы 2018 (1)'!AO190</f>
        <v>378.7</v>
      </c>
      <c r="AA190" s="173">
        <f>'тарифы 2018 (1)'!AQ190</f>
        <v>390.94899999999996</v>
      </c>
      <c r="AB190" s="173">
        <f t="shared" si="11"/>
        <v>390.94899999999996</v>
      </c>
      <c r="AC190" s="173">
        <f>'тарифы 2018 (1)'!AS190</f>
        <v>367</v>
      </c>
      <c r="AD190" s="173">
        <f>'тарифы 2018 (1)'!AU190</f>
        <v>324.76</v>
      </c>
      <c r="AE190" s="173">
        <f>'тарифы 2018 (1)'!AW190</f>
        <v>228</v>
      </c>
      <c r="AF190" s="173">
        <f>'тарифы 2018 (1)'!AY190</f>
        <v>302.26612</v>
      </c>
      <c r="AG190" s="173">
        <f>'тарифы 2018 (1)'!BA190</f>
        <v>441</v>
      </c>
      <c r="AH190" s="173">
        <f>'тарифы 2018 (1)'!BC190</f>
        <v>231.51980198019803</v>
      </c>
      <c r="AI190" s="173">
        <f>'тарифы 2018 (1)'!BE190</f>
        <v>640</v>
      </c>
      <c r="AJ190" s="173">
        <f>'тарифы 2018 (1)'!BG190</f>
        <v>283</v>
      </c>
      <c r="AK190" s="173">
        <f>'тарифы 2018 (1)'!BI190</f>
        <v>371</v>
      </c>
      <c r="AL190" s="173">
        <f>'тарифы 2018 (1)'!BK190</f>
        <v>246</v>
      </c>
      <c r="AM190" s="173">
        <f>'тарифы 2018 (1)'!BM190</f>
        <v>212</v>
      </c>
      <c r="AN190" s="173">
        <f>'тарифы 2018 (1)'!BO190</f>
        <v>363</v>
      </c>
      <c r="AO190" s="173">
        <f>'тарифы 2018 (1)'!BQ190</f>
        <v>386.67752288000003</v>
      </c>
      <c r="AP190" s="300">
        <f t="shared" si="12"/>
        <v>325.11891082275332</v>
      </c>
      <c r="AQ190" s="300" t="e">
        <f t="shared" si="13"/>
        <v>#REF!</v>
      </c>
    </row>
    <row r="191" spans="1:43" s="195" customFormat="1" ht="30" customHeight="1" thickBot="1" x14ac:dyDescent="0.3">
      <c r="A191" s="205">
        <v>116</v>
      </c>
      <c r="B191" s="24" t="s">
        <v>181</v>
      </c>
      <c r="C191" s="1390" t="s">
        <v>3</v>
      </c>
      <c r="D191" s="1390"/>
      <c r="E191" s="1053" t="s">
        <v>8</v>
      </c>
      <c r="F191" s="224" t="e">
        <f>#REF!</f>
        <v>#REF!</v>
      </c>
      <c r="G191" s="1053">
        <v>1</v>
      </c>
      <c r="H191" s="206" t="e">
        <f>F191*G191</f>
        <v>#REF!</v>
      </c>
      <c r="I191" s="206" t="e">
        <f>(H191*($I$9+#REF!))+H191</f>
        <v>#REF!</v>
      </c>
      <c r="J191" s="274" t="e">
        <f>ROUND(I191*#REF!*#REF!,0)</f>
        <v>#REF!</v>
      </c>
      <c r="K191" s="275" t="e">
        <f>'тарифы 2018 (1)'!K191</f>
        <v>#REF!</v>
      </c>
      <c r="L191" s="173">
        <f>'тарифы 2018 (1)'!M191</f>
        <v>374</v>
      </c>
      <c r="M191" s="173">
        <f>'тарифы 2018 (1)'!O191</f>
        <v>342.9</v>
      </c>
      <c r="N191" s="173">
        <f>'тарифы 2018 (1)'!Q191</f>
        <v>475.5</v>
      </c>
      <c r="O191" s="173">
        <f>'тарифы 2018 (1)'!S191</f>
        <v>510.2</v>
      </c>
      <c r="P191" s="173">
        <f>'тарифы 2018 (1)'!U191</f>
        <v>292</v>
      </c>
      <c r="Q191" s="173">
        <f>'тарифы 2018 (1)'!W191</f>
        <v>506.53212280369479</v>
      </c>
      <c r="R191" s="173">
        <f>'тарифы 2018 (1)'!Y191</f>
        <v>503</v>
      </c>
      <c r="S191" s="173">
        <f>'тарифы 2018 (1)'!AA191</f>
        <v>829</v>
      </c>
      <c r="T191" s="173">
        <f>'тарифы 2018 (1)'!AC191</f>
        <v>631</v>
      </c>
      <c r="U191" s="173">
        <f>'тарифы 2018 (1)'!AE191</f>
        <v>395</v>
      </c>
      <c r="V191" s="173">
        <f>'тарифы 2018 (1)'!AG191</f>
        <v>498</v>
      </c>
      <c r="W191" s="173">
        <f>'тарифы 2018 (1)'!AI191</f>
        <v>412</v>
      </c>
      <c r="X191" s="173">
        <f>'тарифы 2018 (1)'!AK191</f>
        <v>407</v>
      </c>
      <c r="Y191" s="174">
        <v>277</v>
      </c>
      <c r="Z191" s="173">
        <f>'тарифы 2018 (1)'!AO191</f>
        <v>582.6</v>
      </c>
      <c r="AA191" s="173">
        <f>'тарифы 2018 (1)'!AQ191</f>
        <v>602.49699999999996</v>
      </c>
      <c r="AB191" s="173">
        <f t="shared" si="11"/>
        <v>602.49699999999996</v>
      </c>
      <c r="AC191" s="173">
        <f>'тарифы 2018 (1)'!AS191</f>
        <v>564</v>
      </c>
      <c r="AD191" s="173">
        <f>'тарифы 2018 (1)'!AU191</f>
        <v>499.63</v>
      </c>
      <c r="AE191" s="173">
        <f>'тарифы 2018 (1)'!AW191</f>
        <v>351</v>
      </c>
      <c r="AF191" s="173">
        <f>'тарифы 2018 (1)'!AY191</f>
        <v>465.01426000000004</v>
      </c>
      <c r="AG191" s="173">
        <f>'тарифы 2018 (1)'!BA191</f>
        <v>646</v>
      </c>
      <c r="AH191" s="173">
        <f>'тарифы 2018 (1)'!BC191</f>
        <v>356.23022508038588</v>
      </c>
      <c r="AI191" s="173">
        <f>'тарифы 2018 (1)'!BE191</f>
        <v>985</v>
      </c>
      <c r="AJ191" s="173">
        <f>'тарифы 2018 (1)'!BG191</f>
        <v>547</v>
      </c>
      <c r="AK191" s="173">
        <f>'тарифы 2018 (1)'!BI191</f>
        <v>571</v>
      </c>
      <c r="AL191" s="173">
        <f>'тарифы 2018 (1)'!BK191</f>
        <v>378</v>
      </c>
      <c r="AM191" s="173">
        <f>'тарифы 2018 (1)'!BM191</f>
        <v>327</v>
      </c>
      <c r="AN191" s="173">
        <f>'тарифы 2018 (1)'!BO191</f>
        <v>559</v>
      </c>
      <c r="AO191" s="173">
        <f>'тарифы 2018 (1)'!BQ191</f>
        <v>594.87376343999995</v>
      </c>
      <c r="AP191" s="300">
        <f t="shared" si="12"/>
        <v>502.81581237746934</v>
      </c>
      <c r="AQ191" s="300" t="e">
        <f t="shared" si="13"/>
        <v>#REF!</v>
      </c>
    </row>
    <row r="192" spans="1:43" s="195" customFormat="1" ht="30" customHeight="1" thickBot="1" x14ac:dyDescent="0.3">
      <c r="A192" s="221">
        <v>117</v>
      </c>
      <c r="B192" s="105" t="s">
        <v>182</v>
      </c>
      <c r="C192" s="1383" t="s">
        <v>3</v>
      </c>
      <c r="D192" s="1383"/>
      <c r="E192" s="1054" t="s">
        <v>8</v>
      </c>
      <c r="F192" s="224" t="e">
        <f>#REF!</f>
        <v>#REF!</v>
      </c>
      <c r="G192" s="1054">
        <v>0.66</v>
      </c>
      <c r="H192" s="206" t="e">
        <f>F192*G192</f>
        <v>#REF!</v>
      </c>
      <c r="I192" s="241" t="e">
        <f>(H192*($I$9+#REF!))+H192</f>
        <v>#REF!</v>
      </c>
      <c r="J192" s="280" t="e">
        <f>ROUND(I192*#REF!*#REF!,0)</f>
        <v>#REF!</v>
      </c>
      <c r="K192" s="281" t="e">
        <f>'тарифы 2018 (1)'!K192</f>
        <v>#REF!</v>
      </c>
      <c r="Y192" s="174">
        <v>183</v>
      </c>
      <c r="AO192" s="868">
        <v>392.61504216000003</v>
      </c>
      <c r="AP192" s="300">
        <f>AVERAGE(L193:AO193)</f>
        <v>335.78293226379304</v>
      </c>
      <c r="AQ192" s="300" t="e">
        <f t="shared" si="13"/>
        <v>#REF!</v>
      </c>
    </row>
    <row r="193" spans="1:43" s="195" customFormat="1" ht="37.5" customHeight="1" thickBot="1" x14ac:dyDescent="0.3">
      <c r="A193" s="1388" t="s">
        <v>183</v>
      </c>
      <c r="B193" s="1389"/>
      <c r="C193" s="296"/>
      <c r="D193" s="296"/>
      <c r="E193" s="296"/>
      <c r="F193" s="296"/>
      <c r="G193" s="296"/>
      <c r="H193" s="296"/>
      <c r="I193" s="296"/>
      <c r="J193" s="296"/>
      <c r="K193" s="296"/>
      <c r="L193" s="173">
        <f>'тарифы 2018 (1)'!M192</f>
        <v>247</v>
      </c>
      <c r="M193" s="173">
        <f>'тарифы 2018 (1)'!O192</f>
        <v>226.3</v>
      </c>
      <c r="N193" s="173">
        <f>'тарифы 2018 (1)'!Q192</f>
        <v>313.5</v>
      </c>
      <c r="O193" s="173">
        <f>'тарифы 2018 (1)'!S192</f>
        <v>336.7</v>
      </c>
      <c r="P193" s="173">
        <f>'тарифы 2018 (1)'!U192</f>
        <v>193</v>
      </c>
      <c r="Q193" s="173">
        <f>'тарифы 2018 (1)'!W192</f>
        <v>334.31120105043857</v>
      </c>
      <c r="R193" s="173">
        <f>'тарифы 2018 (1)'!Y192</f>
        <v>332</v>
      </c>
      <c r="S193" s="173">
        <f>'тарифы 2018 (1)'!AA192</f>
        <v>547</v>
      </c>
      <c r="T193" s="173">
        <f>'тарифы 2018 (1)'!AC192</f>
        <v>416</v>
      </c>
      <c r="U193" s="173">
        <f>'тарифы 2018 (1)'!AE192</f>
        <v>261</v>
      </c>
      <c r="V193" s="173">
        <f>'тарифы 2018 (1)'!AG192</f>
        <v>329</v>
      </c>
      <c r="W193" s="173">
        <f>'тарифы 2018 (1)'!AI192</f>
        <v>272</v>
      </c>
      <c r="X193" s="173">
        <f>'тарифы 2018 (1)'!AK192</f>
        <v>269</v>
      </c>
      <c r="Y193" s="174"/>
      <c r="Z193" s="173">
        <f>'тарифы 2018 (1)'!AO192</f>
        <v>384.5</v>
      </c>
      <c r="AA193" s="173">
        <f>'тарифы 2018 (1)'!AQ192</f>
        <v>435.53999999999996</v>
      </c>
      <c r="AB193" s="173">
        <f t="shared" si="11"/>
        <v>435.53999999999996</v>
      </c>
      <c r="AC193" s="173">
        <f>'тарифы 2018 (1)'!AS192</f>
        <v>372</v>
      </c>
      <c r="AD193" s="173">
        <f>'тарифы 2018 (1)'!AU192</f>
        <v>329.76</v>
      </c>
      <c r="AE193" s="173">
        <f>'тарифы 2018 (1)'!AW192</f>
        <v>232</v>
      </c>
      <c r="AF193" s="173">
        <f>'тарифы 2018 (1)'!AY192</f>
        <v>306.91426000000007</v>
      </c>
      <c r="AG193" s="173">
        <f>'тарифы 2018 (1)'!BA192</f>
        <v>447</v>
      </c>
      <c r="AH193" s="173">
        <f>'тарифы 2018 (1)'!BC192</f>
        <v>234.85664233576645</v>
      </c>
      <c r="AI193" s="173">
        <f>'тарифы 2018 (1)'!BE192</f>
        <v>650</v>
      </c>
      <c r="AJ193" s="173">
        <f>'тарифы 2018 (1)'!BG192</f>
        <v>287</v>
      </c>
      <c r="AK193" s="173">
        <f>'тарифы 2018 (1)'!BI192</f>
        <v>377</v>
      </c>
      <c r="AL193" s="173">
        <f>'тарифы 2018 (1)'!BK192</f>
        <v>249</v>
      </c>
      <c r="AM193" s="173">
        <f>'тарифы 2018 (1)'!BM192</f>
        <v>215</v>
      </c>
      <c r="AN193" s="173">
        <f>'тарифы 2018 (1)'!BO192</f>
        <v>369</v>
      </c>
      <c r="AO193" s="173"/>
      <c r="AP193" s="300"/>
      <c r="AQ193" s="300"/>
    </row>
    <row r="194" spans="1:43" s="195" customFormat="1" ht="41.25" customHeight="1" thickBot="1" x14ac:dyDescent="0.3">
      <c r="A194" s="205">
        <v>118</v>
      </c>
      <c r="B194" s="24" t="s">
        <v>184</v>
      </c>
      <c r="C194" s="1390" t="s">
        <v>3</v>
      </c>
      <c r="D194" s="1390"/>
      <c r="E194" s="1053" t="s">
        <v>383</v>
      </c>
      <c r="F194" s="224" t="e">
        <f>#REF!</f>
        <v>#REF!</v>
      </c>
      <c r="G194" s="1053">
        <v>1</v>
      </c>
      <c r="H194" s="206" t="e">
        <f t="shared" ref="H194:H257" si="14">F194*G194</f>
        <v>#REF!</v>
      </c>
      <c r="I194" s="206" t="e">
        <f>(H194*($I$9+#REF!))+H194</f>
        <v>#REF!</v>
      </c>
      <c r="J194" s="274" t="e">
        <f>ROUND(I194*#REF!*#REF!,0)</f>
        <v>#REF!</v>
      </c>
      <c r="K194" s="275" t="e">
        <f>'тарифы 2018 (1)'!K194</f>
        <v>#REF!</v>
      </c>
      <c r="L194" s="173">
        <f>'тарифы 2018 (1)'!M194</f>
        <v>374</v>
      </c>
      <c r="M194" s="173">
        <f>'тарифы 2018 (1)'!O194</f>
        <v>342.9</v>
      </c>
      <c r="N194" s="173">
        <f>'тарифы 2018 (1)'!Q194</f>
        <v>475.5</v>
      </c>
      <c r="O194" s="173">
        <f>'тарифы 2018 (1)'!S194</f>
        <v>510.2</v>
      </c>
      <c r="P194" s="173">
        <f>'тарифы 2018 (1)'!U194</f>
        <v>292</v>
      </c>
      <c r="Q194" s="173">
        <f>'тарифы 2018 (1)'!W194</f>
        <v>506.53212280369479</v>
      </c>
      <c r="R194" s="173"/>
      <c r="S194" s="173">
        <f>'тарифы 2018 (1)'!AA194</f>
        <v>829</v>
      </c>
      <c r="T194" s="173">
        <f>'тарифы 2018 (1)'!AC194</f>
        <v>631</v>
      </c>
      <c r="U194" s="173">
        <f>'тарифы 2018 (1)'!AE194</f>
        <v>395</v>
      </c>
      <c r="V194" s="173">
        <f>'тарифы 2018 (1)'!AG194</f>
        <v>498</v>
      </c>
      <c r="W194" s="173">
        <f>'тарифы 2018 (1)'!AI194</f>
        <v>412</v>
      </c>
      <c r="X194" s="173">
        <f>'тарифы 2018 (1)'!AK194</f>
        <v>407</v>
      </c>
      <c r="Y194" s="174">
        <v>112</v>
      </c>
      <c r="Z194" s="173">
        <f>'тарифы 2018 (1)'!AO194</f>
        <v>582.6</v>
      </c>
      <c r="AA194" s="173">
        <f>'тарифы 2018 (1)'!AQ194</f>
        <v>660.56899999999996</v>
      </c>
      <c r="AB194" s="173">
        <f t="shared" si="11"/>
        <v>660.56899999999996</v>
      </c>
      <c r="AC194" s="173">
        <f>'тарифы 2018 (1)'!AS194</f>
        <v>564</v>
      </c>
      <c r="AD194" s="173">
        <f>'тарифы 2018 (1)'!AU194</f>
        <v>499.63</v>
      </c>
      <c r="AE194" s="173">
        <f>'тарифы 2018 (1)'!AW194</f>
        <v>351</v>
      </c>
      <c r="AF194" s="173">
        <f>'тарифы 2018 (1)'!AY194</f>
        <v>383</v>
      </c>
      <c r="AG194" s="173">
        <f>'тарифы 2018 (1)'!BA194</f>
        <v>646</v>
      </c>
      <c r="AH194" s="173">
        <f>'тарифы 2018 (1)'!BC194</f>
        <v>356.23022508038588</v>
      </c>
      <c r="AI194" s="173">
        <f>'тарифы 2018 (1)'!BE194</f>
        <v>985</v>
      </c>
      <c r="AJ194" s="173">
        <f>'тарифы 2018 (1)'!BG194</f>
        <v>547</v>
      </c>
      <c r="AK194" s="173">
        <f>'тарифы 2018 (1)'!BI194</f>
        <v>571</v>
      </c>
      <c r="AL194" s="173">
        <f>'тарифы 2018 (1)'!BK194</f>
        <v>378</v>
      </c>
      <c r="AM194" s="173">
        <f>'тарифы 2018 (1)'!BM194</f>
        <v>327</v>
      </c>
      <c r="AN194" s="173">
        <f>'тарифы 2018 (1)'!BO194</f>
        <v>559</v>
      </c>
      <c r="AO194" s="173">
        <v>836.00000000000011</v>
      </c>
      <c r="AP194" s="300">
        <f t="shared" si="12"/>
        <v>506.61139130634763</v>
      </c>
      <c r="AQ194" s="300" t="e">
        <f t="shared" si="13"/>
        <v>#REF!</v>
      </c>
    </row>
    <row r="195" spans="1:43" s="195" customFormat="1" ht="41.25" customHeight="1" thickBot="1" x14ac:dyDescent="0.3">
      <c r="A195" s="205">
        <v>119</v>
      </c>
      <c r="B195" s="24" t="s">
        <v>185</v>
      </c>
      <c r="C195" s="1390" t="s">
        <v>3</v>
      </c>
      <c r="D195" s="1390"/>
      <c r="E195" s="1053" t="s">
        <v>8</v>
      </c>
      <c r="F195" s="224" t="e">
        <f>#REF!</f>
        <v>#REF!</v>
      </c>
      <c r="G195" s="1053">
        <v>1.08</v>
      </c>
      <c r="H195" s="206" t="e">
        <f t="shared" si="14"/>
        <v>#REF!</v>
      </c>
      <c r="I195" s="206" t="e">
        <f>(H195*($I$9+#REF!))+H195</f>
        <v>#REF!</v>
      </c>
      <c r="J195" s="274" t="e">
        <f>ROUND(I195*#REF!*#REF!,0)</f>
        <v>#REF!</v>
      </c>
      <c r="K195" s="275" t="e">
        <f>'тарифы 2018 (1)'!K195</f>
        <v>#REF!</v>
      </c>
      <c r="L195" s="173">
        <f>'тарифы 2018 (1)'!M195</f>
        <v>404</v>
      </c>
      <c r="M195" s="173">
        <f>'тарифы 2018 (1)'!O195</f>
        <v>370.3</v>
      </c>
      <c r="N195" s="173">
        <f>'тарифы 2018 (1)'!Q195</f>
        <v>513.75</v>
      </c>
      <c r="O195" s="173">
        <f>'тарифы 2018 (1)'!S195</f>
        <v>551</v>
      </c>
      <c r="P195" s="173">
        <f>'тарифы 2018 (1)'!U195</f>
        <v>316</v>
      </c>
      <c r="Q195" s="173">
        <f>'тарифы 2018 (1)'!W195</f>
        <v>547.05469262799033</v>
      </c>
      <c r="R195" s="173">
        <f>'тарифы 2018 (1)'!Y195</f>
        <v>543</v>
      </c>
      <c r="S195" s="173">
        <f>'тарифы 2018 (1)'!AA195</f>
        <v>896</v>
      </c>
      <c r="T195" s="173">
        <f>'тарифы 2018 (1)'!AC195</f>
        <v>681</v>
      </c>
      <c r="U195" s="173">
        <f>'тарифы 2018 (1)'!AE195</f>
        <v>426</v>
      </c>
      <c r="V195" s="173">
        <f>'тарифы 2018 (1)'!AG195</f>
        <v>538</v>
      </c>
      <c r="W195" s="173">
        <f>'тарифы 2018 (1)'!AI195</f>
        <v>446</v>
      </c>
      <c r="X195" s="173">
        <f>'тарифы 2018 (1)'!AK195</f>
        <v>439</v>
      </c>
      <c r="Y195" s="174">
        <v>300</v>
      </c>
      <c r="Z195" s="173">
        <f>'тарифы 2018 (1)'!AO195</f>
        <v>629.20000000000005</v>
      </c>
      <c r="AA195" s="173">
        <f>'тарифы 2018 (1)'!AQ195</f>
        <v>650.19899999999996</v>
      </c>
      <c r="AB195" s="173">
        <f t="shared" si="11"/>
        <v>650.19899999999996</v>
      </c>
      <c r="AC195" s="173">
        <f>'тарифы 2018 (1)'!AS195</f>
        <v>609</v>
      </c>
      <c r="AD195" s="173">
        <f>'тарифы 2018 (1)'!AU195</f>
        <v>539.6</v>
      </c>
      <c r="AE195" s="173">
        <f>'тарифы 2018 (1)'!AW195</f>
        <v>379</v>
      </c>
      <c r="AF195" s="173">
        <f>'тарифы 2018 (1)'!AY195</f>
        <v>502.22046000000012</v>
      </c>
      <c r="AG195" s="173">
        <f>'тарифы 2018 (1)'!BA195</f>
        <v>756</v>
      </c>
      <c r="AH195" s="173">
        <f>'тарифы 2018 (1)'!BC195</f>
        <v>384.18166666666667</v>
      </c>
      <c r="AI195" s="173">
        <f>'тарифы 2018 (1)'!BE195</f>
        <v>1064</v>
      </c>
      <c r="AJ195" s="173">
        <f>'тарифы 2018 (1)'!BG195</f>
        <v>590</v>
      </c>
      <c r="AK195" s="173">
        <f>'тарифы 2018 (1)'!BI195</f>
        <v>616</v>
      </c>
      <c r="AL195" s="173">
        <f>'тарифы 2018 (1)'!BK195</f>
        <v>408</v>
      </c>
      <c r="AM195" s="173">
        <f>'тарифы 2018 (1)'!BM195</f>
        <v>353</v>
      </c>
      <c r="AN195" s="173">
        <f>'тарифы 2018 (1)'!BO195</f>
        <v>604</v>
      </c>
      <c r="AO195" s="173">
        <v>642.46968412000012</v>
      </c>
      <c r="AP195" s="300">
        <f t="shared" si="12"/>
        <v>544.93915011382194</v>
      </c>
      <c r="AQ195" s="300" t="e">
        <f t="shared" si="13"/>
        <v>#REF!</v>
      </c>
    </row>
    <row r="196" spans="1:43" s="195" customFormat="1" ht="41.25" customHeight="1" thickBot="1" x14ac:dyDescent="0.3">
      <c r="A196" s="205">
        <v>120</v>
      </c>
      <c r="B196" s="24" t="s">
        <v>186</v>
      </c>
      <c r="C196" s="1390" t="s">
        <v>3</v>
      </c>
      <c r="D196" s="1390"/>
      <c r="E196" s="1053" t="s">
        <v>8</v>
      </c>
      <c r="F196" s="224" t="e">
        <f>#REF!</f>
        <v>#REF!</v>
      </c>
      <c r="G196" s="1053">
        <v>3</v>
      </c>
      <c r="H196" s="206" t="e">
        <f t="shared" si="14"/>
        <v>#REF!</v>
      </c>
      <c r="I196" s="206" t="e">
        <f>(H196*($I$9+#REF!))+H196</f>
        <v>#REF!</v>
      </c>
      <c r="J196" s="274" t="e">
        <f>ROUND(I196*#REF!*#REF!,0)</f>
        <v>#REF!</v>
      </c>
      <c r="K196" s="275" t="e">
        <f>'тарифы 2018 (1)'!K196</f>
        <v>#REF!</v>
      </c>
      <c r="L196" s="173">
        <f>'тарифы 2018 (1)'!M196</f>
        <v>1122</v>
      </c>
      <c r="M196" s="173">
        <f>'тарифы 2018 (1)'!O196</f>
        <v>1028.7</v>
      </c>
      <c r="N196" s="173">
        <f>'тарифы 2018 (1)'!Q196</f>
        <v>1426.5</v>
      </c>
      <c r="O196" s="173">
        <f>'тарифы 2018 (1)'!S196</f>
        <v>1530.6</v>
      </c>
      <c r="P196" s="173">
        <f>'тарифы 2018 (1)'!U196</f>
        <v>877</v>
      </c>
      <c r="Q196" s="173">
        <f>'тарифы 2018 (1)'!W196</f>
        <v>1519.5963684110841</v>
      </c>
      <c r="R196" s="173"/>
      <c r="S196" s="173">
        <f>'тарифы 2018 (1)'!AA196</f>
        <v>2488</v>
      </c>
      <c r="T196" s="173">
        <f>'тарифы 2018 (1)'!AC196</f>
        <v>1892</v>
      </c>
      <c r="U196" s="173">
        <f>'тарифы 2018 (1)'!AE196</f>
        <v>1185</v>
      </c>
      <c r="V196" s="173">
        <f>'тарифы 2018 (1)'!AG196</f>
        <v>1493</v>
      </c>
      <c r="W196" s="173">
        <f>'тарифы 2018 (1)'!AI196</f>
        <v>1237</v>
      </c>
      <c r="X196" s="173">
        <f>'тарифы 2018 (1)'!AK196</f>
        <v>1222</v>
      </c>
      <c r="Y196" s="174">
        <v>1747.8</v>
      </c>
      <c r="Z196" s="173">
        <f>'тарифы 2018 (1)'!AO196</f>
        <v>1747.8</v>
      </c>
      <c r="AA196" s="173">
        <f>'тарифы 2018 (1)'!AQ196</f>
        <v>1981.7069999999999</v>
      </c>
      <c r="AB196" s="173">
        <f t="shared" si="11"/>
        <v>1981.7069999999999</v>
      </c>
      <c r="AC196" s="173">
        <f>'тарифы 2018 (1)'!AS196</f>
        <v>1692</v>
      </c>
      <c r="AD196" s="173">
        <f>'тарифы 2018 (1)'!AU196</f>
        <v>1498.89</v>
      </c>
      <c r="AE196" s="173">
        <f>'тарифы 2018 (1)'!AW196</f>
        <v>1053</v>
      </c>
      <c r="AF196" s="173">
        <f>'тарифы 2018 (1)'!AY196</f>
        <v>1211.046</v>
      </c>
      <c r="AG196" s="173">
        <f>'тарифы 2018 (1)'!BA196</f>
        <v>2285</v>
      </c>
      <c r="AH196" s="173">
        <f>'тарифы 2018 (1)'!BC196</f>
        <v>1068.1018649517687</v>
      </c>
      <c r="AI196" s="173">
        <f>'тарифы 2018 (1)'!BE196</f>
        <v>2956</v>
      </c>
      <c r="AJ196" s="173">
        <f>'тарифы 2018 (1)'!BG196</f>
        <v>1640</v>
      </c>
      <c r="AK196" s="173">
        <f>'тарифы 2018 (1)'!BI196</f>
        <v>1712</v>
      </c>
      <c r="AL196" s="173">
        <f>'тарифы 2018 (1)'!BK196</f>
        <v>1134</v>
      </c>
      <c r="AM196" s="173">
        <f>'тарифы 2018 (1)'!BM196</f>
        <v>979</v>
      </c>
      <c r="AN196" s="173">
        <f>'тарифы 2018 (1)'!BO196</f>
        <v>1677</v>
      </c>
      <c r="AO196" s="173">
        <v>2509.1000000000004</v>
      </c>
      <c r="AP196" s="300">
        <f t="shared" si="12"/>
        <v>1582.6051114952706</v>
      </c>
      <c r="AQ196" s="300" t="e">
        <f t="shared" si="13"/>
        <v>#REF!</v>
      </c>
    </row>
    <row r="197" spans="1:43" s="195" customFormat="1" ht="41.25" customHeight="1" thickBot="1" x14ac:dyDescent="0.3">
      <c r="A197" s="205">
        <v>121</v>
      </c>
      <c r="B197" s="24" t="s">
        <v>187</v>
      </c>
      <c r="C197" s="1390" t="s">
        <v>3</v>
      </c>
      <c r="D197" s="1390"/>
      <c r="E197" s="1053" t="s">
        <v>8</v>
      </c>
      <c r="F197" s="224" t="e">
        <f>#REF!</f>
        <v>#REF!</v>
      </c>
      <c r="G197" s="1053">
        <v>4</v>
      </c>
      <c r="H197" s="206" t="e">
        <f t="shared" si="14"/>
        <v>#REF!</v>
      </c>
      <c r="I197" s="206" t="e">
        <f>(H197*($I$9+#REF!))+H197</f>
        <v>#REF!</v>
      </c>
      <c r="J197" s="274" t="e">
        <f>ROUND(I197*#REF!*#REF!,0)</f>
        <v>#REF!</v>
      </c>
      <c r="K197" s="275" t="e">
        <f>'тарифы 2018 (1)'!K197</f>
        <v>#REF!</v>
      </c>
      <c r="L197" s="173">
        <f>'тарифы 2018 (1)'!M197</f>
        <v>1496</v>
      </c>
      <c r="M197" s="173">
        <f>'тарифы 2018 (1)'!O197</f>
        <v>1371.6</v>
      </c>
      <c r="N197" s="173">
        <f>'тарифы 2018 (1)'!Q197</f>
        <v>1902</v>
      </c>
      <c r="O197" s="173">
        <f>'тарифы 2018 (1)'!S197</f>
        <v>2040.8</v>
      </c>
      <c r="P197" s="173">
        <f>'тарифы 2018 (1)'!U197</f>
        <v>1169</v>
      </c>
      <c r="Q197" s="173">
        <f>'тарифы 2018 (1)'!W197</f>
        <v>4692</v>
      </c>
      <c r="R197" s="173">
        <f>'тарифы 2018 (1)'!Y197</f>
        <v>2112</v>
      </c>
      <c r="S197" s="173">
        <f>'тарифы 2018 (1)'!AA197</f>
        <v>3318</v>
      </c>
      <c r="T197" s="173">
        <f>'тарифы 2018 (1)'!AC197</f>
        <v>2523</v>
      </c>
      <c r="U197" s="173">
        <f>'тарифы 2018 (1)'!AE197</f>
        <v>1579</v>
      </c>
      <c r="V197" s="173">
        <f>'тарифы 2018 (1)'!AG197</f>
        <v>1991</v>
      </c>
      <c r="W197" s="173">
        <f>'тарифы 2018 (1)'!AI197</f>
        <v>1651</v>
      </c>
      <c r="X197" s="173">
        <f>'тарифы 2018 (1)'!AK197</f>
        <v>1629</v>
      </c>
      <c r="Y197" s="174">
        <v>2330.4</v>
      </c>
      <c r="Z197" s="173">
        <f>'тарифы 2018 (1)'!AO197</f>
        <v>2330.4</v>
      </c>
      <c r="AA197" s="173">
        <f>'тарифы 2018 (1)'!AQ197</f>
        <v>2642.2759999999998</v>
      </c>
      <c r="AB197" s="173">
        <f t="shared" si="11"/>
        <v>2642.2759999999998</v>
      </c>
      <c r="AC197" s="173">
        <f>'тарифы 2018 (1)'!AS197</f>
        <v>2256</v>
      </c>
      <c r="AD197" s="173">
        <f>'тарифы 2018 (1)'!AU197</f>
        <v>1998.52</v>
      </c>
      <c r="AE197" s="173">
        <f>'тарифы 2018 (1)'!AW197</f>
        <v>1405</v>
      </c>
      <c r="AF197" s="173">
        <f>'тарифы 2018 (1)'!AY197</f>
        <v>1953.0830800000001</v>
      </c>
      <c r="AG197" s="173">
        <f>'тарифы 2018 (1)'!BA197</f>
        <v>2834</v>
      </c>
      <c r="AH197" s="173">
        <f>'тарифы 2018 (1)'!BC197</f>
        <v>1423.7432797427655</v>
      </c>
      <c r="AI197" s="173">
        <f>'тарифы 2018 (1)'!BE197</f>
        <v>2256.7998564999998</v>
      </c>
      <c r="AJ197" s="173">
        <f>'тарифы 2018 (1)'!BG197</f>
        <v>2187</v>
      </c>
      <c r="AK197" s="173">
        <f>'тарифы 2018 (1)'!BI197</f>
        <v>2283</v>
      </c>
      <c r="AL197" s="173">
        <f>'тарифы 2018 (1)'!BK197</f>
        <v>1512</v>
      </c>
      <c r="AM197" s="173">
        <f>'тарифы 2018 (1)'!BM197</f>
        <v>1305</v>
      </c>
      <c r="AN197" s="173">
        <f>'тарифы 2018 (1)'!BO197</f>
        <v>2236</v>
      </c>
      <c r="AO197" s="173">
        <v>3346.2000000000003</v>
      </c>
      <c r="AP197" s="300">
        <f t="shared" si="12"/>
        <v>2147.2032738747589</v>
      </c>
      <c r="AQ197" s="300" t="e">
        <f t="shared" si="13"/>
        <v>#REF!</v>
      </c>
    </row>
    <row r="198" spans="1:43" s="195" customFormat="1" ht="41.25" customHeight="1" thickBot="1" x14ac:dyDescent="0.3">
      <c r="A198" s="205">
        <v>122</v>
      </c>
      <c r="B198" s="24" t="s">
        <v>188</v>
      </c>
      <c r="C198" s="1390" t="s">
        <v>3</v>
      </c>
      <c r="D198" s="1390"/>
      <c r="E198" s="1053" t="s">
        <v>8</v>
      </c>
      <c r="F198" s="224" t="e">
        <f>#REF!</f>
        <v>#REF!</v>
      </c>
      <c r="G198" s="1053">
        <v>1</v>
      </c>
      <c r="H198" s="206" t="e">
        <f t="shared" si="14"/>
        <v>#REF!</v>
      </c>
      <c r="I198" s="206" t="e">
        <f>(H198*($I$9+#REF!))+H198</f>
        <v>#REF!</v>
      </c>
      <c r="J198" s="274" t="e">
        <f>ROUND(I198*#REF!*#REF!,0)</f>
        <v>#REF!</v>
      </c>
      <c r="K198" s="275" t="e">
        <f>'тарифы 2018 (1)'!K198</f>
        <v>#REF!</v>
      </c>
      <c r="L198" s="173">
        <f>'тарифы 2018 (1)'!M198</f>
        <v>374</v>
      </c>
      <c r="M198" s="173">
        <f>'тарифы 2018 (1)'!O198</f>
        <v>342.9</v>
      </c>
      <c r="N198" s="173">
        <f>'тарифы 2018 (1)'!Q198</f>
        <v>475.5</v>
      </c>
      <c r="O198" s="173">
        <f>'тарифы 2018 (1)'!S198</f>
        <v>510.2</v>
      </c>
      <c r="P198" s="173">
        <f>'тарифы 2018 (1)'!U198</f>
        <v>292</v>
      </c>
      <c r="Q198" s="173">
        <f>'тарифы 2018 (1)'!W198</f>
        <v>506.53212280369479</v>
      </c>
      <c r="R198" s="173"/>
      <c r="S198" s="173">
        <f>'тарифы 2018 (1)'!AA198</f>
        <v>829</v>
      </c>
      <c r="T198" s="173">
        <f>'тарифы 2018 (1)'!AC198</f>
        <v>631</v>
      </c>
      <c r="U198" s="173">
        <f>'тарифы 2018 (1)'!AE198</f>
        <v>395</v>
      </c>
      <c r="V198" s="173">
        <f>'тарифы 2018 (1)'!AG198</f>
        <v>498</v>
      </c>
      <c r="W198" s="173">
        <f>'тарифы 2018 (1)'!AI198</f>
        <v>412</v>
      </c>
      <c r="X198" s="173">
        <f>'тарифы 2018 (1)'!AK198</f>
        <v>407</v>
      </c>
      <c r="Y198" s="174">
        <v>582.6</v>
      </c>
      <c r="Z198" s="173">
        <f>'тарифы 2018 (1)'!AO198</f>
        <v>582.6</v>
      </c>
      <c r="AA198" s="173">
        <f>'тарифы 2018 (1)'!AQ198</f>
        <v>1056.9104</v>
      </c>
      <c r="AB198" s="173">
        <f t="shared" si="11"/>
        <v>1056.9104</v>
      </c>
      <c r="AC198" s="173">
        <f>'тарифы 2018 (1)'!AS198</f>
        <v>564</v>
      </c>
      <c r="AD198" s="173">
        <f>'тарифы 2018 (1)'!AU198</f>
        <v>499.63</v>
      </c>
      <c r="AE198" s="173">
        <f>'тарифы 2018 (1)'!AW198</f>
        <v>351</v>
      </c>
      <c r="AF198" s="173">
        <f>'тарифы 2018 (1)'!AY198</f>
        <v>383</v>
      </c>
      <c r="AG198" s="173">
        <f>'тарифы 2018 (1)'!BA198</f>
        <v>646</v>
      </c>
      <c r="AH198" s="173">
        <f>'тарифы 2018 (1)'!BC198</f>
        <v>356.23022508038588</v>
      </c>
      <c r="AI198" s="173">
        <f>'тарифы 2018 (1)'!BE198</f>
        <v>985</v>
      </c>
      <c r="AJ198" s="173">
        <f>'тарифы 2018 (1)'!BG198</f>
        <v>547</v>
      </c>
      <c r="AK198" s="173">
        <f>'тарифы 2018 (1)'!BI198</f>
        <v>571</v>
      </c>
      <c r="AL198" s="173">
        <f>'тарифы 2018 (1)'!BK198</f>
        <v>378</v>
      </c>
      <c r="AM198" s="173">
        <f>'тарифы 2018 (1)'!BM198</f>
        <v>327</v>
      </c>
      <c r="AN198" s="173">
        <f>'тарифы 2018 (1)'!BO198</f>
        <v>559</v>
      </c>
      <c r="AO198" s="173">
        <v>836.00000000000011</v>
      </c>
      <c r="AP198" s="300">
        <f t="shared" si="12"/>
        <v>550.17286716841659</v>
      </c>
      <c r="AQ198" s="300" t="e">
        <f t="shared" si="13"/>
        <v>#REF!</v>
      </c>
    </row>
    <row r="199" spans="1:43" s="195" customFormat="1" ht="41.25" customHeight="1" thickBot="1" x14ac:dyDescent="0.3">
      <c r="A199" s="205">
        <v>123</v>
      </c>
      <c r="B199" s="24" t="s">
        <v>189</v>
      </c>
      <c r="C199" s="1390" t="s">
        <v>3</v>
      </c>
      <c r="D199" s="1390"/>
      <c r="E199" s="1053" t="s">
        <v>8</v>
      </c>
      <c r="F199" s="224" t="e">
        <f>#REF!</f>
        <v>#REF!</v>
      </c>
      <c r="G199" s="1053">
        <v>0.5</v>
      </c>
      <c r="H199" s="206" t="e">
        <f t="shared" si="14"/>
        <v>#REF!</v>
      </c>
      <c r="I199" s="206" t="e">
        <f>(H199*($I$9+#REF!))+H199</f>
        <v>#REF!</v>
      </c>
      <c r="J199" s="274" t="e">
        <f>ROUND(I199*#REF!*#REF!,0)</f>
        <v>#REF!</v>
      </c>
      <c r="K199" s="275" t="e">
        <f>'тарифы 2018 (1)'!K199</f>
        <v>#REF!</v>
      </c>
      <c r="L199" s="173">
        <f>'тарифы 2018 (1)'!M199</f>
        <v>187</v>
      </c>
      <c r="M199" s="173">
        <f>'тарифы 2018 (1)'!O199</f>
        <v>171.4</v>
      </c>
      <c r="N199" s="173">
        <f>'тарифы 2018 (1)'!Q199</f>
        <v>237.75</v>
      </c>
      <c r="O199" s="173">
        <f>'тарифы 2018 (1)'!S199</f>
        <v>255.1</v>
      </c>
      <c r="P199" s="173">
        <f>'тарифы 2018 (1)'!U199</f>
        <v>146</v>
      </c>
      <c r="Q199" s="173">
        <f>'тарифы 2018 (1)'!W199</f>
        <v>253.2660614018474</v>
      </c>
      <c r="R199" s="173"/>
      <c r="S199" s="173">
        <f>'тарифы 2018 (1)'!AA199</f>
        <v>415</v>
      </c>
      <c r="T199" s="173">
        <f>'тарифы 2018 (1)'!AC199</f>
        <v>315</v>
      </c>
      <c r="U199" s="173">
        <f>'тарифы 2018 (1)'!AE199</f>
        <v>197</v>
      </c>
      <c r="V199" s="173">
        <f>'тарифы 2018 (1)'!AG199</f>
        <v>249</v>
      </c>
      <c r="W199" s="173">
        <f>'тарифы 2018 (1)'!AI199</f>
        <v>206</v>
      </c>
      <c r="X199" s="173">
        <f>'тарифы 2018 (1)'!AK199</f>
        <v>204</v>
      </c>
      <c r="Y199" s="174">
        <v>291.3</v>
      </c>
      <c r="Z199" s="173">
        <f>'тарифы 2018 (1)'!AO199</f>
        <v>291.3</v>
      </c>
      <c r="AA199" s="173">
        <f>'тарифы 2018 (1)'!AQ199</f>
        <v>1056.703</v>
      </c>
      <c r="AB199" s="173">
        <f t="shared" si="11"/>
        <v>1056.703</v>
      </c>
      <c r="AC199" s="173">
        <f>'тарифы 2018 (1)'!AS199</f>
        <v>282</v>
      </c>
      <c r="AD199" s="173">
        <f>'тарифы 2018 (1)'!AU199</f>
        <v>249.81</v>
      </c>
      <c r="AE199" s="173">
        <f>'тарифы 2018 (1)'!AW199</f>
        <v>176</v>
      </c>
      <c r="AF199" s="173">
        <f>'тарифы 2018 (1)'!AY199</f>
        <v>191</v>
      </c>
      <c r="AG199" s="173">
        <f>'тарифы 2018 (1)'!BA199</f>
        <v>326</v>
      </c>
      <c r="AH199" s="173">
        <f>'тарифы 2018 (1)'!BC199</f>
        <v>177.8207073954984</v>
      </c>
      <c r="AI199" s="173">
        <f>'тарифы 2018 (1)'!BE199</f>
        <v>493</v>
      </c>
      <c r="AJ199" s="173">
        <f>'тарифы 2018 (1)'!BG199</f>
        <v>273</v>
      </c>
      <c r="AK199" s="173">
        <f>'тарифы 2018 (1)'!BI199</f>
        <v>285</v>
      </c>
      <c r="AL199" s="173">
        <f>'тарифы 2018 (1)'!BK199</f>
        <v>189</v>
      </c>
      <c r="AM199" s="173">
        <f>'тарифы 2018 (1)'!BM199</f>
        <v>163</v>
      </c>
      <c r="AN199" s="173">
        <f>'тарифы 2018 (1)'!BO199</f>
        <v>280</v>
      </c>
      <c r="AO199" s="173">
        <v>418.00000000000006</v>
      </c>
      <c r="AP199" s="300">
        <f t="shared" si="12"/>
        <v>311.59147478611538</v>
      </c>
      <c r="AQ199" s="300" t="e">
        <f t="shared" si="13"/>
        <v>#REF!</v>
      </c>
    </row>
    <row r="200" spans="1:43" s="195" customFormat="1" ht="41.25" customHeight="1" thickBot="1" x14ac:dyDescent="0.3">
      <c r="A200" s="205">
        <v>124</v>
      </c>
      <c r="B200" s="24" t="s">
        <v>190</v>
      </c>
      <c r="C200" s="1390" t="s">
        <v>3</v>
      </c>
      <c r="D200" s="1390"/>
      <c r="E200" s="1053" t="s">
        <v>8</v>
      </c>
      <c r="F200" s="224" t="e">
        <f>#REF!</f>
        <v>#REF!</v>
      </c>
      <c r="G200" s="1053">
        <v>3.5</v>
      </c>
      <c r="H200" s="206" t="e">
        <f t="shared" si="14"/>
        <v>#REF!</v>
      </c>
      <c r="I200" s="206" t="e">
        <f>(H200*($I$9+#REF!))+H200</f>
        <v>#REF!</v>
      </c>
      <c r="J200" s="274" t="e">
        <f>ROUND(I200*#REF!*#REF!,0)</f>
        <v>#REF!</v>
      </c>
      <c r="K200" s="275" t="e">
        <f>'тарифы 2018 (1)'!K200</f>
        <v>#REF!</v>
      </c>
      <c r="L200" s="173">
        <f>'тарифы 2018 (1)'!M200</f>
        <v>1309</v>
      </c>
      <c r="M200" s="173">
        <f>'тарифы 2018 (1)'!O200</f>
        <v>1200.0999999999999</v>
      </c>
      <c r="N200" s="173">
        <f>'тарифы 2018 (1)'!Q200</f>
        <v>1664.25</v>
      </c>
      <c r="O200" s="173">
        <f>'тарифы 2018 (1)'!S200</f>
        <v>1785.7</v>
      </c>
      <c r="P200" s="173">
        <f>'тарифы 2018 (1)'!U200</f>
        <v>1023</v>
      </c>
      <c r="Q200" s="173">
        <f>'тарифы 2018 (1)'!W200</f>
        <v>1772.8624298129319</v>
      </c>
      <c r="R200" s="173"/>
      <c r="S200" s="173">
        <f>'тарифы 2018 (1)'!AA200</f>
        <v>2903</v>
      </c>
      <c r="T200" s="173">
        <f>'тарифы 2018 (1)'!AC200</f>
        <v>2208</v>
      </c>
      <c r="U200" s="173">
        <f>'тарифы 2018 (1)'!AE200</f>
        <v>1382</v>
      </c>
      <c r="V200" s="173">
        <f>'тарифы 2018 (1)'!AG200</f>
        <v>1742</v>
      </c>
      <c r="W200" s="173">
        <f>'тарифы 2018 (1)'!AI200</f>
        <v>1445</v>
      </c>
      <c r="X200" s="173">
        <f>'тарифы 2018 (1)'!AK200</f>
        <v>1426</v>
      </c>
      <c r="Y200" s="174">
        <v>554</v>
      </c>
      <c r="Z200" s="173">
        <f>'тарифы 2018 (1)'!AO200</f>
        <v>2039.1</v>
      </c>
      <c r="AA200" s="173">
        <f>'тарифы 2018 (1)'!AQ200</f>
        <v>2311.473</v>
      </c>
      <c r="AB200" s="173">
        <f t="shared" si="11"/>
        <v>2311.473</v>
      </c>
      <c r="AC200" s="173">
        <f>'тарифы 2018 (1)'!AS200</f>
        <v>1974</v>
      </c>
      <c r="AD200" s="173">
        <f>'тарифы 2018 (1)'!AU200</f>
        <v>1748.7</v>
      </c>
      <c r="AE200" s="173">
        <f>'тарифы 2018 (1)'!AW200</f>
        <v>1229</v>
      </c>
      <c r="AF200" s="173">
        <f>'тарифы 2018 (1)'!AY200</f>
        <v>1340</v>
      </c>
      <c r="AG200" s="173">
        <f>'тарифы 2018 (1)'!BA200</f>
        <v>2665</v>
      </c>
      <c r="AH200" s="173">
        <f>'тарифы 2018 (1)'!BC200</f>
        <v>1245.9225723472669</v>
      </c>
      <c r="AI200" s="173">
        <f>'тарифы 2018 (1)'!BE200</f>
        <v>3448</v>
      </c>
      <c r="AJ200" s="173">
        <f>'тарифы 2018 (1)'!BG200</f>
        <v>1913</v>
      </c>
      <c r="AK200" s="173">
        <f>'тарифы 2018 (1)'!BI200</f>
        <v>1997</v>
      </c>
      <c r="AL200" s="173">
        <f>'тарифы 2018 (1)'!BK200</f>
        <v>1323</v>
      </c>
      <c r="AM200" s="173">
        <f>'тарифы 2018 (1)'!BM200</f>
        <v>1142</v>
      </c>
      <c r="AN200" s="173">
        <f>'тарифы 2018 (1)'!BO200</f>
        <v>1957</v>
      </c>
      <c r="AO200" s="173">
        <v>2928.2000000000003</v>
      </c>
      <c r="AP200" s="300">
        <f t="shared" si="12"/>
        <v>1792.6821035227654</v>
      </c>
      <c r="AQ200" s="300" t="e">
        <f t="shared" si="13"/>
        <v>#REF!</v>
      </c>
    </row>
    <row r="201" spans="1:43" s="195" customFormat="1" ht="41.25" customHeight="1" thickBot="1" x14ac:dyDescent="0.3">
      <c r="A201" s="205">
        <v>125</v>
      </c>
      <c r="B201" s="24" t="s">
        <v>191</v>
      </c>
      <c r="C201" s="1390" t="s">
        <v>3</v>
      </c>
      <c r="D201" s="1390"/>
      <c r="E201" s="1053" t="s">
        <v>8</v>
      </c>
      <c r="F201" s="224" t="e">
        <f>#REF!</f>
        <v>#REF!</v>
      </c>
      <c r="G201" s="1053">
        <v>2</v>
      </c>
      <c r="H201" s="206" t="e">
        <f t="shared" si="14"/>
        <v>#REF!</v>
      </c>
      <c r="I201" s="206" t="e">
        <f>(H201*($I$9+#REF!))+H201</f>
        <v>#REF!</v>
      </c>
      <c r="J201" s="274" t="e">
        <f>ROUND(I201*#REF!*#REF!,0)</f>
        <v>#REF!</v>
      </c>
      <c r="K201" s="275" t="e">
        <f>'тарифы 2018 (1)'!K201</f>
        <v>#REF!</v>
      </c>
      <c r="L201" s="173">
        <f>'тарифы 2018 (1)'!M201</f>
        <v>748</v>
      </c>
      <c r="M201" s="173">
        <f>'тарифы 2018 (1)'!O201</f>
        <v>685.8</v>
      </c>
      <c r="N201" s="173">
        <f>'тарифы 2018 (1)'!Q201</f>
        <v>951</v>
      </c>
      <c r="O201" s="173">
        <f>'тарифы 2018 (1)'!S201</f>
        <v>1020.4</v>
      </c>
      <c r="P201" s="173">
        <f>'тарифы 2018 (1)'!U201</f>
        <v>584</v>
      </c>
      <c r="Q201" s="173">
        <f>'тарифы 2018 (1)'!W201</f>
        <v>1013.0642456073896</v>
      </c>
      <c r="R201" s="173"/>
      <c r="S201" s="173">
        <f>'тарифы 2018 (1)'!AA201</f>
        <v>1659</v>
      </c>
      <c r="T201" s="173">
        <f>'тарифы 2018 (1)'!AC201</f>
        <v>1262</v>
      </c>
      <c r="U201" s="173">
        <f>'тарифы 2018 (1)'!AE201</f>
        <v>790</v>
      </c>
      <c r="V201" s="173">
        <f>'тарифы 2018 (1)'!AG201</f>
        <v>996</v>
      </c>
      <c r="W201" s="173">
        <f>'тарифы 2018 (1)'!AI201</f>
        <v>825</v>
      </c>
      <c r="X201" s="173">
        <f>'тарифы 2018 (1)'!AK201</f>
        <v>815</v>
      </c>
      <c r="Y201" s="174">
        <v>777</v>
      </c>
      <c r="Z201" s="173">
        <f>'тарифы 2018 (1)'!AO201</f>
        <v>1165.2</v>
      </c>
      <c r="AA201" s="173">
        <f>'тарифы 2018 (1)'!AQ201</f>
        <v>1321.1379999999999</v>
      </c>
      <c r="AB201" s="173">
        <f t="shared" si="11"/>
        <v>1321.1379999999999</v>
      </c>
      <c r="AC201" s="173">
        <f>'тарифы 2018 (1)'!AS201</f>
        <v>1128</v>
      </c>
      <c r="AD201" s="173">
        <f>'тарифы 2018 (1)'!AU201</f>
        <v>999.26</v>
      </c>
      <c r="AE201" s="173">
        <f>'тарифы 2018 (1)'!AW201</f>
        <v>702</v>
      </c>
      <c r="AF201" s="173">
        <f>'тарифы 2018 (1)'!AY201</f>
        <v>765</v>
      </c>
      <c r="AG201" s="173">
        <f>'тарифы 2018 (1)'!BA201</f>
        <v>1640</v>
      </c>
      <c r="AH201" s="173">
        <f>'тарифы 2018 (1)'!BC201</f>
        <v>711.87163987138274</v>
      </c>
      <c r="AI201" s="173">
        <f>'тарифы 2018 (1)'!BE201</f>
        <v>1971</v>
      </c>
      <c r="AJ201" s="173">
        <f>'тарифы 2018 (1)'!BG201</f>
        <v>1093</v>
      </c>
      <c r="AK201" s="173">
        <f>'тарифы 2018 (1)'!BI201</f>
        <v>1141</v>
      </c>
      <c r="AL201" s="173">
        <f>'тарифы 2018 (1)'!BK201</f>
        <v>756</v>
      </c>
      <c r="AM201" s="173">
        <f>'тарифы 2018 (1)'!BM201</f>
        <v>652</v>
      </c>
      <c r="AN201" s="173">
        <f>'тарифы 2018 (1)'!BO201</f>
        <v>1118</v>
      </c>
      <c r="AO201" s="173">
        <v>1665.6656909199999</v>
      </c>
      <c r="AP201" s="300">
        <f t="shared" si="12"/>
        <v>1044.018537117199</v>
      </c>
      <c r="AQ201" s="300" t="e">
        <f t="shared" si="13"/>
        <v>#REF!</v>
      </c>
    </row>
    <row r="202" spans="1:43" s="195" customFormat="1" ht="41.25" customHeight="1" thickBot="1" x14ac:dyDescent="0.3">
      <c r="A202" s="205">
        <v>126</v>
      </c>
      <c r="B202" s="24" t="s">
        <v>192</v>
      </c>
      <c r="C202" s="1390" t="s">
        <v>3</v>
      </c>
      <c r="D202" s="1390"/>
      <c r="E202" s="1053" t="s">
        <v>8</v>
      </c>
      <c r="F202" s="224" t="e">
        <f>#REF!</f>
        <v>#REF!</v>
      </c>
      <c r="G202" s="1053">
        <v>3.5</v>
      </c>
      <c r="H202" s="206" t="e">
        <f t="shared" si="14"/>
        <v>#REF!</v>
      </c>
      <c r="I202" s="206" t="e">
        <f>(H202*($I$9+#REF!))+H202</f>
        <v>#REF!</v>
      </c>
      <c r="J202" s="274" t="e">
        <f>ROUND(I202*#REF!*#REF!,0)</f>
        <v>#REF!</v>
      </c>
      <c r="K202" s="275" t="e">
        <f>'тарифы 2018 (1)'!K202</f>
        <v>#REF!</v>
      </c>
      <c r="L202" s="173">
        <f>'тарифы 2018 (1)'!M202</f>
        <v>1309</v>
      </c>
      <c r="M202" s="173">
        <f>'тарифы 2018 (1)'!O202</f>
        <v>1200.0999999999999</v>
      </c>
      <c r="N202" s="173">
        <f>'тарифы 2018 (1)'!Q202</f>
        <v>1664.25</v>
      </c>
      <c r="O202" s="173">
        <f>'тарифы 2018 (1)'!S202</f>
        <v>1785.7</v>
      </c>
      <c r="P202" s="173">
        <f>'тарифы 2018 (1)'!U202</f>
        <v>1023</v>
      </c>
      <c r="Q202" s="173">
        <f>'тарифы 2018 (1)'!W202</f>
        <v>1772.8624298129319</v>
      </c>
      <c r="R202" s="173"/>
      <c r="S202" s="173">
        <f>'тарифы 2018 (1)'!AA202</f>
        <v>2903</v>
      </c>
      <c r="T202" s="173">
        <f>'тарифы 2018 (1)'!AC202</f>
        <v>2208</v>
      </c>
      <c r="U202" s="173">
        <f>'тарифы 2018 (1)'!AE202</f>
        <v>1382</v>
      </c>
      <c r="V202" s="173">
        <f>'тарифы 2018 (1)'!AG202</f>
        <v>1742</v>
      </c>
      <c r="W202" s="173">
        <f>'тарифы 2018 (1)'!AI202</f>
        <v>1445</v>
      </c>
      <c r="X202" s="173">
        <f>'тарифы 2018 (1)'!AK202</f>
        <v>1426</v>
      </c>
      <c r="Y202" s="174">
        <v>777</v>
      </c>
      <c r="Z202" s="173">
        <f>'тарифы 2018 (1)'!AO202</f>
        <v>2039.1</v>
      </c>
      <c r="AA202" s="173">
        <f>'тарифы 2018 (1)'!AQ202</f>
        <v>2311.473</v>
      </c>
      <c r="AB202" s="173">
        <f t="shared" si="11"/>
        <v>2311.473</v>
      </c>
      <c r="AC202" s="173">
        <f>'тарифы 2018 (1)'!AS202</f>
        <v>1974</v>
      </c>
      <c r="AD202" s="173">
        <f>'тарифы 2018 (1)'!AU202</f>
        <v>1748.7</v>
      </c>
      <c r="AE202" s="173">
        <f>'тарифы 2018 (1)'!AW202</f>
        <v>1229</v>
      </c>
      <c r="AF202" s="173">
        <f>'тарифы 2018 (1)'!AY202</f>
        <v>1340</v>
      </c>
      <c r="AG202" s="173">
        <f>'тарифы 2018 (1)'!BA202</f>
        <v>2665</v>
      </c>
      <c r="AH202" s="173">
        <f>'тарифы 2018 (1)'!BC202</f>
        <v>1245.9225723472669</v>
      </c>
      <c r="AI202" s="173">
        <f>'тарифы 2018 (1)'!BE202</f>
        <v>3448</v>
      </c>
      <c r="AJ202" s="173">
        <f>'тарифы 2018 (1)'!BG202</f>
        <v>1913</v>
      </c>
      <c r="AK202" s="173">
        <f>'тарифы 2018 (1)'!BI202</f>
        <v>1997</v>
      </c>
      <c r="AL202" s="173">
        <f>'тарифы 2018 (1)'!BK202</f>
        <v>1323</v>
      </c>
      <c r="AM202" s="173">
        <f>'тарифы 2018 (1)'!BM202</f>
        <v>1142</v>
      </c>
      <c r="AN202" s="173">
        <f>'тарифы 2018 (1)'!BO202</f>
        <v>1957</v>
      </c>
      <c r="AO202" s="173">
        <v>2928.2000000000003</v>
      </c>
      <c r="AP202" s="300">
        <f t="shared" si="12"/>
        <v>1800.3717586951793</v>
      </c>
      <c r="AQ202" s="300" t="e">
        <f t="shared" si="13"/>
        <v>#REF!</v>
      </c>
    </row>
    <row r="203" spans="1:43" s="195" customFormat="1" ht="41.25" customHeight="1" thickBot="1" x14ac:dyDescent="0.3">
      <c r="A203" s="205">
        <v>127</v>
      </c>
      <c r="B203" s="24" t="s">
        <v>193</v>
      </c>
      <c r="C203" s="1390" t="s">
        <v>3</v>
      </c>
      <c r="D203" s="1390"/>
      <c r="E203" s="1053" t="s">
        <v>8</v>
      </c>
      <c r="F203" s="224" t="e">
        <f>#REF!</f>
        <v>#REF!</v>
      </c>
      <c r="G203" s="1053">
        <v>3</v>
      </c>
      <c r="H203" s="206" t="e">
        <f t="shared" si="14"/>
        <v>#REF!</v>
      </c>
      <c r="I203" s="206" t="e">
        <f>(H203*($I$9+#REF!))+H203</f>
        <v>#REF!</v>
      </c>
      <c r="J203" s="274" t="e">
        <f>ROUND(I203*#REF!*#REF!,0)</f>
        <v>#REF!</v>
      </c>
      <c r="K203" s="275" t="e">
        <f>'тарифы 2018 (1)'!K203</f>
        <v>#REF!</v>
      </c>
      <c r="L203" s="173">
        <f>'тарифы 2018 (1)'!M203</f>
        <v>1122</v>
      </c>
      <c r="M203" s="173">
        <f>'тарифы 2018 (1)'!O203</f>
        <v>1028.7</v>
      </c>
      <c r="N203" s="173">
        <f>'тарифы 2018 (1)'!Q203</f>
        <v>1426.5</v>
      </c>
      <c r="O203" s="173">
        <f>'тарифы 2018 (1)'!S203</f>
        <v>1530.6</v>
      </c>
      <c r="P203" s="173">
        <f>'тарифы 2018 (1)'!U203</f>
        <v>877</v>
      </c>
      <c r="Q203" s="173">
        <f>'тарифы 2018 (1)'!W203</f>
        <v>1519.5963684110841</v>
      </c>
      <c r="R203" s="173"/>
      <c r="S203" s="173">
        <f>'тарифы 2018 (1)'!AA203</f>
        <v>2488</v>
      </c>
      <c r="T203" s="173">
        <f>'тарифы 2018 (1)'!AC203</f>
        <v>1892</v>
      </c>
      <c r="U203" s="173">
        <f>'тарифы 2018 (1)'!AE203</f>
        <v>1185</v>
      </c>
      <c r="V203" s="173">
        <f>'тарифы 2018 (1)'!AG203</f>
        <v>1493</v>
      </c>
      <c r="W203" s="173">
        <f>'тарифы 2018 (1)'!AI203</f>
        <v>1237</v>
      </c>
      <c r="X203" s="173">
        <f>'тарифы 2018 (1)'!AK203</f>
        <v>1222</v>
      </c>
      <c r="Y203" s="174">
        <v>777</v>
      </c>
      <c r="Z203" s="173">
        <f>'тарифы 2018 (1)'!AO203</f>
        <v>1747.8</v>
      </c>
      <c r="AA203" s="173">
        <f>'тарифы 2018 (1)'!AQ203</f>
        <v>1981.7069999999999</v>
      </c>
      <c r="AB203" s="173">
        <f t="shared" si="11"/>
        <v>1981.7069999999999</v>
      </c>
      <c r="AC203" s="173">
        <f>'тарифы 2018 (1)'!AS203</f>
        <v>1692</v>
      </c>
      <c r="AD203" s="173">
        <f>'тарифы 2018 (1)'!AU203</f>
        <v>1498.89</v>
      </c>
      <c r="AE203" s="173">
        <f>'тарифы 2018 (1)'!AW203</f>
        <v>1053</v>
      </c>
      <c r="AF203" s="173">
        <f>'тарифы 2018 (1)'!AY203</f>
        <v>1149</v>
      </c>
      <c r="AG203" s="173">
        <f>'тарифы 2018 (1)'!BA203</f>
        <v>2285</v>
      </c>
      <c r="AH203" s="173">
        <f>'тарифы 2018 (1)'!BC203</f>
        <v>1068.1018649517687</v>
      </c>
      <c r="AI203" s="173">
        <f>'тарифы 2018 (1)'!BE203</f>
        <v>2956</v>
      </c>
      <c r="AJ203" s="173">
        <f>'тарифы 2018 (1)'!BG203</f>
        <v>1640</v>
      </c>
      <c r="AK203" s="173">
        <f>'тарифы 2018 (1)'!BI203</f>
        <v>1712</v>
      </c>
      <c r="AL203" s="173">
        <f>'тарифы 2018 (1)'!BK203</f>
        <v>1134</v>
      </c>
      <c r="AM203" s="173">
        <f>'тарифы 2018 (1)'!BM203</f>
        <v>979</v>
      </c>
      <c r="AN203" s="173">
        <f>'тарифы 2018 (1)'!BO203</f>
        <v>1677</v>
      </c>
      <c r="AO203" s="173">
        <v>2509.1000000000004</v>
      </c>
      <c r="AP203" s="300">
        <f t="shared" si="12"/>
        <v>1546.9897321849257</v>
      </c>
      <c r="AQ203" s="300" t="e">
        <f t="shared" si="13"/>
        <v>#REF!</v>
      </c>
    </row>
    <row r="204" spans="1:43" s="195" customFormat="1" ht="41.25" customHeight="1" thickBot="1" x14ac:dyDescent="0.3">
      <c r="A204" s="205">
        <v>128</v>
      </c>
      <c r="B204" s="24" t="s">
        <v>194</v>
      </c>
      <c r="C204" s="1390" t="s">
        <v>3</v>
      </c>
      <c r="D204" s="1390"/>
      <c r="E204" s="1053" t="s">
        <v>8</v>
      </c>
      <c r="F204" s="224" t="e">
        <f>#REF!</f>
        <v>#REF!</v>
      </c>
      <c r="G204" s="1053">
        <v>1</v>
      </c>
      <c r="H204" s="206" t="e">
        <f t="shared" si="14"/>
        <v>#REF!</v>
      </c>
      <c r="I204" s="206" t="e">
        <f>(H204*($I$9+#REF!))+H204</f>
        <v>#REF!</v>
      </c>
      <c r="J204" s="274" t="e">
        <f>ROUND(I204*#REF!*#REF!,0)</f>
        <v>#REF!</v>
      </c>
      <c r="K204" s="275" t="e">
        <f>'тарифы 2018 (1)'!K204</f>
        <v>#REF!</v>
      </c>
      <c r="L204" s="173">
        <f>'тарифы 2018 (1)'!M204</f>
        <v>374</v>
      </c>
      <c r="M204" s="173">
        <f>'тарифы 2018 (1)'!O204</f>
        <v>342.9</v>
      </c>
      <c r="N204" s="173">
        <f>'тарифы 2018 (1)'!Q204</f>
        <v>475.5</v>
      </c>
      <c r="O204" s="173">
        <f>'тарифы 2018 (1)'!S204</f>
        <v>510.2</v>
      </c>
      <c r="P204" s="173">
        <f>'тарифы 2018 (1)'!U204</f>
        <v>292</v>
      </c>
      <c r="Q204" s="173">
        <f>'тарифы 2018 (1)'!W204</f>
        <v>506.53212280369479</v>
      </c>
      <c r="R204" s="173"/>
      <c r="S204" s="173">
        <f>'тарифы 2018 (1)'!AA204</f>
        <v>829</v>
      </c>
      <c r="T204" s="173">
        <f>'тарифы 2018 (1)'!AC204</f>
        <v>631</v>
      </c>
      <c r="U204" s="173">
        <f>'тарифы 2018 (1)'!AE204</f>
        <v>395</v>
      </c>
      <c r="V204" s="173">
        <f>'тарифы 2018 (1)'!AG204</f>
        <v>498</v>
      </c>
      <c r="W204" s="173">
        <f>'тарифы 2018 (1)'!AI204</f>
        <v>412</v>
      </c>
      <c r="X204" s="173">
        <f>'тарифы 2018 (1)'!AK204</f>
        <v>407</v>
      </c>
      <c r="Y204" s="174">
        <v>777</v>
      </c>
      <c r="Z204" s="173">
        <f>'тарифы 2018 (1)'!AO204</f>
        <v>582.6</v>
      </c>
      <c r="AA204" s="173">
        <f>'тарифы 2018 (1)'!AQ204</f>
        <v>660.56899999999996</v>
      </c>
      <c r="AB204" s="173">
        <f t="shared" si="11"/>
        <v>660.56899999999996</v>
      </c>
      <c r="AC204" s="173">
        <f>'тарифы 2018 (1)'!AS204</f>
        <v>564</v>
      </c>
      <c r="AD204" s="173">
        <f>'тарифы 2018 (1)'!AU204</f>
        <v>499.63</v>
      </c>
      <c r="AE204" s="173">
        <f>'тарифы 2018 (1)'!AW204</f>
        <v>351</v>
      </c>
      <c r="AF204" s="173">
        <f>'тарифы 2018 (1)'!AY204</f>
        <v>383</v>
      </c>
      <c r="AG204" s="173">
        <f>'тарифы 2018 (1)'!BA204</f>
        <v>646</v>
      </c>
      <c r="AH204" s="173">
        <f>'тарифы 2018 (1)'!BC204</f>
        <v>356.23022508038588</v>
      </c>
      <c r="AI204" s="173">
        <f>'тарифы 2018 (1)'!BE204</f>
        <v>985</v>
      </c>
      <c r="AJ204" s="173">
        <f>'тарифы 2018 (1)'!BG204</f>
        <v>547</v>
      </c>
      <c r="AK204" s="173">
        <f>'тарифы 2018 (1)'!BI204</f>
        <v>571</v>
      </c>
      <c r="AL204" s="173">
        <f>'тарифы 2018 (1)'!BK204</f>
        <v>378</v>
      </c>
      <c r="AM204" s="173">
        <f>'тарифы 2018 (1)'!BM204</f>
        <v>327</v>
      </c>
      <c r="AN204" s="173">
        <f>'тарифы 2018 (1)'!BO204</f>
        <v>559</v>
      </c>
      <c r="AO204" s="173">
        <v>836.00000000000011</v>
      </c>
      <c r="AP204" s="300">
        <f t="shared" si="12"/>
        <v>529.54242578910623</v>
      </c>
      <c r="AQ204" s="300" t="e">
        <f t="shared" si="13"/>
        <v>#REF!</v>
      </c>
    </row>
    <row r="205" spans="1:43" s="195" customFormat="1" ht="41.25" customHeight="1" thickBot="1" x14ac:dyDescent="0.3">
      <c r="A205" s="205">
        <v>129</v>
      </c>
      <c r="B205" s="24" t="s">
        <v>195</v>
      </c>
      <c r="C205" s="1390" t="s">
        <v>3</v>
      </c>
      <c r="D205" s="1390"/>
      <c r="E205" s="1053" t="s">
        <v>8</v>
      </c>
      <c r="F205" s="224" t="e">
        <f>#REF!</f>
        <v>#REF!</v>
      </c>
      <c r="G205" s="1053">
        <v>1</v>
      </c>
      <c r="H205" s="206" t="e">
        <f t="shared" si="14"/>
        <v>#REF!</v>
      </c>
      <c r="I205" s="206" t="e">
        <f>(H205*($I$9+#REF!))+H205</f>
        <v>#REF!</v>
      </c>
      <c r="J205" s="274" t="e">
        <f>ROUND(I205*#REF!*#REF!,0)</f>
        <v>#REF!</v>
      </c>
      <c r="K205" s="275" t="e">
        <f>'тарифы 2018 (1)'!K205</f>
        <v>#REF!</v>
      </c>
      <c r="L205" s="173">
        <f>'тарифы 2018 (1)'!M205</f>
        <v>374</v>
      </c>
      <c r="M205" s="173">
        <f>'тарифы 2018 (1)'!O205</f>
        <v>342.9</v>
      </c>
      <c r="N205" s="173">
        <f>'тарифы 2018 (1)'!Q205</f>
        <v>475.5</v>
      </c>
      <c r="O205" s="173">
        <f>'тарифы 2018 (1)'!S205</f>
        <v>510.2</v>
      </c>
      <c r="P205" s="173">
        <f>'тарифы 2018 (1)'!U205</f>
        <v>292</v>
      </c>
      <c r="Q205" s="173">
        <f>'тарифы 2018 (1)'!W205</f>
        <v>506.53212280369479</v>
      </c>
      <c r="R205" s="173"/>
      <c r="S205" s="173">
        <f>'тарифы 2018 (1)'!AA205</f>
        <v>829</v>
      </c>
      <c r="T205" s="173">
        <f>'тарифы 2018 (1)'!AC205</f>
        <v>631</v>
      </c>
      <c r="U205" s="173">
        <f>'тарифы 2018 (1)'!AE205</f>
        <v>395</v>
      </c>
      <c r="V205" s="173">
        <f>'тарифы 2018 (1)'!AG205</f>
        <v>498</v>
      </c>
      <c r="W205" s="173">
        <f>'тарифы 2018 (1)'!AI205</f>
        <v>412</v>
      </c>
      <c r="X205" s="173">
        <f>'тарифы 2018 (1)'!AK205</f>
        <v>407</v>
      </c>
      <c r="Y205" s="174">
        <v>693</v>
      </c>
      <c r="Z205" s="173">
        <f>'тарифы 2018 (1)'!AO205</f>
        <v>582.6</v>
      </c>
      <c r="AA205" s="173">
        <f>'тарифы 2018 (1)'!AQ205</f>
        <v>660.56899999999996</v>
      </c>
      <c r="AB205" s="173">
        <f t="shared" ref="AB205:AB268" si="15">AA205</f>
        <v>660.56899999999996</v>
      </c>
      <c r="AC205" s="173">
        <f>'тарифы 2018 (1)'!AS205</f>
        <v>564</v>
      </c>
      <c r="AD205" s="173">
        <f>'тарифы 2018 (1)'!AU205</f>
        <v>499.63</v>
      </c>
      <c r="AE205" s="173">
        <f>'тарифы 2018 (1)'!AW205</f>
        <v>351</v>
      </c>
      <c r="AF205" s="173">
        <f>'тарифы 2018 (1)'!AY205</f>
        <v>383</v>
      </c>
      <c r="AG205" s="173">
        <f>'тарифы 2018 (1)'!BA205</f>
        <v>646</v>
      </c>
      <c r="AH205" s="173">
        <f>'тарифы 2018 (1)'!BC205</f>
        <v>356.23022508038588</v>
      </c>
      <c r="AI205" s="173">
        <f>'тарифы 2018 (1)'!BE205</f>
        <v>985</v>
      </c>
      <c r="AJ205" s="173">
        <f>'тарифы 2018 (1)'!BG205</f>
        <v>547</v>
      </c>
      <c r="AK205" s="173">
        <f>'тарифы 2018 (1)'!BI205</f>
        <v>571</v>
      </c>
      <c r="AL205" s="173">
        <f>'тарифы 2018 (1)'!BK205</f>
        <v>378</v>
      </c>
      <c r="AM205" s="173">
        <f>'тарифы 2018 (1)'!BM205</f>
        <v>327</v>
      </c>
      <c r="AN205" s="173">
        <f>'тарифы 2018 (1)'!BO205</f>
        <v>559</v>
      </c>
      <c r="AO205" s="173">
        <v>876.85120556000004</v>
      </c>
      <c r="AP205" s="300">
        <f t="shared" si="12"/>
        <v>528.05453632565798</v>
      </c>
      <c r="AQ205" s="300" t="e">
        <f t="shared" si="13"/>
        <v>#REF!</v>
      </c>
    </row>
    <row r="206" spans="1:43" s="195" customFormat="1" ht="41.25" customHeight="1" thickBot="1" x14ac:dyDescent="0.3">
      <c r="A206" s="205">
        <v>130</v>
      </c>
      <c r="B206" s="24" t="s">
        <v>196</v>
      </c>
      <c r="C206" s="1390" t="s">
        <v>3</v>
      </c>
      <c r="D206" s="1390"/>
      <c r="E206" s="1053" t="s">
        <v>8</v>
      </c>
      <c r="F206" s="224" t="e">
        <f>#REF!</f>
        <v>#REF!</v>
      </c>
      <c r="G206" s="1053">
        <v>1</v>
      </c>
      <c r="H206" s="206" t="e">
        <f t="shared" si="14"/>
        <v>#REF!</v>
      </c>
      <c r="I206" s="206" t="e">
        <f>(H206*($I$9+#REF!))+H206</f>
        <v>#REF!</v>
      </c>
      <c r="J206" s="274" t="e">
        <f>ROUND(I206*#REF!*#REF!,0)</f>
        <v>#REF!</v>
      </c>
      <c r="K206" s="275" t="e">
        <f>'тарифы 2018 (1)'!K206</f>
        <v>#REF!</v>
      </c>
      <c r="L206" s="173">
        <f>'тарифы 2018 (1)'!M206</f>
        <v>374</v>
      </c>
      <c r="M206" s="173">
        <f>'тарифы 2018 (1)'!O206</f>
        <v>342.9</v>
      </c>
      <c r="N206" s="173">
        <f>'тарифы 2018 (1)'!Q206</f>
        <v>475.5</v>
      </c>
      <c r="O206" s="173">
        <f>'тарифы 2018 (1)'!S206</f>
        <v>510.2</v>
      </c>
      <c r="P206" s="173">
        <f>'тарифы 2018 (1)'!U206</f>
        <v>292</v>
      </c>
      <c r="Q206" s="173">
        <f>'тарифы 2018 (1)'!W206</f>
        <v>506.53212280369479</v>
      </c>
      <c r="R206" s="173"/>
      <c r="S206" s="173">
        <f>'тарифы 2018 (1)'!AA206</f>
        <v>829</v>
      </c>
      <c r="T206" s="173">
        <f>'тарифы 2018 (1)'!AC206</f>
        <v>631</v>
      </c>
      <c r="U206" s="173">
        <f>'тарифы 2018 (1)'!AE206</f>
        <v>395</v>
      </c>
      <c r="V206" s="173">
        <f>'тарифы 2018 (1)'!AG206</f>
        <v>498</v>
      </c>
      <c r="W206" s="173">
        <f>'тарифы 2018 (1)'!AI206</f>
        <v>412</v>
      </c>
      <c r="X206" s="173">
        <f>'тарифы 2018 (1)'!AK206</f>
        <v>407</v>
      </c>
      <c r="Y206" s="174">
        <v>693</v>
      </c>
      <c r="Z206" s="173">
        <f>'тарифы 2018 (1)'!AO206</f>
        <v>582.6</v>
      </c>
      <c r="AA206" s="173">
        <f>'тарифы 2018 (1)'!AQ206</f>
        <v>660.56899999999996</v>
      </c>
      <c r="AB206" s="173">
        <f t="shared" si="15"/>
        <v>660.56899999999996</v>
      </c>
      <c r="AC206" s="173">
        <f>'тарифы 2018 (1)'!AS206</f>
        <v>564</v>
      </c>
      <c r="AD206" s="173">
        <f>'тарифы 2018 (1)'!AU206</f>
        <v>499.63</v>
      </c>
      <c r="AE206" s="173">
        <f>'тарифы 2018 (1)'!AW206</f>
        <v>351</v>
      </c>
      <c r="AF206" s="173">
        <f>'тарифы 2018 (1)'!AY206</f>
        <v>383</v>
      </c>
      <c r="AG206" s="173">
        <f>'тарифы 2018 (1)'!BA206</f>
        <v>646</v>
      </c>
      <c r="AH206" s="173">
        <f>'тарифы 2018 (1)'!BC206</f>
        <v>356.23022508038588</v>
      </c>
      <c r="AI206" s="173">
        <f>'тарифы 2018 (1)'!BE206</f>
        <v>985</v>
      </c>
      <c r="AJ206" s="173">
        <f>'тарифы 2018 (1)'!BG206</f>
        <v>547</v>
      </c>
      <c r="AK206" s="173">
        <f>'тарифы 2018 (1)'!BI206</f>
        <v>571</v>
      </c>
      <c r="AL206" s="173">
        <f>'тарифы 2018 (1)'!BK206</f>
        <v>378</v>
      </c>
      <c r="AM206" s="173">
        <f>'тарифы 2018 (1)'!BM206</f>
        <v>327</v>
      </c>
      <c r="AN206" s="173">
        <f>'тарифы 2018 (1)'!BO206</f>
        <v>559</v>
      </c>
      <c r="AO206" s="173">
        <v>836.00000000000011</v>
      </c>
      <c r="AP206" s="300">
        <f t="shared" si="12"/>
        <v>526.64587406496833</v>
      </c>
      <c r="AQ206" s="300" t="e">
        <f t="shared" si="13"/>
        <v>#REF!</v>
      </c>
    </row>
    <row r="207" spans="1:43" s="195" customFormat="1" ht="41.25" customHeight="1" thickBot="1" x14ac:dyDescent="0.3">
      <c r="A207" s="205">
        <v>131</v>
      </c>
      <c r="B207" s="24" t="s">
        <v>197</v>
      </c>
      <c r="C207" s="1390" t="s">
        <v>3</v>
      </c>
      <c r="D207" s="1390"/>
      <c r="E207" s="1053" t="s">
        <v>8</v>
      </c>
      <c r="F207" s="224" t="e">
        <f>#REF!</f>
        <v>#REF!</v>
      </c>
      <c r="G207" s="1053">
        <v>1</v>
      </c>
      <c r="H207" s="206" t="e">
        <f t="shared" si="14"/>
        <v>#REF!</v>
      </c>
      <c r="I207" s="206" t="e">
        <f>(H207*($I$9+#REF!))+H207</f>
        <v>#REF!</v>
      </c>
      <c r="J207" s="274" t="e">
        <f>ROUND(I207*#REF!*#REF!,0)</f>
        <v>#REF!</v>
      </c>
      <c r="K207" s="275" t="e">
        <f>'тарифы 2018 (1)'!K207</f>
        <v>#REF!</v>
      </c>
      <c r="L207" s="173">
        <f>'тарифы 2018 (1)'!M207</f>
        <v>374</v>
      </c>
      <c r="M207" s="173">
        <f>'тарифы 2018 (1)'!O207</f>
        <v>342.9</v>
      </c>
      <c r="N207" s="173">
        <f>'тарифы 2018 (1)'!Q207</f>
        <v>475.5</v>
      </c>
      <c r="O207" s="173">
        <f>'тарифы 2018 (1)'!S207</f>
        <v>510.2</v>
      </c>
      <c r="P207" s="173">
        <f>'тарифы 2018 (1)'!U207</f>
        <v>292</v>
      </c>
      <c r="Q207" s="173">
        <f>'тарифы 2018 (1)'!W207</f>
        <v>506.53212280369479</v>
      </c>
      <c r="R207" s="173"/>
      <c r="S207" s="173">
        <f>'тарифы 2018 (1)'!AA207</f>
        <v>829</v>
      </c>
      <c r="T207" s="173">
        <f>'тарифы 2018 (1)'!AC207</f>
        <v>631</v>
      </c>
      <c r="U207" s="173">
        <f>'тарифы 2018 (1)'!AE207</f>
        <v>395</v>
      </c>
      <c r="V207" s="173">
        <f>'тарифы 2018 (1)'!AG207</f>
        <v>498</v>
      </c>
      <c r="W207" s="173">
        <f>'тарифы 2018 (1)'!AI207</f>
        <v>412</v>
      </c>
      <c r="X207" s="173">
        <f>'тарифы 2018 (1)'!AK207</f>
        <v>407</v>
      </c>
      <c r="Y207" s="174">
        <v>693</v>
      </c>
      <c r="Z207" s="173">
        <f>'тарифы 2018 (1)'!AO207</f>
        <v>582.6</v>
      </c>
      <c r="AA207" s="173">
        <f>'тарифы 2018 (1)'!AQ207</f>
        <v>660.56899999999996</v>
      </c>
      <c r="AB207" s="173">
        <f t="shared" si="15"/>
        <v>660.56899999999996</v>
      </c>
      <c r="AC207" s="173">
        <f>'тарифы 2018 (1)'!AS207</f>
        <v>564</v>
      </c>
      <c r="AD207" s="173">
        <f>'тарифы 2018 (1)'!AU207</f>
        <v>499.63</v>
      </c>
      <c r="AE207" s="173">
        <f>'тарифы 2018 (1)'!AW207</f>
        <v>351</v>
      </c>
      <c r="AF207" s="173">
        <f>'тарифы 2018 (1)'!AY207</f>
        <v>383</v>
      </c>
      <c r="AG207" s="173">
        <f>'тарифы 2018 (1)'!BA207</f>
        <v>646</v>
      </c>
      <c r="AH207" s="173">
        <f>'тарифы 2018 (1)'!BC207</f>
        <v>356.23022508038588</v>
      </c>
      <c r="AI207" s="173">
        <f>'тарифы 2018 (1)'!BE207</f>
        <v>985</v>
      </c>
      <c r="AJ207" s="173">
        <f>'тарифы 2018 (1)'!BG207</f>
        <v>547</v>
      </c>
      <c r="AK207" s="173">
        <f>'тарифы 2018 (1)'!BI207</f>
        <v>571</v>
      </c>
      <c r="AL207" s="173">
        <f>'тарифы 2018 (1)'!BK207</f>
        <v>378</v>
      </c>
      <c r="AM207" s="173">
        <f>'тарифы 2018 (1)'!BM207</f>
        <v>327</v>
      </c>
      <c r="AN207" s="173">
        <f>'тарифы 2018 (1)'!BO207</f>
        <v>559</v>
      </c>
      <c r="AO207" s="173">
        <v>876.85120556000004</v>
      </c>
      <c r="AP207" s="300">
        <f t="shared" si="12"/>
        <v>528.05453632565798</v>
      </c>
      <c r="AQ207" s="300" t="e">
        <f t="shared" si="13"/>
        <v>#REF!</v>
      </c>
    </row>
    <row r="208" spans="1:43" s="195" customFormat="1" ht="41.25" customHeight="1" thickBot="1" x14ac:dyDescent="0.3">
      <c r="A208" s="205">
        <v>132</v>
      </c>
      <c r="B208" s="24" t="s">
        <v>198</v>
      </c>
      <c r="C208" s="1390" t="s">
        <v>3</v>
      </c>
      <c r="D208" s="1390"/>
      <c r="E208" s="1053" t="s">
        <v>8</v>
      </c>
      <c r="F208" s="224" t="e">
        <f>#REF!</f>
        <v>#REF!</v>
      </c>
      <c r="G208" s="1053">
        <v>0.5</v>
      </c>
      <c r="H208" s="206" t="e">
        <f t="shared" si="14"/>
        <v>#REF!</v>
      </c>
      <c r="I208" s="206" t="e">
        <f>(H208*($I$9+#REF!))+H208</f>
        <v>#REF!</v>
      </c>
      <c r="J208" s="274" t="e">
        <f>ROUND(I208*#REF!*#REF!,0)</f>
        <v>#REF!</v>
      </c>
      <c r="K208" s="275" t="e">
        <f>'тарифы 2018 (1)'!K208</f>
        <v>#REF!</v>
      </c>
      <c r="L208" s="173">
        <f>'тарифы 2018 (1)'!M208</f>
        <v>187</v>
      </c>
      <c r="M208" s="173">
        <f>'тарифы 2018 (1)'!O208</f>
        <v>171.4</v>
      </c>
      <c r="N208" s="173">
        <f>'тарифы 2018 (1)'!Q208</f>
        <v>237.75</v>
      </c>
      <c r="O208" s="173">
        <f>'тарифы 2018 (1)'!S208</f>
        <v>255.1</v>
      </c>
      <c r="P208" s="173">
        <f>'тарифы 2018 (1)'!U208</f>
        <v>146</v>
      </c>
      <c r="Q208" s="173">
        <f>'тарифы 2018 (1)'!W208</f>
        <v>253.2660614018474</v>
      </c>
      <c r="R208" s="173"/>
      <c r="S208" s="173">
        <f>'тарифы 2018 (1)'!AA208</f>
        <v>415</v>
      </c>
      <c r="T208" s="173">
        <f>'тарифы 2018 (1)'!AC208</f>
        <v>315</v>
      </c>
      <c r="U208" s="173">
        <f>'тарифы 2018 (1)'!AE208</f>
        <v>197</v>
      </c>
      <c r="V208" s="173">
        <f>'тарифы 2018 (1)'!AG208</f>
        <v>249</v>
      </c>
      <c r="W208" s="173">
        <f>'тарифы 2018 (1)'!AI208</f>
        <v>206</v>
      </c>
      <c r="X208" s="173">
        <f>'тарифы 2018 (1)'!AK208</f>
        <v>204</v>
      </c>
      <c r="Y208" s="174">
        <v>194</v>
      </c>
      <c r="Z208" s="173">
        <f>'тарифы 2018 (1)'!AO208</f>
        <v>291.3</v>
      </c>
      <c r="AA208" s="173">
        <f>'тарифы 2018 (1)'!AQ208</f>
        <v>329.76599999999996</v>
      </c>
      <c r="AB208" s="173">
        <f t="shared" si="15"/>
        <v>329.76599999999996</v>
      </c>
      <c r="AC208" s="173">
        <f>'тарифы 2018 (1)'!AS208</f>
        <v>282</v>
      </c>
      <c r="AD208" s="173">
        <f>'тарифы 2018 (1)'!AU208</f>
        <v>249.81</v>
      </c>
      <c r="AE208" s="173">
        <f>'тарифы 2018 (1)'!AW208</f>
        <v>176</v>
      </c>
      <c r="AF208" s="173">
        <f>'тарифы 2018 (1)'!AY208</f>
        <v>191</v>
      </c>
      <c r="AG208" s="173">
        <f>'тарифы 2018 (1)'!BA208</f>
        <v>326</v>
      </c>
      <c r="AH208" s="173">
        <f>'тарифы 2018 (1)'!BC208</f>
        <v>177.8207073954984</v>
      </c>
      <c r="AI208" s="173">
        <f>'тарифы 2018 (1)'!BE208</f>
        <v>493</v>
      </c>
      <c r="AJ208" s="173">
        <f>'тарифы 2018 (1)'!BG208</f>
        <v>273</v>
      </c>
      <c r="AK208" s="173">
        <f>'тарифы 2018 (1)'!BI208</f>
        <v>285</v>
      </c>
      <c r="AL208" s="173">
        <f>'тарифы 2018 (1)'!BK208</f>
        <v>189</v>
      </c>
      <c r="AM208" s="173">
        <f>'тарифы 2018 (1)'!BM208</f>
        <v>163</v>
      </c>
      <c r="AN208" s="173">
        <f>'тарифы 2018 (1)'!BO208</f>
        <v>280</v>
      </c>
      <c r="AO208" s="173">
        <v>418.00000000000006</v>
      </c>
      <c r="AP208" s="300">
        <f t="shared" si="12"/>
        <v>258.10271616542576</v>
      </c>
      <c r="AQ208" s="300" t="e">
        <f t="shared" si="13"/>
        <v>#REF!</v>
      </c>
    </row>
    <row r="209" spans="1:43" s="195" customFormat="1" ht="41.25" customHeight="1" thickBot="1" x14ac:dyDescent="0.3">
      <c r="A209" s="205">
        <v>133</v>
      </c>
      <c r="B209" s="24" t="s">
        <v>199</v>
      </c>
      <c r="C209" s="1390" t="s">
        <v>3</v>
      </c>
      <c r="D209" s="1390"/>
      <c r="E209" s="1053" t="s">
        <v>8</v>
      </c>
      <c r="F209" s="224" t="e">
        <f>#REF!</f>
        <v>#REF!</v>
      </c>
      <c r="G209" s="1053">
        <v>0.5</v>
      </c>
      <c r="H209" s="206" t="e">
        <f t="shared" si="14"/>
        <v>#REF!</v>
      </c>
      <c r="I209" s="206" t="e">
        <f>(H209*($I$9+#REF!))+H209</f>
        <v>#REF!</v>
      </c>
      <c r="J209" s="274" t="e">
        <f>ROUND(I209*#REF!*#REF!,0)</f>
        <v>#REF!</v>
      </c>
      <c r="K209" s="275" t="e">
        <f>'тарифы 2018 (1)'!K209</f>
        <v>#REF!</v>
      </c>
      <c r="L209" s="173">
        <f>'тарифы 2018 (1)'!M209</f>
        <v>187</v>
      </c>
      <c r="M209" s="173">
        <f>'тарифы 2018 (1)'!O209</f>
        <v>171.4</v>
      </c>
      <c r="N209" s="173">
        <f>'тарифы 2018 (1)'!Q209</f>
        <v>237.75</v>
      </c>
      <c r="O209" s="173">
        <f>'тарифы 2018 (1)'!S209</f>
        <v>255.1</v>
      </c>
      <c r="P209" s="173">
        <f>'тарифы 2018 (1)'!U209</f>
        <v>146</v>
      </c>
      <c r="Q209" s="173">
        <f>'тарифы 2018 (1)'!W209</f>
        <v>253.2660614018474</v>
      </c>
      <c r="R209" s="173"/>
      <c r="S209" s="173">
        <f>'тарифы 2018 (1)'!AA209</f>
        <v>415</v>
      </c>
      <c r="T209" s="173">
        <f>'тарифы 2018 (1)'!AC209</f>
        <v>315</v>
      </c>
      <c r="U209" s="173">
        <f>'тарифы 2018 (1)'!AE209</f>
        <v>197</v>
      </c>
      <c r="V209" s="173">
        <f>'тарифы 2018 (1)'!AG209</f>
        <v>249</v>
      </c>
      <c r="W209" s="173">
        <f>'тарифы 2018 (1)'!AI209</f>
        <v>206</v>
      </c>
      <c r="X209" s="173">
        <f>'тарифы 2018 (1)'!AK209</f>
        <v>204</v>
      </c>
      <c r="Y209" s="174">
        <v>194</v>
      </c>
      <c r="Z209" s="173">
        <f>'тарифы 2018 (1)'!AO209</f>
        <v>291.3</v>
      </c>
      <c r="AA209" s="173">
        <f>'тарифы 2018 (1)'!AQ209</f>
        <v>329.76599999999996</v>
      </c>
      <c r="AB209" s="173">
        <f t="shared" si="15"/>
        <v>329.76599999999996</v>
      </c>
      <c r="AC209" s="173">
        <f>'тарифы 2018 (1)'!AS209</f>
        <v>282</v>
      </c>
      <c r="AD209" s="173">
        <f>'тарифы 2018 (1)'!AU209</f>
        <v>249.81</v>
      </c>
      <c r="AE209" s="173">
        <f>'тарифы 2018 (1)'!AW209</f>
        <v>176</v>
      </c>
      <c r="AF209" s="173">
        <f>'тарифы 2018 (1)'!AY209</f>
        <v>191</v>
      </c>
      <c r="AG209" s="173">
        <f>'тарифы 2018 (1)'!BA209</f>
        <v>326</v>
      </c>
      <c r="AH209" s="173">
        <f>'тарифы 2018 (1)'!BC209</f>
        <v>177.8207073954984</v>
      </c>
      <c r="AI209" s="173">
        <f>'тарифы 2018 (1)'!BE209</f>
        <v>493</v>
      </c>
      <c r="AJ209" s="173">
        <f>'тарифы 2018 (1)'!BG209</f>
        <v>273</v>
      </c>
      <c r="AK209" s="173">
        <f>'тарифы 2018 (1)'!BI209</f>
        <v>285</v>
      </c>
      <c r="AL209" s="173">
        <f>'тарифы 2018 (1)'!BK209</f>
        <v>189</v>
      </c>
      <c r="AM209" s="173">
        <f>'тарифы 2018 (1)'!BM209</f>
        <v>163</v>
      </c>
      <c r="AN209" s="173">
        <f>'тарифы 2018 (1)'!BO209</f>
        <v>280</v>
      </c>
      <c r="AO209" s="173">
        <v>438.41876231999998</v>
      </c>
      <c r="AP209" s="300">
        <f t="shared" ref="AP209:AP272" si="16">AVERAGE(L209:AO209)</f>
        <v>258.80681141783953</v>
      </c>
      <c r="AQ209" s="300" t="e">
        <f t="shared" ref="AQ209:AQ272" si="17">AP209*100/K209</f>
        <v>#REF!</v>
      </c>
    </row>
    <row r="210" spans="1:43" s="195" customFormat="1" ht="41.25" customHeight="1" thickBot="1" x14ac:dyDescent="0.3">
      <c r="A210" s="205">
        <v>134</v>
      </c>
      <c r="B210" s="24" t="s">
        <v>200</v>
      </c>
      <c r="C210" s="1390" t="s">
        <v>3</v>
      </c>
      <c r="D210" s="1390"/>
      <c r="E210" s="1053" t="s">
        <v>8</v>
      </c>
      <c r="F210" s="224" t="e">
        <f>#REF!</f>
        <v>#REF!</v>
      </c>
      <c r="G210" s="1053">
        <v>2.1</v>
      </c>
      <c r="H210" s="206" t="e">
        <f t="shared" si="14"/>
        <v>#REF!</v>
      </c>
      <c r="I210" s="206" t="e">
        <f>(H210*($I$9+#REF!))+H210</f>
        <v>#REF!</v>
      </c>
      <c r="J210" s="274" t="e">
        <f>ROUND(I210*#REF!*#REF!,0)</f>
        <v>#REF!</v>
      </c>
      <c r="K210" s="275" t="e">
        <f>'тарифы 2018 (1)'!K210</f>
        <v>#REF!</v>
      </c>
      <c r="L210" s="173">
        <f>'тарифы 2018 (1)'!M210</f>
        <v>785</v>
      </c>
      <c r="M210" s="173">
        <f>'тарифы 2018 (1)'!O210</f>
        <v>720.1</v>
      </c>
      <c r="N210" s="173">
        <f>'тарифы 2018 (1)'!Q210</f>
        <v>998.25</v>
      </c>
      <c r="O210" s="173">
        <f>'тарифы 2018 (1)'!S210</f>
        <v>1071.4000000000001</v>
      </c>
      <c r="P210" s="173">
        <f>'тарифы 2018 (1)'!U210</f>
        <v>614</v>
      </c>
      <c r="Q210" s="173">
        <f>'тарифы 2018 (1)'!W210</f>
        <v>1063.7174578877591</v>
      </c>
      <c r="R210" s="173"/>
      <c r="S210" s="173">
        <f>'тарифы 2018 (1)'!AA210</f>
        <v>1742</v>
      </c>
      <c r="T210" s="173">
        <f>'тарифы 2018 (1)'!AC210</f>
        <v>1325</v>
      </c>
      <c r="U210" s="173">
        <f>'тарифы 2018 (1)'!AE210</f>
        <v>829</v>
      </c>
      <c r="V210" s="173">
        <f>'тарифы 2018 (1)'!AG210</f>
        <v>1045</v>
      </c>
      <c r="W210" s="173">
        <f>'тарифы 2018 (1)'!AI210</f>
        <v>866</v>
      </c>
      <c r="X210" s="173">
        <f>'тарифы 2018 (1)'!AK210</f>
        <v>856</v>
      </c>
      <c r="Y210" s="174">
        <v>334</v>
      </c>
      <c r="Z210" s="173">
        <f>'тарифы 2018 (1)'!AO210</f>
        <v>1223.4000000000001</v>
      </c>
      <c r="AA210" s="173">
        <f>'тарифы 2018 (1)'!AQ210</f>
        <v>2377.8409999999999</v>
      </c>
      <c r="AB210" s="173">
        <f t="shared" si="15"/>
        <v>2377.8409999999999</v>
      </c>
      <c r="AC210" s="173">
        <f>'тарифы 2018 (1)'!AS210</f>
        <v>1185</v>
      </c>
      <c r="AD210" s="173">
        <f>'тарифы 2018 (1)'!AU210</f>
        <v>1049.22</v>
      </c>
      <c r="AE210" s="173">
        <f>'тарифы 2018 (1)'!AW210</f>
        <v>737</v>
      </c>
      <c r="AF210" s="173">
        <f>'тарифы 2018 (1)'!AY210</f>
        <v>804</v>
      </c>
      <c r="AG210" s="173">
        <f>'тарифы 2018 (1)'!BA210</f>
        <v>1600</v>
      </c>
      <c r="AH210" s="173">
        <f>'тарифы 2018 (1)'!BC210</f>
        <v>747.68575803981628</v>
      </c>
      <c r="AI210" s="173">
        <f>'тарифы 2018 (1)'!BE210</f>
        <v>2069</v>
      </c>
      <c r="AJ210" s="173">
        <f>'тарифы 2018 (1)'!BG210</f>
        <v>1148</v>
      </c>
      <c r="AK210" s="173">
        <f>'тарифы 2018 (1)'!BI210</f>
        <v>1198</v>
      </c>
      <c r="AL210" s="173">
        <f>'тарифы 2018 (1)'!BK210</f>
        <v>794</v>
      </c>
      <c r="AM210" s="173">
        <f>'тарифы 2018 (1)'!BM210</f>
        <v>686</v>
      </c>
      <c r="AN210" s="173">
        <f>'тарифы 2018 (1)'!BO210</f>
        <v>1174</v>
      </c>
      <c r="AO210" s="173">
        <v>1308.73048812</v>
      </c>
      <c r="AP210" s="300">
        <f t="shared" si="16"/>
        <v>1128.5926104843993</v>
      </c>
      <c r="AQ210" s="300" t="e">
        <f t="shared" si="17"/>
        <v>#REF!</v>
      </c>
    </row>
    <row r="211" spans="1:43" s="195" customFormat="1" ht="41.25" customHeight="1" thickBot="1" x14ac:dyDescent="0.3">
      <c r="A211" s="205">
        <v>135</v>
      </c>
      <c r="B211" s="24" t="s">
        <v>201</v>
      </c>
      <c r="C211" s="1390" t="s">
        <v>3</v>
      </c>
      <c r="D211" s="1390"/>
      <c r="E211" s="1053" t="s">
        <v>8</v>
      </c>
      <c r="F211" s="224" t="e">
        <f>#REF!</f>
        <v>#REF!</v>
      </c>
      <c r="G211" s="1053">
        <v>1.75</v>
      </c>
      <c r="H211" s="206" t="e">
        <f t="shared" si="14"/>
        <v>#REF!</v>
      </c>
      <c r="I211" s="206" t="e">
        <f>(H211*($I$9+#REF!))+H211</f>
        <v>#REF!</v>
      </c>
      <c r="J211" s="274" t="e">
        <f>ROUND(I211*#REF!*#REF!,0)</f>
        <v>#REF!</v>
      </c>
      <c r="K211" s="275" t="e">
        <f>'тарифы 2018 (1)'!K211</f>
        <v>#REF!</v>
      </c>
      <c r="L211" s="173">
        <f>'тарифы 2018 (1)'!M211</f>
        <v>655</v>
      </c>
      <c r="M211" s="173">
        <f>'тарифы 2018 (1)'!O211</f>
        <v>600.1</v>
      </c>
      <c r="N211" s="173">
        <f>'тарифы 2018 (1)'!Q211</f>
        <v>831.75</v>
      </c>
      <c r="O211" s="173">
        <f>'тарифы 2018 (1)'!S211</f>
        <v>892.8</v>
      </c>
      <c r="P211" s="173">
        <f>'тарифы 2018 (1)'!U211</f>
        <v>511</v>
      </c>
      <c r="Q211" s="173">
        <f>'тарифы 2018 (1)'!W211</f>
        <v>886.43121490646593</v>
      </c>
      <c r="R211" s="173"/>
      <c r="S211" s="173">
        <f>'тарифы 2018 (1)'!AA211</f>
        <v>1451</v>
      </c>
      <c r="T211" s="173">
        <f>'тарифы 2018 (1)'!AC211</f>
        <v>1104</v>
      </c>
      <c r="U211" s="173">
        <f>'тарифы 2018 (1)'!AE211</f>
        <v>691</v>
      </c>
      <c r="V211" s="173">
        <f>'тарифы 2018 (1)'!AG211</f>
        <v>871</v>
      </c>
      <c r="W211" s="173">
        <f>'тарифы 2018 (1)'!AI211</f>
        <v>722</v>
      </c>
      <c r="X211" s="173">
        <f>'тарифы 2018 (1)'!AK211</f>
        <v>712</v>
      </c>
      <c r="Y211" s="174">
        <v>139</v>
      </c>
      <c r="Z211" s="173">
        <f>'тарифы 2018 (1)'!AO211</f>
        <v>1019.5</v>
      </c>
      <c r="AA211" s="173">
        <f>'тарифы 2018 (1)'!AQ211</f>
        <v>1156.2549999999999</v>
      </c>
      <c r="AB211" s="173">
        <f t="shared" si="15"/>
        <v>1156.2549999999999</v>
      </c>
      <c r="AC211" s="173">
        <f>'тарифы 2018 (1)'!AS211</f>
        <v>987</v>
      </c>
      <c r="AD211" s="173">
        <f>'тарифы 2018 (1)'!AU211</f>
        <v>874.35</v>
      </c>
      <c r="AE211" s="173">
        <f>'тарифы 2018 (1)'!AW211</f>
        <v>614</v>
      </c>
      <c r="AF211" s="173">
        <f>'тарифы 2018 (1)'!AY211</f>
        <v>670</v>
      </c>
      <c r="AG211" s="173">
        <f>'тарифы 2018 (1)'!BA211</f>
        <v>1331.9999999999998</v>
      </c>
      <c r="AH211" s="173">
        <f>'тарифы 2018 (1)'!BC211</f>
        <v>622.40323232323237</v>
      </c>
      <c r="AI211" s="173">
        <f>'тарифы 2018 (1)'!BE211</f>
        <v>1724</v>
      </c>
      <c r="AJ211" s="173">
        <f>'тарифы 2018 (1)'!BG211</f>
        <v>957</v>
      </c>
      <c r="AK211" s="173">
        <f>'тарифы 2018 (1)'!BI211</f>
        <v>999</v>
      </c>
      <c r="AL211" s="173">
        <f>'тарифы 2018 (1)'!BK211</f>
        <v>661</v>
      </c>
      <c r="AM211" s="173">
        <f>'тарифы 2018 (1)'!BM211</f>
        <v>571</v>
      </c>
      <c r="AN211" s="173">
        <f>'тарифы 2018 (1)'!BO211</f>
        <v>978</v>
      </c>
      <c r="AO211" s="173">
        <v>1464.1000000000001</v>
      </c>
      <c r="AP211" s="300">
        <f t="shared" si="16"/>
        <v>891.48084300792061</v>
      </c>
      <c r="AQ211" s="300" t="e">
        <f t="shared" si="17"/>
        <v>#REF!</v>
      </c>
    </row>
    <row r="212" spans="1:43" s="195" customFormat="1" ht="41.25" customHeight="1" thickBot="1" x14ac:dyDescent="0.3">
      <c r="A212" s="205">
        <v>136</v>
      </c>
      <c r="B212" s="24" t="s">
        <v>202</v>
      </c>
      <c r="C212" s="1390" t="s">
        <v>3</v>
      </c>
      <c r="D212" s="1390"/>
      <c r="E212" s="1053" t="s">
        <v>8</v>
      </c>
      <c r="F212" s="224" t="e">
        <f>#REF!</f>
        <v>#REF!</v>
      </c>
      <c r="G212" s="1053">
        <v>1.85</v>
      </c>
      <c r="H212" s="206" t="e">
        <f t="shared" si="14"/>
        <v>#REF!</v>
      </c>
      <c r="I212" s="206" t="e">
        <f>(H212*($I$9+#REF!))+H212</f>
        <v>#REF!</v>
      </c>
      <c r="J212" s="274" t="e">
        <f>ROUND(I212*#REF!*#REF!,0)</f>
        <v>#REF!</v>
      </c>
      <c r="K212" s="275" t="e">
        <f>'тарифы 2018 (1)'!K212</f>
        <v>#REF!</v>
      </c>
      <c r="L212" s="173">
        <f>'тарифы 2018 (1)'!M212</f>
        <v>692</v>
      </c>
      <c r="M212" s="173">
        <f>'тарифы 2018 (1)'!O212</f>
        <v>634.4</v>
      </c>
      <c r="N212" s="173">
        <f>'тарифы 2018 (1)'!Q212</f>
        <v>879.75</v>
      </c>
      <c r="O212" s="173">
        <f>'тарифы 2018 (1)'!S212</f>
        <v>943.9</v>
      </c>
      <c r="P212" s="173">
        <f>'тарифы 2018 (1)'!U212</f>
        <v>541</v>
      </c>
      <c r="Q212" s="173">
        <f>'тарифы 2018 (1)'!W212</f>
        <v>937.08442718683534</v>
      </c>
      <c r="R212" s="173"/>
      <c r="S212" s="173">
        <f>'тарифы 2018 (1)'!AA212</f>
        <v>1534</v>
      </c>
      <c r="T212" s="173">
        <f>'тарифы 2018 (1)'!AC212</f>
        <v>1167</v>
      </c>
      <c r="U212" s="173">
        <f>'тарифы 2018 (1)'!AE212</f>
        <v>730</v>
      </c>
      <c r="V212" s="173">
        <f>'тарифы 2018 (1)'!AG212</f>
        <v>921</v>
      </c>
      <c r="W212" s="173">
        <f>'тарифы 2018 (1)'!AI212</f>
        <v>764</v>
      </c>
      <c r="X212" s="173">
        <f>'тарифы 2018 (1)'!AK212</f>
        <v>753</v>
      </c>
      <c r="Y212" s="174">
        <v>194</v>
      </c>
      <c r="Z212" s="173">
        <f>'тарифы 2018 (1)'!AO212</f>
        <v>1077.8</v>
      </c>
      <c r="AA212" s="173">
        <f>'тарифы 2018 (1)'!AQ212</f>
        <v>1221.586</v>
      </c>
      <c r="AB212" s="173">
        <f t="shared" si="15"/>
        <v>1221.586</v>
      </c>
      <c r="AC212" s="173">
        <f>'тарифы 2018 (1)'!AS212</f>
        <v>1044</v>
      </c>
      <c r="AD212" s="173">
        <f>'тарифы 2018 (1)'!AU212</f>
        <v>924.31</v>
      </c>
      <c r="AE212" s="173">
        <f>'тарифы 2018 (1)'!AW212</f>
        <v>650</v>
      </c>
      <c r="AF212" s="173">
        <f>'тарифы 2018 (1)'!AY212</f>
        <v>708</v>
      </c>
      <c r="AG212" s="173">
        <f>'тарифы 2018 (1)'!BA212</f>
        <v>1405</v>
      </c>
      <c r="AH212" s="173">
        <f>'тарифы 2018 (1)'!BC212</f>
        <v>658.17271937445707</v>
      </c>
      <c r="AI212" s="173">
        <f>'тарифы 2018 (1)'!BE212</f>
        <v>1823</v>
      </c>
      <c r="AJ212" s="173">
        <f>'тарифы 2018 (1)'!BG212</f>
        <v>1011</v>
      </c>
      <c r="AK212" s="173">
        <f>'тарифы 2018 (1)'!BI212</f>
        <v>1056</v>
      </c>
      <c r="AL212" s="173">
        <f>'тарифы 2018 (1)'!BK212</f>
        <v>699</v>
      </c>
      <c r="AM212" s="173">
        <f>'тарифы 2018 (1)'!BM212</f>
        <v>604</v>
      </c>
      <c r="AN212" s="173">
        <f>'тарифы 2018 (1)'!BO212</f>
        <v>1034</v>
      </c>
      <c r="AO212" s="173">
        <v>1547.7</v>
      </c>
      <c r="AP212" s="300">
        <f t="shared" si="16"/>
        <v>944.00997057107907</v>
      </c>
      <c r="AQ212" s="300" t="e">
        <f t="shared" si="17"/>
        <v>#REF!</v>
      </c>
    </row>
    <row r="213" spans="1:43" s="195" customFormat="1" ht="41.25" customHeight="1" thickBot="1" x14ac:dyDescent="0.3">
      <c r="A213" s="205">
        <v>137</v>
      </c>
      <c r="B213" s="24" t="s">
        <v>203</v>
      </c>
      <c r="C213" s="1390" t="s">
        <v>3</v>
      </c>
      <c r="D213" s="1390"/>
      <c r="E213" s="1053" t="s">
        <v>8</v>
      </c>
      <c r="F213" s="224" t="e">
        <f>#REF!</f>
        <v>#REF!</v>
      </c>
      <c r="G213" s="1053">
        <v>4</v>
      </c>
      <c r="H213" s="206" t="e">
        <f t="shared" si="14"/>
        <v>#REF!</v>
      </c>
      <c r="I213" s="206" t="e">
        <f>(H213*($I$9+#REF!))+H213</f>
        <v>#REF!</v>
      </c>
      <c r="J213" s="274" t="e">
        <f>ROUND(I213*#REF!*#REF!,0)</f>
        <v>#REF!</v>
      </c>
      <c r="K213" s="275" t="e">
        <f>'тарифы 2018 (1)'!K213</f>
        <v>#REF!</v>
      </c>
      <c r="L213" s="173">
        <f>'тарифы 2018 (1)'!M213</f>
        <v>1496</v>
      </c>
      <c r="M213" s="173">
        <f>'тарифы 2018 (1)'!O213</f>
        <v>1371.6</v>
      </c>
      <c r="N213" s="173">
        <f>'тарифы 2018 (1)'!Q213</f>
        <v>1902</v>
      </c>
      <c r="O213" s="173">
        <f>'тарифы 2018 (1)'!S213</f>
        <v>2040.8</v>
      </c>
      <c r="P213" s="173">
        <f>'тарифы 2018 (1)'!U213</f>
        <v>1169</v>
      </c>
      <c r="Q213" s="173">
        <f>'тарифы 2018 (1)'!W213</f>
        <v>2026.1284912147792</v>
      </c>
      <c r="R213" s="173"/>
      <c r="S213" s="173">
        <f>'тарифы 2018 (1)'!AA213</f>
        <v>3318</v>
      </c>
      <c r="T213" s="173">
        <f>'тарифы 2018 (1)'!AC213</f>
        <v>2523</v>
      </c>
      <c r="U213" s="173">
        <f>'тарифы 2018 (1)'!AE213</f>
        <v>1579</v>
      </c>
      <c r="V213" s="173">
        <f>'тарифы 2018 (1)'!AG213</f>
        <v>1991</v>
      </c>
      <c r="W213" s="173">
        <f>'тарифы 2018 (1)'!AI213</f>
        <v>1651</v>
      </c>
      <c r="X213" s="173">
        <f>'тарифы 2018 (1)'!AK213</f>
        <v>1629</v>
      </c>
      <c r="Y213" s="174">
        <v>693</v>
      </c>
      <c r="Z213" s="173">
        <f>'тарифы 2018 (1)'!AO213</f>
        <v>2330.4</v>
      </c>
      <c r="AA213" s="173">
        <f>'тарифы 2018 (1)'!AQ213</f>
        <v>2642.2759999999998</v>
      </c>
      <c r="AB213" s="173">
        <f t="shared" si="15"/>
        <v>2642.2759999999998</v>
      </c>
      <c r="AC213" s="173">
        <f>'тарифы 2018 (1)'!AS213</f>
        <v>2256</v>
      </c>
      <c r="AD213" s="173">
        <f>'тарифы 2018 (1)'!AU213</f>
        <v>1998.52</v>
      </c>
      <c r="AE213" s="173">
        <f>'тарифы 2018 (1)'!AW213</f>
        <v>1405</v>
      </c>
      <c r="AF213" s="173">
        <f>'тарифы 2018 (1)'!AY213</f>
        <v>1531</v>
      </c>
      <c r="AG213" s="173">
        <f>'тарифы 2018 (1)'!BA213</f>
        <v>3040</v>
      </c>
      <c r="AH213" s="173">
        <f>'тарифы 2018 (1)'!BC213</f>
        <v>1423.7432797427655</v>
      </c>
      <c r="AI213" s="173">
        <f>'тарифы 2018 (1)'!BE213</f>
        <v>3941</v>
      </c>
      <c r="AJ213" s="173">
        <f>'тарифы 2018 (1)'!BG213</f>
        <v>2187</v>
      </c>
      <c r="AK213" s="173">
        <f>'тарифы 2018 (1)'!BI213</f>
        <v>2283</v>
      </c>
      <c r="AL213" s="173">
        <f>'тарифы 2018 (1)'!BK213</f>
        <v>1512</v>
      </c>
      <c r="AM213" s="173">
        <f>'тарифы 2018 (1)'!BM213</f>
        <v>1305</v>
      </c>
      <c r="AN213" s="173">
        <f>'тарифы 2018 (1)'!BO213</f>
        <v>2236</v>
      </c>
      <c r="AO213" s="173">
        <v>3346.2000000000003</v>
      </c>
      <c r="AP213" s="300">
        <f t="shared" si="16"/>
        <v>2050.6532334812946</v>
      </c>
      <c r="AQ213" s="300" t="e">
        <f t="shared" si="17"/>
        <v>#REF!</v>
      </c>
    </row>
    <row r="214" spans="1:43" s="195" customFormat="1" ht="41.25" customHeight="1" thickBot="1" x14ac:dyDescent="0.3">
      <c r="A214" s="205">
        <v>138</v>
      </c>
      <c r="B214" s="24" t="s">
        <v>204</v>
      </c>
      <c r="C214" s="1390" t="s">
        <v>3</v>
      </c>
      <c r="D214" s="1390"/>
      <c r="E214" s="1053" t="s">
        <v>8</v>
      </c>
      <c r="F214" s="224" t="e">
        <f>#REF!</f>
        <v>#REF!</v>
      </c>
      <c r="G214" s="1053">
        <v>1.5</v>
      </c>
      <c r="H214" s="206" t="e">
        <f t="shared" si="14"/>
        <v>#REF!</v>
      </c>
      <c r="I214" s="206" t="e">
        <f>(H214*($I$9+#REF!))+H214</f>
        <v>#REF!</v>
      </c>
      <c r="J214" s="274" t="e">
        <f>ROUND(I214*#REF!*#REF!,0)</f>
        <v>#REF!</v>
      </c>
      <c r="K214" s="275" t="e">
        <f>'тарифы 2018 (1)'!K214</f>
        <v>#REF!</v>
      </c>
      <c r="L214" s="173">
        <f>'тарифы 2018 (1)'!M214</f>
        <v>561</v>
      </c>
      <c r="M214" s="173">
        <f>'тарифы 2018 (1)'!O214</f>
        <v>514.29999999999995</v>
      </c>
      <c r="N214" s="173">
        <f>'тарифы 2018 (1)'!Q214</f>
        <v>713.25</v>
      </c>
      <c r="O214" s="173">
        <f>'тарифы 2018 (1)'!S214</f>
        <v>765.3</v>
      </c>
      <c r="P214" s="173">
        <f>'тарифы 2018 (1)'!U214</f>
        <v>438</v>
      </c>
      <c r="Q214" s="173">
        <f>'тарифы 2018 (1)'!W214</f>
        <v>759.79818420554204</v>
      </c>
      <c r="R214" s="173"/>
      <c r="S214" s="173">
        <f>'тарифы 2018 (1)'!AA214</f>
        <v>1244</v>
      </c>
      <c r="T214" s="173">
        <f>'тарифы 2018 (1)'!AC214</f>
        <v>946</v>
      </c>
      <c r="U214" s="173">
        <f>'тарифы 2018 (1)'!AE214</f>
        <v>592</v>
      </c>
      <c r="V214" s="173">
        <f>'тарифы 2018 (1)'!AG214</f>
        <v>747</v>
      </c>
      <c r="W214" s="173">
        <f>'тарифы 2018 (1)'!AI214</f>
        <v>619</v>
      </c>
      <c r="X214" s="173">
        <f>'тарифы 2018 (1)'!AK214</f>
        <v>611</v>
      </c>
      <c r="Y214" s="174">
        <v>693</v>
      </c>
      <c r="Z214" s="173">
        <f>'тарифы 2018 (1)'!AO214</f>
        <v>873.9</v>
      </c>
      <c r="AA214" s="173">
        <f>'тарифы 2018 (1)'!AQ214</f>
        <v>990.33499999999992</v>
      </c>
      <c r="AB214" s="173">
        <f t="shared" si="15"/>
        <v>990.33499999999992</v>
      </c>
      <c r="AC214" s="173">
        <f>'тарифы 2018 (1)'!AS214</f>
        <v>846</v>
      </c>
      <c r="AD214" s="173">
        <f>'тарифы 2018 (1)'!AU214</f>
        <v>749.44</v>
      </c>
      <c r="AE214" s="173">
        <f>'тарифы 2018 (1)'!AW214</f>
        <v>527</v>
      </c>
      <c r="AF214" s="173">
        <f>'тарифы 2018 (1)'!AY214</f>
        <v>574</v>
      </c>
      <c r="AG214" s="173">
        <f>'тарифы 2018 (1)'!BA214</f>
        <v>1140</v>
      </c>
      <c r="AH214" s="173">
        <f>'тарифы 2018 (1)'!BC214</f>
        <v>534.05093247588434</v>
      </c>
      <c r="AI214" s="173">
        <f>'тарифы 2018 (1)'!BE214</f>
        <v>1478</v>
      </c>
      <c r="AJ214" s="173">
        <f>'тарифы 2018 (1)'!BG214</f>
        <v>820</v>
      </c>
      <c r="AK214" s="173">
        <f>'тарифы 2018 (1)'!BI214</f>
        <v>856</v>
      </c>
      <c r="AL214" s="173">
        <f>'тарифы 2018 (1)'!BK214</f>
        <v>567</v>
      </c>
      <c r="AM214" s="173">
        <f>'тарифы 2018 (1)'!BM214</f>
        <v>489</v>
      </c>
      <c r="AN214" s="173">
        <f>'тарифы 2018 (1)'!BO214</f>
        <v>839</v>
      </c>
      <c r="AO214" s="173">
        <v>1255.1000000000001</v>
      </c>
      <c r="AP214" s="300">
        <f t="shared" si="16"/>
        <v>783.88996954073878</v>
      </c>
      <c r="AQ214" s="300" t="e">
        <f t="shared" si="17"/>
        <v>#REF!</v>
      </c>
    </row>
    <row r="215" spans="1:43" s="195" customFormat="1" ht="41.25" customHeight="1" thickBot="1" x14ac:dyDescent="0.3">
      <c r="A215" s="205">
        <v>139</v>
      </c>
      <c r="B215" s="24" t="s">
        <v>205</v>
      </c>
      <c r="C215" s="1390" t="s">
        <v>3</v>
      </c>
      <c r="D215" s="1390"/>
      <c r="E215" s="1053" t="s">
        <v>8</v>
      </c>
      <c r="F215" s="224" t="e">
        <f>#REF!</f>
        <v>#REF!</v>
      </c>
      <c r="G215" s="1053">
        <v>1</v>
      </c>
      <c r="H215" s="206" t="e">
        <f t="shared" si="14"/>
        <v>#REF!</v>
      </c>
      <c r="I215" s="206" t="e">
        <f>(H215*($I$9+#REF!))+H215</f>
        <v>#REF!</v>
      </c>
      <c r="J215" s="274" t="e">
        <f>ROUND(I215*#REF!*#REF!,0)</f>
        <v>#REF!</v>
      </c>
      <c r="K215" s="275" t="e">
        <f>'тарифы 2018 (1)'!K215</f>
        <v>#REF!</v>
      </c>
      <c r="L215" s="173">
        <f>'тарифы 2018 (1)'!M215</f>
        <v>374</v>
      </c>
      <c r="M215" s="173">
        <f>'тарифы 2018 (1)'!O215</f>
        <v>342.9</v>
      </c>
      <c r="N215" s="173">
        <f>'тарифы 2018 (1)'!Q215</f>
        <v>475.5</v>
      </c>
      <c r="O215" s="173">
        <f>'тарифы 2018 (1)'!S215</f>
        <v>510.2</v>
      </c>
      <c r="P215" s="173">
        <f>'тарифы 2018 (1)'!U215</f>
        <v>292</v>
      </c>
      <c r="Q215" s="173">
        <f>'тарифы 2018 (1)'!W215</f>
        <v>506.53212280369479</v>
      </c>
      <c r="R215" s="173"/>
      <c r="S215" s="173">
        <f>'тарифы 2018 (1)'!AA215</f>
        <v>829</v>
      </c>
      <c r="T215" s="173">
        <f>'тарифы 2018 (1)'!AC215</f>
        <v>631</v>
      </c>
      <c r="U215" s="173">
        <f>'тарифы 2018 (1)'!AE215</f>
        <v>395</v>
      </c>
      <c r="V215" s="173">
        <f>'тарифы 2018 (1)'!AG215</f>
        <v>498</v>
      </c>
      <c r="W215" s="173">
        <f>'тарифы 2018 (1)'!AI215</f>
        <v>412</v>
      </c>
      <c r="X215" s="173">
        <f>'тарифы 2018 (1)'!AK215</f>
        <v>407</v>
      </c>
      <c r="Y215" s="174">
        <v>777</v>
      </c>
      <c r="Z215" s="173">
        <f>'тарифы 2018 (1)'!AO215</f>
        <v>582.6</v>
      </c>
      <c r="AA215" s="173">
        <f>'тарифы 2018 (1)'!AQ215</f>
        <v>660.56899999999996</v>
      </c>
      <c r="AB215" s="173">
        <f t="shared" si="15"/>
        <v>660.56899999999996</v>
      </c>
      <c r="AC215" s="173">
        <f>'тарифы 2018 (1)'!AS215</f>
        <v>564</v>
      </c>
      <c r="AD215" s="173">
        <f>'тарифы 2018 (1)'!AU215</f>
        <v>499.63</v>
      </c>
      <c r="AE215" s="173">
        <f>'тарифы 2018 (1)'!AW215</f>
        <v>351</v>
      </c>
      <c r="AF215" s="173">
        <f>'тарифы 2018 (1)'!AY215</f>
        <v>383</v>
      </c>
      <c r="AG215" s="173">
        <f>'тарифы 2018 (1)'!BA215</f>
        <v>646</v>
      </c>
      <c r="AH215" s="173">
        <f>'тарифы 2018 (1)'!BC215</f>
        <v>356.23022508038588</v>
      </c>
      <c r="AI215" s="173">
        <f>'тарифы 2018 (1)'!BE215</f>
        <v>985</v>
      </c>
      <c r="AJ215" s="173">
        <f>'тарифы 2018 (1)'!BG215</f>
        <v>547</v>
      </c>
      <c r="AK215" s="173">
        <f>'тарифы 2018 (1)'!BI215</f>
        <v>571</v>
      </c>
      <c r="AL215" s="173">
        <f>'тарифы 2018 (1)'!BK215</f>
        <v>378</v>
      </c>
      <c r="AM215" s="173">
        <f>'тарифы 2018 (1)'!BM215</f>
        <v>327</v>
      </c>
      <c r="AN215" s="173">
        <f>'тарифы 2018 (1)'!BO215</f>
        <v>559</v>
      </c>
      <c r="AO215" s="173">
        <v>836.00000000000011</v>
      </c>
      <c r="AP215" s="300">
        <f t="shared" si="16"/>
        <v>529.54242578910623</v>
      </c>
      <c r="AQ215" s="300" t="e">
        <f t="shared" si="17"/>
        <v>#REF!</v>
      </c>
    </row>
    <row r="216" spans="1:43" s="195" customFormat="1" ht="41.25" customHeight="1" thickBot="1" x14ac:dyDescent="0.3">
      <c r="A216" s="205">
        <v>140</v>
      </c>
      <c r="B216" s="24" t="s">
        <v>206</v>
      </c>
      <c r="C216" s="1390" t="s">
        <v>3</v>
      </c>
      <c r="D216" s="1390"/>
      <c r="E216" s="1053" t="s">
        <v>8</v>
      </c>
      <c r="F216" s="224" t="e">
        <f>#REF!</f>
        <v>#REF!</v>
      </c>
      <c r="G216" s="1053">
        <v>2</v>
      </c>
      <c r="H216" s="206" t="e">
        <f t="shared" si="14"/>
        <v>#REF!</v>
      </c>
      <c r="I216" s="206" t="e">
        <f>(H216*($I$9+#REF!))+H216</f>
        <v>#REF!</v>
      </c>
      <c r="J216" s="274" t="e">
        <f>ROUND(I216*#REF!*#REF!,0)</f>
        <v>#REF!</v>
      </c>
      <c r="K216" s="275" t="e">
        <f>'тарифы 2018 (1)'!K216</f>
        <v>#REF!</v>
      </c>
      <c r="L216" s="173">
        <f>'тарифы 2018 (1)'!M216</f>
        <v>748</v>
      </c>
      <c r="M216" s="173">
        <f>'тарифы 2018 (1)'!O216</f>
        <v>685.8</v>
      </c>
      <c r="N216" s="173">
        <f>'тарифы 2018 (1)'!Q216</f>
        <v>951</v>
      </c>
      <c r="O216" s="173">
        <f>'тарифы 2018 (1)'!S216</f>
        <v>1020.4</v>
      </c>
      <c r="P216" s="173">
        <f>'тарифы 2018 (1)'!U216</f>
        <v>584</v>
      </c>
      <c r="Q216" s="173">
        <f>'тарифы 2018 (1)'!W216</f>
        <v>1013.0642456073896</v>
      </c>
      <c r="R216" s="173">
        <f>'тарифы 2018 (1)'!Y216</f>
        <v>1408</v>
      </c>
      <c r="S216" s="173">
        <f>'тарифы 2018 (1)'!AA216</f>
        <v>1659</v>
      </c>
      <c r="T216" s="173">
        <f>'тарифы 2018 (1)'!AC216</f>
        <v>1262</v>
      </c>
      <c r="U216" s="173">
        <f>'тарифы 2018 (1)'!AE216</f>
        <v>790</v>
      </c>
      <c r="V216" s="173">
        <f>'тарифы 2018 (1)'!AG216</f>
        <v>996</v>
      </c>
      <c r="W216" s="173">
        <f>'тарифы 2018 (1)'!AI216</f>
        <v>825</v>
      </c>
      <c r="X216" s="173">
        <f>'тарифы 2018 (1)'!AK216</f>
        <v>815</v>
      </c>
      <c r="Y216" s="174">
        <v>777</v>
      </c>
      <c r="Z216" s="173">
        <f>'тарифы 2018 (1)'!AO216</f>
        <v>1165.2</v>
      </c>
      <c r="AA216" s="173">
        <f>'тарифы 2018 (1)'!AQ216</f>
        <v>1321.1379999999999</v>
      </c>
      <c r="AB216" s="173">
        <f t="shared" si="15"/>
        <v>1321.1379999999999</v>
      </c>
      <c r="AC216" s="173">
        <f>'тарифы 2018 (1)'!AS216</f>
        <v>1128</v>
      </c>
      <c r="AD216" s="173">
        <f>'тарифы 2018 (1)'!AU216</f>
        <v>999.26</v>
      </c>
      <c r="AE216" s="173">
        <f>'тарифы 2018 (1)'!AW216</f>
        <v>702</v>
      </c>
      <c r="AF216" s="173">
        <f>'тарифы 2018 (1)'!AY216</f>
        <v>766</v>
      </c>
      <c r="AG216" s="173">
        <f>'тарифы 2018 (1)'!BA216</f>
        <v>1640</v>
      </c>
      <c r="AH216" s="173">
        <f>'тарифы 2018 (1)'!BC216</f>
        <v>711.87163987138274</v>
      </c>
      <c r="AI216" s="173">
        <f>'тарифы 2018 (1)'!BE216</f>
        <v>1971</v>
      </c>
      <c r="AJ216" s="173">
        <f>'тарифы 2018 (1)'!BG216</f>
        <v>1093</v>
      </c>
      <c r="AK216" s="173">
        <f>'тарифы 2018 (1)'!BI216</f>
        <v>1141</v>
      </c>
      <c r="AL216" s="173">
        <f>'тарифы 2018 (1)'!BK216</f>
        <v>756</v>
      </c>
      <c r="AM216" s="173">
        <f>'тарифы 2018 (1)'!BM216</f>
        <v>652</v>
      </c>
      <c r="AN216" s="173">
        <f>'тарифы 2018 (1)'!BO216</f>
        <v>1118</v>
      </c>
      <c r="AO216" s="173">
        <v>1673.1000000000001</v>
      </c>
      <c r="AP216" s="300">
        <f t="shared" si="16"/>
        <v>1056.4323961826258</v>
      </c>
      <c r="AQ216" s="300" t="e">
        <f t="shared" si="17"/>
        <v>#REF!</v>
      </c>
    </row>
    <row r="217" spans="1:43" s="195" customFormat="1" ht="41.25" customHeight="1" thickBot="1" x14ac:dyDescent="0.3">
      <c r="A217" s="205">
        <v>141</v>
      </c>
      <c r="B217" s="24" t="s">
        <v>207</v>
      </c>
      <c r="C217" s="1390" t="s">
        <v>3</v>
      </c>
      <c r="D217" s="1390"/>
      <c r="E217" s="1053" t="s">
        <v>8</v>
      </c>
      <c r="F217" s="224" t="e">
        <f>#REF!</f>
        <v>#REF!</v>
      </c>
      <c r="G217" s="1053">
        <v>1</v>
      </c>
      <c r="H217" s="206" t="e">
        <f t="shared" si="14"/>
        <v>#REF!</v>
      </c>
      <c r="I217" s="206" t="e">
        <f>(H217*($I$9+#REF!))+H217</f>
        <v>#REF!</v>
      </c>
      <c r="J217" s="274" t="e">
        <f>ROUND(I217*#REF!*#REF!,0)</f>
        <v>#REF!</v>
      </c>
      <c r="K217" s="275" t="e">
        <f>'тарифы 2018 (1)'!K217</f>
        <v>#REF!</v>
      </c>
      <c r="L217" s="173">
        <f>'тарифы 2018 (1)'!M217</f>
        <v>374</v>
      </c>
      <c r="M217" s="173">
        <f>'тарифы 2018 (1)'!O217</f>
        <v>342.9</v>
      </c>
      <c r="N217" s="173">
        <f>'тарифы 2018 (1)'!Q217</f>
        <v>475.5</v>
      </c>
      <c r="O217" s="173">
        <f>'тарифы 2018 (1)'!S217</f>
        <v>510.2</v>
      </c>
      <c r="P217" s="173">
        <f>'тарифы 2018 (1)'!U217</f>
        <v>292</v>
      </c>
      <c r="Q217" s="173">
        <f>'тарифы 2018 (1)'!W217</f>
        <v>506.53212280369479</v>
      </c>
      <c r="R217" s="173">
        <f>'тарифы 2018 (1)'!Y217</f>
        <v>572</v>
      </c>
      <c r="S217" s="173">
        <f>'тарифы 2018 (1)'!AA217</f>
        <v>829</v>
      </c>
      <c r="T217" s="173">
        <f>'тарифы 2018 (1)'!AC217</f>
        <v>631</v>
      </c>
      <c r="U217" s="173">
        <f>'тарифы 2018 (1)'!AE217</f>
        <v>395</v>
      </c>
      <c r="V217" s="173">
        <f>'тарифы 2018 (1)'!AG217</f>
        <v>498</v>
      </c>
      <c r="W217" s="173">
        <f>'тарифы 2018 (1)'!AI217</f>
        <v>412</v>
      </c>
      <c r="X217" s="173">
        <f>'тарифы 2018 (1)'!AK217</f>
        <v>407</v>
      </c>
      <c r="Y217" s="174">
        <v>267</v>
      </c>
      <c r="Z217" s="173">
        <f>'тарифы 2018 (1)'!AO217</f>
        <v>582.6</v>
      </c>
      <c r="AA217" s="173">
        <f>'тарифы 2018 (1)'!AQ217</f>
        <v>660.56899999999996</v>
      </c>
      <c r="AB217" s="173">
        <f t="shared" si="15"/>
        <v>660.56899999999996</v>
      </c>
      <c r="AC217" s="173">
        <f>'тарифы 2018 (1)'!AS217</f>
        <v>564</v>
      </c>
      <c r="AD217" s="173">
        <f>'тарифы 2018 (1)'!AU217</f>
        <v>499.63</v>
      </c>
      <c r="AE217" s="173">
        <f>'тарифы 2018 (1)'!AW217</f>
        <v>351</v>
      </c>
      <c r="AF217" s="173">
        <f>'тарифы 2018 (1)'!AY217</f>
        <v>383</v>
      </c>
      <c r="AG217" s="173">
        <f>'тарифы 2018 (1)'!BA217</f>
        <v>646</v>
      </c>
      <c r="AH217" s="173">
        <f>'тарифы 2018 (1)'!BC217</f>
        <v>356.23022508038588</v>
      </c>
      <c r="AI217" s="173">
        <f>'тарифы 2018 (1)'!BE217</f>
        <v>985</v>
      </c>
      <c r="AJ217" s="173">
        <f>'тарифы 2018 (1)'!BG217</f>
        <v>547</v>
      </c>
      <c r="AK217" s="173">
        <f>'тарифы 2018 (1)'!BI217</f>
        <v>571</v>
      </c>
      <c r="AL217" s="173">
        <f>'тарифы 2018 (1)'!BK217</f>
        <v>378</v>
      </c>
      <c r="AM217" s="173">
        <f>'тарифы 2018 (1)'!BM217</f>
        <v>327</v>
      </c>
      <c r="AN217" s="173">
        <f>'тарифы 2018 (1)'!BO217</f>
        <v>559</v>
      </c>
      <c r="AO217" s="173">
        <v>594.87376343999995</v>
      </c>
      <c r="AP217" s="300">
        <f t="shared" si="16"/>
        <v>505.92013704413603</v>
      </c>
      <c r="AQ217" s="300" t="e">
        <f t="shared" si="17"/>
        <v>#REF!</v>
      </c>
    </row>
    <row r="218" spans="1:43" s="195" customFormat="1" ht="41.25" customHeight="1" thickBot="1" x14ac:dyDescent="0.3">
      <c r="A218" s="205">
        <v>142</v>
      </c>
      <c r="B218" s="24" t="s">
        <v>356</v>
      </c>
      <c r="C218" s="1390" t="s">
        <v>3</v>
      </c>
      <c r="D218" s="1390"/>
      <c r="E218" s="1053" t="s">
        <v>8</v>
      </c>
      <c r="F218" s="224" t="e">
        <f>#REF!</f>
        <v>#REF!</v>
      </c>
      <c r="G218" s="1053">
        <v>0.96</v>
      </c>
      <c r="H218" s="206" t="e">
        <f t="shared" si="14"/>
        <v>#REF!</v>
      </c>
      <c r="I218" s="206" t="e">
        <f>(H218*($I$9+#REF!))+H218</f>
        <v>#REF!</v>
      </c>
      <c r="J218" s="274" t="e">
        <f>ROUND(I218*#REF!*#REF!,0)</f>
        <v>#REF!</v>
      </c>
      <c r="K218" s="275" t="e">
        <f>'тарифы 2018 (1)'!K218</f>
        <v>#REF!</v>
      </c>
      <c r="L218" s="173">
        <f>'тарифы 2018 (1)'!M218</f>
        <v>359</v>
      </c>
      <c r="M218" s="173">
        <f>'тарифы 2018 (1)'!O218</f>
        <v>329.2</v>
      </c>
      <c r="N218" s="173">
        <f>'тарифы 2018 (1)'!Q218</f>
        <v>456.75</v>
      </c>
      <c r="O218" s="173">
        <f>'тарифы 2018 (1)'!S218</f>
        <v>489.8</v>
      </c>
      <c r="P218" s="173">
        <f>'тарифы 2018 (1)'!U218</f>
        <v>280</v>
      </c>
      <c r="Q218" s="173">
        <f>'тарифы 2018 (1)'!W218</f>
        <v>486.27083789154688</v>
      </c>
      <c r="R218" s="173">
        <f>'тарифы 2018 (1)'!Y218</f>
        <v>483</v>
      </c>
      <c r="S218" s="173">
        <f>'тарифы 2018 (1)'!AA218</f>
        <v>796</v>
      </c>
      <c r="T218" s="173">
        <f>'тарифы 2018 (1)'!AC218</f>
        <v>606</v>
      </c>
      <c r="U218" s="173">
        <f>'тарифы 2018 (1)'!AE218</f>
        <v>379</v>
      </c>
      <c r="V218" s="173">
        <f>'тарифы 2018 (1)'!AG218</f>
        <v>478</v>
      </c>
      <c r="W218" s="173">
        <f>'тарифы 2018 (1)'!AI218</f>
        <v>396</v>
      </c>
      <c r="X218" s="173">
        <f>'тарифы 2018 (1)'!AK218</f>
        <v>391</v>
      </c>
      <c r="Y218" s="174">
        <v>383</v>
      </c>
      <c r="Z218" s="173">
        <f>'тарифы 2018 (1)'!AO218</f>
        <v>559.29999999999995</v>
      </c>
      <c r="AA218" s="173">
        <f>'тарифы 2018 (1)'!AQ218</f>
        <v>634.64400000000001</v>
      </c>
      <c r="AB218" s="173">
        <f t="shared" si="15"/>
        <v>634.64400000000001</v>
      </c>
      <c r="AC218" s="173">
        <f>'тарифы 2018 (1)'!AS218</f>
        <v>542</v>
      </c>
      <c r="AD218" s="173">
        <f>'тарифы 2018 (1)'!AU218</f>
        <v>479.64</v>
      </c>
      <c r="AE218" s="173">
        <f>'тарифы 2018 (1)'!AW218</f>
        <v>337</v>
      </c>
      <c r="AF218" s="173">
        <f>'тарифы 2018 (1)'!AY218</f>
        <v>368</v>
      </c>
      <c r="AG218" s="173">
        <f>'тарифы 2018 (1)'!BA218</f>
        <v>609</v>
      </c>
      <c r="AH218" s="173">
        <f>'тарифы 2018 (1)'!BC218</f>
        <v>341.66566164154108</v>
      </c>
      <c r="AI218" s="173">
        <f>'тарифы 2018 (1)'!BE218</f>
        <v>946</v>
      </c>
      <c r="AJ218" s="173">
        <f>'тарифы 2018 (1)'!BG218</f>
        <v>525</v>
      </c>
      <c r="AK218" s="173">
        <f>'тарифы 2018 (1)'!BI218</f>
        <v>548</v>
      </c>
      <c r="AL218" s="173">
        <f>'тарифы 2018 (1)'!BK218</f>
        <v>363</v>
      </c>
      <c r="AM218" s="173">
        <f>'тарифы 2018 (1)'!BM218</f>
        <v>313</v>
      </c>
      <c r="AN218" s="173">
        <f>'тарифы 2018 (1)'!BO218</f>
        <v>537</v>
      </c>
      <c r="AO218" s="173">
        <v>594.87376343999995</v>
      </c>
      <c r="AP218" s="300">
        <f t="shared" si="16"/>
        <v>488.19294209910294</v>
      </c>
      <c r="AQ218" s="300" t="e">
        <f t="shared" si="17"/>
        <v>#REF!</v>
      </c>
    </row>
    <row r="219" spans="1:43" s="195" customFormat="1" ht="41.25" customHeight="1" thickBot="1" x14ac:dyDescent="0.3">
      <c r="A219" s="205">
        <v>143</v>
      </c>
      <c r="B219" s="24" t="s">
        <v>208</v>
      </c>
      <c r="C219" s="1390" t="s">
        <v>3</v>
      </c>
      <c r="D219" s="1390"/>
      <c r="E219" s="1053" t="s">
        <v>8</v>
      </c>
      <c r="F219" s="224" t="e">
        <f>#REF!</f>
        <v>#REF!</v>
      </c>
      <c r="G219" s="1053">
        <v>1</v>
      </c>
      <c r="H219" s="206" t="e">
        <f t="shared" si="14"/>
        <v>#REF!</v>
      </c>
      <c r="I219" s="206" t="e">
        <f>(H219*($I$9+#REF!))+H219</f>
        <v>#REF!</v>
      </c>
      <c r="J219" s="274" t="e">
        <f>ROUND(I219*#REF!*#REF!,0)</f>
        <v>#REF!</v>
      </c>
      <c r="K219" s="275" t="e">
        <f>'тарифы 2018 (1)'!K219</f>
        <v>#REF!</v>
      </c>
      <c r="L219" s="173">
        <f>'тарифы 2018 (1)'!M219</f>
        <v>374</v>
      </c>
      <c r="M219" s="173">
        <f>'тарифы 2018 (1)'!O219</f>
        <v>342.9</v>
      </c>
      <c r="N219" s="173">
        <f>'тарифы 2018 (1)'!Q219</f>
        <v>475.5</v>
      </c>
      <c r="O219" s="173">
        <f>'тарифы 2018 (1)'!S219</f>
        <v>510.2</v>
      </c>
      <c r="P219" s="173">
        <f>'тарифы 2018 (1)'!U219</f>
        <v>292</v>
      </c>
      <c r="Q219" s="173">
        <f>'тарифы 2018 (1)'!W219</f>
        <v>506.53212280369479</v>
      </c>
      <c r="R219" s="173">
        <f>'тарифы 2018 (1)'!Y219</f>
        <v>572</v>
      </c>
      <c r="S219" s="173">
        <f>'тарифы 2018 (1)'!AA219</f>
        <v>829</v>
      </c>
      <c r="T219" s="173">
        <f>'тарифы 2018 (1)'!AC219</f>
        <v>631</v>
      </c>
      <c r="U219" s="173">
        <f>'тарифы 2018 (1)'!AE219</f>
        <v>395</v>
      </c>
      <c r="V219" s="173">
        <f>'тарифы 2018 (1)'!AG219</f>
        <v>498</v>
      </c>
      <c r="W219" s="173">
        <f>'тарифы 2018 (1)'!AI219</f>
        <v>412</v>
      </c>
      <c r="X219" s="173">
        <f>'тарифы 2018 (1)'!AK219</f>
        <v>407</v>
      </c>
      <c r="Y219" s="174">
        <v>267</v>
      </c>
      <c r="Z219" s="173">
        <f>'тарифы 2018 (1)'!AO219</f>
        <v>582.6</v>
      </c>
      <c r="AA219" s="173">
        <f>'тарифы 2018 (1)'!AQ219</f>
        <v>660.56899999999996</v>
      </c>
      <c r="AB219" s="173">
        <f t="shared" si="15"/>
        <v>660.56899999999996</v>
      </c>
      <c r="AC219" s="173">
        <f>'тарифы 2018 (1)'!AS219</f>
        <v>564</v>
      </c>
      <c r="AD219" s="173">
        <f>'тарифы 2018 (1)'!AU219</f>
        <v>499.63</v>
      </c>
      <c r="AE219" s="173">
        <f>'тарифы 2018 (1)'!AW219</f>
        <v>351</v>
      </c>
      <c r="AF219" s="173">
        <f>'тарифы 2018 (1)'!AY219</f>
        <v>383</v>
      </c>
      <c r="AG219" s="173">
        <f>'тарифы 2018 (1)'!BA219</f>
        <v>646</v>
      </c>
      <c r="AH219" s="173">
        <f>'тарифы 2018 (1)'!BC219</f>
        <v>356.23022508038588</v>
      </c>
      <c r="AI219" s="173">
        <f>'тарифы 2018 (1)'!BE219</f>
        <v>985</v>
      </c>
      <c r="AJ219" s="173">
        <f>'тарифы 2018 (1)'!BG219</f>
        <v>547</v>
      </c>
      <c r="AK219" s="173">
        <f>'тарифы 2018 (1)'!BI219</f>
        <v>571</v>
      </c>
      <c r="AL219" s="173">
        <f>'тарифы 2018 (1)'!BK219</f>
        <v>378</v>
      </c>
      <c r="AM219" s="173">
        <f>'тарифы 2018 (1)'!BM219</f>
        <v>327</v>
      </c>
      <c r="AN219" s="173">
        <f>'тарифы 2018 (1)'!BO219</f>
        <v>559</v>
      </c>
      <c r="AO219" s="173">
        <v>836.00000000000011</v>
      </c>
      <c r="AP219" s="300">
        <f t="shared" si="16"/>
        <v>513.95767826280269</v>
      </c>
      <c r="AQ219" s="300" t="e">
        <f t="shared" si="17"/>
        <v>#REF!</v>
      </c>
    </row>
    <row r="220" spans="1:43" s="195" customFormat="1" ht="41.25" customHeight="1" thickBot="1" x14ac:dyDescent="0.3">
      <c r="A220" s="205">
        <v>144</v>
      </c>
      <c r="B220" s="24" t="s">
        <v>209</v>
      </c>
      <c r="C220" s="1390" t="s">
        <v>3</v>
      </c>
      <c r="D220" s="1390"/>
      <c r="E220" s="1053" t="s">
        <v>8</v>
      </c>
      <c r="F220" s="224" t="e">
        <f>#REF!</f>
        <v>#REF!</v>
      </c>
      <c r="G220" s="1053">
        <v>0.5</v>
      </c>
      <c r="H220" s="206" t="e">
        <f t="shared" si="14"/>
        <v>#REF!</v>
      </c>
      <c r="I220" s="206" t="e">
        <f>(H220*($I$9+#REF!))+H220</f>
        <v>#REF!</v>
      </c>
      <c r="J220" s="274" t="e">
        <f>ROUND(I220*#REF!*#REF!,0)</f>
        <v>#REF!</v>
      </c>
      <c r="K220" s="275" t="e">
        <f>'тарифы 2018 (1)'!K220</f>
        <v>#REF!</v>
      </c>
      <c r="L220" s="173">
        <f>'тарифы 2018 (1)'!M220</f>
        <v>187</v>
      </c>
      <c r="M220" s="173">
        <f>'тарифы 2018 (1)'!O220</f>
        <v>171.4</v>
      </c>
      <c r="N220" s="173">
        <f>'тарифы 2018 (1)'!Q220</f>
        <v>237.75</v>
      </c>
      <c r="O220" s="173">
        <f>'тарифы 2018 (1)'!S220</f>
        <v>255.1</v>
      </c>
      <c r="P220" s="173">
        <f>'тарифы 2018 (1)'!U220</f>
        <v>146</v>
      </c>
      <c r="Q220" s="173">
        <f>'тарифы 2018 (1)'!W220</f>
        <v>253.2660614018474</v>
      </c>
      <c r="R220" s="173"/>
      <c r="S220" s="173">
        <f>'тарифы 2018 (1)'!AA220</f>
        <v>415</v>
      </c>
      <c r="T220" s="173">
        <f>'тарифы 2018 (1)'!AC220</f>
        <v>315</v>
      </c>
      <c r="U220" s="173">
        <f>'тарифы 2018 (1)'!AE220</f>
        <v>197</v>
      </c>
      <c r="V220" s="173">
        <f>'тарифы 2018 (1)'!AG220</f>
        <v>249</v>
      </c>
      <c r="W220" s="173">
        <f>'тарифы 2018 (1)'!AI220</f>
        <v>206</v>
      </c>
      <c r="X220" s="173">
        <f>'тарифы 2018 (1)'!AK220</f>
        <v>204</v>
      </c>
      <c r="Y220" s="174">
        <v>97</v>
      </c>
      <c r="Z220" s="173">
        <f>'тарифы 2018 (1)'!AO220</f>
        <v>291.3</v>
      </c>
      <c r="AA220" s="173">
        <f>'тарифы 2018 (1)'!AQ220</f>
        <v>329.76599999999996</v>
      </c>
      <c r="AB220" s="173">
        <f t="shared" si="15"/>
        <v>329.76599999999996</v>
      </c>
      <c r="AC220" s="173">
        <f>'тарифы 2018 (1)'!AS220</f>
        <v>282</v>
      </c>
      <c r="AD220" s="173">
        <f>'тарифы 2018 (1)'!AU220</f>
        <v>249.81</v>
      </c>
      <c r="AE220" s="173">
        <f>'тарифы 2018 (1)'!AW220</f>
        <v>176</v>
      </c>
      <c r="AF220" s="173">
        <f>'тарифы 2018 (1)'!AY220</f>
        <v>191</v>
      </c>
      <c r="AG220" s="173">
        <f>'тарифы 2018 (1)'!BA220</f>
        <v>326</v>
      </c>
      <c r="AH220" s="173">
        <f>'тарифы 2018 (1)'!BC220</f>
        <v>177.8207073954984</v>
      </c>
      <c r="AI220" s="173">
        <f>'тарифы 2018 (1)'!BE220</f>
        <v>493</v>
      </c>
      <c r="AJ220" s="173">
        <f>'тарифы 2018 (1)'!BG220</f>
        <v>273</v>
      </c>
      <c r="AK220" s="173">
        <f>'тарифы 2018 (1)'!BI220</f>
        <v>285</v>
      </c>
      <c r="AL220" s="173">
        <f>'тарифы 2018 (1)'!BK220</f>
        <v>189</v>
      </c>
      <c r="AM220" s="173">
        <f>'тарифы 2018 (1)'!BM220</f>
        <v>163</v>
      </c>
      <c r="AN220" s="173">
        <f>'тарифы 2018 (1)'!BO220</f>
        <v>280</v>
      </c>
      <c r="AO220" s="173">
        <v>418.00000000000006</v>
      </c>
      <c r="AP220" s="300">
        <f t="shared" si="16"/>
        <v>254.75788857921884</v>
      </c>
      <c r="AQ220" s="300" t="e">
        <f t="shared" si="17"/>
        <v>#REF!</v>
      </c>
    </row>
    <row r="221" spans="1:43" s="195" customFormat="1" ht="41.25" customHeight="1" thickBot="1" x14ac:dyDescent="0.3">
      <c r="A221" s="205">
        <v>145</v>
      </c>
      <c r="B221" s="24" t="s">
        <v>210</v>
      </c>
      <c r="C221" s="1390" t="s">
        <v>3</v>
      </c>
      <c r="D221" s="1390"/>
      <c r="E221" s="1053" t="s">
        <v>8</v>
      </c>
      <c r="F221" s="224" t="e">
        <f>#REF!</f>
        <v>#REF!</v>
      </c>
      <c r="G221" s="1053">
        <v>0.5</v>
      </c>
      <c r="H221" s="206" t="e">
        <f t="shared" si="14"/>
        <v>#REF!</v>
      </c>
      <c r="I221" s="206" t="e">
        <f>(H221*($I$9+#REF!))+H221</f>
        <v>#REF!</v>
      </c>
      <c r="J221" s="274" t="e">
        <f>ROUND(I221*#REF!*#REF!,0)</f>
        <v>#REF!</v>
      </c>
      <c r="K221" s="275" t="e">
        <f>'тарифы 2018 (1)'!K221</f>
        <v>#REF!</v>
      </c>
      <c r="L221" s="173">
        <f>'тарифы 2018 (1)'!M221</f>
        <v>187</v>
      </c>
      <c r="M221" s="173">
        <f>'тарифы 2018 (1)'!O221</f>
        <v>171.4</v>
      </c>
      <c r="N221" s="173">
        <f>'тарифы 2018 (1)'!Q221</f>
        <v>237.75</v>
      </c>
      <c r="O221" s="173">
        <f>'тарифы 2018 (1)'!S221</f>
        <v>255.1</v>
      </c>
      <c r="P221" s="173">
        <f>'тарифы 2018 (1)'!U221</f>
        <v>146</v>
      </c>
      <c r="Q221" s="173">
        <f>'тарифы 2018 (1)'!W221</f>
        <v>253.2660614018474</v>
      </c>
      <c r="R221" s="173">
        <f>'тарифы 2018 (1)'!Y221</f>
        <v>286</v>
      </c>
      <c r="S221" s="173">
        <f>'тарифы 2018 (1)'!AA221</f>
        <v>415</v>
      </c>
      <c r="T221" s="173">
        <f>'тарифы 2018 (1)'!AC221</f>
        <v>315</v>
      </c>
      <c r="U221" s="173">
        <f>'тарифы 2018 (1)'!AE221</f>
        <v>197</v>
      </c>
      <c r="V221" s="173">
        <f>'тарифы 2018 (1)'!AG221</f>
        <v>249</v>
      </c>
      <c r="W221" s="173">
        <f>'тарифы 2018 (1)'!AI221</f>
        <v>206</v>
      </c>
      <c r="X221" s="173">
        <f>'тарифы 2018 (1)'!AK221</f>
        <v>204</v>
      </c>
      <c r="Y221" s="174">
        <v>97</v>
      </c>
      <c r="Z221" s="173">
        <f>'тарифы 2018 (1)'!AO221</f>
        <v>291.3</v>
      </c>
      <c r="AA221" s="173">
        <f>'тарифы 2018 (1)'!AQ221</f>
        <v>329.76599999999996</v>
      </c>
      <c r="AB221" s="173">
        <f t="shared" si="15"/>
        <v>329.76599999999996</v>
      </c>
      <c r="AC221" s="173">
        <f>'тарифы 2018 (1)'!AS221</f>
        <v>282</v>
      </c>
      <c r="AD221" s="173">
        <f>'тарифы 2018 (1)'!AU221</f>
        <v>249.81</v>
      </c>
      <c r="AE221" s="173">
        <f>'тарифы 2018 (1)'!AW221</f>
        <v>176</v>
      </c>
      <c r="AF221" s="173">
        <f>'тарифы 2018 (1)'!AY221</f>
        <v>191</v>
      </c>
      <c r="AG221" s="173">
        <f>'тарифы 2018 (1)'!BA221</f>
        <v>326</v>
      </c>
      <c r="AH221" s="173">
        <f>'тарифы 2018 (1)'!BC221</f>
        <v>177.8207073954984</v>
      </c>
      <c r="AI221" s="173">
        <f>'тарифы 2018 (1)'!BE221</f>
        <v>493</v>
      </c>
      <c r="AJ221" s="173">
        <f>'тарифы 2018 (1)'!BG221</f>
        <v>273</v>
      </c>
      <c r="AK221" s="173">
        <f>'тарифы 2018 (1)'!BI221</f>
        <v>285</v>
      </c>
      <c r="AL221" s="173">
        <f>'тарифы 2018 (1)'!BK221</f>
        <v>189</v>
      </c>
      <c r="AM221" s="173">
        <f>'тарифы 2018 (1)'!BM221</f>
        <v>163</v>
      </c>
      <c r="AN221" s="173">
        <f>'тарифы 2018 (1)'!BO221</f>
        <v>280</v>
      </c>
      <c r="AO221" s="173">
        <v>418.00000000000006</v>
      </c>
      <c r="AP221" s="300">
        <f t="shared" si="16"/>
        <v>255.79929229324486</v>
      </c>
      <c r="AQ221" s="300" t="e">
        <f t="shared" si="17"/>
        <v>#REF!</v>
      </c>
    </row>
    <row r="222" spans="1:43" s="195" customFormat="1" ht="41.25" customHeight="1" thickBot="1" x14ac:dyDescent="0.3">
      <c r="A222" s="205">
        <v>146</v>
      </c>
      <c r="B222" s="24" t="s">
        <v>211</v>
      </c>
      <c r="C222" s="1390" t="s">
        <v>3</v>
      </c>
      <c r="D222" s="1390"/>
      <c r="E222" s="1053" t="s">
        <v>8</v>
      </c>
      <c r="F222" s="224" t="e">
        <f>#REF!</f>
        <v>#REF!</v>
      </c>
      <c r="G222" s="1053">
        <v>1.5</v>
      </c>
      <c r="H222" s="206" t="e">
        <f t="shared" si="14"/>
        <v>#REF!</v>
      </c>
      <c r="I222" s="206" t="e">
        <f>(H222*($I$9+#REF!))+H222</f>
        <v>#REF!</v>
      </c>
      <c r="J222" s="274" t="e">
        <f>ROUND(I222*#REF!*#REF!,0)</f>
        <v>#REF!</v>
      </c>
      <c r="K222" s="275" t="e">
        <f>'тарифы 2018 (1)'!K222</f>
        <v>#REF!</v>
      </c>
      <c r="L222" s="173">
        <f>'тарифы 2018 (1)'!M222</f>
        <v>561</v>
      </c>
      <c r="M222" s="173">
        <f>'тарифы 2018 (1)'!O222</f>
        <v>514.29999999999995</v>
      </c>
      <c r="N222" s="173">
        <f>'тарифы 2018 (1)'!Q222</f>
        <v>713.25</v>
      </c>
      <c r="O222" s="173">
        <f>'тарифы 2018 (1)'!S222</f>
        <v>765.3</v>
      </c>
      <c r="P222" s="173">
        <f>'тарифы 2018 (1)'!U222</f>
        <v>438</v>
      </c>
      <c r="Q222" s="173">
        <f>'тарифы 2018 (1)'!W222</f>
        <v>759.79818420554204</v>
      </c>
      <c r="R222" s="173">
        <f>'тарифы 2018 (1)'!Y222</f>
        <v>858</v>
      </c>
      <c r="S222" s="173">
        <f>'тарифы 2018 (1)'!AA222</f>
        <v>1244</v>
      </c>
      <c r="T222" s="173">
        <f>'тарифы 2018 (1)'!AC222</f>
        <v>946</v>
      </c>
      <c r="U222" s="173">
        <f>'тарифы 2018 (1)'!AE222</f>
        <v>592</v>
      </c>
      <c r="V222" s="173">
        <f>'тарифы 2018 (1)'!AG222</f>
        <v>747</v>
      </c>
      <c r="W222" s="173">
        <f>'тарифы 2018 (1)'!AI222</f>
        <v>619</v>
      </c>
      <c r="X222" s="173">
        <f>'тарифы 2018 (1)'!AK222</f>
        <v>611</v>
      </c>
      <c r="Y222" s="174">
        <v>693</v>
      </c>
      <c r="Z222" s="173">
        <f>'тарифы 2018 (1)'!AO222</f>
        <v>873.9</v>
      </c>
      <c r="AA222" s="173">
        <f>'тарифы 2018 (1)'!AQ222</f>
        <v>990.33499999999992</v>
      </c>
      <c r="AB222" s="173">
        <f t="shared" si="15"/>
        <v>990.33499999999992</v>
      </c>
      <c r="AC222" s="173">
        <f>'тарифы 2018 (1)'!AS222</f>
        <v>846</v>
      </c>
      <c r="AD222" s="173">
        <f>'тарифы 2018 (1)'!AU222</f>
        <v>749.44</v>
      </c>
      <c r="AE222" s="173">
        <f>'тарифы 2018 (1)'!AW222</f>
        <v>527</v>
      </c>
      <c r="AF222" s="173">
        <f>'тарифы 2018 (1)'!AY222</f>
        <v>574</v>
      </c>
      <c r="AG222" s="173">
        <f>'тарифы 2018 (1)'!BA222</f>
        <v>1140</v>
      </c>
      <c r="AH222" s="173">
        <f>'тарифы 2018 (1)'!BC222</f>
        <v>534.05093247588434</v>
      </c>
      <c r="AI222" s="173">
        <f>'тарифы 2018 (1)'!BE222</f>
        <v>1478</v>
      </c>
      <c r="AJ222" s="173">
        <f>'тарифы 2018 (1)'!BG222</f>
        <v>820</v>
      </c>
      <c r="AK222" s="173">
        <f>'тарифы 2018 (1)'!BI222</f>
        <v>856</v>
      </c>
      <c r="AL222" s="173">
        <f>'тарифы 2018 (1)'!BK222</f>
        <v>567</v>
      </c>
      <c r="AM222" s="173">
        <f>'тарифы 2018 (1)'!BM222</f>
        <v>489</v>
      </c>
      <c r="AN222" s="173">
        <f>'тарифы 2018 (1)'!BO222</f>
        <v>839</v>
      </c>
      <c r="AO222" s="173">
        <v>1255.1000000000001</v>
      </c>
      <c r="AP222" s="300">
        <f t="shared" si="16"/>
        <v>786.36030388938082</v>
      </c>
      <c r="AQ222" s="300" t="e">
        <f t="shared" si="17"/>
        <v>#REF!</v>
      </c>
    </row>
    <row r="223" spans="1:43" s="195" customFormat="1" ht="41.25" customHeight="1" thickBot="1" x14ac:dyDescent="0.3">
      <c r="A223" s="205">
        <v>147</v>
      </c>
      <c r="B223" s="24" t="s">
        <v>212</v>
      </c>
      <c r="C223" s="1390" t="s">
        <v>3</v>
      </c>
      <c r="D223" s="1390"/>
      <c r="E223" s="1053" t="s">
        <v>8</v>
      </c>
      <c r="F223" s="224" t="e">
        <f>#REF!</f>
        <v>#REF!</v>
      </c>
      <c r="G223" s="1053">
        <v>1</v>
      </c>
      <c r="H223" s="206" t="e">
        <f t="shared" si="14"/>
        <v>#REF!</v>
      </c>
      <c r="I223" s="206" t="e">
        <f>(H223*($I$9+#REF!))+H223</f>
        <v>#REF!</v>
      </c>
      <c r="J223" s="274" t="e">
        <f>ROUND(I223*#REF!*#REF!,0)</f>
        <v>#REF!</v>
      </c>
      <c r="K223" s="275" t="e">
        <f>'тарифы 2018 (1)'!K223</f>
        <v>#REF!</v>
      </c>
      <c r="L223" s="173">
        <f>'тарифы 2018 (1)'!M223</f>
        <v>374</v>
      </c>
      <c r="M223" s="173">
        <f>'тарифы 2018 (1)'!O223</f>
        <v>342.9</v>
      </c>
      <c r="N223" s="173">
        <f>'тарифы 2018 (1)'!Q223</f>
        <v>475.5</v>
      </c>
      <c r="O223" s="173">
        <f>'тарифы 2018 (1)'!S223</f>
        <v>510.2</v>
      </c>
      <c r="P223" s="173">
        <f>'тарифы 2018 (1)'!U223</f>
        <v>292</v>
      </c>
      <c r="Q223" s="173">
        <f>'тарифы 2018 (1)'!W223</f>
        <v>506.53212280369479</v>
      </c>
      <c r="R223" s="173">
        <f>'тарифы 2018 (1)'!Y223</f>
        <v>572</v>
      </c>
      <c r="S223" s="173">
        <f>'тарифы 2018 (1)'!AA223</f>
        <v>829</v>
      </c>
      <c r="T223" s="173">
        <f>'тарифы 2018 (1)'!AC223</f>
        <v>631</v>
      </c>
      <c r="U223" s="173">
        <f>'тарифы 2018 (1)'!AE223</f>
        <v>395</v>
      </c>
      <c r="V223" s="173">
        <f>'тарифы 2018 (1)'!AG223</f>
        <v>498</v>
      </c>
      <c r="W223" s="173">
        <f>'тарифы 2018 (1)'!AI223</f>
        <v>412</v>
      </c>
      <c r="X223" s="173">
        <f>'тарифы 2018 (1)'!AK223</f>
        <v>407</v>
      </c>
      <c r="Y223" s="174">
        <v>693</v>
      </c>
      <c r="Z223" s="173">
        <f>'тарифы 2018 (1)'!AO223</f>
        <v>582.6</v>
      </c>
      <c r="AA223" s="173">
        <f>'тарифы 2018 (1)'!AQ223</f>
        <v>660.56899999999996</v>
      </c>
      <c r="AB223" s="173">
        <f t="shared" si="15"/>
        <v>660.56899999999996</v>
      </c>
      <c r="AC223" s="173">
        <f>'тарифы 2018 (1)'!AS223</f>
        <v>564</v>
      </c>
      <c r="AD223" s="173">
        <f>'тарифы 2018 (1)'!AU223</f>
        <v>499.63</v>
      </c>
      <c r="AE223" s="173">
        <f>'тарифы 2018 (1)'!AW223</f>
        <v>351</v>
      </c>
      <c r="AF223" s="173">
        <f>'тарифы 2018 (1)'!AY223</f>
        <v>383</v>
      </c>
      <c r="AG223" s="173">
        <f>'тарифы 2018 (1)'!BA223</f>
        <v>646</v>
      </c>
      <c r="AH223" s="173">
        <f>'тарифы 2018 (1)'!BC223</f>
        <v>356.23022508038588</v>
      </c>
      <c r="AI223" s="173">
        <f>'тарифы 2018 (1)'!BE223</f>
        <v>985</v>
      </c>
      <c r="AJ223" s="173">
        <f>'тарифы 2018 (1)'!BG223</f>
        <v>547</v>
      </c>
      <c r="AK223" s="173">
        <f>'тарифы 2018 (1)'!BI223</f>
        <v>571</v>
      </c>
      <c r="AL223" s="173">
        <f>'тарифы 2018 (1)'!BK223</f>
        <v>378</v>
      </c>
      <c r="AM223" s="173">
        <f>'тарифы 2018 (1)'!BM223</f>
        <v>327</v>
      </c>
      <c r="AN223" s="173">
        <f>'тарифы 2018 (1)'!BO223</f>
        <v>559</v>
      </c>
      <c r="AO223" s="173">
        <v>836.00000000000011</v>
      </c>
      <c r="AP223" s="300">
        <f t="shared" si="16"/>
        <v>528.15767826280273</v>
      </c>
      <c r="AQ223" s="300" t="e">
        <f t="shared" si="17"/>
        <v>#REF!</v>
      </c>
    </row>
    <row r="224" spans="1:43" s="195" customFormat="1" ht="41.25" customHeight="1" thickBot="1" x14ac:dyDescent="0.3">
      <c r="A224" s="205">
        <v>148</v>
      </c>
      <c r="B224" s="24" t="s">
        <v>213</v>
      </c>
      <c r="C224" s="1390" t="s">
        <v>3</v>
      </c>
      <c r="D224" s="1390"/>
      <c r="E224" s="1053" t="s">
        <v>8</v>
      </c>
      <c r="F224" s="224" t="e">
        <f>#REF!</f>
        <v>#REF!</v>
      </c>
      <c r="G224" s="1053">
        <v>0.7</v>
      </c>
      <c r="H224" s="206" t="e">
        <f t="shared" si="14"/>
        <v>#REF!</v>
      </c>
      <c r="I224" s="206" t="e">
        <f>(H224*($I$9+#REF!))+H224</f>
        <v>#REF!</v>
      </c>
      <c r="J224" s="274" t="e">
        <f>ROUND(I224*#REF!*#REF!,0)</f>
        <v>#REF!</v>
      </c>
      <c r="K224" s="275" t="e">
        <f>'тарифы 2018 (1)'!K224</f>
        <v>#REF!</v>
      </c>
      <c r="L224" s="173">
        <f>'тарифы 2018 (1)'!M224</f>
        <v>262</v>
      </c>
      <c r="M224" s="173">
        <f>'тарифы 2018 (1)'!O224</f>
        <v>240</v>
      </c>
      <c r="N224" s="173">
        <f>'тарифы 2018 (1)'!Q224</f>
        <v>333</v>
      </c>
      <c r="O224" s="173">
        <f>'тарифы 2018 (1)'!S224</f>
        <v>357.1</v>
      </c>
      <c r="P224" s="173">
        <f>'тарифы 2018 (1)'!U224</f>
        <v>205</v>
      </c>
      <c r="Q224" s="173">
        <f>'тарифы 2018 (1)'!W224</f>
        <v>354.57248596258626</v>
      </c>
      <c r="R224" s="173">
        <f>'тарифы 2018 (1)'!Y224</f>
        <v>400</v>
      </c>
      <c r="S224" s="173">
        <f>'тарифы 2018 (1)'!AA224</f>
        <v>581</v>
      </c>
      <c r="T224" s="173">
        <f>'тарифы 2018 (1)'!AC224</f>
        <v>441</v>
      </c>
      <c r="U224" s="173">
        <f>'тарифы 2018 (1)'!AE224</f>
        <v>276</v>
      </c>
      <c r="V224" s="173">
        <f>'тарифы 2018 (1)'!AG224</f>
        <v>348</v>
      </c>
      <c r="W224" s="173">
        <f>'тарифы 2018 (1)'!AI224</f>
        <v>289</v>
      </c>
      <c r="X224" s="173">
        <f>'тарифы 2018 (1)'!AK224</f>
        <v>286</v>
      </c>
      <c r="Y224" s="174">
        <v>139</v>
      </c>
      <c r="Z224" s="173">
        <f>'тарифы 2018 (1)'!AO224</f>
        <v>407.8</v>
      </c>
      <c r="AA224" s="173">
        <f>'тарифы 2018 (1)'!AQ224</f>
        <v>462.50199999999995</v>
      </c>
      <c r="AB224" s="173">
        <f t="shared" si="15"/>
        <v>462.50199999999995</v>
      </c>
      <c r="AC224" s="173">
        <f>'тарифы 2018 (1)'!AS224</f>
        <v>395</v>
      </c>
      <c r="AD224" s="173">
        <f>'тарифы 2018 (1)'!AU224</f>
        <v>349.74</v>
      </c>
      <c r="AE224" s="173">
        <f>'тарифы 2018 (1)'!AW224</f>
        <v>246</v>
      </c>
      <c r="AF224" s="173">
        <f>'тарифы 2018 (1)'!AY224</f>
        <v>268</v>
      </c>
      <c r="AG224" s="173">
        <f>'тарифы 2018 (1)'!BA224</f>
        <v>445</v>
      </c>
      <c r="AH224" s="173">
        <f>'тарифы 2018 (1)'!BC224</f>
        <v>249.40468965517243</v>
      </c>
      <c r="AI224" s="173">
        <f>'тарифы 2018 (1)'!BE224</f>
        <v>690</v>
      </c>
      <c r="AJ224" s="173">
        <f>'тарифы 2018 (1)'!BG224</f>
        <v>383</v>
      </c>
      <c r="AK224" s="173">
        <f>'тарифы 2018 (1)'!BI224</f>
        <v>399</v>
      </c>
      <c r="AL224" s="173">
        <f>'тарифы 2018 (1)'!BK224</f>
        <v>265</v>
      </c>
      <c r="AM224" s="173">
        <f>'тарифы 2018 (1)'!BM224</f>
        <v>229</v>
      </c>
      <c r="AN224" s="173">
        <f>'тарифы 2018 (1)'!BO224</f>
        <v>391</v>
      </c>
      <c r="AO224" s="173">
        <v>585.20000000000005</v>
      </c>
      <c r="AP224" s="300">
        <f t="shared" si="16"/>
        <v>357.99403918725864</v>
      </c>
      <c r="AQ224" s="300" t="e">
        <f t="shared" si="17"/>
        <v>#REF!</v>
      </c>
    </row>
    <row r="225" spans="1:43" s="195" customFormat="1" ht="41.25" customHeight="1" thickBot="1" x14ac:dyDescent="0.3">
      <c r="A225" s="205">
        <v>149</v>
      </c>
      <c r="B225" s="24" t="s">
        <v>214</v>
      </c>
      <c r="C225" s="1390" t="s">
        <v>3</v>
      </c>
      <c r="D225" s="1390"/>
      <c r="E225" s="1053" t="s">
        <v>8</v>
      </c>
      <c r="F225" s="224" t="e">
        <f>#REF!</f>
        <v>#REF!</v>
      </c>
      <c r="G225" s="1053">
        <v>0.5</v>
      </c>
      <c r="H225" s="206" t="e">
        <f t="shared" si="14"/>
        <v>#REF!</v>
      </c>
      <c r="I225" s="206" t="e">
        <f>(H225*($I$9+#REF!))+H225</f>
        <v>#REF!</v>
      </c>
      <c r="J225" s="274" t="e">
        <f>ROUND(I225*#REF!*#REF!,0)</f>
        <v>#REF!</v>
      </c>
      <c r="K225" s="275" t="e">
        <f>'тарифы 2018 (1)'!K225</f>
        <v>#REF!</v>
      </c>
      <c r="L225" s="173">
        <f>'тарифы 2018 (1)'!M225</f>
        <v>187</v>
      </c>
      <c r="M225" s="173">
        <f>'тарифы 2018 (1)'!O225</f>
        <v>171.4</v>
      </c>
      <c r="N225" s="173">
        <f>'тарифы 2018 (1)'!Q225</f>
        <v>237.75</v>
      </c>
      <c r="O225" s="173">
        <f>'тарифы 2018 (1)'!S225</f>
        <v>255.1</v>
      </c>
      <c r="P225" s="173">
        <f>'тарифы 2018 (1)'!U225</f>
        <v>146</v>
      </c>
      <c r="Q225" s="173">
        <f>'тарифы 2018 (1)'!W225</f>
        <v>253.2660614018474</v>
      </c>
      <c r="R225" s="173">
        <f>'тарифы 2018 (1)'!Y225</f>
        <v>286</v>
      </c>
      <c r="S225" s="173">
        <f>'тарифы 2018 (1)'!AA225</f>
        <v>415</v>
      </c>
      <c r="T225" s="173">
        <f>'тарифы 2018 (1)'!AC225</f>
        <v>315</v>
      </c>
      <c r="U225" s="173">
        <f>'тарифы 2018 (1)'!AE225</f>
        <v>197</v>
      </c>
      <c r="V225" s="173">
        <f>'тарифы 2018 (1)'!AG225</f>
        <v>249</v>
      </c>
      <c r="W225" s="173">
        <f>'тарифы 2018 (1)'!AI225</f>
        <v>206</v>
      </c>
      <c r="X225" s="173">
        <f>'тарифы 2018 (1)'!AK225</f>
        <v>204</v>
      </c>
      <c r="Y225" s="174">
        <v>139</v>
      </c>
      <c r="Z225" s="173">
        <f>'тарифы 2018 (1)'!AO225</f>
        <v>291.3</v>
      </c>
      <c r="AA225" s="173">
        <f>'тарифы 2018 (1)'!AQ225</f>
        <v>329.76599999999996</v>
      </c>
      <c r="AB225" s="173">
        <f t="shared" si="15"/>
        <v>329.76599999999996</v>
      </c>
      <c r="AC225" s="173">
        <f>'тарифы 2018 (1)'!AS225</f>
        <v>282</v>
      </c>
      <c r="AD225" s="173">
        <f>'тарифы 2018 (1)'!AU225</f>
        <v>249.81</v>
      </c>
      <c r="AE225" s="173">
        <f>'тарифы 2018 (1)'!AW225</f>
        <v>176</v>
      </c>
      <c r="AF225" s="173">
        <f>'тарифы 2018 (1)'!AY225</f>
        <v>191</v>
      </c>
      <c r="AG225" s="173">
        <f>'тарифы 2018 (1)'!BA225</f>
        <v>326</v>
      </c>
      <c r="AH225" s="173">
        <f>'тарифы 2018 (1)'!BC225</f>
        <v>177.8207073954984</v>
      </c>
      <c r="AI225" s="173">
        <f>'тарифы 2018 (1)'!BE225</f>
        <v>493</v>
      </c>
      <c r="AJ225" s="173">
        <f>'тарифы 2018 (1)'!BG225</f>
        <v>144</v>
      </c>
      <c r="AK225" s="173">
        <f>'тарифы 2018 (1)'!BI225</f>
        <v>285</v>
      </c>
      <c r="AL225" s="173">
        <f>'тарифы 2018 (1)'!BK225</f>
        <v>189</v>
      </c>
      <c r="AM225" s="173">
        <f>'тарифы 2018 (1)'!BM225</f>
        <v>163</v>
      </c>
      <c r="AN225" s="173">
        <f>'тарифы 2018 (1)'!BO225</f>
        <v>280</v>
      </c>
      <c r="AO225" s="173">
        <v>418.00000000000006</v>
      </c>
      <c r="AP225" s="300">
        <f t="shared" si="16"/>
        <v>252.89929229324486</v>
      </c>
      <c r="AQ225" s="300" t="e">
        <f t="shared" si="17"/>
        <v>#REF!</v>
      </c>
    </row>
    <row r="226" spans="1:43" s="195" customFormat="1" ht="41.25" customHeight="1" thickBot="1" x14ac:dyDescent="0.3">
      <c r="A226" s="205">
        <v>150</v>
      </c>
      <c r="B226" s="24" t="s">
        <v>215</v>
      </c>
      <c r="C226" s="1390" t="s">
        <v>3</v>
      </c>
      <c r="D226" s="1390"/>
      <c r="E226" s="1053" t="s">
        <v>8</v>
      </c>
      <c r="F226" s="224" t="e">
        <f>#REF!</f>
        <v>#REF!</v>
      </c>
      <c r="G226" s="1053">
        <v>0.5</v>
      </c>
      <c r="H226" s="206" t="e">
        <f t="shared" si="14"/>
        <v>#REF!</v>
      </c>
      <c r="I226" s="206" t="e">
        <f>(H226*($I$9+#REF!))+H226</f>
        <v>#REF!</v>
      </c>
      <c r="J226" s="274" t="e">
        <f>ROUND(I226*#REF!*#REF!,0)</f>
        <v>#REF!</v>
      </c>
      <c r="K226" s="275" t="e">
        <f>'тарифы 2018 (1)'!K226</f>
        <v>#REF!</v>
      </c>
      <c r="L226" s="173">
        <f>'тарифы 2018 (1)'!M226</f>
        <v>187</v>
      </c>
      <c r="M226" s="173">
        <f>'тарифы 2018 (1)'!O226</f>
        <v>171.4</v>
      </c>
      <c r="N226" s="173">
        <f>'тарифы 2018 (1)'!Q226</f>
        <v>237.75</v>
      </c>
      <c r="O226" s="173">
        <f>'тарифы 2018 (1)'!S226</f>
        <v>255.1</v>
      </c>
      <c r="P226" s="173">
        <f>'тарифы 2018 (1)'!U226</f>
        <v>146</v>
      </c>
      <c r="Q226" s="173">
        <f>'тарифы 2018 (1)'!W226</f>
        <v>253.2660614018474</v>
      </c>
      <c r="R226" s="173"/>
      <c r="S226" s="173">
        <f>'тарифы 2018 (1)'!AA226</f>
        <v>415</v>
      </c>
      <c r="T226" s="173">
        <f>'тарифы 2018 (1)'!AC226</f>
        <v>315</v>
      </c>
      <c r="U226" s="173">
        <f>'тарифы 2018 (1)'!AE226</f>
        <v>197</v>
      </c>
      <c r="V226" s="173">
        <f>'тарифы 2018 (1)'!AG226</f>
        <v>249</v>
      </c>
      <c r="W226" s="173">
        <f>'тарифы 2018 (1)'!AI226</f>
        <v>206</v>
      </c>
      <c r="X226" s="173">
        <f>'тарифы 2018 (1)'!AK226</f>
        <v>204</v>
      </c>
      <c r="Y226" s="174">
        <v>89</v>
      </c>
      <c r="Z226" s="173">
        <f>'тарифы 2018 (1)'!AO226</f>
        <v>291.3</v>
      </c>
      <c r="AA226" s="173">
        <f>'тарифы 2018 (1)'!AQ226</f>
        <v>329.76599999999996</v>
      </c>
      <c r="AB226" s="173">
        <f t="shared" si="15"/>
        <v>329.76599999999996</v>
      </c>
      <c r="AC226" s="173">
        <f>'тарифы 2018 (1)'!AS226</f>
        <v>282</v>
      </c>
      <c r="AD226" s="173">
        <f>'тарифы 2018 (1)'!AU226</f>
        <v>249.81</v>
      </c>
      <c r="AE226" s="173">
        <f>'тарифы 2018 (1)'!AW226</f>
        <v>176</v>
      </c>
      <c r="AF226" s="173">
        <f>'тарифы 2018 (1)'!AY226</f>
        <v>191</v>
      </c>
      <c r="AG226" s="173">
        <f>'тарифы 2018 (1)'!BA226</f>
        <v>326</v>
      </c>
      <c r="AH226" s="173">
        <f>'тарифы 2018 (1)'!BC226</f>
        <v>177.8207073954984</v>
      </c>
      <c r="AI226" s="173">
        <f>'тарифы 2018 (1)'!BE226</f>
        <v>493</v>
      </c>
      <c r="AJ226" s="173">
        <f>'тарифы 2018 (1)'!BG226</f>
        <v>144</v>
      </c>
      <c r="AK226" s="173">
        <f>'тарифы 2018 (1)'!BI226</f>
        <v>285</v>
      </c>
      <c r="AL226" s="173">
        <f>'тарифы 2018 (1)'!BK226</f>
        <v>189</v>
      </c>
      <c r="AM226" s="173">
        <f>'тарифы 2018 (1)'!BM226</f>
        <v>163</v>
      </c>
      <c r="AN226" s="173">
        <f>'тарифы 2018 (1)'!BO226</f>
        <v>280</v>
      </c>
      <c r="AO226" s="173">
        <v>418.00000000000006</v>
      </c>
      <c r="AP226" s="300">
        <f t="shared" si="16"/>
        <v>250.03375064818437</v>
      </c>
      <c r="AQ226" s="300" t="e">
        <f t="shared" si="17"/>
        <v>#REF!</v>
      </c>
    </row>
    <row r="227" spans="1:43" s="195" customFormat="1" ht="41.25" customHeight="1" thickBot="1" x14ac:dyDescent="0.3">
      <c r="A227" s="205">
        <v>151</v>
      </c>
      <c r="B227" s="24" t="s">
        <v>216</v>
      </c>
      <c r="C227" s="1390" t="s">
        <v>3</v>
      </c>
      <c r="D227" s="1390"/>
      <c r="E227" s="1053" t="s">
        <v>8</v>
      </c>
      <c r="F227" s="224" t="e">
        <f>#REF!</f>
        <v>#REF!</v>
      </c>
      <c r="G227" s="1053">
        <v>0.7</v>
      </c>
      <c r="H227" s="206" t="e">
        <f t="shared" si="14"/>
        <v>#REF!</v>
      </c>
      <c r="I227" s="206" t="e">
        <f>(H227*($I$9+#REF!))+H227</f>
        <v>#REF!</v>
      </c>
      <c r="J227" s="274" t="e">
        <f>ROUND(I227*#REF!*#REF!,0)</f>
        <v>#REF!</v>
      </c>
      <c r="K227" s="275" t="e">
        <f>'тарифы 2018 (1)'!K227</f>
        <v>#REF!</v>
      </c>
      <c r="L227" s="173">
        <f>'тарифы 2018 (1)'!M227</f>
        <v>262</v>
      </c>
      <c r="M227" s="173">
        <f>'тарифы 2018 (1)'!O227</f>
        <v>240</v>
      </c>
      <c r="N227" s="173">
        <f>'тарифы 2018 (1)'!Q227</f>
        <v>333</v>
      </c>
      <c r="O227" s="173">
        <f>'тарифы 2018 (1)'!S227</f>
        <v>357.1</v>
      </c>
      <c r="P227" s="173">
        <f>'тарифы 2018 (1)'!U227</f>
        <v>205</v>
      </c>
      <c r="Q227" s="173">
        <f>'тарифы 2018 (1)'!W227</f>
        <v>354.57248596258626</v>
      </c>
      <c r="R227" s="173">
        <f>'тарифы 2018 (1)'!Y227</f>
        <v>171</v>
      </c>
      <c r="S227" s="173">
        <f>'тарифы 2018 (1)'!AA227</f>
        <v>581</v>
      </c>
      <c r="T227" s="173">
        <f>'тарифы 2018 (1)'!AC227</f>
        <v>441</v>
      </c>
      <c r="U227" s="173">
        <f>'тарифы 2018 (1)'!AE227</f>
        <v>276</v>
      </c>
      <c r="V227" s="173">
        <f>'тарифы 2018 (1)'!AG227</f>
        <v>348</v>
      </c>
      <c r="W227" s="173">
        <f>'тарифы 2018 (1)'!AI227</f>
        <v>289</v>
      </c>
      <c r="X227" s="173">
        <f>'тарифы 2018 (1)'!AK227</f>
        <v>286</v>
      </c>
      <c r="Y227" s="174">
        <v>89</v>
      </c>
      <c r="Z227" s="173">
        <f>'тарифы 2018 (1)'!AO227</f>
        <v>407.8</v>
      </c>
      <c r="AA227" s="173">
        <f>'тарифы 2018 (1)'!AQ227</f>
        <v>462.50199999999995</v>
      </c>
      <c r="AB227" s="173">
        <f t="shared" si="15"/>
        <v>462.50199999999995</v>
      </c>
      <c r="AC227" s="173">
        <f>'тарифы 2018 (1)'!AS227</f>
        <v>395</v>
      </c>
      <c r="AD227" s="173">
        <f>'тарифы 2018 (1)'!AU227</f>
        <v>349.74</v>
      </c>
      <c r="AE227" s="173">
        <f>'тарифы 2018 (1)'!AW227</f>
        <v>246</v>
      </c>
      <c r="AF227" s="173">
        <f>'тарифы 2018 (1)'!AY227</f>
        <v>268</v>
      </c>
      <c r="AG227" s="173">
        <f>'тарифы 2018 (1)'!BA227</f>
        <v>445</v>
      </c>
      <c r="AH227" s="173">
        <f>'тарифы 2018 (1)'!BC227</f>
        <v>249.40468965517243</v>
      </c>
      <c r="AI227" s="173">
        <f>'тарифы 2018 (1)'!BE227</f>
        <v>690</v>
      </c>
      <c r="AJ227" s="173">
        <f>'тарифы 2018 (1)'!BG227</f>
        <v>383</v>
      </c>
      <c r="AK227" s="173">
        <f>'тарифы 2018 (1)'!BI227</f>
        <v>399</v>
      </c>
      <c r="AL227" s="173">
        <f>'тарифы 2018 (1)'!BK227</f>
        <v>265</v>
      </c>
      <c r="AM227" s="173">
        <f>'тарифы 2018 (1)'!BM227</f>
        <v>229</v>
      </c>
      <c r="AN227" s="173">
        <f>'тарифы 2018 (1)'!BO227</f>
        <v>391</v>
      </c>
      <c r="AO227" s="173">
        <v>585.20000000000005</v>
      </c>
      <c r="AP227" s="300">
        <f t="shared" si="16"/>
        <v>348.69403918725862</v>
      </c>
      <c r="AQ227" s="300" t="e">
        <f t="shared" si="17"/>
        <v>#REF!</v>
      </c>
    </row>
    <row r="228" spans="1:43" s="195" customFormat="1" ht="41.25" customHeight="1" thickBot="1" x14ac:dyDescent="0.3">
      <c r="A228" s="205">
        <v>152</v>
      </c>
      <c r="B228" s="24" t="s">
        <v>217</v>
      </c>
      <c r="C228" s="1390" t="s">
        <v>3</v>
      </c>
      <c r="D228" s="1390"/>
      <c r="E228" s="1053" t="s">
        <v>8</v>
      </c>
      <c r="F228" s="224" t="e">
        <f>#REF!</f>
        <v>#REF!</v>
      </c>
      <c r="G228" s="1053">
        <v>0.5</v>
      </c>
      <c r="H228" s="206" t="e">
        <f t="shared" si="14"/>
        <v>#REF!</v>
      </c>
      <c r="I228" s="206" t="e">
        <f>(H228*($I$9+#REF!))+H228</f>
        <v>#REF!</v>
      </c>
      <c r="J228" s="274" t="e">
        <f>ROUND(I228*#REF!*#REF!,0)</f>
        <v>#REF!</v>
      </c>
      <c r="K228" s="275" t="e">
        <f>'тарифы 2018 (1)'!K228</f>
        <v>#REF!</v>
      </c>
      <c r="L228" s="173">
        <f>'тарифы 2018 (1)'!M228</f>
        <v>187</v>
      </c>
      <c r="M228" s="173">
        <f>'тарифы 2018 (1)'!O228</f>
        <v>171.4</v>
      </c>
      <c r="N228" s="173">
        <f>'тарифы 2018 (1)'!Q228</f>
        <v>237.75</v>
      </c>
      <c r="O228" s="173">
        <f>'тарифы 2018 (1)'!S228</f>
        <v>255.1</v>
      </c>
      <c r="P228" s="173">
        <f>'тарифы 2018 (1)'!U228</f>
        <v>146</v>
      </c>
      <c r="Q228" s="173">
        <f>'тарифы 2018 (1)'!W228</f>
        <v>253.2660614018474</v>
      </c>
      <c r="R228" s="173">
        <f>'тарифы 2018 (1)'!Y228</f>
        <v>286</v>
      </c>
      <c r="S228" s="173">
        <f>'тарифы 2018 (1)'!AA228</f>
        <v>415</v>
      </c>
      <c r="T228" s="173">
        <f>'тарифы 2018 (1)'!AC228</f>
        <v>315</v>
      </c>
      <c r="U228" s="173">
        <f>'тарифы 2018 (1)'!AE228</f>
        <v>197</v>
      </c>
      <c r="V228" s="173">
        <f>'тарифы 2018 (1)'!AG228</f>
        <v>249</v>
      </c>
      <c r="W228" s="173">
        <f>'тарифы 2018 (1)'!AI228</f>
        <v>206</v>
      </c>
      <c r="X228" s="173">
        <f>'тарифы 2018 (1)'!AK228</f>
        <v>204</v>
      </c>
      <c r="Y228" s="174">
        <v>97</v>
      </c>
      <c r="Z228" s="173">
        <f>'тарифы 2018 (1)'!AO228</f>
        <v>291.3</v>
      </c>
      <c r="AA228" s="173">
        <f>'тарифы 2018 (1)'!AQ228</f>
        <v>462.50199999999995</v>
      </c>
      <c r="AB228" s="173">
        <f t="shared" si="15"/>
        <v>462.50199999999995</v>
      </c>
      <c r="AC228" s="173">
        <f>'тарифы 2018 (1)'!AS228</f>
        <v>282</v>
      </c>
      <c r="AD228" s="173">
        <f>'тарифы 2018 (1)'!AU228</f>
        <v>249.81</v>
      </c>
      <c r="AE228" s="173">
        <f>'тарифы 2018 (1)'!AW228</f>
        <v>176</v>
      </c>
      <c r="AF228" s="173">
        <f>'тарифы 2018 (1)'!AY228</f>
        <v>191</v>
      </c>
      <c r="AG228" s="173">
        <f>'тарифы 2018 (1)'!BA228</f>
        <v>326</v>
      </c>
      <c r="AH228" s="173">
        <f>'тарифы 2018 (1)'!BC228</f>
        <v>177.8207073954984</v>
      </c>
      <c r="AI228" s="173">
        <f>'тарифы 2018 (1)'!BE228</f>
        <v>493</v>
      </c>
      <c r="AJ228" s="173">
        <f>'тарифы 2018 (1)'!BG228</f>
        <v>273</v>
      </c>
      <c r="AK228" s="173">
        <f>'тарифы 2018 (1)'!BI228</f>
        <v>285</v>
      </c>
      <c r="AL228" s="173">
        <f>'тарифы 2018 (1)'!BK228</f>
        <v>189</v>
      </c>
      <c r="AM228" s="173">
        <f>'тарифы 2018 (1)'!BM228</f>
        <v>163</v>
      </c>
      <c r="AN228" s="173">
        <f>'тарифы 2018 (1)'!BO228</f>
        <v>280</v>
      </c>
      <c r="AO228" s="173">
        <v>418.00000000000006</v>
      </c>
      <c r="AP228" s="300">
        <f t="shared" si="16"/>
        <v>264.64835895991155</v>
      </c>
      <c r="AQ228" s="300" t="e">
        <f t="shared" si="17"/>
        <v>#REF!</v>
      </c>
    </row>
    <row r="229" spans="1:43" s="195" customFormat="1" ht="41.25" customHeight="1" thickBot="1" x14ac:dyDescent="0.3">
      <c r="A229" s="205">
        <v>153</v>
      </c>
      <c r="B229" s="24" t="s">
        <v>218</v>
      </c>
      <c r="C229" s="1390" t="s">
        <v>3</v>
      </c>
      <c r="D229" s="1390"/>
      <c r="E229" s="1053" t="s">
        <v>8</v>
      </c>
      <c r="F229" s="224" t="e">
        <f>#REF!</f>
        <v>#REF!</v>
      </c>
      <c r="G229" s="1053">
        <v>0.7</v>
      </c>
      <c r="H229" s="206" t="e">
        <f t="shared" si="14"/>
        <v>#REF!</v>
      </c>
      <c r="I229" s="206" t="e">
        <f>(H229*($I$9+#REF!))+H229</f>
        <v>#REF!</v>
      </c>
      <c r="J229" s="274" t="e">
        <f>ROUND(I229*#REF!*#REF!,0)</f>
        <v>#REF!</v>
      </c>
      <c r="K229" s="275" t="e">
        <f>'тарифы 2018 (1)'!K229</f>
        <v>#REF!</v>
      </c>
      <c r="L229" s="173">
        <f>'тарифы 2018 (1)'!M229</f>
        <v>262</v>
      </c>
      <c r="M229" s="173">
        <f>'тарифы 2018 (1)'!O229</f>
        <v>240</v>
      </c>
      <c r="N229" s="173">
        <f>'тарифы 2018 (1)'!Q229</f>
        <v>333</v>
      </c>
      <c r="O229" s="173">
        <f>'тарифы 2018 (1)'!S229</f>
        <v>357.1</v>
      </c>
      <c r="P229" s="173">
        <f>'тарифы 2018 (1)'!U229</f>
        <v>205</v>
      </c>
      <c r="Q229" s="173">
        <f>'тарифы 2018 (1)'!W229</f>
        <v>354.57248596258626</v>
      </c>
      <c r="R229" s="173">
        <f>'тарифы 2018 (1)'!Y229</f>
        <v>400</v>
      </c>
      <c r="S229" s="173">
        <f>'тарифы 2018 (1)'!AA229</f>
        <v>581</v>
      </c>
      <c r="T229" s="173">
        <f>'тарифы 2018 (1)'!AC229</f>
        <v>441</v>
      </c>
      <c r="U229" s="173">
        <f>'тарифы 2018 (1)'!AE229</f>
        <v>276</v>
      </c>
      <c r="V229" s="173">
        <f>'тарифы 2018 (1)'!AG229</f>
        <v>348</v>
      </c>
      <c r="W229" s="173">
        <f>'тарифы 2018 (1)'!AI229</f>
        <v>289</v>
      </c>
      <c r="X229" s="173">
        <f>'тарифы 2018 (1)'!AK229</f>
        <v>286</v>
      </c>
      <c r="Y229" s="174">
        <v>181</v>
      </c>
      <c r="Z229" s="173">
        <f>'тарифы 2018 (1)'!AO229</f>
        <v>407.8</v>
      </c>
      <c r="AA229" s="173">
        <f>'тарифы 2018 (1)'!AQ229</f>
        <v>462.50199999999995</v>
      </c>
      <c r="AB229" s="173">
        <f t="shared" si="15"/>
        <v>462.50199999999995</v>
      </c>
      <c r="AC229" s="173">
        <f>'тарифы 2018 (1)'!AS229</f>
        <v>395</v>
      </c>
      <c r="AD229" s="173">
        <f>'тарифы 2018 (1)'!AU229</f>
        <v>349.74</v>
      </c>
      <c r="AE229" s="173">
        <f>'тарифы 2018 (1)'!AW229</f>
        <v>246</v>
      </c>
      <c r="AF229" s="173">
        <f>'тарифы 2018 (1)'!AY229</f>
        <v>268</v>
      </c>
      <c r="AG229" s="173">
        <f>'тарифы 2018 (1)'!BA229</f>
        <v>445</v>
      </c>
      <c r="AH229" s="173">
        <f>'тарифы 2018 (1)'!BC229</f>
        <v>249.40468965517243</v>
      </c>
      <c r="AI229" s="173">
        <f>'тарифы 2018 (1)'!BE229</f>
        <v>690</v>
      </c>
      <c r="AJ229" s="173">
        <f>'тарифы 2018 (1)'!BG229</f>
        <v>383</v>
      </c>
      <c r="AK229" s="173">
        <f>'тарифы 2018 (1)'!BI229</f>
        <v>399</v>
      </c>
      <c r="AL229" s="173">
        <f>'тарифы 2018 (1)'!BK229</f>
        <v>265</v>
      </c>
      <c r="AM229" s="173">
        <f>'тарифы 2018 (1)'!BM229</f>
        <v>229</v>
      </c>
      <c r="AN229" s="173">
        <f>'тарифы 2018 (1)'!BO229</f>
        <v>391</v>
      </c>
      <c r="AO229" s="173">
        <v>585.20000000000005</v>
      </c>
      <c r="AP229" s="300">
        <f t="shared" si="16"/>
        <v>359.39403918725861</v>
      </c>
      <c r="AQ229" s="300" t="e">
        <f t="shared" si="17"/>
        <v>#REF!</v>
      </c>
    </row>
    <row r="230" spans="1:43" s="195" customFormat="1" ht="41.25" customHeight="1" thickBot="1" x14ac:dyDescent="0.3">
      <c r="A230" s="205">
        <v>154</v>
      </c>
      <c r="B230" s="24" t="s">
        <v>219</v>
      </c>
      <c r="C230" s="1390" t="s">
        <v>3</v>
      </c>
      <c r="D230" s="1390"/>
      <c r="E230" s="1053" t="s">
        <v>8</v>
      </c>
      <c r="F230" s="224" t="e">
        <f>#REF!</f>
        <v>#REF!</v>
      </c>
      <c r="G230" s="1053">
        <v>0.5</v>
      </c>
      <c r="H230" s="206" t="e">
        <f t="shared" si="14"/>
        <v>#REF!</v>
      </c>
      <c r="I230" s="206" t="e">
        <f>(H230*($I$9+#REF!))+H230</f>
        <v>#REF!</v>
      </c>
      <c r="J230" s="274" t="e">
        <f>ROUND(I230*#REF!*#REF!,0)</f>
        <v>#REF!</v>
      </c>
      <c r="K230" s="275" t="e">
        <f>'тарифы 2018 (1)'!K230</f>
        <v>#REF!</v>
      </c>
      <c r="L230" s="173">
        <f>'тарифы 2018 (1)'!M230</f>
        <v>187</v>
      </c>
      <c r="M230" s="173">
        <f>'тарифы 2018 (1)'!O230</f>
        <v>171.4</v>
      </c>
      <c r="N230" s="173">
        <f>'тарифы 2018 (1)'!Q230</f>
        <v>237.75</v>
      </c>
      <c r="O230" s="173">
        <f>'тарифы 2018 (1)'!S230</f>
        <v>255.1</v>
      </c>
      <c r="P230" s="173">
        <f>'тарифы 2018 (1)'!U230</f>
        <v>146</v>
      </c>
      <c r="Q230" s="173">
        <f>'тарифы 2018 (1)'!W230</f>
        <v>253.2660614018474</v>
      </c>
      <c r="R230" s="173">
        <f>'тарифы 2018 (1)'!Y230</f>
        <v>286</v>
      </c>
      <c r="S230" s="173">
        <f>'тарифы 2018 (1)'!AA230</f>
        <v>415</v>
      </c>
      <c r="T230" s="173">
        <f>'тарифы 2018 (1)'!AC230</f>
        <v>315</v>
      </c>
      <c r="U230" s="173">
        <f>'тарифы 2018 (1)'!AE230</f>
        <v>197</v>
      </c>
      <c r="V230" s="173">
        <f>'тарифы 2018 (1)'!AG230</f>
        <v>249</v>
      </c>
      <c r="W230" s="173">
        <f>'тарифы 2018 (1)'!AI230</f>
        <v>206</v>
      </c>
      <c r="X230" s="173">
        <f>'тарифы 2018 (1)'!AK230</f>
        <v>204</v>
      </c>
      <c r="Y230" s="174">
        <v>97</v>
      </c>
      <c r="Z230" s="173">
        <f>'тарифы 2018 (1)'!AO230</f>
        <v>291.3</v>
      </c>
      <c r="AA230" s="173">
        <f>'тарифы 2018 (1)'!AQ230</f>
        <v>659.53199999999993</v>
      </c>
      <c r="AB230" s="173">
        <f t="shared" si="15"/>
        <v>659.53199999999993</v>
      </c>
      <c r="AC230" s="173">
        <f>'тарифы 2018 (1)'!AS230</f>
        <v>282</v>
      </c>
      <c r="AD230" s="173">
        <f>'тарифы 2018 (1)'!AU230</f>
        <v>249.81</v>
      </c>
      <c r="AE230" s="173">
        <f>'тарифы 2018 (1)'!AW230</f>
        <v>176</v>
      </c>
      <c r="AF230" s="173">
        <f>'тарифы 2018 (1)'!AY230</f>
        <v>191</v>
      </c>
      <c r="AG230" s="173">
        <f>'тарифы 2018 (1)'!BA230</f>
        <v>326</v>
      </c>
      <c r="AH230" s="173">
        <f>'тарифы 2018 (1)'!BC230</f>
        <v>177.8207073954984</v>
      </c>
      <c r="AI230" s="173">
        <f>'тарифы 2018 (1)'!BE230</f>
        <v>493</v>
      </c>
      <c r="AJ230" s="173">
        <f>'тарифы 2018 (1)'!BG230</f>
        <v>273</v>
      </c>
      <c r="AK230" s="173">
        <f>'тарифы 2018 (1)'!BI230</f>
        <v>285</v>
      </c>
      <c r="AL230" s="173">
        <f>'тарифы 2018 (1)'!BK230</f>
        <v>189</v>
      </c>
      <c r="AM230" s="173">
        <f>'тарифы 2018 (1)'!BM230</f>
        <v>163</v>
      </c>
      <c r="AN230" s="173">
        <f>'тарифы 2018 (1)'!BO230</f>
        <v>280</v>
      </c>
      <c r="AO230" s="173">
        <v>418.00000000000006</v>
      </c>
      <c r="AP230" s="300">
        <f t="shared" si="16"/>
        <v>277.78369229324488</v>
      </c>
      <c r="AQ230" s="300" t="e">
        <f t="shared" si="17"/>
        <v>#REF!</v>
      </c>
    </row>
    <row r="231" spans="1:43" s="195" customFormat="1" ht="41.25" customHeight="1" thickBot="1" x14ac:dyDescent="0.3">
      <c r="A231" s="205">
        <v>155</v>
      </c>
      <c r="B231" s="24" t="s">
        <v>220</v>
      </c>
      <c r="C231" s="1390" t="s">
        <v>3</v>
      </c>
      <c r="D231" s="1390"/>
      <c r="E231" s="1053" t="s">
        <v>8</v>
      </c>
      <c r="F231" s="224" t="e">
        <f>#REF!</f>
        <v>#REF!</v>
      </c>
      <c r="G231" s="1053">
        <v>0.5</v>
      </c>
      <c r="H231" s="206" t="e">
        <f t="shared" si="14"/>
        <v>#REF!</v>
      </c>
      <c r="I231" s="206" t="e">
        <f>(H231*($I$9+#REF!))+H231</f>
        <v>#REF!</v>
      </c>
      <c r="J231" s="274" t="e">
        <f>ROUND(I231*#REF!*#REF!,0)</f>
        <v>#REF!</v>
      </c>
      <c r="K231" s="275" t="e">
        <f>'тарифы 2018 (1)'!K231</f>
        <v>#REF!</v>
      </c>
      <c r="L231" s="173">
        <f>'тарифы 2018 (1)'!M231</f>
        <v>187</v>
      </c>
      <c r="M231" s="173">
        <f>'тарифы 2018 (1)'!O231</f>
        <v>171.4</v>
      </c>
      <c r="N231" s="173">
        <f>'тарифы 2018 (1)'!Q231</f>
        <v>237.75</v>
      </c>
      <c r="O231" s="173">
        <f>'тарифы 2018 (1)'!S231</f>
        <v>255.1</v>
      </c>
      <c r="P231" s="173">
        <f>'тарифы 2018 (1)'!U231</f>
        <v>146</v>
      </c>
      <c r="Q231" s="173">
        <f>'тарифы 2018 (1)'!W231</f>
        <v>253.2660614018474</v>
      </c>
      <c r="R231" s="173">
        <f>'тарифы 2018 (1)'!Y231</f>
        <v>286</v>
      </c>
      <c r="S231" s="173">
        <f>'тарифы 2018 (1)'!AA231</f>
        <v>415</v>
      </c>
      <c r="T231" s="173">
        <f>'тарифы 2018 (1)'!AC231</f>
        <v>315</v>
      </c>
      <c r="U231" s="173">
        <f>'тарифы 2018 (1)'!AE231</f>
        <v>197</v>
      </c>
      <c r="V231" s="173">
        <f>'тарифы 2018 (1)'!AG231</f>
        <v>249</v>
      </c>
      <c r="W231" s="173">
        <f>'тарифы 2018 (1)'!AI231</f>
        <v>206</v>
      </c>
      <c r="X231" s="173">
        <f>'тарифы 2018 (1)'!AK231</f>
        <v>204</v>
      </c>
      <c r="Y231" s="174">
        <v>97</v>
      </c>
      <c r="Z231" s="173">
        <f>'тарифы 2018 (1)'!AO231</f>
        <v>291.3</v>
      </c>
      <c r="AA231" s="173">
        <f>'тарифы 2018 (1)'!AQ231</f>
        <v>329.76599999999996</v>
      </c>
      <c r="AB231" s="173">
        <f t="shared" si="15"/>
        <v>329.76599999999996</v>
      </c>
      <c r="AC231" s="173">
        <f>'тарифы 2018 (1)'!AS231</f>
        <v>282</v>
      </c>
      <c r="AD231" s="173">
        <f>'тарифы 2018 (1)'!AU231</f>
        <v>249.81</v>
      </c>
      <c r="AE231" s="173">
        <f>'тарифы 2018 (1)'!AW231</f>
        <v>176</v>
      </c>
      <c r="AF231" s="173">
        <f>'тарифы 2018 (1)'!AY231</f>
        <v>191</v>
      </c>
      <c r="AG231" s="173">
        <f>'тарифы 2018 (1)'!BA231</f>
        <v>326</v>
      </c>
      <c r="AH231" s="173">
        <f>'тарифы 2018 (1)'!BC231</f>
        <v>177.8207073954984</v>
      </c>
      <c r="AI231" s="173">
        <f>'тарифы 2018 (1)'!BE231</f>
        <v>493</v>
      </c>
      <c r="AJ231" s="173">
        <f>'тарифы 2018 (1)'!BG231</f>
        <v>273</v>
      </c>
      <c r="AK231" s="173">
        <f>'тарифы 2018 (1)'!BI231</f>
        <v>285</v>
      </c>
      <c r="AL231" s="173">
        <f>'тарифы 2018 (1)'!BK231</f>
        <v>189</v>
      </c>
      <c r="AM231" s="173">
        <f>'тарифы 2018 (1)'!BM231</f>
        <v>163</v>
      </c>
      <c r="AN231" s="173">
        <f>'тарифы 2018 (1)'!BO231</f>
        <v>280</v>
      </c>
      <c r="AO231" s="173">
        <v>418.00000000000006</v>
      </c>
      <c r="AP231" s="300">
        <f t="shared" si="16"/>
        <v>255.79929229324486</v>
      </c>
      <c r="AQ231" s="300" t="e">
        <f t="shared" si="17"/>
        <v>#REF!</v>
      </c>
    </row>
    <row r="232" spans="1:43" s="195" customFormat="1" ht="41.25" customHeight="1" thickBot="1" x14ac:dyDescent="0.3">
      <c r="A232" s="205">
        <v>156</v>
      </c>
      <c r="B232" s="24" t="s">
        <v>221</v>
      </c>
      <c r="C232" s="1390" t="s">
        <v>3</v>
      </c>
      <c r="D232" s="1390"/>
      <c r="E232" s="1053" t="s">
        <v>8</v>
      </c>
      <c r="F232" s="224" t="e">
        <f>#REF!</f>
        <v>#REF!</v>
      </c>
      <c r="G232" s="1053">
        <v>2</v>
      </c>
      <c r="H232" s="206" t="e">
        <f t="shared" si="14"/>
        <v>#REF!</v>
      </c>
      <c r="I232" s="206" t="e">
        <f>(H232*($I$9+#REF!))+H232</f>
        <v>#REF!</v>
      </c>
      <c r="J232" s="274" t="e">
        <f>ROUND(I232*#REF!*#REF!,0)</f>
        <v>#REF!</v>
      </c>
      <c r="K232" s="275" t="e">
        <f>'тарифы 2018 (1)'!K232</f>
        <v>#REF!</v>
      </c>
      <c r="L232" s="173">
        <f>'тарифы 2018 (1)'!M232</f>
        <v>748</v>
      </c>
      <c r="M232" s="173">
        <f>'тарифы 2018 (1)'!O232</f>
        <v>685.8</v>
      </c>
      <c r="N232" s="173">
        <f>'тарифы 2018 (1)'!Q232</f>
        <v>951</v>
      </c>
      <c r="O232" s="173">
        <f>'тарифы 2018 (1)'!S232</f>
        <v>1020.4</v>
      </c>
      <c r="P232" s="173">
        <f>'тарифы 2018 (1)'!U232</f>
        <v>584</v>
      </c>
      <c r="Q232" s="173">
        <f>'тарифы 2018 (1)'!W232</f>
        <v>1013.0642456073896</v>
      </c>
      <c r="R232" s="173">
        <f>'тарифы 2018 (1)'!Y232</f>
        <v>286</v>
      </c>
      <c r="S232" s="173">
        <f>'тарифы 2018 (1)'!AA232</f>
        <v>1659</v>
      </c>
      <c r="T232" s="173">
        <f>'тарифы 2018 (1)'!AC232</f>
        <v>1262</v>
      </c>
      <c r="U232" s="173">
        <f>'тарифы 2018 (1)'!AE232</f>
        <v>790</v>
      </c>
      <c r="V232" s="173">
        <f>'тарифы 2018 (1)'!AG232</f>
        <v>996</v>
      </c>
      <c r="W232" s="173">
        <f>'тарифы 2018 (1)'!AI232</f>
        <v>825</v>
      </c>
      <c r="X232" s="173">
        <f>'тарифы 2018 (1)'!AK232</f>
        <v>815</v>
      </c>
      <c r="Y232" s="174">
        <v>777</v>
      </c>
      <c r="Z232" s="173">
        <f>'тарифы 2018 (1)'!AO232</f>
        <v>1165.2</v>
      </c>
      <c r="AA232" s="173">
        <f>'тарифы 2018 (1)'!AQ232</f>
        <v>1321.1379999999999</v>
      </c>
      <c r="AB232" s="173">
        <f t="shared" si="15"/>
        <v>1321.1379999999999</v>
      </c>
      <c r="AC232" s="173">
        <f>'тарифы 2018 (1)'!AS232</f>
        <v>1128</v>
      </c>
      <c r="AD232" s="173">
        <f>'тарифы 2018 (1)'!AU232</f>
        <v>999.26</v>
      </c>
      <c r="AE232" s="173">
        <f>'тарифы 2018 (1)'!AW232</f>
        <v>702</v>
      </c>
      <c r="AF232" s="173">
        <f>'тарифы 2018 (1)'!AY232</f>
        <v>766</v>
      </c>
      <c r="AG232" s="173">
        <f>'тарифы 2018 (1)'!BA232</f>
        <v>1141</v>
      </c>
      <c r="AH232" s="173">
        <f>'тарифы 2018 (1)'!BC232</f>
        <v>711.87163987138274</v>
      </c>
      <c r="AI232" s="173">
        <f>'тарифы 2018 (1)'!BE232</f>
        <v>1971</v>
      </c>
      <c r="AJ232" s="173">
        <f>'тарифы 2018 (1)'!BG232</f>
        <v>1093</v>
      </c>
      <c r="AK232" s="173">
        <f>'тарифы 2018 (1)'!BI232</f>
        <v>1141</v>
      </c>
      <c r="AL232" s="173">
        <f>'тарифы 2018 (1)'!BK232</f>
        <v>756</v>
      </c>
      <c r="AM232" s="173">
        <f>'тарифы 2018 (1)'!BM232</f>
        <v>652</v>
      </c>
      <c r="AN232" s="173">
        <f>'тарифы 2018 (1)'!BO232</f>
        <v>1118</v>
      </c>
      <c r="AO232" s="173">
        <v>1673.1000000000001</v>
      </c>
      <c r="AP232" s="300">
        <f t="shared" si="16"/>
        <v>1002.3990628492924</v>
      </c>
      <c r="AQ232" s="300" t="e">
        <f t="shared" si="17"/>
        <v>#REF!</v>
      </c>
    </row>
    <row r="233" spans="1:43" s="195" customFormat="1" ht="41.25" customHeight="1" thickBot="1" x14ac:dyDescent="0.3">
      <c r="A233" s="205">
        <v>157</v>
      </c>
      <c r="B233" s="24" t="s">
        <v>222</v>
      </c>
      <c r="C233" s="1390" t="s">
        <v>3</v>
      </c>
      <c r="D233" s="1390"/>
      <c r="E233" s="1053" t="s">
        <v>8</v>
      </c>
      <c r="F233" s="224" t="e">
        <f>#REF!</f>
        <v>#REF!</v>
      </c>
      <c r="G233" s="1053">
        <v>0.5</v>
      </c>
      <c r="H233" s="206" t="e">
        <f t="shared" si="14"/>
        <v>#REF!</v>
      </c>
      <c r="I233" s="206" t="e">
        <f>(H233*($I$9+#REF!))+H233</f>
        <v>#REF!</v>
      </c>
      <c r="J233" s="274" t="e">
        <f>ROUND(I233*#REF!*#REF!,0)</f>
        <v>#REF!</v>
      </c>
      <c r="K233" s="275" t="e">
        <f>'тарифы 2018 (1)'!K233</f>
        <v>#REF!</v>
      </c>
      <c r="L233" s="173">
        <f>'тарифы 2018 (1)'!M233</f>
        <v>187</v>
      </c>
      <c r="M233" s="173">
        <f>'тарифы 2018 (1)'!O233</f>
        <v>171.4</v>
      </c>
      <c r="N233" s="173">
        <f>'тарифы 2018 (1)'!Q233</f>
        <v>237.75</v>
      </c>
      <c r="O233" s="173">
        <f>'тарифы 2018 (1)'!S233</f>
        <v>255.1</v>
      </c>
      <c r="P233" s="173">
        <f>'тарифы 2018 (1)'!U233</f>
        <v>146</v>
      </c>
      <c r="Q233" s="173">
        <f>'тарифы 2018 (1)'!W233</f>
        <v>253.2660614018474</v>
      </c>
      <c r="R233" s="173">
        <f>'тарифы 2018 (1)'!Y233</f>
        <v>286</v>
      </c>
      <c r="S233" s="173">
        <f>'тарифы 2018 (1)'!AA233</f>
        <v>415</v>
      </c>
      <c r="T233" s="173">
        <f>'тарифы 2018 (1)'!AC233</f>
        <v>315</v>
      </c>
      <c r="U233" s="173">
        <f>'тарифы 2018 (1)'!AE233</f>
        <v>197</v>
      </c>
      <c r="V233" s="173">
        <f>'тарифы 2018 (1)'!AG233</f>
        <v>249</v>
      </c>
      <c r="W233" s="173">
        <f>'тарифы 2018 (1)'!AI233</f>
        <v>206</v>
      </c>
      <c r="X233" s="173">
        <f>'тарифы 2018 (1)'!AK233</f>
        <v>204</v>
      </c>
      <c r="Y233" s="174">
        <v>97</v>
      </c>
      <c r="Z233" s="173">
        <f>'тарифы 2018 (1)'!AO233</f>
        <v>291.3</v>
      </c>
      <c r="AA233" s="173">
        <f>'тарифы 2018 (1)'!AQ233</f>
        <v>329.76599999999996</v>
      </c>
      <c r="AB233" s="173">
        <f t="shared" si="15"/>
        <v>329.76599999999996</v>
      </c>
      <c r="AC233" s="173">
        <f>'тарифы 2018 (1)'!AS233</f>
        <v>282</v>
      </c>
      <c r="AD233" s="173">
        <f>'тарифы 2018 (1)'!AU233</f>
        <v>249.81</v>
      </c>
      <c r="AE233" s="173">
        <f>'тарифы 2018 (1)'!AW233</f>
        <v>176</v>
      </c>
      <c r="AF233" s="173">
        <f>'тарифы 2018 (1)'!AY233</f>
        <v>191</v>
      </c>
      <c r="AG233" s="173">
        <f>'тарифы 2018 (1)'!BA233</f>
        <v>326</v>
      </c>
      <c r="AH233" s="173">
        <f>'тарифы 2018 (1)'!BC233</f>
        <v>177.8207073954984</v>
      </c>
      <c r="AI233" s="173">
        <f>'тарифы 2018 (1)'!BE233</f>
        <v>493</v>
      </c>
      <c r="AJ233" s="173">
        <f>'тарифы 2018 (1)'!BG233</f>
        <v>273</v>
      </c>
      <c r="AK233" s="173">
        <f>'тарифы 2018 (1)'!BI233</f>
        <v>285</v>
      </c>
      <c r="AL233" s="173">
        <f>'тарифы 2018 (1)'!BK233</f>
        <v>189</v>
      </c>
      <c r="AM233" s="173">
        <f>'тарифы 2018 (1)'!BM233</f>
        <v>163</v>
      </c>
      <c r="AN233" s="173">
        <f>'тарифы 2018 (1)'!BO233</f>
        <v>280</v>
      </c>
      <c r="AO233" s="173">
        <v>418.00000000000006</v>
      </c>
      <c r="AP233" s="300">
        <f t="shared" si="16"/>
        <v>255.79929229324486</v>
      </c>
      <c r="AQ233" s="300" t="e">
        <f t="shared" si="17"/>
        <v>#REF!</v>
      </c>
    </row>
    <row r="234" spans="1:43" s="195" customFormat="1" ht="41.25" customHeight="1" thickBot="1" x14ac:dyDescent="0.3">
      <c r="A234" s="205">
        <v>158</v>
      </c>
      <c r="B234" s="24" t="s">
        <v>223</v>
      </c>
      <c r="C234" s="1390" t="s">
        <v>3</v>
      </c>
      <c r="D234" s="1390"/>
      <c r="E234" s="1053" t="s">
        <v>8</v>
      </c>
      <c r="F234" s="224" t="e">
        <f>#REF!</f>
        <v>#REF!</v>
      </c>
      <c r="G234" s="1053">
        <v>1.5</v>
      </c>
      <c r="H234" s="206" t="e">
        <f t="shared" si="14"/>
        <v>#REF!</v>
      </c>
      <c r="I234" s="206" t="e">
        <f>(H234*($I$9+#REF!))+H234</f>
        <v>#REF!</v>
      </c>
      <c r="J234" s="274" t="e">
        <f>ROUND(I234*#REF!*#REF!,0)</f>
        <v>#REF!</v>
      </c>
      <c r="K234" s="275" t="e">
        <f>'тарифы 2018 (1)'!K234</f>
        <v>#REF!</v>
      </c>
      <c r="L234" s="173">
        <f>'тарифы 2018 (1)'!M234</f>
        <v>561</v>
      </c>
      <c r="M234" s="173">
        <f>'тарифы 2018 (1)'!O234</f>
        <v>514.29999999999995</v>
      </c>
      <c r="N234" s="173">
        <f>'тарифы 2018 (1)'!Q234</f>
        <v>713.25</v>
      </c>
      <c r="O234" s="173">
        <f>'тарифы 2018 (1)'!S234</f>
        <v>765.3</v>
      </c>
      <c r="P234" s="173">
        <f>'тарифы 2018 (1)'!U234</f>
        <v>438</v>
      </c>
      <c r="Q234" s="173">
        <f>'тарифы 2018 (1)'!W234</f>
        <v>759.79818420554204</v>
      </c>
      <c r="R234" s="173">
        <f>'тарифы 2018 (1)'!Y234</f>
        <v>858</v>
      </c>
      <c r="S234" s="173">
        <f>'тарифы 2018 (1)'!AA234</f>
        <v>1244</v>
      </c>
      <c r="T234" s="173">
        <f>'тарифы 2018 (1)'!AC234</f>
        <v>946</v>
      </c>
      <c r="U234" s="173">
        <f>'тарифы 2018 (1)'!AE234</f>
        <v>592</v>
      </c>
      <c r="V234" s="173">
        <f>'тарифы 2018 (1)'!AG234</f>
        <v>747</v>
      </c>
      <c r="W234" s="173">
        <f>'тарифы 2018 (1)'!AI234</f>
        <v>619</v>
      </c>
      <c r="X234" s="173">
        <f>'тарифы 2018 (1)'!AK234</f>
        <v>611</v>
      </c>
      <c r="Y234" s="174">
        <v>472</v>
      </c>
      <c r="Z234" s="173">
        <f>'тарифы 2018 (1)'!AO234</f>
        <v>873.9</v>
      </c>
      <c r="AA234" s="173">
        <f>'тарифы 2018 (1)'!AQ234</f>
        <v>990.33499999999992</v>
      </c>
      <c r="AB234" s="173">
        <f t="shared" si="15"/>
        <v>990.33499999999992</v>
      </c>
      <c r="AC234" s="173">
        <f>'тарифы 2018 (1)'!AS234</f>
        <v>846</v>
      </c>
      <c r="AD234" s="173">
        <f>'тарифы 2018 (1)'!AU234</f>
        <v>749.44</v>
      </c>
      <c r="AE234" s="173">
        <f>'тарифы 2018 (1)'!AW234</f>
        <v>527</v>
      </c>
      <c r="AF234" s="173">
        <f>'тарифы 2018 (1)'!AY234</f>
        <v>574</v>
      </c>
      <c r="AG234" s="173">
        <f>'тарифы 2018 (1)'!BA234</f>
        <v>1128</v>
      </c>
      <c r="AH234" s="173">
        <f>'тарифы 2018 (1)'!BC234</f>
        <v>534.05093247588434</v>
      </c>
      <c r="AI234" s="173">
        <f>'тарифы 2018 (1)'!BE234</f>
        <v>1478</v>
      </c>
      <c r="AJ234" s="173">
        <f>'тарифы 2018 (1)'!BG234</f>
        <v>820</v>
      </c>
      <c r="AK234" s="173">
        <f>'тарифы 2018 (1)'!BI234</f>
        <v>856</v>
      </c>
      <c r="AL234" s="173">
        <f>'тарифы 2018 (1)'!BK234</f>
        <v>567</v>
      </c>
      <c r="AM234" s="173">
        <f>'тарифы 2018 (1)'!BM234</f>
        <v>489</v>
      </c>
      <c r="AN234" s="173">
        <f>'тарифы 2018 (1)'!BO234</f>
        <v>839</v>
      </c>
      <c r="AO234" s="173">
        <v>1255.1000000000001</v>
      </c>
      <c r="AP234" s="300">
        <f t="shared" si="16"/>
        <v>778.59363722271405</v>
      </c>
      <c r="AQ234" s="300" t="e">
        <f t="shared" si="17"/>
        <v>#REF!</v>
      </c>
    </row>
    <row r="235" spans="1:43" s="195" customFormat="1" ht="41.25" customHeight="1" thickBot="1" x14ac:dyDescent="0.3">
      <c r="A235" s="205">
        <v>159</v>
      </c>
      <c r="B235" s="24" t="s">
        <v>224</v>
      </c>
      <c r="C235" s="1390" t="s">
        <v>3</v>
      </c>
      <c r="D235" s="1390"/>
      <c r="E235" s="1053" t="s">
        <v>8</v>
      </c>
      <c r="F235" s="224" t="e">
        <f>#REF!</f>
        <v>#REF!</v>
      </c>
      <c r="G235" s="1053">
        <v>1.5</v>
      </c>
      <c r="H235" s="206" t="e">
        <f t="shared" si="14"/>
        <v>#REF!</v>
      </c>
      <c r="I235" s="206" t="e">
        <f>(H235*($I$9+#REF!))+H235</f>
        <v>#REF!</v>
      </c>
      <c r="J235" s="274" t="e">
        <f>ROUND(I235*#REF!*#REF!,0)</f>
        <v>#REF!</v>
      </c>
      <c r="K235" s="275" t="e">
        <f>'тарифы 2018 (1)'!K235</f>
        <v>#REF!</v>
      </c>
      <c r="L235" s="173">
        <f>'тарифы 2018 (1)'!M235</f>
        <v>561</v>
      </c>
      <c r="M235" s="173">
        <f>'тарифы 2018 (1)'!O235</f>
        <v>514.29999999999995</v>
      </c>
      <c r="N235" s="173">
        <f>'тарифы 2018 (1)'!Q235</f>
        <v>713.25</v>
      </c>
      <c r="O235" s="173">
        <f>'тарифы 2018 (1)'!S235</f>
        <v>765.3</v>
      </c>
      <c r="P235" s="173">
        <f>'тарифы 2018 (1)'!U235</f>
        <v>438</v>
      </c>
      <c r="Q235" s="173">
        <f>'тарифы 2018 (1)'!W235</f>
        <v>759.79818420554204</v>
      </c>
      <c r="R235" s="173">
        <f>'тарифы 2018 (1)'!Y235</f>
        <v>858</v>
      </c>
      <c r="S235" s="173">
        <f>'тарифы 2018 (1)'!AA235</f>
        <v>1244</v>
      </c>
      <c r="T235" s="173">
        <f>'тарифы 2018 (1)'!AC235</f>
        <v>946</v>
      </c>
      <c r="U235" s="173">
        <f>'тарифы 2018 (1)'!AE235</f>
        <v>592</v>
      </c>
      <c r="V235" s="173">
        <f>'тарифы 2018 (1)'!AG235</f>
        <v>747</v>
      </c>
      <c r="W235" s="173">
        <f>'тарифы 2018 (1)'!AI235</f>
        <v>619</v>
      </c>
      <c r="X235" s="173">
        <f>'тарифы 2018 (1)'!AK235</f>
        <v>611</v>
      </c>
      <c r="Y235" s="174">
        <v>472</v>
      </c>
      <c r="Z235" s="173">
        <f>'тарифы 2018 (1)'!AO235</f>
        <v>873.9</v>
      </c>
      <c r="AA235" s="173">
        <f>'тарифы 2018 (1)'!AQ235</f>
        <v>990.33499999999992</v>
      </c>
      <c r="AB235" s="173">
        <f t="shared" si="15"/>
        <v>990.33499999999992</v>
      </c>
      <c r="AC235" s="173">
        <f>'тарифы 2018 (1)'!AS235</f>
        <v>846</v>
      </c>
      <c r="AD235" s="173">
        <f>'тарифы 2018 (1)'!AU235</f>
        <v>749.44</v>
      </c>
      <c r="AE235" s="173">
        <f>'тарифы 2018 (1)'!AW235</f>
        <v>527</v>
      </c>
      <c r="AF235" s="173">
        <f>'тарифы 2018 (1)'!AY235</f>
        <v>574</v>
      </c>
      <c r="AG235" s="173">
        <f>'тарифы 2018 (1)'!BA235</f>
        <v>1128</v>
      </c>
      <c r="AH235" s="173">
        <f>'тарифы 2018 (1)'!BC235</f>
        <v>534.05093247588434</v>
      </c>
      <c r="AI235" s="173">
        <f>'тарифы 2018 (1)'!BE235</f>
        <v>1478</v>
      </c>
      <c r="AJ235" s="173">
        <f>'тарифы 2018 (1)'!BG235</f>
        <v>820</v>
      </c>
      <c r="AK235" s="173">
        <f>'тарифы 2018 (1)'!BI235</f>
        <v>856</v>
      </c>
      <c r="AL235" s="173">
        <f>'тарифы 2018 (1)'!BK235</f>
        <v>567</v>
      </c>
      <c r="AM235" s="173">
        <f>'тарифы 2018 (1)'!BM235</f>
        <v>489</v>
      </c>
      <c r="AN235" s="173">
        <f>'тарифы 2018 (1)'!BO235</f>
        <v>839</v>
      </c>
      <c r="AO235" s="173">
        <v>1255.1000000000001</v>
      </c>
      <c r="AP235" s="300">
        <f t="shared" si="16"/>
        <v>778.59363722271405</v>
      </c>
      <c r="AQ235" s="300" t="e">
        <f t="shared" si="17"/>
        <v>#REF!</v>
      </c>
    </row>
    <row r="236" spans="1:43" s="195" customFormat="1" ht="41.25" customHeight="1" thickBot="1" x14ac:dyDescent="0.3">
      <c r="A236" s="205">
        <v>160</v>
      </c>
      <c r="B236" s="24" t="s">
        <v>225</v>
      </c>
      <c r="C236" s="1390" t="s">
        <v>3</v>
      </c>
      <c r="D236" s="1390"/>
      <c r="E236" s="1053" t="s">
        <v>8</v>
      </c>
      <c r="F236" s="224" t="e">
        <f>#REF!</f>
        <v>#REF!</v>
      </c>
      <c r="G236" s="1053">
        <v>1</v>
      </c>
      <c r="H236" s="206" t="e">
        <f t="shared" si="14"/>
        <v>#REF!</v>
      </c>
      <c r="I236" s="206" t="e">
        <f>(H236*($I$9+#REF!))+H236</f>
        <v>#REF!</v>
      </c>
      <c r="J236" s="274" t="e">
        <f>ROUND(I236*#REF!*#REF!,0)</f>
        <v>#REF!</v>
      </c>
      <c r="K236" s="275" t="e">
        <f>'тарифы 2018 (1)'!K236</f>
        <v>#REF!</v>
      </c>
      <c r="L236" s="173">
        <f>'тарифы 2018 (1)'!M236</f>
        <v>374</v>
      </c>
      <c r="M236" s="173">
        <f>'тарифы 2018 (1)'!O236</f>
        <v>342.9</v>
      </c>
      <c r="N236" s="173">
        <f>'тарифы 2018 (1)'!Q236</f>
        <v>475.5</v>
      </c>
      <c r="O236" s="173">
        <f>'тарифы 2018 (1)'!S236</f>
        <v>510.2</v>
      </c>
      <c r="P236" s="173">
        <f>'тарифы 2018 (1)'!U236</f>
        <v>292</v>
      </c>
      <c r="Q236" s="173">
        <f>'тарифы 2018 (1)'!W236</f>
        <v>506.53212280369479</v>
      </c>
      <c r="R236" s="173">
        <f>'тарифы 2018 (1)'!Y236</f>
        <v>572</v>
      </c>
      <c r="S236" s="173">
        <f>'тарифы 2018 (1)'!AA236</f>
        <v>829</v>
      </c>
      <c r="T236" s="173">
        <f>'тарифы 2018 (1)'!AC236</f>
        <v>631</v>
      </c>
      <c r="U236" s="173">
        <f>'тарифы 2018 (1)'!AE236</f>
        <v>395</v>
      </c>
      <c r="V236" s="173">
        <f>'тарифы 2018 (1)'!AG236</f>
        <v>498</v>
      </c>
      <c r="W236" s="173">
        <f>'тарифы 2018 (1)'!AI236</f>
        <v>412</v>
      </c>
      <c r="X236" s="173">
        <f>'тарифы 2018 (1)'!AK236</f>
        <v>407</v>
      </c>
      <c r="Y236" s="174">
        <v>472</v>
      </c>
      <c r="Z236" s="173">
        <f>'тарифы 2018 (1)'!AO236</f>
        <v>582.6</v>
      </c>
      <c r="AA236" s="173">
        <f>'тарифы 2018 (1)'!AQ236</f>
        <v>660.56899999999996</v>
      </c>
      <c r="AB236" s="173">
        <f t="shared" si="15"/>
        <v>660.56899999999996</v>
      </c>
      <c r="AC236" s="173">
        <f>'тарифы 2018 (1)'!AS236</f>
        <v>564</v>
      </c>
      <c r="AD236" s="173">
        <f>'тарифы 2018 (1)'!AU236</f>
        <v>499.63</v>
      </c>
      <c r="AE236" s="173">
        <f>'тарифы 2018 (1)'!AW236</f>
        <v>351</v>
      </c>
      <c r="AF236" s="173">
        <f>'тарифы 2018 (1)'!AY236</f>
        <v>383</v>
      </c>
      <c r="AG236" s="173">
        <f>'тарифы 2018 (1)'!BA236</f>
        <v>646</v>
      </c>
      <c r="AH236" s="173">
        <f>'тарифы 2018 (1)'!BC236</f>
        <v>356.23022508038588</v>
      </c>
      <c r="AI236" s="173">
        <f>'тарифы 2018 (1)'!BE236</f>
        <v>985</v>
      </c>
      <c r="AJ236" s="173">
        <f>'тарифы 2018 (1)'!BG236</f>
        <v>547</v>
      </c>
      <c r="AK236" s="173">
        <f>'тарифы 2018 (1)'!BI236</f>
        <v>571</v>
      </c>
      <c r="AL236" s="173">
        <f>'тарифы 2018 (1)'!BK236</f>
        <v>378</v>
      </c>
      <c r="AM236" s="173">
        <f>'тарифы 2018 (1)'!BM236</f>
        <v>327</v>
      </c>
      <c r="AN236" s="173">
        <f>'тарифы 2018 (1)'!BO236</f>
        <v>559</v>
      </c>
      <c r="AO236" s="173">
        <v>836.00000000000011</v>
      </c>
      <c r="AP236" s="300">
        <f t="shared" si="16"/>
        <v>520.79101159613606</v>
      </c>
      <c r="AQ236" s="300" t="e">
        <f t="shared" si="17"/>
        <v>#REF!</v>
      </c>
    </row>
    <row r="237" spans="1:43" s="195" customFormat="1" ht="41.25" customHeight="1" thickBot="1" x14ac:dyDescent="0.3">
      <c r="A237" s="205">
        <v>161</v>
      </c>
      <c r="B237" s="24" t="s">
        <v>226</v>
      </c>
      <c r="C237" s="1390" t="s">
        <v>3</v>
      </c>
      <c r="D237" s="1390"/>
      <c r="E237" s="1053" t="s">
        <v>8</v>
      </c>
      <c r="F237" s="224" t="e">
        <f>#REF!</f>
        <v>#REF!</v>
      </c>
      <c r="G237" s="1053">
        <v>0.5</v>
      </c>
      <c r="H237" s="206" t="e">
        <f t="shared" si="14"/>
        <v>#REF!</v>
      </c>
      <c r="I237" s="206" t="e">
        <f>(H237*($I$9+#REF!))+H237</f>
        <v>#REF!</v>
      </c>
      <c r="J237" s="274" t="e">
        <f>ROUND(I237*#REF!*#REF!,0)</f>
        <v>#REF!</v>
      </c>
      <c r="K237" s="275" t="e">
        <f>'тарифы 2018 (1)'!K237</f>
        <v>#REF!</v>
      </c>
      <c r="L237" s="173">
        <f>'тарифы 2018 (1)'!M237</f>
        <v>187</v>
      </c>
      <c r="M237" s="173">
        <f>'тарифы 2018 (1)'!O237</f>
        <v>171.4</v>
      </c>
      <c r="N237" s="173">
        <f>'тарифы 2018 (1)'!Q237</f>
        <v>237.75</v>
      </c>
      <c r="O237" s="173">
        <f>'тарифы 2018 (1)'!S237</f>
        <v>255.1</v>
      </c>
      <c r="P237" s="173">
        <f>'тарифы 2018 (1)'!U237</f>
        <v>146</v>
      </c>
      <c r="Q237" s="173">
        <f>'тарифы 2018 (1)'!W237</f>
        <v>253.2660614018474</v>
      </c>
      <c r="R237" s="173">
        <f>'тарифы 2018 (1)'!Y237</f>
        <v>286</v>
      </c>
      <c r="S237" s="173">
        <f>'тарифы 2018 (1)'!AA237</f>
        <v>415</v>
      </c>
      <c r="T237" s="173">
        <f>'тарифы 2018 (1)'!AC237</f>
        <v>315</v>
      </c>
      <c r="U237" s="173">
        <f>'тарифы 2018 (1)'!AE237</f>
        <v>197</v>
      </c>
      <c r="V237" s="173">
        <f>'тарифы 2018 (1)'!AG237</f>
        <v>249</v>
      </c>
      <c r="W237" s="173">
        <f>'тарифы 2018 (1)'!AI237</f>
        <v>206</v>
      </c>
      <c r="X237" s="173">
        <f>'тарифы 2018 (1)'!AK237</f>
        <v>204</v>
      </c>
      <c r="Y237" s="174">
        <v>97</v>
      </c>
      <c r="Z237" s="173">
        <f>'тарифы 2018 (1)'!AO237</f>
        <v>291.3</v>
      </c>
      <c r="AA237" s="173">
        <f>'тарифы 2018 (1)'!AQ237</f>
        <v>329.76599999999996</v>
      </c>
      <c r="AB237" s="173">
        <f t="shared" si="15"/>
        <v>329.76599999999996</v>
      </c>
      <c r="AC237" s="173">
        <f>'тарифы 2018 (1)'!AS237</f>
        <v>282</v>
      </c>
      <c r="AD237" s="173">
        <f>'тарифы 2018 (1)'!AU237</f>
        <v>249.81</v>
      </c>
      <c r="AE237" s="173">
        <f>'тарифы 2018 (1)'!AW237</f>
        <v>176</v>
      </c>
      <c r="AF237" s="173">
        <f>'тарифы 2018 (1)'!AY237</f>
        <v>191</v>
      </c>
      <c r="AG237" s="173">
        <f>'тарифы 2018 (1)'!BA237</f>
        <v>326</v>
      </c>
      <c r="AH237" s="173">
        <f>'тарифы 2018 (1)'!BC237</f>
        <v>177.8207073954984</v>
      </c>
      <c r="AI237" s="173">
        <f>'тарифы 2018 (1)'!BE237</f>
        <v>493</v>
      </c>
      <c r="AJ237" s="173">
        <f>'тарифы 2018 (1)'!BG237</f>
        <v>273</v>
      </c>
      <c r="AK237" s="173">
        <f>'тарифы 2018 (1)'!BI237</f>
        <v>285</v>
      </c>
      <c r="AL237" s="173">
        <f>'тарифы 2018 (1)'!BK237</f>
        <v>189</v>
      </c>
      <c r="AM237" s="173">
        <f>'тарифы 2018 (1)'!BM237</f>
        <v>163</v>
      </c>
      <c r="AN237" s="173">
        <f>'тарифы 2018 (1)'!BO237</f>
        <v>280</v>
      </c>
      <c r="AO237" s="173">
        <v>418.00000000000006</v>
      </c>
      <c r="AP237" s="300">
        <f t="shared" si="16"/>
        <v>255.79929229324486</v>
      </c>
      <c r="AQ237" s="300" t="e">
        <f t="shared" si="17"/>
        <v>#REF!</v>
      </c>
    </row>
    <row r="238" spans="1:43" s="195" customFormat="1" ht="41.25" customHeight="1" thickBot="1" x14ac:dyDescent="0.3">
      <c r="A238" s="205">
        <v>162</v>
      </c>
      <c r="B238" s="24" t="s">
        <v>227</v>
      </c>
      <c r="C238" s="1390" t="s">
        <v>3</v>
      </c>
      <c r="D238" s="1390"/>
      <c r="E238" s="1053" t="s">
        <v>8</v>
      </c>
      <c r="F238" s="224" t="e">
        <f>#REF!</f>
        <v>#REF!</v>
      </c>
      <c r="G238" s="1053">
        <v>0.5</v>
      </c>
      <c r="H238" s="206" t="e">
        <f t="shared" si="14"/>
        <v>#REF!</v>
      </c>
      <c r="I238" s="206" t="e">
        <f>(H238*($I$9+#REF!))+H238</f>
        <v>#REF!</v>
      </c>
      <c r="J238" s="274" t="e">
        <f>ROUND(I238*#REF!*#REF!,0)</f>
        <v>#REF!</v>
      </c>
      <c r="K238" s="275" t="e">
        <f>'тарифы 2018 (1)'!K238</f>
        <v>#REF!</v>
      </c>
      <c r="L238" s="173">
        <f>'тарифы 2018 (1)'!M238</f>
        <v>187</v>
      </c>
      <c r="M238" s="173">
        <f>'тарифы 2018 (1)'!O238</f>
        <v>171.4</v>
      </c>
      <c r="N238" s="173">
        <f>'тарифы 2018 (1)'!Q238</f>
        <v>237.75</v>
      </c>
      <c r="O238" s="173">
        <f>'тарифы 2018 (1)'!S238</f>
        <v>255.1</v>
      </c>
      <c r="P238" s="173">
        <f>'тарифы 2018 (1)'!U238</f>
        <v>146</v>
      </c>
      <c r="Q238" s="173">
        <f>'тарифы 2018 (1)'!W238</f>
        <v>253.2660614018474</v>
      </c>
      <c r="R238" s="173">
        <f>'тарифы 2018 (1)'!Y238</f>
        <v>286</v>
      </c>
      <c r="S238" s="173">
        <f>'тарифы 2018 (1)'!AA238</f>
        <v>415</v>
      </c>
      <c r="T238" s="173">
        <f>'тарифы 2018 (1)'!AC238</f>
        <v>315</v>
      </c>
      <c r="U238" s="173">
        <f>'тарифы 2018 (1)'!AE238</f>
        <v>197</v>
      </c>
      <c r="V238" s="173">
        <f>'тарифы 2018 (1)'!AG238</f>
        <v>249</v>
      </c>
      <c r="W238" s="173">
        <f>'тарифы 2018 (1)'!AI238</f>
        <v>206</v>
      </c>
      <c r="X238" s="173">
        <f>'тарифы 2018 (1)'!AK238</f>
        <v>204</v>
      </c>
      <c r="Y238" s="174">
        <v>97</v>
      </c>
      <c r="Z238" s="173">
        <f>'тарифы 2018 (1)'!AO238</f>
        <v>291.3</v>
      </c>
      <c r="AA238" s="173">
        <f>'тарифы 2018 (1)'!AQ238</f>
        <v>329.76599999999996</v>
      </c>
      <c r="AB238" s="173">
        <f t="shared" si="15"/>
        <v>329.76599999999996</v>
      </c>
      <c r="AC238" s="173">
        <f>'тарифы 2018 (1)'!AS238</f>
        <v>282</v>
      </c>
      <c r="AD238" s="173">
        <f>'тарифы 2018 (1)'!AU238</f>
        <v>249.81</v>
      </c>
      <c r="AE238" s="173">
        <f>'тарифы 2018 (1)'!AW238</f>
        <v>176</v>
      </c>
      <c r="AF238" s="173">
        <f>'тарифы 2018 (1)'!AY238</f>
        <v>191</v>
      </c>
      <c r="AG238" s="173">
        <f>'тарифы 2018 (1)'!BA238</f>
        <v>326</v>
      </c>
      <c r="AH238" s="173">
        <f>'тарифы 2018 (1)'!BC238</f>
        <v>177.8207073954984</v>
      </c>
      <c r="AI238" s="173">
        <f>'тарифы 2018 (1)'!BE238</f>
        <v>493</v>
      </c>
      <c r="AJ238" s="173">
        <f>'тарифы 2018 (1)'!BG238</f>
        <v>273</v>
      </c>
      <c r="AK238" s="173">
        <f>'тарифы 2018 (1)'!BI238</f>
        <v>285</v>
      </c>
      <c r="AL238" s="173">
        <f>'тарифы 2018 (1)'!BK238</f>
        <v>189</v>
      </c>
      <c r="AM238" s="173">
        <f>'тарифы 2018 (1)'!BM238</f>
        <v>163</v>
      </c>
      <c r="AN238" s="173">
        <f>'тарифы 2018 (1)'!BO238</f>
        <v>280</v>
      </c>
      <c r="AO238" s="173">
        <v>418.00000000000006</v>
      </c>
      <c r="AP238" s="300">
        <f t="shared" si="16"/>
        <v>255.79929229324486</v>
      </c>
      <c r="AQ238" s="300" t="e">
        <f t="shared" si="17"/>
        <v>#REF!</v>
      </c>
    </row>
    <row r="239" spans="1:43" s="195" customFormat="1" ht="41.25" customHeight="1" thickBot="1" x14ac:dyDescent="0.3">
      <c r="A239" s="205">
        <v>163</v>
      </c>
      <c r="B239" s="24" t="s">
        <v>228</v>
      </c>
      <c r="C239" s="1390" t="s">
        <v>3</v>
      </c>
      <c r="D239" s="1390"/>
      <c r="E239" s="1053" t="s">
        <v>8</v>
      </c>
      <c r="F239" s="224" t="e">
        <f>#REF!</f>
        <v>#REF!</v>
      </c>
      <c r="G239" s="1053">
        <v>0.5</v>
      </c>
      <c r="H239" s="206" t="e">
        <f t="shared" si="14"/>
        <v>#REF!</v>
      </c>
      <c r="I239" s="206" t="e">
        <f>(H239*($I$9+#REF!))+H239</f>
        <v>#REF!</v>
      </c>
      <c r="J239" s="274" t="e">
        <f>ROUND(I239*#REF!*#REF!,0)</f>
        <v>#REF!</v>
      </c>
      <c r="K239" s="275" t="e">
        <f>'тарифы 2018 (1)'!K239</f>
        <v>#REF!</v>
      </c>
      <c r="L239" s="173">
        <f>'тарифы 2018 (1)'!M239</f>
        <v>187</v>
      </c>
      <c r="M239" s="173">
        <f>'тарифы 2018 (1)'!O239</f>
        <v>171.4</v>
      </c>
      <c r="N239" s="173">
        <f>'тарифы 2018 (1)'!Q239</f>
        <v>237.75</v>
      </c>
      <c r="O239" s="173">
        <f>'тарифы 2018 (1)'!S239</f>
        <v>255.1</v>
      </c>
      <c r="P239" s="173">
        <f>'тарифы 2018 (1)'!U239</f>
        <v>146</v>
      </c>
      <c r="Q239" s="173">
        <f>'тарифы 2018 (1)'!W239</f>
        <v>253.2660614018474</v>
      </c>
      <c r="R239" s="173">
        <f>'тарифы 2018 (1)'!Y239</f>
        <v>286</v>
      </c>
      <c r="S239" s="173">
        <f>'тарифы 2018 (1)'!AA239</f>
        <v>415</v>
      </c>
      <c r="T239" s="173">
        <f>'тарифы 2018 (1)'!AC239</f>
        <v>315</v>
      </c>
      <c r="U239" s="173">
        <f>'тарифы 2018 (1)'!AE239</f>
        <v>197</v>
      </c>
      <c r="V239" s="173">
        <f>'тарифы 2018 (1)'!AG239</f>
        <v>249</v>
      </c>
      <c r="W239" s="173">
        <f>'тарифы 2018 (1)'!AI239</f>
        <v>206</v>
      </c>
      <c r="X239" s="173">
        <f>'тарифы 2018 (1)'!AK239</f>
        <v>204</v>
      </c>
      <c r="Y239" s="174">
        <v>97</v>
      </c>
      <c r="Z239" s="173">
        <f>'тарифы 2018 (1)'!AO239</f>
        <v>291.3</v>
      </c>
      <c r="AA239" s="173">
        <f>'тарифы 2018 (1)'!AQ239</f>
        <v>659.53199999999993</v>
      </c>
      <c r="AB239" s="173">
        <f t="shared" si="15"/>
        <v>659.53199999999993</v>
      </c>
      <c r="AC239" s="173">
        <f>'тарифы 2018 (1)'!AS239</f>
        <v>282</v>
      </c>
      <c r="AD239" s="173">
        <f>'тарифы 2018 (1)'!AU239</f>
        <v>249.81</v>
      </c>
      <c r="AE239" s="173">
        <f>'тарифы 2018 (1)'!AW239</f>
        <v>176</v>
      </c>
      <c r="AF239" s="173">
        <f>'тарифы 2018 (1)'!AY239</f>
        <v>191</v>
      </c>
      <c r="AG239" s="173">
        <f>'тарифы 2018 (1)'!BA239</f>
        <v>326</v>
      </c>
      <c r="AH239" s="173">
        <f>'тарифы 2018 (1)'!BC239</f>
        <v>177.8207073954984</v>
      </c>
      <c r="AI239" s="173">
        <f>'тарифы 2018 (1)'!BE239</f>
        <v>493</v>
      </c>
      <c r="AJ239" s="173">
        <f>'тарифы 2018 (1)'!BG239</f>
        <v>273</v>
      </c>
      <c r="AK239" s="173">
        <f>'тарифы 2018 (1)'!BI239</f>
        <v>285</v>
      </c>
      <c r="AL239" s="173">
        <f>'тарифы 2018 (1)'!BK239</f>
        <v>189</v>
      </c>
      <c r="AM239" s="173">
        <f>'тарифы 2018 (1)'!BM239</f>
        <v>163</v>
      </c>
      <c r="AN239" s="173">
        <f>'тарифы 2018 (1)'!BO239</f>
        <v>280</v>
      </c>
      <c r="AO239" s="173">
        <v>418.00000000000006</v>
      </c>
      <c r="AP239" s="300">
        <f t="shared" si="16"/>
        <v>277.78369229324488</v>
      </c>
      <c r="AQ239" s="300" t="e">
        <f t="shared" si="17"/>
        <v>#REF!</v>
      </c>
    </row>
    <row r="240" spans="1:43" s="195" customFormat="1" ht="41.25" customHeight="1" thickBot="1" x14ac:dyDescent="0.3">
      <c r="A240" s="205">
        <v>164</v>
      </c>
      <c r="B240" s="24" t="s">
        <v>229</v>
      </c>
      <c r="C240" s="1390" t="s">
        <v>3</v>
      </c>
      <c r="D240" s="1390"/>
      <c r="E240" s="1053" t="s">
        <v>8</v>
      </c>
      <c r="F240" s="224" t="e">
        <f>#REF!</f>
        <v>#REF!</v>
      </c>
      <c r="G240" s="1053">
        <v>0.64</v>
      </c>
      <c r="H240" s="206" t="e">
        <f t="shared" si="14"/>
        <v>#REF!</v>
      </c>
      <c r="I240" s="206" t="e">
        <f>(H240*($I$9+#REF!))+H240</f>
        <v>#REF!</v>
      </c>
      <c r="J240" s="274" t="e">
        <f>ROUND(I240*#REF!*#REF!,0)</f>
        <v>#REF!</v>
      </c>
      <c r="K240" s="275" t="e">
        <f>'тарифы 2018 (1)'!K240</f>
        <v>#REF!</v>
      </c>
      <c r="L240" s="173">
        <f>'тарифы 2018 (1)'!M240</f>
        <v>239</v>
      </c>
      <c r="M240" s="173">
        <f>'тарифы 2018 (1)'!O240</f>
        <v>219.5</v>
      </c>
      <c r="N240" s="173">
        <f>'тарифы 2018 (1)'!Q240</f>
        <v>304.5</v>
      </c>
      <c r="O240" s="173">
        <f>'тарифы 2018 (1)'!S240</f>
        <v>326.5</v>
      </c>
      <c r="P240" s="173">
        <f>'тарифы 2018 (1)'!U240</f>
        <v>187</v>
      </c>
      <c r="Q240" s="173">
        <f>'тарифы 2018 (1)'!W240</f>
        <v>324.18055859436464</v>
      </c>
      <c r="R240" s="173">
        <f>'тарифы 2018 (1)'!Y240</f>
        <v>366</v>
      </c>
      <c r="S240" s="173">
        <f>'тарифы 2018 (1)'!AA240</f>
        <v>531</v>
      </c>
      <c r="T240" s="173">
        <f>'тарифы 2018 (1)'!AC240</f>
        <v>404</v>
      </c>
      <c r="U240" s="173">
        <f>'тарифы 2018 (1)'!AE240</f>
        <v>253</v>
      </c>
      <c r="V240" s="173">
        <f>'тарифы 2018 (1)'!AG240</f>
        <v>319</v>
      </c>
      <c r="W240" s="173">
        <f>'тарифы 2018 (1)'!AI240</f>
        <v>264</v>
      </c>
      <c r="X240" s="173">
        <f>'тарифы 2018 (1)'!AK240</f>
        <v>260</v>
      </c>
      <c r="Y240" s="174">
        <v>177</v>
      </c>
      <c r="Z240" s="173">
        <f>'тарифы 2018 (1)'!AO240</f>
        <v>372.9</v>
      </c>
      <c r="AA240" s="173">
        <f>'тарифы 2018 (1)'!AQ240</f>
        <v>423.09599999999995</v>
      </c>
      <c r="AB240" s="173">
        <f t="shared" si="15"/>
        <v>423.09599999999995</v>
      </c>
      <c r="AC240" s="173">
        <f>'тарифы 2018 (1)'!AS240</f>
        <v>361</v>
      </c>
      <c r="AD240" s="173">
        <f>'тарифы 2018 (1)'!AU240</f>
        <v>319.76</v>
      </c>
      <c r="AE240" s="173">
        <f>'тарифы 2018 (1)'!AW240</f>
        <v>225</v>
      </c>
      <c r="AF240" s="173">
        <f>'тарифы 2018 (1)'!AY240</f>
        <v>245</v>
      </c>
      <c r="AG240" s="173">
        <f>'тарифы 2018 (1)'!BA240</f>
        <v>409</v>
      </c>
      <c r="AH240" s="173">
        <f>'тарифы 2018 (1)'!BC240</f>
        <v>227.61045226130656</v>
      </c>
      <c r="AI240" s="173">
        <f>'тарифы 2018 (1)'!BE240</f>
        <v>631</v>
      </c>
      <c r="AJ240" s="173">
        <f>'тарифы 2018 (1)'!BG240</f>
        <v>350</v>
      </c>
      <c r="AK240" s="173">
        <f>'тарифы 2018 (1)'!BI240</f>
        <v>365</v>
      </c>
      <c r="AL240" s="173">
        <f>'тарифы 2018 (1)'!BK240</f>
        <v>242</v>
      </c>
      <c r="AM240" s="173">
        <f>'тарифы 2018 (1)'!BM240</f>
        <v>209</v>
      </c>
      <c r="AN240" s="173">
        <f>'тарифы 2018 (1)'!BO240</f>
        <v>358</v>
      </c>
      <c r="AO240" s="173">
        <v>535.70000000000005</v>
      </c>
      <c r="AP240" s="300">
        <f t="shared" si="16"/>
        <v>329.06143369518907</v>
      </c>
      <c r="AQ240" s="300" t="e">
        <f t="shared" si="17"/>
        <v>#REF!</v>
      </c>
    </row>
    <row r="241" spans="1:43" s="195" customFormat="1" ht="41.25" customHeight="1" thickBot="1" x14ac:dyDescent="0.3">
      <c r="A241" s="205">
        <v>165</v>
      </c>
      <c r="B241" s="24" t="s">
        <v>230</v>
      </c>
      <c r="C241" s="1390" t="s">
        <v>3</v>
      </c>
      <c r="D241" s="1390"/>
      <c r="E241" s="1053" t="s">
        <v>8</v>
      </c>
      <c r="F241" s="224" t="e">
        <f>#REF!</f>
        <v>#REF!</v>
      </c>
      <c r="G241" s="1053">
        <v>0.5</v>
      </c>
      <c r="H241" s="206" t="e">
        <f t="shared" si="14"/>
        <v>#REF!</v>
      </c>
      <c r="I241" s="206" t="e">
        <f>(H241*($I$9+#REF!))+H241</f>
        <v>#REF!</v>
      </c>
      <c r="J241" s="274" t="e">
        <f>ROUND(I241*#REF!*#REF!,0)</f>
        <v>#REF!</v>
      </c>
      <c r="K241" s="275" t="e">
        <f>'тарифы 2018 (1)'!K241</f>
        <v>#REF!</v>
      </c>
      <c r="L241" s="173">
        <f>'тарифы 2018 (1)'!M241</f>
        <v>187</v>
      </c>
      <c r="M241" s="173">
        <f>'тарифы 2018 (1)'!O241</f>
        <v>171.4</v>
      </c>
      <c r="N241" s="173">
        <f>'тарифы 2018 (1)'!Q241</f>
        <v>237.75</v>
      </c>
      <c r="O241" s="173">
        <f>'тарифы 2018 (1)'!S241</f>
        <v>255.1</v>
      </c>
      <c r="P241" s="173">
        <f>'тарифы 2018 (1)'!U241</f>
        <v>146</v>
      </c>
      <c r="Q241" s="173">
        <f>'тарифы 2018 (1)'!W241</f>
        <v>253.2660614018474</v>
      </c>
      <c r="R241" s="173">
        <f>'тарифы 2018 (1)'!Y241</f>
        <v>286</v>
      </c>
      <c r="S241" s="173">
        <f>'тарифы 2018 (1)'!AA241</f>
        <v>415</v>
      </c>
      <c r="T241" s="173">
        <f>'тарифы 2018 (1)'!AC241</f>
        <v>315</v>
      </c>
      <c r="U241" s="173">
        <f>'тарифы 2018 (1)'!AE241</f>
        <v>197</v>
      </c>
      <c r="V241" s="173">
        <f>'тарифы 2018 (1)'!AG241</f>
        <v>249</v>
      </c>
      <c r="W241" s="173">
        <f>'тарифы 2018 (1)'!AI241</f>
        <v>206</v>
      </c>
      <c r="X241" s="173">
        <f>'тарифы 2018 (1)'!AK241</f>
        <v>204</v>
      </c>
      <c r="Y241" s="174">
        <v>69</v>
      </c>
      <c r="Z241" s="173">
        <f>'тарифы 2018 (1)'!AO241</f>
        <v>291.3</v>
      </c>
      <c r="AA241" s="173">
        <f>'тарифы 2018 (1)'!AQ241</f>
        <v>329.76599999999996</v>
      </c>
      <c r="AB241" s="173">
        <f t="shared" si="15"/>
        <v>329.76599999999996</v>
      </c>
      <c r="AC241" s="173">
        <f>'тарифы 2018 (1)'!AS241</f>
        <v>282</v>
      </c>
      <c r="AD241" s="173">
        <f>'тарифы 2018 (1)'!AU241</f>
        <v>249.81</v>
      </c>
      <c r="AE241" s="173">
        <f>'тарифы 2018 (1)'!AW241</f>
        <v>176</v>
      </c>
      <c r="AF241" s="173">
        <f>'тарифы 2018 (1)'!AY241</f>
        <v>191</v>
      </c>
      <c r="AG241" s="173">
        <f>'тарифы 2018 (1)'!BA241</f>
        <v>326</v>
      </c>
      <c r="AH241" s="173">
        <f>'тарифы 2018 (1)'!BC241</f>
        <v>177.8207073954984</v>
      </c>
      <c r="AI241" s="173">
        <f>'тарифы 2018 (1)'!BE241</f>
        <v>493</v>
      </c>
      <c r="AJ241" s="173">
        <f>'тарифы 2018 (1)'!BG241</f>
        <v>273</v>
      </c>
      <c r="AK241" s="173">
        <f>'тарифы 2018 (1)'!BI241</f>
        <v>285</v>
      </c>
      <c r="AL241" s="173">
        <f>'тарифы 2018 (1)'!BK241</f>
        <v>189</v>
      </c>
      <c r="AM241" s="173">
        <f>'тарифы 2018 (1)'!BM241</f>
        <v>163</v>
      </c>
      <c r="AN241" s="173">
        <f>'тарифы 2018 (1)'!BO241</f>
        <v>280</v>
      </c>
      <c r="AO241" s="173">
        <v>418.00000000000006</v>
      </c>
      <c r="AP241" s="300">
        <f t="shared" si="16"/>
        <v>254.86595895991152</v>
      </c>
      <c r="AQ241" s="300" t="e">
        <f t="shared" si="17"/>
        <v>#REF!</v>
      </c>
    </row>
    <row r="242" spans="1:43" s="195" customFormat="1" ht="41.25" customHeight="1" thickBot="1" x14ac:dyDescent="0.3">
      <c r="A242" s="205">
        <v>166</v>
      </c>
      <c r="B242" s="24" t="s">
        <v>231</v>
      </c>
      <c r="C242" s="1390" t="s">
        <v>3</v>
      </c>
      <c r="D242" s="1390"/>
      <c r="E242" s="1053" t="s">
        <v>382</v>
      </c>
      <c r="F242" s="224" t="e">
        <f>#REF!</f>
        <v>#REF!</v>
      </c>
      <c r="G242" s="1053">
        <v>0.34</v>
      </c>
      <c r="H242" s="206" t="e">
        <f t="shared" si="14"/>
        <v>#REF!</v>
      </c>
      <c r="I242" s="206" t="e">
        <f>(H242*($I$9+#REF!))+H242</f>
        <v>#REF!</v>
      </c>
      <c r="J242" s="274" t="e">
        <f>ROUND(I242*#REF!*#REF!,0)</f>
        <v>#REF!</v>
      </c>
      <c r="K242" s="275" t="e">
        <f>'тарифы 2018 (1)'!K242</f>
        <v>#REF!</v>
      </c>
      <c r="L242" s="173">
        <f>'тарифы 2018 (1)'!M242</f>
        <v>111</v>
      </c>
      <c r="M242" s="173">
        <f>'тарифы 2018 (1)'!O242</f>
        <v>102.2</v>
      </c>
      <c r="N242" s="173">
        <f>'тарифы 2018 (1)'!Q242</f>
        <v>143.25</v>
      </c>
      <c r="O242" s="173">
        <f>'тарифы 2018 (1)'!S242</f>
        <v>151.19999999999999</v>
      </c>
      <c r="P242" s="173">
        <f>'тарифы 2018 (1)'!U242</f>
        <v>87</v>
      </c>
      <c r="Q242" s="173">
        <f>'тарифы 2018 (1)'!W242</f>
        <v>149.99886733348117</v>
      </c>
      <c r="R242" s="173">
        <f>'тарифы 2018 (1)'!Y242</f>
        <v>171</v>
      </c>
      <c r="S242" s="173">
        <f>'тарифы 2018 (1)'!AA242</f>
        <v>254</v>
      </c>
      <c r="T242" s="173">
        <f>'тарифы 2018 (1)'!AC242</f>
        <v>184</v>
      </c>
      <c r="U242" s="173">
        <f>'тарифы 2018 (1)'!AE242</f>
        <v>117</v>
      </c>
      <c r="V242" s="173">
        <f>'тарифы 2018 (1)'!AG242</f>
        <v>160</v>
      </c>
      <c r="W242" s="173">
        <f>'тарифы 2018 (1)'!AI242</f>
        <v>143</v>
      </c>
      <c r="X242" s="173">
        <f>'тарифы 2018 (1)'!AK242</f>
        <v>122</v>
      </c>
      <c r="Y242" s="174">
        <v>94</v>
      </c>
      <c r="Z242" s="173">
        <f>'тарифы 2018 (1)'!AO242</f>
        <v>198.1</v>
      </c>
      <c r="AA242" s="173">
        <f>'тарифы 2018 (1)'!AQ242</f>
        <v>204.28899999999999</v>
      </c>
      <c r="AB242" s="173">
        <f t="shared" si="15"/>
        <v>204.28899999999999</v>
      </c>
      <c r="AC242" s="173">
        <f>'тарифы 2018 (1)'!AS242</f>
        <v>167</v>
      </c>
      <c r="AD242" s="173">
        <f>'тарифы 2018 (1)'!AU242</f>
        <v>159.02000000000001</v>
      </c>
      <c r="AE242" s="173">
        <f>'тарифы 2018 (1)'!AW242</f>
        <v>119</v>
      </c>
      <c r="AF242" s="173">
        <f>'тарифы 2018 (1)'!AY242</f>
        <v>158.11054000000001</v>
      </c>
      <c r="AG242" s="173">
        <f>'тарифы 2018 (1)'!BA242</f>
        <v>226</v>
      </c>
      <c r="AH242" s="173">
        <f>'тарифы 2018 (1)'!BC242</f>
        <v>108.48167539267017</v>
      </c>
      <c r="AI242" s="173">
        <f>'тарифы 2018 (1)'!BE242</f>
        <v>292</v>
      </c>
      <c r="AJ242" s="173">
        <f>'тарифы 2018 (1)'!BG242</f>
        <v>162</v>
      </c>
      <c r="AK242" s="173">
        <f>'тарифы 2018 (1)'!BI242</f>
        <v>170</v>
      </c>
      <c r="AL242" s="173">
        <f>'тарифы 2018 (1)'!BK242</f>
        <v>112</v>
      </c>
      <c r="AM242" s="173">
        <f>'тарифы 2018 (1)'!BM242</f>
        <v>111</v>
      </c>
      <c r="AN242" s="173">
        <f>'тарифы 2018 (1)'!BO242</f>
        <v>177</v>
      </c>
      <c r="AO242" s="173">
        <v>202.25872128</v>
      </c>
      <c r="AP242" s="300">
        <f t="shared" si="16"/>
        <v>158.67326013353835</v>
      </c>
      <c r="AQ242" s="300" t="e">
        <f t="shared" si="17"/>
        <v>#REF!</v>
      </c>
    </row>
    <row r="243" spans="1:43" s="195" customFormat="1" ht="41.25" customHeight="1" thickBot="1" x14ac:dyDescent="0.3">
      <c r="A243" s="205">
        <v>167</v>
      </c>
      <c r="B243" s="24" t="s">
        <v>232</v>
      </c>
      <c r="C243" s="1390" t="s">
        <v>3</v>
      </c>
      <c r="D243" s="1390"/>
      <c r="E243" s="1053" t="s">
        <v>8</v>
      </c>
      <c r="F243" s="224" t="e">
        <f>#REF!</f>
        <v>#REF!</v>
      </c>
      <c r="G243" s="1053">
        <v>0.64</v>
      </c>
      <c r="H243" s="206" t="e">
        <f t="shared" si="14"/>
        <v>#REF!</v>
      </c>
      <c r="I243" s="206" t="e">
        <f>(H243*($I$9+#REF!))+H243</f>
        <v>#REF!</v>
      </c>
      <c r="J243" s="274" t="e">
        <f>ROUND(I243*#REF!*#REF!,0)</f>
        <v>#REF!</v>
      </c>
      <c r="K243" s="275" t="e">
        <f>'тарифы 2018 (1)'!K243</f>
        <v>#REF!</v>
      </c>
      <c r="L243" s="173">
        <f>'тарифы 2018 (1)'!M243</f>
        <v>210</v>
      </c>
      <c r="M243" s="173">
        <f>'тарифы 2018 (1)'!O243</f>
        <v>192.4</v>
      </c>
      <c r="N243" s="173">
        <f>'тарифы 2018 (1)'!Q243</f>
        <v>270</v>
      </c>
      <c r="O243" s="173">
        <f>'тарифы 2018 (1)'!S243</f>
        <v>284.60000000000002</v>
      </c>
      <c r="P243" s="173">
        <f>'тарифы 2018 (1)'!U243</f>
        <v>163</v>
      </c>
      <c r="Q243" s="173">
        <f>'тарифы 2018 (1)'!W243</f>
        <v>282.35080909831754</v>
      </c>
      <c r="R243" s="173">
        <f>'тарифы 2018 (1)'!Y243</f>
        <v>392</v>
      </c>
      <c r="S243" s="173">
        <f>'тарифы 2018 (1)'!AA243</f>
        <v>478</v>
      </c>
      <c r="T243" s="173">
        <f>'тарифы 2018 (1)'!AC243</f>
        <v>346</v>
      </c>
      <c r="U243" s="173">
        <f>'тарифы 2018 (1)'!AE243</f>
        <v>220</v>
      </c>
      <c r="V243" s="173">
        <f>'тарифы 2018 (1)'!AG243</f>
        <v>302</v>
      </c>
      <c r="W243" s="173">
        <f>'тарифы 2018 (1)'!AI243</f>
        <v>270</v>
      </c>
      <c r="X243" s="173">
        <f>'тарифы 2018 (1)'!AK243</f>
        <v>230</v>
      </c>
      <c r="Y243" s="174">
        <v>94</v>
      </c>
      <c r="Z243" s="173">
        <f>'тарифы 2018 (1)'!AO243</f>
        <v>372.9</v>
      </c>
      <c r="AA243" s="173">
        <f>'тарифы 2018 (1)'!AQ243</f>
        <v>384.72699999999998</v>
      </c>
      <c r="AB243" s="173">
        <f t="shared" si="15"/>
        <v>384.72699999999998</v>
      </c>
      <c r="AC243" s="173">
        <f>'тарифы 2018 (1)'!AS243</f>
        <v>315</v>
      </c>
      <c r="AD243" s="173">
        <f>'тарифы 2018 (1)'!AU243</f>
        <v>299.33999999999997</v>
      </c>
      <c r="AE243" s="173">
        <f>'тарифы 2018 (1)'!AW243</f>
        <v>225</v>
      </c>
      <c r="AF243" s="173">
        <f>'тарифы 2018 (1)'!AY243</f>
        <v>297.60744000000005</v>
      </c>
      <c r="AG243" s="173">
        <f>'тарифы 2018 (1)'!BA243</f>
        <v>414</v>
      </c>
      <c r="AH243" s="173">
        <f>'тарифы 2018 (1)'!BC243</f>
        <v>205.23922005571035</v>
      </c>
      <c r="AI243" s="173">
        <f>'тарифы 2018 (1)'!BE243</f>
        <v>549</v>
      </c>
      <c r="AJ243" s="173">
        <f>'тарифы 2018 (1)'!BG243</f>
        <v>306</v>
      </c>
      <c r="AK243" s="173">
        <f>'тарифы 2018 (1)'!BI243</f>
        <v>320</v>
      </c>
      <c r="AL243" s="173">
        <f>'тарифы 2018 (1)'!BK243</f>
        <v>211</v>
      </c>
      <c r="AM243" s="173">
        <f>'тарифы 2018 (1)'!BM243</f>
        <v>209</v>
      </c>
      <c r="AN243" s="173">
        <f>'тарифы 2018 (1)'!BO243</f>
        <v>334</v>
      </c>
      <c r="AO243" s="173">
        <v>380.72632268000007</v>
      </c>
      <c r="AP243" s="300">
        <f t="shared" si="16"/>
        <v>298.08725972780093</v>
      </c>
      <c r="AQ243" s="300" t="e">
        <f t="shared" si="17"/>
        <v>#REF!</v>
      </c>
    </row>
    <row r="244" spans="1:43" s="195" customFormat="1" ht="41.25" customHeight="1" thickBot="1" x14ac:dyDescent="0.3">
      <c r="A244" s="205">
        <v>168</v>
      </c>
      <c r="B244" s="24" t="s">
        <v>233</v>
      </c>
      <c r="C244" s="1390" t="s">
        <v>3</v>
      </c>
      <c r="D244" s="1390"/>
      <c r="E244" s="1053" t="s">
        <v>383</v>
      </c>
      <c r="F244" s="224" t="e">
        <f>#REF!</f>
        <v>#REF!</v>
      </c>
      <c r="G244" s="1053">
        <v>0.5</v>
      </c>
      <c r="H244" s="206" t="e">
        <f t="shared" si="14"/>
        <v>#REF!</v>
      </c>
      <c r="I244" s="206" t="e">
        <f>(H244*($I$9+#REF!))+H244</f>
        <v>#REF!</v>
      </c>
      <c r="J244" s="274" t="e">
        <f>ROUND(I244*#REF!*#REF!,0)</f>
        <v>#REF!</v>
      </c>
      <c r="K244" s="275" t="e">
        <f>'тарифы 2018 (1)'!K244</f>
        <v>#REF!</v>
      </c>
      <c r="L244" s="173">
        <f>'тарифы 2018 (1)'!M244</f>
        <v>187</v>
      </c>
      <c r="M244" s="173">
        <f>'тарифы 2018 (1)'!O244</f>
        <v>171.4</v>
      </c>
      <c r="N244" s="173">
        <f>'тарифы 2018 (1)'!Q244</f>
        <v>237.75</v>
      </c>
      <c r="O244" s="173">
        <f>'тарифы 2018 (1)'!S244</f>
        <v>255.1</v>
      </c>
      <c r="P244" s="173">
        <f>'тарифы 2018 (1)'!U244</f>
        <v>146</v>
      </c>
      <c r="Q244" s="173">
        <f>'тарифы 2018 (1)'!W244</f>
        <v>253.2660614018474</v>
      </c>
      <c r="R244" s="173">
        <f>'тарифы 2018 (1)'!Y244</f>
        <v>286</v>
      </c>
      <c r="S244" s="173">
        <f>'тарифы 2018 (1)'!AA244</f>
        <v>415</v>
      </c>
      <c r="T244" s="173">
        <f>'тарифы 2018 (1)'!AC244</f>
        <v>315</v>
      </c>
      <c r="U244" s="173">
        <f>'тарифы 2018 (1)'!AE244</f>
        <v>197</v>
      </c>
      <c r="V244" s="173">
        <f>'тарифы 2018 (1)'!AG244</f>
        <v>249</v>
      </c>
      <c r="W244" s="173">
        <f>'тарифы 2018 (1)'!AI244</f>
        <v>206</v>
      </c>
      <c r="X244" s="173">
        <f>'тарифы 2018 (1)'!AK244</f>
        <v>204</v>
      </c>
      <c r="Y244" s="174">
        <v>177</v>
      </c>
      <c r="Z244" s="173">
        <f>'тарифы 2018 (1)'!AO244</f>
        <v>291.3</v>
      </c>
      <c r="AA244" s="173">
        <f>'тарифы 2018 (1)'!AQ244</f>
        <v>329.76599999999996</v>
      </c>
      <c r="AB244" s="173">
        <f t="shared" si="15"/>
        <v>329.76599999999996</v>
      </c>
      <c r="AC244" s="173">
        <f>'тарифы 2018 (1)'!AS244</f>
        <v>282</v>
      </c>
      <c r="AD244" s="173">
        <f>'тарифы 2018 (1)'!AU244</f>
        <v>249.81</v>
      </c>
      <c r="AE244" s="173">
        <f>'тарифы 2018 (1)'!AW244</f>
        <v>176</v>
      </c>
      <c r="AF244" s="173">
        <f>'тарифы 2018 (1)'!AY244</f>
        <v>153.45186000000001</v>
      </c>
      <c r="AG244" s="173">
        <f>'тарифы 2018 (1)'!BA244</f>
        <v>326</v>
      </c>
      <c r="AH244" s="173">
        <f>'тарифы 2018 (1)'!BC244</f>
        <v>177.8207073954984</v>
      </c>
      <c r="AI244" s="173">
        <f>'тарифы 2018 (1)'!BE244</f>
        <v>493</v>
      </c>
      <c r="AJ244" s="173">
        <f>'тарифы 2018 (1)'!BG244</f>
        <v>144</v>
      </c>
      <c r="AK244" s="173">
        <f>'тарифы 2018 (1)'!BI244</f>
        <v>285</v>
      </c>
      <c r="AL244" s="173">
        <f>'тарифы 2018 (1)'!BK244</f>
        <v>189</v>
      </c>
      <c r="AM244" s="173">
        <f>'тарифы 2018 (1)'!BM244</f>
        <v>163</v>
      </c>
      <c r="AN244" s="173">
        <f>'тарифы 2018 (1)'!BO244</f>
        <v>280</v>
      </c>
      <c r="AO244" s="173">
        <v>196.30752108000001</v>
      </c>
      <c r="AP244" s="300">
        <f t="shared" si="16"/>
        <v>245.52460499591152</v>
      </c>
      <c r="AQ244" s="300" t="e">
        <f t="shared" si="17"/>
        <v>#REF!</v>
      </c>
    </row>
    <row r="245" spans="1:43" s="195" customFormat="1" ht="41.25" customHeight="1" thickBot="1" x14ac:dyDescent="0.3">
      <c r="A245" s="205">
        <v>169</v>
      </c>
      <c r="B245" s="24" t="s">
        <v>234</v>
      </c>
      <c r="C245" s="1390" t="s">
        <v>3</v>
      </c>
      <c r="D245" s="1390"/>
      <c r="E245" s="1053" t="s">
        <v>8</v>
      </c>
      <c r="F245" s="224" t="e">
        <f>#REF!</f>
        <v>#REF!</v>
      </c>
      <c r="G245" s="1053">
        <v>0.5</v>
      </c>
      <c r="H245" s="206" t="e">
        <f t="shared" si="14"/>
        <v>#REF!</v>
      </c>
      <c r="I245" s="206" t="e">
        <f>(H245*($I$9+#REF!))+H245</f>
        <v>#REF!</v>
      </c>
      <c r="J245" s="274" t="e">
        <f>ROUND(I245*#REF!*#REF!,0)</f>
        <v>#REF!</v>
      </c>
      <c r="K245" s="275" t="e">
        <f>'тарифы 2018 (1)'!K245</f>
        <v>#REF!</v>
      </c>
      <c r="L245" s="173">
        <f>'тарифы 2018 (1)'!M245</f>
        <v>187</v>
      </c>
      <c r="M245" s="173">
        <f>'тарифы 2018 (1)'!O245</f>
        <v>171.4</v>
      </c>
      <c r="N245" s="173">
        <f>'тарифы 2018 (1)'!Q245</f>
        <v>237.75</v>
      </c>
      <c r="O245" s="173">
        <f>'тарифы 2018 (1)'!S245</f>
        <v>255.1</v>
      </c>
      <c r="P245" s="173">
        <f>'тарифы 2018 (1)'!U245</f>
        <v>146</v>
      </c>
      <c r="Q245" s="173">
        <f>'тарифы 2018 (1)'!W245</f>
        <v>253.2660614018474</v>
      </c>
      <c r="R245" s="173">
        <f>'тарифы 2018 (1)'!Y245</f>
        <v>286</v>
      </c>
      <c r="S245" s="173">
        <f>'тарифы 2018 (1)'!AA245</f>
        <v>415</v>
      </c>
      <c r="T245" s="173">
        <f>'тарифы 2018 (1)'!AC245</f>
        <v>315</v>
      </c>
      <c r="U245" s="173">
        <f>'тарифы 2018 (1)'!AE245</f>
        <v>197</v>
      </c>
      <c r="V245" s="173">
        <f>'тарифы 2018 (1)'!AG245</f>
        <v>249</v>
      </c>
      <c r="W245" s="173">
        <f>'тарифы 2018 (1)'!AI245</f>
        <v>206</v>
      </c>
      <c r="X245" s="173">
        <f>'тарифы 2018 (1)'!AK245</f>
        <v>204</v>
      </c>
      <c r="Y245" s="174">
        <v>92</v>
      </c>
      <c r="Z245" s="173">
        <f>'тарифы 2018 (1)'!AO245</f>
        <v>291.3</v>
      </c>
      <c r="AA245" s="173">
        <f>'тарифы 2018 (1)'!AQ245</f>
        <v>329.76599999999996</v>
      </c>
      <c r="AB245" s="173">
        <f t="shared" si="15"/>
        <v>329.76599999999996</v>
      </c>
      <c r="AC245" s="173">
        <f>'тарифы 2018 (1)'!AS245</f>
        <v>282</v>
      </c>
      <c r="AD245" s="173">
        <f>'тарифы 2018 (1)'!AU245</f>
        <v>249.81</v>
      </c>
      <c r="AE245" s="173">
        <f>'тарифы 2018 (1)'!AW245</f>
        <v>176</v>
      </c>
      <c r="AF245" s="173">
        <f>'тарифы 2018 (1)'!AY245</f>
        <v>191</v>
      </c>
      <c r="AG245" s="173">
        <f>'тарифы 2018 (1)'!BA245</f>
        <v>326</v>
      </c>
      <c r="AH245" s="173">
        <f>'тарифы 2018 (1)'!BC245</f>
        <v>177.8207073954984</v>
      </c>
      <c r="AI245" s="173">
        <f>'тарифы 2018 (1)'!BE245</f>
        <v>493</v>
      </c>
      <c r="AJ245" s="173">
        <f>'тарифы 2018 (1)'!BG245</f>
        <v>273</v>
      </c>
      <c r="AK245" s="173">
        <f>'тарифы 2018 (1)'!BI245</f>
        <v>285</v>
      </c>
      <c r="AL245" s="173">
        <f>'тарифы 2018 (1)'!BK245</f>
        <v>189</v>
      </c>
      <c r="AM245" s="173">
        <f>'тарифы 2018 (1)'!BM245</f>
        <v>163</v>
      </c>
      <c r="AN245" s="173">
        <f>'тарифы 2018 (1)'!BO245</f>
        <v>280</v>
      </c>
      <c r="AO245" s="173">
        <v>418.00000000000006</v>
      </c>
      <c r="AP245" s="300">
        <f t="shared" si="16"/>
        <v>255.6326256265782</v>
      </c>
      <c r="AQ245" s="300" t="e">
        <f t="shared" si="17"/>
        <v>#REF!</v>
      </c>
    </row>
    <row r="246" spans="1:43" s="195" customFormat="1" ht="41.25" customHeight="1" thickBot="1" x14ac:dyDescent="0.3">
      <c r="A246" s="205">
        <v>170</v>
      </c>
      <c r="B246" s="24" t="s">
        <v>235</v>
      </c>
      <c r="C246" s="1390" t="s">
        <v>3</v>
      </c>
      <c r="D246" s="1390"/>
      <c r="E246" s="1053" t="s">
        <v>8</v>
      </c>
      <c r="F246" s="224" t="e">
        <f>#REF!</f>
        <v>#REF!</v>
      </c>
      <c r="G246" s="1053">
        <v>0.65</v>
      </c>
      <c r="H246" s="206" t="e">
        <f t="shared" si="14"/>
        <v>#REF!</v>
      </c>
      <c r="I246" s="206" t="e">
        <f>(H246*($I$9+#REF!))+H246</f>
        <v>#REF!</v>
      </c>
      <c r="J246" s="274" t="e">
        <f>ROUND(I246*#REF!*#REF!,0)</f>
        <v>#REF!</v>
      </c>
      <c r="K246" s="275" t="e">
        <f>'тарифы 2018 (1)'!K246</f>
        <v>#REF!</v>
      </c>
      <c r="L246" s="173">
        <f>'тарифы 2018 (1)'!M246</f>
        <v>243</v>
      </c>
      <c r="M246" s="173">
        <f>'тарифы 2018 (1)'!O246</f>
        <v>222.9</v>
      </c>
      <c r="N246" s="173">
        <f>'тарифы 2018 (1)'!Q246</f>
        <v>309</v>
      </c>
      <c r="O246" s="173">
        <f>'тарифы 2018 (1)'!S246</f>
        <v>331.6</v>
      </c>
      <c r="P246" s="173">
        <f>'тарифы 2018 (1)'!U246</f>
        <v>190</v>
      </c>
      <c r="Q246" s="173">
        <f>'тарифы 2018 (1)'!W246</f>
        <v>329.24587982240155</v>
      </c>
      <c r="R246" s="173">
        <f>'тарифы 2018 (1)'!Y246</f>
        <v>372</v>
      </c>
      <c r="S246" s="173">
        <f>'тарифы 2018 (1)'!AA246</f>
        <v>539</v>
      </c>
      <c r="T246" s="173">
        <f>'тарифы 2018 (1)'!AC246</f>
        <v>410</v>
      </c>
      <c r="U246" s="173">
        <f>'тарифы 2018 (1)'!AE246</f>
        <v>257</v>
      </c>
      <c r="V246" s="173">
        <f>'тарифы 2018 (1)'!AG246</f>
        <v>324</v>
      </c>
      <c r="W246" s="173">
        <f>'тарифы 2018 (1)'!AI246</f>
        <v>268</v>
      </c>
      <c r="X246" s="173">
        <f>'тарифы 2018 (1)'!AK246</f>
        <v>265</v>
      </c>
      <c r="Y246" s="174">
        <v>92</v>
      </c>
      <c r="Z246" s="173">
        <f>'тарифы 2018 (1)'!AO246</f>
        <v>378.7</v>
      </c>
      <c r="AA246" s="173">
        <f>'тарифы 2018 (1)'!AQ246</f>
        <v>429.31799999999998</v>
      </c>
      <c r="AB246" s="173">
        <f t="shared" si="15"/>
        <v>429.31799999999998</v>
      </c>
      <c r="AC246" s="173">
        <f>'тарифы 2018 (1)'!AS246</f>
        <v>367</v>
      </c>
      <c r="AD246" s="173">
        <f>'тарифы 2018 (1)'!AU246</f>
        <v>324.76</v>
      </c>
      <c r="AE246" s="173">
        <f>'тарифы 2018 (1)'!AW246</f>
        <v>228</v>
      </c>
      <c r="AF246" s="173">
        <f>'тарифы 2018 (1)'!AY246</f>
        <v>249</v>
      </c>
      <c r="AG246" s="173">
        <f>'тарифы 2018 (1)'!BA246</f>
        <v>414</v>
      </c>
      <c r="AH246" s="173">
        <f>'тарифы 2018 (1)'!BC246</f>
        <v>231.51980198019803</v>
      </c>
      <c r="AI246" s="173">
        <f>'тарифы 2018 (1)'!BE246</f>
        <v>640</v>
      </c>
      <c r="AJ246" s="173">
        <f>'тарифы 2018 (1)'!BG246</f>
        <v>355</v>
      </c>
      <c r="AK246" s="173">
        <f>'тарифы 2018 (1)'!BI246</f>
        <v>371</v>
      </c>
      <c r="AL246" s="173">
        <f>'тарифы 2018 (1)'!BK246</f>
        <v>246</v>
      </c>
      <c r="AM246" s="173">
        <f>'тарифы 2018 (1)'!BM246</f>
        <v>212</v>
      </c>
      <c r="AN246" s="173">
        <f>'тарифы 2018 (1)'!BO246</f>
        <v>363</v>
      </c>
      <c r="AO246" s="173">
        <v>543.40000000000009</v>
      </c>
      <c r="AP246" s="300">
        <f t="shared" si="16"/>
        <v>331.15872272675335</v>
      </c>
      <c r="AQ246" s="300" t="e">
        <f t="shared" si="17"/>
        <v>#REF!</v>
      </c>
    </row>
    <row r="247" spans="1:43" s="195" customFormat="1" ht="41.25" customHeight="1" thickBot="1" x14ac:dyDescent="0.3">
      <c r="A247" s="205">
        <v>171</v>
      </c>
      <c r="B247" s="24" t="s">
        <v>236</v>
      </c>
      <c r="C247" s="1390" t="s">
        <v>3</v>
      </c>
      <c r="D247" s="1390"/>
      <c r="E247" s="1053" t="s">
        <v>8</v>
      </c>
      <c r="F247" s="224" t="e">
        <f>#REF!</f>
        <v>#REF!</v>
      </c>
      <c r="G247" s="1053">
        <v>0.5</v>
      </c>
      <c r="H247" s="206" t="e">
        <f t="shared" si="14"/>
        <v>#REF!</v>
      </c>
      <c r="I247" s="206" t="e">
        <f>(H247*($I$9+#REF!))+H247</f>
        <v>#REF!</v>
      </c>
      <c r="J247" s="274" t="e">
        <f>ROUND(I247*#REF!*#REF!,0)</f>
        <v>#REF!</v>
      </c>
      <c r="K247" s="275" t="e">
        <f>'тарифы 2018 (1)'!K247</f>
        <v>#REF!</v>
      </c>
      <c r="L247" s="173">
        <f>'тарифы 2018 (1)'!M247</f>
        <v>187</v>
      </c>
      <c r="M247" s="173">
        <f>'тарифы 2018 (1)'!O247</f>
        <v>171.4</v>
      </c>
      <c r="N247" s="173">
        <f>'тарифы 2018 (1)'!Q247</f>
        <v>237.75</v>
      </c>
      <c r="O247" s="173">
        <f>'тарифы 2018 (1)'!S247</f>
        <v>255.1</v>
      </c>
      <c r="P247" s="173">
        <f>'тарифы 2018 (1)'!U247</f>
        <v>146</v>
      </c>
      <c r="Q247" s="173">
        <f>'тарифы 2018 (1)'!W247</f>
        <v>253.2660614018474</v>
      </c>
      <c r="R247" s="173">
        <f>'тарифы 2018 (1)'!Y247</f>
        <v>286</v>
      </c>
      <c r="S247" s="173">
        <f>'тарифы 2018 (1)'!AA247</f>
        <v>415</v>
      </c>
      <c r="T247" s="173">
        <f>'тарифы 2018 (1)'!AC247</f>
        <v>315</v>
      </c>
      <c r="U247" s="173">
        <f>'тарифы 2018 (1)'!AE247</f>
        <v>197</v>
      </c>
      <c r="V247" s="173">
        <f>'тарифы 2018 (1)'!AG247</f>
        <v>249</v>
      </c>
      <c r="W247" s="173">
        <f>'тарифы 2018 (1)'!AI247</f>
        <v>206</v>
      </c>
      <c r="X247" s="173">
        <f>'тарифы 2018 (1)'!AK247</f>
        <v>204</v>
      </c>
      <c r="Y247" s="174">
        <v>97</v>
      </c>
      <c r="Z247" s="173">
        <f>'тарифы 2018 (1)'!AO247</f>
        <v>291.3</v>
      </c>
      <c r="AA247" s="173">
        <f>'тарифы 2018 (1)'!AQ247</f>
        <v>329.76599999999996</v>
      </c>
      <c r="AB247" s="173">
        <f t="shared" si="15"/>
        <v>329.76599999999996</v>
      </c>
      <c r="AC247" s="173">
        <f>'тарифы 2018 (1)'!AS247</f>
        <v>282</v>
      </c>
      <c r="AD247" s="173">
        <f>'тарифы 2018 (1)'!AU247</f>
        <v>249.81</v>
      </c>
      <c r="AE247" s="173">
        <f>'тарифы 2018 (1)'!AW247</f>
        <v>176</v>
      </c>
      <c r="AF247" s="173">
        <f>'тарифы 2018 (1)'!AY247</f>
        <v>191</v>
      </c>
      <c r="AG247" s="173">
        <f>'тарифы 2018 (1)'!BA247</f>
        <v>326</v>
      </c>
      <c r="AH247" s="173">
        <f>'тарифы 2018 (1)'!BC247</f>
        <v>177.8207073954984</v>
      </c>
      <c r="AI247" s="173">
        <f>'тарифы 2018 (1)'!BE247</f>
        <v>493</v>
      </c>
      <c r="AJ247" s="173">
        <f>'тарифы 2018 (1)'!BG247</f>
        <v>273</v>
      </c>
      <c r="AK247" s="173">
        <f>'тарифы 2018 (1)'!BI247</f>
        <v>285</v>
      </c>
      <c r="AL247" s="173">
        <f>'тарифы 2018 (1)'!BK247</f>
        <v>189</v>
      </c>
      <c r="AM247" s="173">
        <f>'тарифы 2018 (1)'!BM247</f>
        <v>163</v>
      </c>
      <c r="AN247" s="173">
        <f>'тарифы 2018 (1)'!BO247</f>
        <v>280</v>
      </c>
      <c r="AO247" s="173">
        <v>418.00000000000006</v>
      </c>
      <c r="AP247" s="300">
        <f t="shared" si="16"/>
        <v>255.79929229324486</v>
      </c>
      <c r="AQ247" s="300" t="e">
        <f t="shared" si="17"/>
        <v>#REF!</v>
      </c>
    </row>
    <row r="248" spans="1:43" s="195" customFormat="1" ht="41.25" customHeight="1" thickBot="1" x14ac:dyDescent="0.3">
      <c r="A248" s="205">
        <v>172</v>
      </c>
      <c r="B248" s="24" t="s">
        <v>237</v>
      </c>
      <c r="C248" s="1390" t="s">
        <v>3</v>
      </c>
      <c r="D248" s="1390"/>
      <c r="E248" s="1053" t="s">
        <v>8</v>
      </c>
      <c r="F248" s="224" t="e">
        <f>#REF!</f>
        <v>#REF!</v>
      </c>
      <c r="G248" s="1053">
        <v>1</v>
      </c>
      <c r="H248" s="206" t="e">
        <f t="shared" si="14"/>
        <v>#REF!</v>
      </c>
      <c r="I248" s="206" t="e">
        <f>(H248*($I$9+#REF!))+H248</f>
        <v>#REF!</v>
      </c>
      <c r="J248" s="274" t="e">
        <f>ROUND(I248*#REF!*#REF!,0)</f>
        <v>#REF!</v>
      </c>
      <c r="K248" s="275" t="e">
        <f>'тарифы 2018 (1)'!K248</f>
        <v>#REF!</v>
      </c>
      <c r="L248" s="173">
        <f>'тарифы 2018 (1)'!M248</f>
        <v>374</v>
      </c>
      <c r="M248" s="173">
        <f>'тарифы 2018 (1)'!O248</f>
        <v>342.9</v>
      </c>
      <c r="N248" s="173">
        <f>'тарифы 2018 (1)'!Q248</f>
        <v>475.5</v>
      </c>
      <c r="O248" s="173">
        <f>'тарифы 2018 (1)'!S248</f>
        <v>510.2</v>
      </c>
      <c r="P248" s="173">
        <f>'тарифы 2018 (1)'!U248</f>
        <v>292</v>
      </c>
      <c r="Q248" s="173">
        <f>'тарифы 2018 (1)'!W248</f>
        <v>506.53212280369479</v>
      </c>
      <c r="R248" s="173">
        <f>'тарифы 2018 (1)'!Y248</f>
        <v>572</v>
      </c>
      <c r="S248" s="173">
        <f>'тарифы 2018 (1)'!AA248</f>
        <v>829</v>
      </c>
      <c r="T248" s="173">
        <f>'тарифы 2018 (1)'!AC248</f>
        <v>631</v>
      </c>
      <c r="U248" s="173">
        <f>'тарифы 2018 (1)'!AE248</f>
        <v>395</v>
      </c>
      <c r="V248" s="173">
        <f>'тарифы 2018 (1)'!AG248</f>
        <v>498</v>
      </c>
      <c r="W248" s="173">
        <f>'тарифы 2018 (1)'!AI248</f>
        <v>412</v>
      </c>
      <c r="X248" s="173">
        <f>'тарифы 2018 (1)'!AK248</f>
        <v>407</v>
      </c>
      <c r="Y248" s="174">
        <v>369</v>
      </c>
      <c r="Z248" s="173">
        <f>'тарифы 2018 (1)'!AO248</f>
        <v>582.6</v>
      </c>
      <c r="AA248" s="173">
        <f>'тарифы 2018 (1)'!AQ248</f>
        <v>660.56899999999996</v>
      </c>
      <c r="AB248" s="173">
        <f t="shared" si="15"/>
        <v>660.56899999999996</v>
      </c>
      <c r="AC248" s="173">
        <f>'тарифы 2018 (1)'!AS248</f>
        <v>564</v>
      </c>
      <c r="AD248" s="173">
        <f>'тарифы 2018 (1)'!AU248</f>
        <v>499.63</v>
      </c>
      <c r="AE248" s="173">
        <f>'тарифы 2018 (1)'!AW248</f>
        <v>351</v>
      </c>
      <c r="AF248" s="173">
        <f>'тарифы 2018 (1)'!AY248</f>
        <v>383</v>
      </c>
      <c r="AG248" s="173">
        <f>'тарифы 2018 (1)'!BA248</f>
        <v>646</v>
      </c>
      <c r="AH248" s="173">
        <f>'тарифы 2018 (1)'!BC248</f>
        <v>356.23022508038588</v>
      </c>
      <c r="AI248" s="173">
        <f>'тарифы 2018 (1)'!BE248</f>
        <v>985</v>
      </c>
      <c r="AJ248" s="173">
        <f>'тарифы 2018 (1)'!BG248</f>
        <v>547</v>
      </c>
      <c r="AK248" s="173">
        <f>'тарифы 2018 (1)'!BI248</f>
        <v>571</v>
      </c>
      <c r="AL248" s="173">
        <f>'тарифы 2018 (1)'!BK248</f>
        <v>378</v>
      </c>
      <c r="AM248" s="173">
        <f>'тарифы 2018 (1)'!BM248</f>
        <v>327</v>
      </c>
      <c r="AN248" s="173">
        <f>'тарифы 2018 (1)'!BO248</f>
        <v>559</v>
      </c>
      <c r="AO248" s="173">
        <v>836.00000000000011</v>
      </c>
      <c r="AP248" s="300">
        <f t="shared" si="16"/>
        <v>517.35767826280266</v>
      </c>
      <c r="AQ248" s="300" t="e">
        <f t="shared" si="17"/>
        <v>#REF!</v>
      </c>
    </row>
    <row r="249" spans="1:43" s="195" customFormat="1" ht="41.25" customHeight="1" thickBot="1" x14ac:dyDescent="0.3">
      <c r="A249" s="205">
        <v>173</v>
      </c>
      <c r="B249" s="24" t="s">
        <v>238</v>
      </c>
      <c r="C249" s="1390" t="s">
        <v>3</v>
      </c>
      <c r="D249" s="1390"/>
      <c r="E249" s="1053" t="s">
        <v>8</v>
      </c>
      <c r="F249" s="224" t="e">
        <f>#REF!</f>
        <v>#REF!</v>
      </c>
      <c r="G249" s="1053">
        <v>1</v>
      </c>
      <c r="H249" s="206" t="e">
        <f t="shared" si="14"/>
        <v>#REF!</v>
      </c>
      <c r="I249" s="206" t="e">
        <f>(H249*($I$9+#REF!))+H249</f>
        <v>#REF!</v>
      </c>
      <c r="J249" s="274" t="e">
        <f>ROUND(I249*#REF!*#REF!,0)</f>
        <v>#REF!</v>
      </c>
      <c r="K249" s="275" t="e">
        <f>'тарифы 2018 (1)'!K249</f>
        <v>#REF!</v>
      </c>
      <c r="L249" s="173">
        <f>'тарифы 2018 (1)'!M249</f>
        <v>374</v>
      </c>
      <c r="M249" s="173">
        <f>'тарифы 2018 (1)'!O249</f>
        <v>342.9</v>
      </c>
      <c r="N249" s="173">
        <f>'тарифы 2018 (1)'!Q249</f>
        <v>475.5</v>
      </c>
      <c r="O249" s="173">
        <f>'тарифы 2018 (1)'!S249</f>
        <v>510.2</v>
      </c>
      <c r="P249" s="173">
        <f>'тарифы 2018 (1)'!U249</f>
        <v>292</v>
      </c>
      <c r="Q249" s="173">
        <f>'тарифы 2018 (1)'!W249</f>
        <v>506.53212280369479</v>
      </c>
      <c r="R249" s="173">
        <f>'тарифы 2018 (1)'!Y249</f>
        <v>572</v>
      </c>
      <c r="S249" s="173">
        <f>'тарифы 2018 (1)'!AA249</f>
        <v>829</v>
      </c>
      <c r="T249" s="173">
        <f>'тарифы 2018 (1)'!AC249</f>
        <v>631</v>
      </c>
      <c r="U249" s="173">
        <f>'тарифы 2018 (1)'!AE249</f>
        <v>395</v>
      </c>
      <c r="V249" s="173">
        <f>'тарифы 2018 (1)'!AG249</f>
        <v>498</v>
      </c>
      <c r="W249" s="173">
        <f>'тарифы 2018 (1)'!AI249</f>
        <v>412</v>
      </c>
      <c r="X249" s="173">
        <f>'тарифы 2018 (1)'!AK249</f>
        <v>407</v>
      </c>
      <c r="Y249" s="174">
        <v>277</v>
      </c>
      <c r="Z249" s="173">
        <f>'тарифы 2018 (1)'!AO249</f>
        <v>582.6</v>
      </c>
      <c r="AA249" s="173">
        <f>'тарифы 2018 (1)'!AQ249</f>
        <v>660.56899999999996</v>
      </c>
      <c r="AB249" s="173">
        <f t="shared" si="15"/>
        <v>660.56899999999996</v>
      </c>
      <c r="AC249" s="173">
        <f>'тарифы 2018 (1)'!AS249</f>
        <v>564</v>
      </c>
      <c r="AD249" s="173">
        <f>'тарифы 2018 (1)'!AU249</f>
        <v>499.63</v>
      </c>
      <c r="AE249" s="173">
        <f>'тарифы 2018 (1)'!AW249</f>
        <v>351</v>
      </c>
      <c r="AF249" s="173">
        <f>'тарифы 2018 (1)'!AY249</f>
        <v>383</v>
      </c>
      <c r="AG249" s="173">
        <f>'тарифы 2018 (1)'!BA249</f>
        <v>646</v>
      </c>
      <c r="AH249" s="173">
        <f>'тарифы 2018 (1)'!BC249</f>
        <v>356.23022508038588</v>
      </c>
      <c r="AI249" s="173">
        <f>'тарифы 2018 (1)'!BE249</f>
        <v>985</v>
      </c>
      <c r="AJ249" s="173">
        <f>'тарифы 2018 (1)'!BG249</f>
        <v>547</v>
      </c>
      <c r="AK249" s="173">
        <f>'тарифы 2018 (1)'!BI249</f>
        <v>571</v>
      </c>
      <c r="AL249" s="173">
        <f>'тарифы 2018 (1)'!BK249</f>
        <v>378</v>
      </c>
      <c r="AM249" s="173">
        <f>'тарифы 2018 (1)'!BM249</f>
        <v>327</v>
      </c>
      <c r="AN249" s="173">
        <f>'тарифы 2018 (1)'!BO249</f>
        <v>559</v>
      </c>
      <c r="AO249" s="173">
        <v>836.00000000000011</v>
      </c>
      <c r="AP249" s="300">
        <f t="shared" si="16"/>
        <v>514.29101159613606</v>
      </c>
      <c r="AQ249" s="300" t="e">
        <f t="shared" si="17"/>
        <v>#REF!</v>
      </c>
    </row>
    <row r="250" spans="1:43" s="195" customFormat="1" ht="41.25" customHeight="1" thickBot="1" x14ac:dyDescent="0.3">
      <c r="A250" s="205">
        <v>174</v>
      </c>
      <c r="B250" s="24" t="s">
        <v>239</v>
      </c>
      <c r="C250" s="1390" t="s">
        <v>3</v>
      </c>
      <c r="D250" s="1390"/>
      <c r="E250" s="1053" t="s">
        <v>8</v>
      </c>
      <c r="F250" s="224" t="e">
        <f>#REF!</f>
        <v>#REF!</v>
      </c>
      <c r="G250" s="1053">
        <v>0.5</v>
      </c>
      <c r="H250" s="206" t="e">
        <f t="shared" si="14"/>
        <v>#REF!</v>
      </c>
      <c r="I250" s="206" t="e">
        <f>(H250*($I$9+#REF!))+H250</f>
        <v>#REF!</v>
      </c>
      <c r="J250" s="274" t="e">
        <f>ROUND(I250*#REF!*#REF!,0)</f>
        <v>#REF!</v>
      </c>
      <c r="K250" s="275" t="e">
        <f>'тарифы 2018 (1)'!K250</f>
        <v>#REF!</v>
      </c>
      <c r="L250" s="173">
        <f>'тарифы 2018 (1)'!M250</f>
        <v>187</v>
      </c>
      <c r="M250" s="173">
        <f>'тарифы 2018 (1)'!O250</f>
        <v>171.4</v>
      </c>
      <c r="N250" s="173">
        <f>'тарифы 2018 (1)'!Q250</f>
        <v>237.75</v>
      </c>
      <c r="O250" s="173">
        <f>'тарифы 2018 (1)'!S250</f>
        <v>255.1</v>
      </c>
      <c r="P250" s="173">
        <f>'тарифы 2018 (1)'!U250</f>
        <v>146</v>
      </c>
      <c r="Q250" s="173">
        <f>'тарифы 2018 (1)'!W250</f>
        <v>253.2660614018474</v>
      </c>
      <c r="R250" s="173">
        <f>'тарифы 2018 (1)'!Y250</f>
        <v>286</v>
      </c>
      <c r="S250" s="173">
        <f>'тарифы 2018 (1)'!AA250</f>
        <v>415</v>
      </c>
      <c r="T250" s="173">
        <f>'тарифы 2018 (1)'!AC250</f>
        <v>315</v>
      </c>
      <c r="U250" s="173">
        <f>'тарифы 2018 (1)'!AE250</f>
        <v>197</v>
      </c>
      <c r="V250" s="173">
        <f>'тарифы 2018 (1)'!AG250</f>
        <v>249</v>
      </c>
      <c r="W250" s="173">
        <f>'тарифы 2018 (1)'!AI250</f>
        <v>206</v>
      </c>
      <c r="X250" s="173">
        <f>'тарифы 2018 (1)'!AK250</f>
        <v>204</v>
      </c>
      <c r="Y250" s="174">
        <v>97</v>
      </c>
      <c r="Z250" s="173">
        <f>'тарифы 2018 (1)'!AO250</f>
        <v>291.3</v>
      </c>
      <c r="AA250" s="173">
        <f>'тарифы 2018 (1)'!AQ250</f>
        <v>329.76599999999996</v>
      </c>
      <c r="AB250" s="173">
        <f t="shared" si="15"/>
        <v>329.76599999999996</v>
      </c>
      <c r="AC250" s="173">
        <f>'тарифы 2018 (1)'!AS250</f>
        <v>282</v>
      </c>
      <c r="AD250" s="173">
        <f>'тарифы 2018 (1)'!AU250</f>
        <v>249.81</v>
      </c>
      <c r="AE250" s="173">
        <f>'тарифы 2018 (1)'!AW250</f>
        <v>176</v>
      </c>
      <c r="AF250" s="173">
        <f>'тарифы 2018 (1)'!AY250</f>
        <v>191</v>
      </c>
      <c r="AG250" s="173">
        <f>'тарифы 2018 (1)'!BA250</f>
        <v>326</v>
      </c>
      <c r="AH250" s="173">
        <f>'тарифы 2018 (1)'!BC250</f>
        <v>177.8207073954984</v>
      </c>
      <c r="AI250" s="173">
        <f>'тарифы 2018 (1)'!BE250</f>
        <v>493</v>
      </c>
      <c r="AJ250" s="173">
        <f>'тарифы 2018 (1)'!BG250</f>
        <v>273</v>
      </c>
      <c r="AK250" s="173">
        <f>'тарифы 2018 (1)'!BI250</f>
        <v>285</v>
      </c>
      <c r="AL250" s="173">
        <f>'тарифы 2018 (1)'!BK250</f>
        <v>189</v>
      </c>
      <c r="AM250" s="173">
        <f>'тарифы 2018 (1)'!BM250</f>
        <v>163</v>
      </c>
      <c r="AN250" s="173">
        <f>'тарифы 2018 (1)'!BO250</f>
        <v>280</v>
      </c>
      <c r="AO250" s="173">
        <v>418.00000000000006</v>
      </c>
      <c r="AP250" s="300">
        <f t="shared" si="16"/>
        <v>255.79929229324486</v>
      </c>
      <c r="AQ250" s="300" t="e">
        <f t="shared" si="17"/>
        <v>#REF!</v>
      </c>
    </row>
    <row r="251" spans="1:43" s="195" customFormat="1" ht="41.25" customHeight="1" thickBot="1" x14ac:dyDescent="0.3">
      <c r="A251" s="205">
        <v>175</v>
      </c>
      <c r="B251" s="24" t="s">
        <v>240</v>
      </c>
      <c r="C251" s="1390" t="s">
        <v>3</v>
      </c>
      <c r="D251" s="1390"/>
      <c r="E251" s="1053" t="s">
        <v>8</v>
      </c>
      <c r="F251" s="224" t="e">
        <f>#REF!</f>
        <v>#REF!</v>
      </c>
      <c r="G251" s="1053">
        <v>3</v>
      </c>
      <c r="H251" s="206" t="e">
        <f t="shared" si="14"/>
        <v>#REF!</v>
      </c>
      <c r="I251" s="206" t="e">
        <f>(H251*($I$9+#REF!))+H251</f>
        <v>#REF!</v>
      </c>
      <c r="J251" s="274" t="e">
        <f>ROUND(I251*#REF!*#REF!,0)</f>
        <v>#REF!</v>
      </c>
      <c r="K251" s="275" t="e">
        <f>'тарифы 2018 (1)'!K251</f>
        <v>#REF!</v>
      </c>
      <c r="L251" s="173">
        <f>'тарифы 2018 (1)'!M251</f>
        <v>1122</v>
      </c>
      <c r="M251" s="173">
        <f>'тарифы 2018 (1)'!O251</f>
        <v>1028.7</v>
      </c>
      <c r="N251" s="173">
        <f>'тарифы 2018 (1)'!Q251</f>
        <v>1426.5</v>
      </c>
      <c r="O251" s="173">
        <f>'тарифы 2018 (1)'!S251</f>
        <v>1530.6</v>
      </c>
      <c r="P251" s="173">
        <f>'тарифы 2018 (1)'!U251</f>
        <v>877</v>
      </c>
      <c r="Q251" s="173">
        <f>'тарифы 2018 (1)'!W251</f>
        <v>1519.5963684110841</v>
      </c>
      <c r="R251" s="173">
        <f>'тарифы 2018 (1)'!Y251</f>
        <v>1716</v>
      </c>
      <c r="S251" s="173">
        <f>'тарифы 2018 (1)'!AA251</f>
        <v>2488</v>
      </c>
      <c r="T251" s="173">
        <f>'тарифы 2018 (1)'!AC251</f>
        <v>1892</v>
      </c>
      <c r="U251" s="173">
        <f>'тарифы 2018 (1)'!AE251</f>
        <v>1185</v>
      </c>
      <c r="V251" s="173">
        <f>'тарифы 2018 (1)'!AG251</f>
        <v>1493</v>
      </c>
      <c r="W251" s="173">
        <f>'тарифы 2018 (1)'!AI251</f>
        <v>1237</v>
      </c>
      <c r="X251" s="173">
        <f>'тарифы 2018 (1)'!AK251</f>
        <v>1222</v>
      </c>
      <c r="Y251" s="174">
        <v>777</v>
      </c>
      <c r="Z251" s="173">
        <f>'тарифы 2018 (1)'!AO251</f>
        <v>1747.8</v>
      </c>
      <c r="AA251" s="173">
        <f>'тарифы 2018 (1)'!AQ251</f>
        <v>1981.7069999999999</v>
      </c>
      <c r="AB251" s="173">
        <f t="shared" si="15"/>
        <v>1981.7069999999999</v>
      </c>
      <c r="AC251" s="173">
        <f>'тарифы 2018 (1)'!AS251</f>
        <v>1692</v>
      </c>
      <c r="AD251" s="173">
        <f>'тарифы 2018 (1)'!AU251</f>
        <v>1498.89</v>
      </c>
      <c r="AE251" s="173">
        <f>'тарифы 2018 (1)'!AW251</f>
        <v>1053</v>
      </c>
      <c r="AF251" s="173">
        <f>'тарифы 2018 (1)'!AY251</f>
        <v>1149</v>
      </c>
      <c r="AG251" s="173">
        <f>'тарифы 2018 (1)'!BA251</f>
        <v>2285</v>
      </c>
      <c r="AH251" s="173">
        <f>'тарифы 2018 (1)'!BC251</f>
        <v>1068.1018649517687</v>
      </c>
      <c r="AI251" s="173">
        <f>'тарифы 2018 (1)'!BE251</f>
        <v>2956</v>
      </c>
      <c r="AJ251" s="173">
        <f>'тарифы 2018 (1)'!BG251</f>
        <v>1640</v>
      </c>
      <c r="AK251" s="173">
        <f>'тарифы 2018 (1)'!BI251</f>
        <v>1712</v>
      </c>
      <c r="AL251" s="173">
        <f>'тарифы 2018 (1)'!BK251</f>
        <v>1134</v>
      </c>
      <c r="AM251" s="173">
        <f>'тарифы 2018 (1)'!BM251</f>
        <v>979</v>
      </c>
      <c r="AN251" s="173">
        <f>'тарифы 2018 (1)'!BO251</f>
        <v>1677</v>
      </c>
      <c r="AO251" s="173">
        <v>2509.1000000000004</v>
      </c>
      <c r="AP251" s="300">
        <f t="shared" si="16"/>
        <v>1552.6234077787617</v>
      </c>
      <c r="AQ251" s="300" t="e">
        <f t="shared" si="17"/>
        <v>#REF!</v>
      </c>
    </row>
    <row r="252" spans="1:43" s="195" customFormat="1" ht="41.25" customHeight="1" thickBot="1" x14ac:dyDescent="0.3">
      <c r="A252" s="205">
        <v>176</v>
      </c>
      <c r="B252" s="24" t="s">
        <v>241</v>
      </c>
      <c r="C252" s="1390" t="s">
        <v>3</v>
      </c>
      <c r="D252" s="1390"/>
      <c r="E252" s="1053" t="s">
        <v>8</v>
      </c>
      <c r="F252" s="224" t="e">
        <f>#REF!</f>
        <v>#REF!</v>
      </c>
      <c r="G252" s="1053">
        <v>1.5</v>
      </c>
      <c r="H252" s="206" t="e">
        <f t="shared" si="14"/>
        <v>#REF!</v>
      </c>
      <c r="I252" s="206" t="e">
        <f>(H252*($I$9+#REF!))+H252</f>
        <v>#REF!</v>
      </c>
      <c r="J252" s="274" t="e">
        <f>ROUND(I252*#REF!*#REF!,0)</f>
        <v>#REF!</v>
      </c>
      <c r="K252" s="275" t="e">
        <f>'тарифы 2018 (1)'!K252</f>
        <v>#REF!</v>
      </c>
      <c r="L252" s="173">
        <f>'тарифы 2018 (1)'!M252</f>
        <v>561</v>
      </c>
      <c r="M252" s="173">
        <f>'тарифы 2018 (1)'!O252</f>
        <v>514.29999999999995</v>
      </c>
      <c r="N252" s="173">
        <f>'тарифы 2018 (1)'!Q252</f>
        <v>713.25</v>
      </c>
      <c r="O252" s="173">
        <f>'тарифы 2018 (1)'!S252</f>
        <v>765.3</v>
      </c>
      <c r="P252" s="173">
        <f>'тарифы 2018 (1)'!U252</f>
        <v>438</v>
      </c>
      <c r="Q252" s="173">
        <f>'тарифы 2018 (1)'!W252</f>
        <v>759.79818420554204</v>
      </c>
      <c r="R252" s="173">
        <f>'тарифы 2018 (1)'!Y252</f>
        <v>858</v>
      </c>
      <c r="S252" s="173">
        <f>'тарифы 2018 (1)'!AA252</f>
        <v>1244</v>
      </c>
      <c r="T252" s="173">
        <f>'тарифы 2018 (1)'!AC252</f>
        <v>946</v>
      </c>
      <c r="U252" s="173">
        <f>'тарифы 2018 (1)'!AE252</f>
        <v>592</v>
      </c>
      <c r="V252" s="173">
        <f>'тарифы 2018 (1)'!AG252</f>
        <v>747</v>
      </c>
      <c r="W252" s="173">
        <f>'тарифы 2018 (1)'!AI252</f>
        <v>619</v>
      </c>
      <c r="X252" s="173">
        <f>'тарифы 2018 (1)'!AK252</f>
        <v>611</v>
      </c>
      <c r="Y252" s="174">
        <v>139</v>
      </c>
      <c r="Z252" s="173">
        <f>'тарифы 2018 (1)'!AO252</f>
        <v>873.9</v>
      </c>
      <c r="AA252" s="173">
        <f>'тарифы 2018 (1)'!AQ252</f>
        <v>990.33499999999992</v>
      </c>
      <c r="AB252" s="173">
        <f t="shared" si="15"/>
        <v>990.33499999999992</v>
      </c>
      <c r="AC252" s="173">
        <f>'тарифы 2018 (1)'!AS252</f>
        <v>846</v>
      </c>
      <c r="AD252" s="173">
        <f>'тарифы 2018 (1)'!AU252</f>
        <v>749.44</v>
      </c>
      <c r="AE252" s="173">
        <f>'тарифы 2018 (1)'!AW252</f>
        <v>527</v>
      </c>
      <c r="AF252" s="173">
        <f>'тарифы 2018 (1)'!AY252</f>
        <v>574</v>
      </c>
      <c r="AG252" s="173">
        <f>'тарифы 2018 (1)'!BA252</f>
        <v>1140</v>
      </c>
      <c r="AH252" s="173">
        <f>'тарифы 2018 (1)'!BC252</f>
        <v>534.05093247588434</v>
      </c>
      <c r="AI252" s="173">
        <f>'тарифы 2018 (1)'!BE252</f>
        <v>1478</v>
      </c>
      <c r="AJ252" s="173">
        <f>'тарифы 2018 (1)'!BG252</f>
        <v>820</v>
      </c>
      <c r="AK252" s="173">
        <f>'тарифы 2018 (1)'!BI252</f>
        <v>856</v>
      </c>
      <c r="AL252" s="173">
        <f>'тарифы 2018 (1)'!BK252</f>
        <v>567</v>
      </c>
      <c r="AM252" s="173">
        <f>'тарифы 2018 (1)'!BM252</f>
        <v>489</v>
      </c>
      <c r="AN252" s="173">
        <f>'тарифы 2018 (1)'!BO252</f>
        <v>839</v>
      </c>
      <c r="AO252" s="173">
        <v>1255.1000000000001</v>
      </c>
      <c r="AP252" s="300">
        <f t="shared" si="16"/>
        <v>767.89363722271412</v>
      </c>
      <c r="AQ252" s="300" t="e">
        <f t="shared" si="17"/>
        <v>#REF!</v>
      </c>
    </row>
    <row r="253" spans="1:43" s="195" customFormat="1" ht="41.25" customHeight="1" thickBot="1" x14ac:dyDescent="0.3">
      <c r="A253" s="205">
        <v>177</v>
      </c>
      <c r="B253" s="24" t="s">
        <v>242</v>
      </c>
      <c r="C253" s="1390" t="s">
        <v>3</v>
      </c>
      <c r="D253" s="1390"/>
      <c r="E253" s="1053" t="s">
        <v>8</v>
      </c>
      <c r="F253" s="224" t="e">
        <f>#REF!</f>
        <v>#REF!</v>
      </c>
      <c r="G253" s="1053">
        <v>2.1</v>
      </c>
      <c r="H253" s="206" t="e">
        <f t="shared" si="14"/>
        <v>#REF!</v>
      </c>
      <c r="I253" s="206" t="e">
        <f>(H253*($I$9+#REF!))+H253</f>
        <v>#REF!</v>
      </c>
      <c r="J253" s="274" t="e">
        <f>ROUND(I253*#REF!*#REF!,0)</f>
        <v>#REF!</v>
      </c>
      <c r="K253" s="275" t="e">
        <f>'тарифы 2018 (1)'!K253</f>
        <v>#REF!</v>
      </c>
      <c r="L253" s="173">
        <f>'тарифы 2018 (1)'!M253</f>
        <v>785</v>
      </c>
      <c r="M253" s="173">
        <f>'тарифы 2018 (1)'!O253</f>
        <v>720.1</v>
      </c>
      <c r="N253" s="173">
        <f>'тарифы 2018 (1)'!Q253</f>
        <v>998.25</v>
      </c>
      <c r="O253" s="173">
        <f>'тарифы 2018 (1)'!S253</f>
        <v>1071.4000000000001</v>
      </c>
      <c r="P253" s="173">
        <f>'тарифы 2018 (1)'!U253</f>
        <v>614</v>
      </c>
      <c r="Q253" s="173">
        <f>'тарифы 2018 (1)'!W253</f>
        <v>1063.7174578877591</v>
      </c>
      <c r="R253" s="173">
        <f>'тарифы 2018 (1)'!Y253</f>
        <v>1201</v>
      </c>
      <c r="S253" s="173">
        <f>'тарифы 2018 (1)'!AA253</f>
        <v>1742</v>
      </c>
      <c r="T253" s="173">
        <f>'тарифы 2018 (1)'!AC253</f>
        <v>1325</v>
      </c>
      <c r="U253" s="173">
        <f>'тарифы 2018 (1)'!AE253</f>
        <v>829</v>
      </c>
      <c r="V253" s="173">
        <f>'тарифы 2018 (1)'!AG253</f>
        <v>1045</v>
      </c>
      <c r="W253" s="173">
        <f>'тарифы 2018 (1)'!AI253</f>
        <v>866</v>
      </c>
      <c r="X253" s="173">
        <f>'тарифы 2018 (1)'!AK253</f>
        <v>856</v>
      </c>
      <c r="Y253" s="174">
        <v>344</v>
      </c>
      <c r="Z253" s="173">
        <f>'тарифы 2018 (1)'!AO253</f>
        <v>1223.4000000000001</v>
      </c>
      <c r="AA253" s="173">
        <f>'тарифы 2018 (1)'!AQ253</f>
        <v>1387.5059999999999</v>
      </c>
      <c r="AB253" s="173">
        <f t="shared" si="15"/>
        <v>1387.5059999999999</v>
      </c>
      <c r="AC253" s="173">
        <f>'тарифы 2018 (1)'!AS253</f>
        <v>1185</v>
      </c>
      <c r="AD253" s="173">
        <f>'тарифы 2018 (1)'!AU253</f>
        <v>1049.22</v>
      </c>
      <c r="AE253" s="173">
        <f>'тарифы 2018 (1)'!AW253</f>
        <v>737</v>
      </c>
      <c r="AF253" s="173">
        <f>'тарифы 2018 (1)'!AY253</f>
        <v>804</v>
      </c>
      <c r="AG253" s="173">
        <f>'тарифы 2018 (1)'!BA253</f>
        <v>1597</v>
      </c>
      <c r="AH253" s="173">
        <f>'тарифы 2018 (1)'!BC253</f>
        <v>747.68575803981628</v>
      </c>
      <c r="AI253" s="173">
        <f>'тарифы 2018 (1)'!BE253</f>
        <v>2069</v>
      </c>
      <c r="AJ253" s="173">
        <f>'тарифы 2018 (1)'!BG253</f>
        <v>1148</v>
      </c>
      <c r="AK253" s="173">
        <f>'тарифы 2018 (1)'!BI253</f>
        <v>1198</v>
      </c>
      <c r="AL253" s="173">
        <f>'тарифы 2018 (1)'!BK253</f>
        <v>794</v>
      </c>
      <c r="AM253" s="173">
        <f>'тарифы 2018 (1)'!BM253</f>
        <v>686</v>
      </c>
      <c r="AN253" s="173">
        <f>'тарифы 2018 (1)'!BO253</f>
        <v>1174</v>
      </c>
      <c r="AO253" s="173">
        <v>1756.7</v>
      </c>
      <c r="AP253" s="300">
        <f t="shared" si="16"/>
        <v>1080.149507197586</v>
      </c>
      <c r="AQ253" s="300" t="e">
        <f t="shared" si="17"/>
        <v>#REF!</v>
      </c>
    </row>
    <row r="254" spans="1:43" s="195" customFormat="1" ht="41.25" customHeight="1" thickBot="1" x14ac:dyDescent="0.3">
      <c r="A254" s="205">
        <v>178</v>
      </c>
      <c r="B254" s="24" t="s">
        <v>243</v>
      </c>
      <c r="C254" s="1390" t="s">
        <v>3</v>
      </c>
      <c r="D254" s="1390"/>
      <c r="E254" s="1053" t="s">
        <v>8</v>
      </c>
      <c r="F254" s="224" t="e">
        <f>#REF!</f>
        <v>#REF!</v>
      </c>
      <c r="G254" s="1053">
        <v>2</v>
      </c>
      <c r="H254" s="206" t="e">
        <f t="shared" si="14"/>
        <v>#REF!</v>
      </c>
      <c r="I254" s="206" t="e">
        <f>(H254*($I$9+#REF!))+H254</f>
        <v>#REF!</v>
      </c>
      <c r="J254" s="274" t="e">
        <f>ROUND(I254*#REF!*#REF!,0)</f>
        <v>#REF!</v>
      </c>
      <c r="K254" s="275" t="e">
        <f>'тарифы 2018 (1)'!K254</f>
        <v>#REF!</v>
      </c>
      <c r="L254" s="173">
        <f>'тарифы 2018 (1)'!M254</f>
        <v>748</v>
      </c>
      <c r="M254" s="173">
        <f>'тарифы 2018 (1)'!O254</f>
        <v>685.8</v>
      </c>
      <c r="N254" s="173">
        <f>'тарифы 2018 (1)'!Q254</f>
        <v>951</v>
      </c>
      <c r="O254" s="173">
        <f>'тарифы 2018 (1)'!S254</f>
        <v>1020.4</v>
      </c>
      <c r="P254" s="173">
        <f>'тарифы 2018 (1)'!U254</f>
        <v>584</v>
      </c>
      <c r="Q254" s="173">
        <f>'тарифы 2018 (1)'!W254</f>
        <v>1013.0642456073896</v>
      </c>
      <c r="R254" s="173">
        <f>'тарифы 2018 (1)'!Y254</f>
        <v>1144</v>
      </c>
      <c r="S254" s="173">
        <f>'тарифы 2018 (1)'!AA254</f>
        <v>1659</v>
      </c>
      <c r="T254" s="173">
        <f>'тарифы 2018 (1)'!AC254</f>
        <v>1262</v>
      </c>
      <c r="U254" s="173">
        <f>'тарифы 2018 (1)'!AE254</f>
        <v>790</v>
      </c>
      <c r="V254" s="173">
        <f>'тарифы 2018 (1)'!AG254</f>
        <v>996</v>
      </c>
      <c r="W254" s="173">
        <f>'тарифы 2018 (1)'!AI254</f>
        <v>825</v>
      </c>
      <c r="X254" s="173">
        <f>'тарифы 2018 (1)'!AK254</f>
        <v>815</v>
      </c>
      <c r="Y254" s="174">
        <v>777</v>
      </c>
      <c r="Z254" s="173">
        <f>'тарифы 2018 (1)'!AO254</f>
        <v>1165.2</v>
      </c>
      <c r="AA254" s="173">
        <f>'тарифы 2018 (1)'!AQ254</f>
        <v>1321.1379999999999</v>
      </c>
      <c r="AB254" s="173">
        <f t="shared" si="15"/>
        <v>1321.1379999999999</v>
      </c>
      <c r="AC254" s="173">
        <f>'тарифы 2018 (1)'!AS254</f>
        <v>1128</v>
      </c>
      <c r="AD254" s="173">
        <f>'тарифы 2018 (1)'!AU254</f>
        <v>999.26</v>
      </c>
      <c r="AE254" s="173">
        <f>'тарифы 2018 (1)'!AW254</f>
        <v>702</v>
      </c>
      <c r="AF254" s="173">
        <f>'тарифы 2018 (1)'!AY254</f>
        <v>766</v>
      </c>
      <c r="AG254" s="173">
        <f>'тарифы 2018 (1)'!BA254</f>
        <v>1520</v>
      </c>
      <c r="AH254" s="173">
        <f>'тарифы 2018 (1)'!BC254</f>
        <v>711.87163987138274</v>
      </c>
      <c r="AI254" s="173">
        <f>'тарифы 2018 (1)'!BE254</f>
        <v>1971</v>
      </c>
      <c r="AJ254" s="173">
        <f>'тарифы 2018 (1)'!BG254</f>
        <v>1093</v>
      </c>
      <c r="AK254" s="173">
        <f>'тарифы 2018 (1)'!BI254</f>
        <v>1141</v>
      </c>
      <c r="AL254" s="173">
        <f>'тарифы 2018 (1)'!BK254</f>
        <v>756</v>
      </c>
      <c r="AM254" s="173">
        <f>'тарифы 2018 (1)'!BM254</f>
        <v>652</v>
      </c>
      <c r="AN254" s="173">
        <f>'тарифы 2018 (1)'!BO254</f>
        <v>1118</v>
      </c>
      <c r="AO254" s="173">
        <v>1673.1000000000001</v>
      </c>
      <c r="AP254" s="300">
        <f t="shared" si="16"/>
        <v>1043.6323961826258</v>
      </c>
      <c r="AQ254" s="300" t="e">
        <f t="shared" si="17"/>
        <v>#REF!</v>
      </c>
    </row>
    <row r="255" spans="1:43" s="195" customFormat="1" ht="41.25" customHeight="1" thickBot="1" x14ac:dyDescent="0.3">
      <c r="A255" s="205">
        <v>179</v>
      </c>
      <c r="B255" s="24" t="s">
        <v>244</v>
      </c>
      <c r="C255" s="1390" t="s">
        <v>3</v>
      </c>
      <c r="D255" s="1390"/>
      <c r="E255" s="1053" t="s">
        <v>8</v>
      </c>
      <c r="F255" s="224" t="e">
        <f>#REF!</f>
        <v>#REF!</v>
      </c>
      <c r="G255" s="1053">
        <v>1</v>
      </c>
      <c r="H255" s="206" t="e">
        <f t="shared" si="14"/>
        <v>#REF!</v>
      </c>
      <c r="I255" s="206" t="e">
        <f>(H255*($I$9+#REF!))+H255</f>
        <v>#REF!</v>
      </c>
      <c r="J255" s="274" t="e">
        <f>ROUND(I255*#REF!*#REF!,0)</f>
        <v>#REF!</v>
      </c>
      <c r="K255" s="275" t="e">
        <f>'тарифы 2018 (1)'!K255</f>
        <v>#REF!</v>
      </c>
      <c r="L255" s="173">
        <f>'тарифы 2018 (1)'!M255</f>
        <v>374</v>
      </c>
      <c r="M255" s="173">
        <f>'тарифы 2018 (1)'!O255</f>
        <v>342.9</v>
      </c>
      <c r="N255" s="173">
        <f>'тарифы 2018 (1)'!Q255</f>
        <v>475.5</v>
      </c>
      <c r="O255" s="173">
        <f>'тарифы 2018 (1)'!S255</f>
        <v>510.2</v>
      </c>
      <c r="P255" s="173">
        <f>'тарифы 2018 (1)'!U255</f>
        <v>292</v>
      </c>
      <c r="Q255" s="173">
        <f>'тарифы 2018 (1)'!W255</f>
        <v>506.53212280369479</v>
      </c>
      <c r="R255" s="173">
        <f>'тарифы 2018 (1)'!Y255</f>
        <v>572</v>
      </c>
      <c r="S255" s="173">
        <f>'тарифы 2018 (1)'!AA255</f>
        <v>829</v>
      </c>
      <c r="T255" s="173">
        <f>'тарифы 2018 (1)'!AC255</f>
        <v>631</v>
      </c>
      <c r="U255" s="173">
        <f>'тарифы 2018 (1)'!AE255</f>
        <v>395</v>
      </c>
      <c r="V255" s="173">
        <f>'тарифы 2018 (1)'!AG255</f>
        <v>498</v>
      </c>
      <c r="W255" s="173">
        <f>'тарифы 2018 (1)'!AI255</f>
        <v>412</v>
      </c>
      <c r="X255" s="173">
        <f>'тарифы 2018 (1)'!AK255</f>
        <v>407</v>
      </c>
      <c r="Y255" s="174">
        <v>277</v>
      </c>
      <c r="Z255" s="173">
        <f>'тарифы 2018 (1)'!AO255</f>
        <v>582.6</v>
      </c>
      <c r="AA255" s="173">
        <f>'тарифы 2018 (1)'!AQ255</f>
        <v>660.56899999999996</v>
      </c>
      <c r="AB255" s="173">
        <f t="shared" si="15"/>
        <v>660.56899999999996</v>
      </c>
      <c r="AC255" s="173">
        <f>'тарифы 2018 (1)'!AS255</f>
        <v>564</v>
      </c>
      <c r="AD255" s="173">
        <f>'тарифы 2018 (1)'!AU255</f>
        <v>499.63</v>
      </c>
      <c r="AE255" s="173">
        <f>'тарифы 2018 (1)'!AW255</f>
        <v>351</v>
      </c>
      <c r="AF255" s="173">
        <f>'тарифы 2018 (1)'!AY255</f>
        <v>383</v>
      </c>
      <c r="AG255" s="173">
        <f>'тарифы 2018 (1)'!BA255</f>
        <v>646</v>
      </c>
      <c r="AH255" s="173">
        <f>'тарифы 2018 (1)'!BC255</f>
        <v>356.23022508038588</v>
      </c>
      <c r="AI255" s="173">
        <f>'тарифы 2018 (1)'!BE255</f>
        <v>985</v>
      </c>
      <c r="AJ255" s="173">
        <f>'тарифы 2018 (1)'!BG255</f>
        <v>547</v>
      </c>
      <c r="AK255" s="173">
        <f>'тарифы 2018 (1)'!BI255</f>
        <v>571</v>
      </c>
      <c r="AL255" s="173">
        <f>'тарифы 2018 (1)'!BK255</f>
        <v>378</v>
      </c>
      <c r="AM255" s="173">
        <f>'тарифы 2018 (1)'!BM255</f>
        <v>327</v>
      </c>
      <c r="AN255" s="173">
        <f>'тарифы 2018 (1)'!BO255</f>
        <v>559</v>
      </c>
      <c r="AO255" s="173">
        <v>836.00000000000011</v>
      </c>
      <c r="AP255" s="300">
        <f t="shared" si="16"/>
        <v>514.29101159613606</v>
      </c>
      <c r="AQ255" s="300" t="e">
        <f t="shared" si="17"/>
        <v>#REF!</v>
      </c>
    </row>
    <row r="256" spans="1:43" s="195" customFormat="1" ht="41.25" customHeight="1" thickBot="1" x14ac:dyDescent="0.3">
      <c r="A256" s="205">
        <v>180</v>
      </c>
      <c r="B256" s="24" t="s">
        <v>245</v>
      </c>
      <c r="C256" s="1390" t="s">
        <v>3</v>
      </c>
      <c r="D256" s="1390"/>
      <c r="E256" s="1053" t="s">
        <v>8</v>
      </c>
      <c r="F256" s="224" t="e">
        <f>#REF!</f>
        <v>#REF!</v>
      </c>
      <c r="G256" s="1053">
        <v>0.7</v>
      </c>
      <c r="H256" s="206" t="e">
        <f t="shared" si="14"/>
        <v>#REF!</v>
      </c>
      <c r="I256" s="206" t="e">
        <f>(H256*($I$9+#REF!))+H256</f>
        <v>#REF!</v>
      </c>
      <c r="J256" s="274" t="e">
        <f>ROUND(I256*#REF!*#REF!,0)</f>
        <v>#REF!</v>
      </c>
      <c r="K256" s="275" t="e">
        <f>'тарифы 2018 (1)'!K256</f>
        <v>#REF!</v>
      </c>
      <c r="L256" s="173">
        <f>'тарифы 2018 (1)'!M256</f>
        <v>262</v>
      </c>
      <c r="M256" s="173">
        <f>'тарифы 2018 (1)'!O256</f>
        <v>240</v>
      </c>
      <c r="N256" s="173">
        <f>'тарифы 2018 (1)'!Q256</f>
        <v>333</v>
      </c>
      <c r="O256" s="173">
        <f>'тарифы 2018 (1)'!S256</f>
        <v>357.1</v>
      </c>
      <c r="P256" s="173">
        <f>'тарифы 2018 (1)'!U256</f>
        <v>205</v>
      </c>
      <c r="Q256" s="173">
        <f>'тарифы 2018 (1)'!W256</f>
        <v>354.57248596258626</v>
      </c>
      <c r="R256" s="173">
        <f>'тарифы 2018 (1)'!Y256</f>
        <v>400</v>
      </c>
      <c r="S256" s="173">
        <f>'тарифы 2018 (1)'!AA256</f>
        <v>581</v>
      </c>
      <c r="T256" s="173">
        <f>'тарифы 2018 (1)'!AC256</f>
        <v>441</v>
      </c>
      <c r="U256" s="173">
        <f>'тарифы 2018 (1)'!AE256</f>
        <v>276</v>
      </c>
      <c r="V256" s="173">
        <f>'тарифы 2018 (1)'!AG256</f>
        <v>348</v>
      </c>
      <c r="W256" s="173">
        <f>'тарифы 2018 (1)'!AI256</f>
        <v>289</v>
      </c>
      <c r="X256" s="173">
        <f>'тарифы 2018 (1)'!AK256</f>
        <v>286</v>
      </c>
      <c r="Y256" s="174">
        <v>139</v>
      </c>
      <c r="Z256" s="173">
        <f>'тарифы 2018 (1)'!AO256</f>
        <v>407.8</v>
      </c>
      <c r="AA256" s="173">
        <f>'тарифы 2018 (1)'!AQ256</f>
        <v>462.50199999999995</v>
      </c>
      <c r="AB256" s="173">
        <f t="shared" si="15"/>
        <v>462.50199999999995</v>
      </c>
      <c r="AC256" s="173">
        <f>'тарифы 2018 (1)'!AS256</f>
        <v>395</v>
      </c>
      <c r="AD256" s="173">
        <f>'тарифы 2018 (1)'!AU256</f>
        <v>349.74</v>
      </c>
      <c r="AE256" s="173">
        <f>'тарифы 2018 (1)'!AW256</f>
        <v>246</v>
      </c>
      <c r="AF256" s="173">
        <f>'тарифы 2018 (1)'!AY256</f>
        <v>268</v>
      </c>
      <c r="AG256" s="173">
        <f>'тарифы 2018 (1)'!BA256</f>
        <v>445</v>
      </c>
      <c r="AH256" s="173">
        <f>'тарифы 2018 (1)'!BC256</f>
        <v>249.40468965517243</v>
      </c>
      <c r="AI256" s="173">
        <f>'тарифы 2018 (1)'!BE256</f>
        <v>690</v>
      </c>
      <c r="AJ256" s="173">
        <f>'тарифы 2018 (1)'!BG256</f>
        <v>383</v>
      </c>
      <c r="AK256" s="173">
        <f>'тарифы 2018 (1)'!BI256</f>
        <v>399</v>
      </c>
      <c r="AL256" s="173">
        <f>'тарифы 2018 (1)'!BK256</f>
        <v>265</v>
      </c>
      <c r="AM256" s="173">
        <f>'тарифы 2018 (1)'!BM256</f>
        <v>229</v>
      </c>
      <c r="AN256" s="173">
        <f>'тарифы 2018 (1)'!BO256</f>
        <v>391</v>
      </c>
      <c r="AO256" s="173">
        <v>585.20000000000005</v>
      </c>
      <c r="AP256" s="300">
        <f t="shared" si="16"/>
        <v>357.99403918725864</v>
      </c>
      <c r="AQ256" s="300" t="e">
        <f t="shared" si="17"/>
        <v>#REF!</v>
      </c>
    </row>
    <row r="257" spans="1:43" s="195" customFormat="1" ht="41.25" customHeight="1" thickBot="1" x14ac:dyDescent="0.3">
      <c r="A257" s="205">
        <v>181</v>
      </c>
      <c r="B257" s="24" t="s">
        <v>246</v>
      </c>
      <c r="C257" s="1390" t="s">
        <v>3</v>
      </c>
      <c r="D257" s="1390"/>
      <c r="E257" s="1053" t="s">
        <v>8</v>
      </c>
      <c r="F257" s="224" t="e">
        <f>#REF!</f>
        <v>#REF!</v>
      </c>
      <c r="G257" s="1053">
        <v>1</v>
      </c>
      <c r="H257" s="206" t="e">
        <f t="shared" si="14"/>
        <v>#REF!</v>
      </c>
      <c r="I257" s="206" t="e">
        <f>(H257*($I$9+#REF!))+H257</f>
        <v>#REF!</v>
      </c>
      <c r="J257" s="274" t="e">
        <f>ROUND(I257*#REF!*#REF!,0)</f>
        <v>#REF!</v>
      </c>
      <c r="K257" s="275" t="e">
        <f>'тарифы 2018 (1)'!K257</f>
        <v>#REF!</v>
      </c>
      <c r="L257" s="173">
        <f>'тарифы 2018 (1)'!M257</f>
        <v>374</v>
      </c>
      <c r="M257" s="173">
        <f>'тарифы 2018 (1)'!O257</f>
        <v>342.9</v>
      </c>
      <c r="N257" s="173">
        <f>'тарифы 2018 (1)'!Q257</f>
        <v>475.5</v>
      </c>
      <c r="O257" s="173">
        <f>'тарифы 2018 (1)'!S257</f>
        <v>510.2</v>
      </c>
      <c r="P257" s="173">
        <f>'тарифы 2018 (1)'!U257</f>
        <v>292</v>
      </c>
      <c r="Q257" s="173">
        <f>'тарифы 2018 (1)'!W257</f>
        <v>506.53212280369479</v>
      </c>
      <c r="R257" s="173">
        <f>'тарифы 2018 (1)'!Y257</f>
        <v>572</v>
      </c>
      <c r="S257" s="173">
        <f>'тарифы 2018 (1)'!AA257</f>
        <v>829</v>
      </c>
      <c r="T257" s="173">
        <f>'тарифы 2018 (1)'!AC257</f>
        <v>631</v>
      </c>
      <c r="U257" s="173">
        <f>'тарифы 2018 (1)'!AE257</f>
        <v>395</v>
      </c>
      <c r="V257" s="173">
        <f>'тарифы 2018 (1)'!AG257</f>
        <v>498</v>
      </c>
      <c r="W257" s="173">
        <f>'тарифы 2018 (1)'!AI257</f>
        <v>412</v>
      </c>
      <c r="X257" s="173">
        <f>'тарифы 2018 (1)'!AK257</f>
        <v>407</v>
      </c>
      <c r="Y257" s="174">
        <v>277</v>
      </c>
      <c r="Z257" s="173">
        <f>'тарифы 2018 (1)'!AO257</f>
        <v>582.6</v>
      </c>
      <c r="AA257" s="173">
        <f>'тарифы 2018 (1)'!AQ257</f>
        <v>660.56899999999996</v>
      </c>
      <c r="AB257" s="173">
        <f t="shared" si="15"/>
        <v>660.56899999999996</v>
      </c>
      <c r="AC257" s="173">
        <f>'тарифы 2018 (1)'!AS257</f>
        <v>564</v>
      </c>
      <c r="AD257" s="173">
        <f>'тарифы 2018 (1)'!AU257</f>
        <v>499.63</v>
      </c>
      <c r="AE257" s="173">
        <f>'тарифы 2018 (1)'!AW257</f>
        <v>351</v>
      </c>
      <c r="AF257" s="173">
        <f>'тарифы 2018 (1)'!AY257</f>
        <v>383</v>
      </c>
      <c r="AG257" s="173">
        <f>'тарифы 2018 (1)'!BA257</f>
        <v>646</v>
      </c>
      <c r="AH257" s="173">
        <f>'тарифы 2018 (1)'!BC257</f>
        <v>356.23022508038588</v>
      </c>
      <c r="AI257" s="173">
        <f>'тарифы 2018 (1)'!BE257</f>
        <v>985</v>
      </c>
      <c r="AJ257" s="173">
        <f>'тарифы 2018 (1)'!BG257</f>
        <v>547</v>
      </c>
      <c r="AK257" s="173">
        <f>'тарифы 2018 (1)'!BI257</f>
        <v>571</v>
      </c>
      <c r="AL257" s="173">
        <f>'тарифы 2018 (1)'!BK257</f>
        <v>378</v>
      </c>
      <c r="AM257" s="173">
        <f>'тарифы 2018 (1)'!BM257</f>
        <v>327</v>
      </c>
      <c r="AN257" s="173">
        <f>'тарифы 2018 (1)'!BO257</f>
        <v>559</v>
      </c>
      <c r="AO257" s="173">
        <v>836.00000000000011</v>
      </c>
      <c r="AP257" s="300">
        <f t="shared" si="16"/>
        <v>514.29101159613606</v>
      </c>
      <c r="AQ257" s="300" t="e">
        <f t="shared" si="17"/>
        <v>#REF!</v>
      </c>
    </row>
    <row r="258" spans="1:43" s="195" customFormat="1" ht="41.25" customHeight="1" thickBot="1" x14ac:dyDescent="0.3">
      <c r="A258" s="205">
        <v>182</v>
      </c>
      <c r="B258" s="24" t="s">
        <v>247</v>
      </c>
      <c r="C258" s="1390" t="s">
        <v>3</v>
      </c>
      <c r="D258" s="1390"/>
      <c r="E258" s="1053" t="s">
        <v>8</v>
      </c>
      <c r="F258" s="224" t="e">
        <f>#REF!</f>
        <v>#REF!</v>
      </c>
      <c r="G258" s="1053">
        <v>0.65</v>
      </c>
      <c r="H258" s="206" t="e">
        <f t="shared" ref="H258:H321" si="18">F258*G258</f>
        <v>#REF!</v>
      </c>
      <c r="I258" s="206" t="e">
        <f>(H258*($I$9+#REF!))+H258</f>
        <v>#REF!</v>
      </c>
      <c r="J258" s="274" t="e">
        <f>ROUND(I258*#REF!*#REF!,0)</f>
        <v>#REF!</v>
      </c>
      <c r="K258" s="275" t="e">
        <f>'тарифы 2018 (1)'!K258</f>
        <v>#REF!</v>
      </c>
      <c r="L258" s="173">
        <f>'тарифы 2018 (1)'!M258</f>
        <v>243</v>
      </c>
      <c r="M258" s="173">
        <f>'тарифы 2018 (1)'!O258</f>
        <v>222.9</v>
      </c>
      <c r="N258" s="173">
        <f>'тарифы 2018 (1)'!Q258</f>
        <v>309</v>
      </c>
      <c r="O258" s="173">
        <f>'тарифы 2018 (1)'!S258</f>
        <v>331.6</v>
      </c>
      <c r="P258" s="173">
        <f>'тарифы 2018 (1)'!U258</f>
        <v>190</v>
      </c>
      <c r="Q258" s="173">
        <f>'тарифы 2018 (1)'!W258</f>
        <v>329.24587982240155</v>
      </c>
      <c r="R258" s="173">
        <f>'тарифы 2018 (1)'!Y258</f>
        <v>372</v>
      </c>
      <c r="S258" s="173">
        <f>'тарифы 2018 (1)'!AA258</f>
        <v>539</v>
      </c>
      <c r="T258" s="173">
        <f>'тарифы 2018 (1)'!AC258</f>
        <v>410</v>
      </c>
      <c r="U258" s="173">
        <f>'тарифы 2018 (1)'!AE258</f>
        <v>257</v>
      </c>
      <c r="V258" s="173">
        <f>'тарифы 2018 (1)'!AG258</f>
        <v>324</v>
      </c>
      <c r="W258" s="173">
        <f>'тарифы 2018 (1)'!AI258</f>
        <v>268</v>
      </c>
      <c r="X258" s="173">
        <f>'тарифы 2018 (1)'!AK258</f>
        <v>265</v>
      </c>
      <c r="Y258" s="174">
        <v>92</v>
      </c>
      <c r="Z258" s="173">
        <f>'тарифы 2018 (1)'!AO258</f>
        <v>378.7</v>
      </c>
      <c r="AA258" s="173">
        <f>'тарифы 2018 (1)'!AQ258</f>
        <v>660.56899999999996</v>
      </c>
      <c r="AB258" s="173">
        <f t="shared" si="15"/>
        <v>660.56899999999996</v>
      </c>
      <c r="AC258" s="173">
        <f>'тарифы 2018 (1)'!AS258</f>
        <v>367</v>
      </c>
      <c r="AD258" s="173">
        <f>'тарифы 2018 (1)'!AU258</f>
        <v>324.76</v>
      </c>
      <c r="AE258" s="173">
        <f>'тарифы 2018 (1)'!AW258</f>
        <v>228</v>
      </c>
      <c r="AF258" s="173">
        <f>'тарифы 2018 (1)'!AY258</f>
        <v>249</v>
      </c>
      <c r="AG258" s="173">
        <f>'тарифы 2018 (1)'!BA258</f>
        <v>414</v>
      </c>
      <c r="AH258" s="173">
        <f>'тарифы 2018 (1)'!BC258</f>
        <v>231.51980198019803</v>
      </c>
      <c r="AI258" s="173">
        <f>'тарифы 2018 (1)'!BE258</f>
        <v>640</v>
      </c>
      <c r="AJ258" s="173">
        <f>'тарифы 2018 (1)'!BG258</f>
        <v>355</v>
      </c>
      <c r="AK258" s="173">
        <f>'тарифы 2018 (1)'!BI258</f>
        <v>371</v>
      </c>
      <c r="AL258" s="173">
        <f>'тарифы 2018 (1)'!BK258</f>
        <v>246</v>
      </c>
      <c r="AM258" s="173">
        <f>'тарифы 2018 (1)'!BM258</f>
        <v>212</v>
      </c>
      <c r="AN258" s="173">
        <f>'тарифы 2018 (1)'!BO258</f>
        <v>363</v>
      </c>
      <c r="AO258" s="173">
        <v>543.40000000000009</v>
      </c>
      <c r="AP258" s="300">
        <f t="shared" si="16"/>
        <v>346.57545606008659</v>
      </c>
      <c r="AQ258" s="300" t="e">
        <f t="shared" si="17"/>
        <v>#REF!</v>
      </c>
    </row>
    <row r="259" spans="1:43" s="195" customFormat="1" ht="41.25" customHeight="1" thickBot="1" x14ac:dyDescent="0.3">
      <c r="A259" s="205">
        <v>183</v>
      </c>
      <c r="B259" s="24" t="s">
        <v>248</v>
      </c>
      <c r="C259" s="1390" t="s">
        <v>3</v>
      </c>
      <c r="D259" s="1390"/>
      <c r="E259" s="1053" t="s">
        <v>8</v>
      </c>
      <c r="F259" s="224" t="e">
        <f>#REF!</f>
        <v>#REF!</v>
      </c>
      <c r="G259" s="1053">
        <v>0.5</v>
      </c>
      <c r="H259" s="206" t="e">
        <f t="shared" si="18"/>
        <v>#REF!</v>
      </c>
      <c r="I259" s="206" t="e">
        <f>(H259*($I$9+#REF!))+H259</f>
        <v>#REF!</v>
      </c>
      <c r="J259" s="274" t="e">
        <f>ROUND(I259*#REF!*#REF!,0)</f>
        <v>#REF!</v>
      </c>
      <c r="K259" s="275" t="e">
        <f>'тарифы 2018 (1)'!K259</f>
        <v>#REF!</v>
      </c>
      <c r="L259" s="173">
        <f>'тарифы 2018 (1)'!M259</f>
        <v>187</v>
      </c>
      <c r="M259" s="173">
        <f>'тарифы 2018 (1)'!O259</f>
        <v>171.4</v>
      </c>
      <c r="N259" s="173">
        <f>'тарифы 2018 (1)'!Q259</f>
        <v>237.75</v>
      </c>
      <c r="O259" s="173">
        <f>'тарифы 2018 (1)'!S259</f>
        <v>255.1</v>
      </c>
      <c r="P259" s="173">
        <f>'тарифы 2018 (1)'!U259</f>
        <v>146</v>
      </c>
      <c r="Q259" s="173">
        <f>'тарифы 2018 (1)'!W259</f>
        <v>253.2660614018474</v>
      </c>
      <c r="R259" s="173">
        <f>'тарифы 2018 (1)'!Y259</f>
        <v>286</v>
      </c>
      <c r="S259" s="173">
        <f>'тарифы 2018 (1)'!AA259</f>
        <v>415</v>
      </c>
      <c r="T259" s="173">
        <f>'тарифы 2018 (1)'!AC259</f>
        <v>315</v>
      </c>
      <c r="U259" s="173">
        <f>'тарифы 2018 (1)'!AE259</f>
        <v>197</v>
      </c>
      <c r="V259" s="173">
        <f>'тарифы 2018 (1)'!AG259</f>
        <v>249</v>
      </c>
      <c r="W259" s="173">
        <f>'тарифы 2018 (1)'!AI259</f>
        <v>206</v>
      </c>
      <c r="X259" s="173">
        <f>'тарифы 2018 (1)'!AK259</f>
        <v>204</v>
      </c>
      <c r="Y259" s="174">
        <v>92</v>
      </c>
      <c r="Z259" s="173">
        <f>'тарифы 2018 (1)'!AO259</f>
        <v>291.3</v>
      </c>
      <c r="AA259" s="173">
        <f>'тарифы 2018 (1)'!AQ259</f>
        <v>329.76599999999996</v>
      </c>
      <c r="AB259" s="173">
        <f t="shared" si="15"/>
        <v>329.76599999999996</v>
      </c>
      <c r="AC259" s="173">
        <f>'тарифы 2018 (1)'!AS259</f>
        <v>282</v>
      </c>
      <c r="AD259" s="173">
        <f>'тарифы 2018 (1)'!AU259</f>
        <v>249.81</v>
      </c>
      <c r="AE259" s="173">
        <f>'тарифы 2018 (1)'!AW259</f>
        <v>176</v>
      </c>
      <c r="AF259" s="173">
        <f>'тарифы 2018 (1)'!AY259</f>
        <v>191</v>
      </c>
      <c r="AG259" s="173">
        <f>'тарифы 2018 (1)'!BA259</f>
        <v>326</v>
      </c>
      <c r="AH259" s="173">
        <f>'тарифы 2018 (1)'!BC259</f>
        <v>177.8207073954984</v>
      </c>
      <c r="AI259" s="173">
        <f>'тарифы 2018 (1)'!BE259</f>
        <v>493</v>
      </c>
      <c r="AJ259" s="173">
        <f>'тарифы 2018 (1)'!BG259</f>
        <v>273</v>
      </c>
      <c r="AK259" s="173">
        <f>'тарифы 2018 (1)'!BI259</f>
        <v>285</v>
      </c>
      <c r="AL259" s="173">
        <f>'тарифы 2018 (1)'!BK259</f>
        <v>189</v>
      </c>
      <c r="AM259" s="173">
        <f>'тарифы 2018 (1)'!BM259</f>
        <v>163</v>
      </c>
      <c r="AN259" s="173">
        <f>'тарифы 2018 (1)'!BO259</f>
        <v>280</v>
      </c>
      <c r="AO259" s="173">
        <v>418.00000000000006</v>
      </c>
      <c r="AP259" s="300">
        <f t="shared" si="16"/>
        <v>255.6326256265782</v>
      </c>
      <c r="AQ259" s="300" t="e">
        <f t="shared" si="17"/>
        <v>#REF!</v>
      </c>
    </row>
    <row r="260" spans="1:43" s="195" customFormat="1" ht="41.25" customHeight="1" thickBot="1" x14ac:dyDescent="0.3">
      <c r="A260" s="205">
        <v>184</v>
      </c>
      <c r="B260" s="24" t="s">
        <v>249</v>
      </c>
      <c r="C260" s="1390" t="s">
        <v>3</v>
      </c>
      <c r="D260" s="1390"/>
      <c r="E260" s="1053" t="s">
        <v>8</v>
      </c>
      <c r="F260" s="224" t="e">
        <f>#REF!</f>
        <v>#REF!</v>
      </c>
      <c r="G260" s="1053">
        <v>0.5</v>
      </c>
      <c r="H260" s="206" t="e">
        <f t="shared" si="18"/>
        <v>#REF!</v>
      </c>
      <c r="I260" s="206" t="e">
        <f>(H260*($I$9+#REF!))+H260</f>
        <v>#REF!</v>
      </c>
      <c r="J260" s="274" t="e">
        <f>ROUND(I260*#REF!*#REF!,0)</f>
        <v>#REF!</v>
      </c>
      <c r="K260" s="275" t="e">
        <f>'тарифы 2018 (1)'!K260</f>
        <v>#REF!</v>
      </c>
      <c r="L260" s="173">
        <f>'тарифы 2018 (1)'!M260</f>
        <v>187</v>
      </c>
      <c r="M260" s="173">
        <f>'тарифы 2018 (1)'!O260</f>
        <v>171.4</v>
      </c>
      <c r="N260" s="173">
        <f>'тарифы 2018 (1)'!Q260</f>
        <v>237.75</v>
      </c>
      <c r="O260" s="173">
        <f>'тарифы 2018 (1)'!S260</f>
        <v>255.1</v>
      </c>
      <c r="P260" s="173">
        <f>'тарифы 2018 (1)'!U260</f>
        <v>146</v>
      </c>
      <c r="Q260" s="173">
        <f>'тарифы 2018 (1)'!W260</f>
        <v>253.2660614018474</v>
      </c>
      <c r="R260" s="173">
        <f>'тарифы 2018 (1)'!Y260</f>
        <v>286</v>
      </c>
      <c r="S260" s="173">
        <f>'тарифы 2018 (1)'!AA260</f>
        <v>415</v>
      </c>
      <c r="T260" s="173">
        <f>'тарифы 2018 (1)'!AC260</f>
        <v>315</v>
      </c>
      <c r="U260" s="173">
        <f>'тарифы 2018 (1)'!AE260</f>
        <v>197</v>
      </c>
      <c r="V260" s="173">
        <f>'тарифы 2018 (1)'!AG260</f>
        <v>249</v>
      </c>
      <c r="W260" s="173">
        <f>'тарифы 2018 (1)'!AI260</f>
        <v>206</v>
      </c>
      <c r="X260" s="173">
        <f>'тарифы 2018 (1)'!AK260</f>
        <v>204</v>
      </c>
      <c r="Y260" s="174">
        <v>92</v>
      </c>
      <c r="Z260" s="173">
        <f>'тарифы 2018 (1)'!AO260</f>
        <v>291.3</v>
      </c>
      <c r="AA260" s="173">
        <f>'тарифы 2018 (1)'!AQ260</f>
        <v>329.76599999999996</v>
      </c>
      <c r="AB260" s="173">
        <f t="shared" si="15"/>
        <v>329.76599999999996</v>
      </c>
      <c r="AC260" s="173">
        <f>'тарифы 2018 (1)'!AS260</f>
        <v>282</v>
      </c>
      <c r="AD260" s="173">
        <f>'тарифы 2018 (1)'!AU260</f>
        <v>249.81</v>
      </c>
      <c r="AE260" s="173">
        <f>'тарифы 2018 (1)'!AW260</f>
        <v>176</v>
      </c>
      <c r="AF260" s="173">
        <f>'тарифы 2018 (1)'!AY260</f>
        <v>191</v>
      </c>
      <c r="AG260" s="173">
        <f>'тарифы 2018 (1)'!BA260</f>
        <v>326</v>
      </c>
      <c r="AH260" s="173">
        <f>'тарифы 2018 (1)'!BC260</f>
        <v>177.8207073954984</v>
      </c>
      <c r="AI260" s="173">
        <f>'тарифы 2018 (1)'!BE260</f>
        <v>493</v>
      </c>
      <c r="AJ260" s="173">
        <f>'тарифы 2018 (1)'!BG260</f>
        <v>273</v>
      </c>
      <c r="AK260" s="173">
        <f>'тарифы 2018 (1)'!BI260</f>
        <v>285</v>
      </c>
      <c r="AL260" s="173">
        <f>'тарифы 2018 (1)'!BK260</f>
        <v>189</v>
      </c>
      <c r="AM260" s="173">
        <f>'тарифы 2018 (1)'!BM260</f>
        <v>163</v>
      </c>
      <c r="AN260" s="173">
        <f>'тарифы 2018 (1)'!BO260</f>
        <v>280</v>
      </c>
      <c r="AO260" s="173">
        <v>418.00000000000006</v>
      </c>
      <c r="AP260" s="300">
        <f t="shared" si="16"/>
        <v>255.6326256265782</v>
      </c>
      <c r="AQ260" s="300" t="e">
        <f t="shared" si="17"/>
        <v>#REF!</v>
      </c>
    </row>
    <row r="261" spans="1:43" s="195" customFormat="1" ht="41.25" customHeight="1" thickBot="1" x14ac:dyDescent="0.3">
      <c r="A261" s="205">
        <v>185</v>
      </c>
      <c r="B261" s="24" t="s">
        <v>250</v>
      </c>
      <c r="C261" s="1390" t="s">
        <v>3</v>
      </c>
      <c r="D261" s="1390"/>
      <c r="E261" s="1053" t="s">
        <v>8</v>
      </c>
      <c r="F261" s="224" t="e">
        <f>#REF!</f>
        <v>#REF!</v>
      </c>
      <c r="G261" s="1053">
        <v>0.5</v>
      </c>
      <c r="H261" s="206" t="e">
        <f t="shared" si="18"/>
        <v>#REF!</v>
      </c>
      <c r="I261" s="206" t="e">
        <f>(H261*($I$9+#REF!))+H261</f>
        <v>#REF!</v>
      </c>
      <c r="J261" s="274" t="e">
        <f>ROUND(I261*#REF!*#REF!,0)</f>
        <v>#REF!</v>
      </c>
      <c r="K261" s="275" t="e">
        <f>'тарифы 2018 (1)'!K261</f>
        <v>#REF!</v>
      </c>
      <c r="L261" s="173">
        <f>'тарифы 2018 (1)'!M261</f>
        <v>187</v>
      </c>
      <c r="M261" s="173">
        <f>'тарифы 2018 (1)'!O261</f>
        <v>171.4</v>
      </c>
      <c r="N261" s="173">
        <f>'тарифы 2018 (1)'!Q261</f>
        <v>237.75</v>
      </c>
      <c r="O261" s="173">
        <f>'тарифы 2018 (1)'!S261</f>
        <v>255.1</v>
      </c>
      <c r="P261" s="173">
        <f>'тарифы 2018 (1)'!U261</f>
        <v>146</v>
      </c>
      <c r="Q261" s="173">
        <f>'тарифы 2018 (1)'!W261</f>
        <v>253.2660614018474</v>
      </c>
      <c r="R261" s="173">
        <f>'тарифы 2018 (1)'!Y261</f>
        <v>286</v>
      </c>
      <c r="S261" s="173">
        <f>'тарифы 2018 (1)'!AA261</f>
        <v>415</v>
      </c>
      <c r="T261" s="173">
        <f>'тарифы 2018 (1)'!AC261</f>
        <v>315</v>
      </c>
      <c r="U261" s="173">
        <f>'тарифы 2018 (1)'!AE261</f>
        <v>197</v>
      </c>
      <c r="V261" s="173">
        <f>'тарифы 2018 (1)'!AG261</f>
        <v>249</v>
      </c>
      <c r="W261" s="173">
        <f>'тарифы 2018 (1)'!AI261</f>
        <v>206</v>
      </c>
      <c r="X261" s="173">
        <f>'тарифы 2018 (1)'!AK261</f>
        <v>204</v>
      </c>
      <c r="Y261" s="174">
        <v>139</v>
      </c>
      <c r="Z261" s="173">
        <f>'тарифы 2018 (1)'!AO261</f>
        <v>291.3</v>
      </c>
      <c r="AA261" s="173">
        <f>'тарифы 2018 (1)'!AQ261</f>
        <v>329.76599999999996</v>
      </c>
      <c r="AB261" s="173">
        <f t="shared" si="15"/>
        <v>329.76599999999996</v>
      </c>
      <c r="AC261" s="173">
        <f>'тарифы 2018 (1)'!AS261</f>
        <v>282</v>
      </c>
      <c r="AD261" s="173">
        <f>'тарифы 2018 (1)'!AU261</f>
        <v>249.81</v>
      </c>
      <c r="AE261" s="173">
        <f>'тарифы 2018 (1)'!AW261</f>
        <v>176</v>
      </c>
      <c r="AF261" s="173">
        <f>'тарифы 2018 (1)'!AY261</f>
        <v>191</v>
      </c>
      <c r="AG261" s="173">
        <f>'тарифы 2018 (1)'!BA261</f>
        <v>326</v>
      </c>
      <c r="AH261" s="173">
        <f>'тарифы 2018 (1)'!BC261</f>
        <v>177.8207073954984</v>
      </c>
      <c r="AI261" s="173">
        <f>'тарифы 2018 (1)'!BE261</f>
        <v>493</v>
      </c>
      <c r="AJ261" s="173">
        <f>'тарифы 2018 (1)'!BG261</f>
        <v>273</v>
      </c>
      <c r="AK261" s="173">
        <f>'тарифы 2018 (1)'!BI261</f>
        <v>285</v>
      </c>
      <c r="AL261" s="173">
        <f>'тарифы 2018 (1)'!BK261</f>
        <v>189</v>
      </c>
      <c r="AM261" s="173">
        <f>'тарифы 2018 (1)'!BM261</f>
        <v>163</v>
      </c>
      <c r="AN261" s="173">
        <f>'тарифы 2018 (1)'!BO261</f>
        <v>280</v>
      </c>
      <c r="AO261" s="173">
        <v>418.00000000000006</v>
      </c>
      <c r="AP261" s="300">
        <f t="shared" si="16"/>
        <v>257.19929229324487</v>
      </c>
      <c r="AQ261" s="300" t="e">
        <f t="shared" si="17"/>
        <v>#REF!</v>
      </c>
    </row>
    <row r="262" spans="1:43" s="195" customFormat="1" ht="41.25" customHeight="1" thickBot="1" x14ac:dyDescent="0.3">
      <c r="A262" s="205">
        <v>186</v>
      </c>
      <c r="B262" s="24" t="s">
        <v>251</v>
      </c>
      <c r="C262" s="1390" t="s">
        <v>3</v>
      </c>
      <c r="D262" s="1390"/>
      <c r="E262" s="1053" t="s">
        <v>8</v>
      </c>
      <c r="F262" s="224" t="e">
        <f>#REF!</f>
        <v>#REF!</v>
      </c>
      <c r="G262" s="1053">
        <v>0.5</v>
      </c>
      <c r="H262" s="206" t="e">
        <f t="shared" si="18"/>
        <v>#REF!</v>
      </c>
      <c r="I262" s="206" t="e">
        <f>(H262*($I$9+#REF!))+H262</f>
        <v>#REF!</v>
      </c>
      <c r="J262" s="274" t="e">
        <f>ROUND(I262*#REF!*#REF!,0)</f>
        <v>#REF!</v>
      </c>
      <c r="K262" s="275" t="e">
        <f>'тарифы 2018 (1)'!K262</f>
        <v>#REF!</v>
      </c>
      <c r="L262" s="173">
        <f>'тарифы 2018 (1)'!M262</f>
        <v>187</v>
      </c>
      <c r="M262" s="173">
        <f>'тарифы 2018 (1)'!O262</f>
        <v>171.4</v>
      </c>
      <c r="N262" s="173">
        <f>'тарифы 2018 (1)'!Q262</f>
        <v>237.75</v>
      </c>
      <c r="O262" s="173">
        <f>'тарифы 2018 (1)'!S262</f>
        <v>255.1</v>
      </c>
      <c r="P262" s="173">
        <f>'тарифы 2018 (1)'!U262</f>
        <v>146</v>
      </c>
      <c r="Q262" s="173">
        <f>'тарифы 2018 (1)'!W262</f>
        <v>253.2660614018474</v>
      </c>
      <c r="R262" s="173">
        <f>'тарифы 2018 (1)'!Y262</f>
        <v>286</v>
      </c>
      <c r="S262" s="173">
        <f>'тарифы 2018 (1)'!AA262</f>
        <v>415</v>
      </c>
      <c r="T262" s="173">
        <f>'тарифы 2018 (1)'!AC262</f>
        <v>315</v>
      </c>
      <c r="U262" s="173">
        <f>'тарифы 2018 (1)'!AE262</f>
        <v>197</v>
      </c>
      <c r="V262" s="173">
        <f>'тарифы 2018 (1)'!AG262</f>
        <v>249</v>
      </c>
      <c r="W262" s="173">
        <f>'тарифы 2018 (1)'!AI262</f>
        <v>206</v>
      </c>
      <c r="X262" s="173">
        <f>'тарифы 2018 (1)'!AK262</f>
        <v>204</v>
      </c>
      <c r="Y262" s="174">
        <v>139</v>
      </c>
      <c r="Z262" s="173">
        <f>'тарифы 2018 (1)'!AO262</f>
        <v>291.3</v>
      </c>
      <c r="AA262" s="173">
        <f>'тарифы 2018 (1)'!AQ262</f>
        <v>329.76599999999996</v>
      </c>
      <c r="AB262" s="173">
        <f t="shared" si="15"/>
        <v>329.76599999999996</v>
      </c>
      <c r="AC262" s="173">
        <f>'тарифы 2018 (1)'!AS262</f>
        <v>282</v>
      </c>
      <c r="AD262" s="173">
        <f>'тарифы 2018 (1)'!AU262</f>
        <v>249.81</v>
      </c>
      <c r="AE262" s="173">
        <f>'тарифы 2018 (1)'!AW262</f>
        <v>176</v>
      </c>
      <c r="AF262" s="173">
        <f>'тарифы 2018 (1)'!AY262</f>
        <v>191</v>
      </c>
      <c r="AG262" s="173">
        <f>'тарифы 2018 (1)'!BA262</f>
        <v>326</v>
      </c>
      <c r="AH262" s="173">
        <f>'тарифы 2018 (1)'!BC262</f>
        <v>177.8207073954984</v>
      </c>
      <c r="AI262" s="173">
        <f>'тарифы 2018 (1)'!BE262</f>
        <v>493</v>
      </c>
      <c r="AJ262" s="173">
        <f>'тарифы 2018 (1)'!BG262</f>
        <v>273</v>
      </c>
      <c r="AK262" s="173">
        <f>'тарифы 2018 (1)'!BI262</f>
        <v>285</v>
      </c>
      <c r="AL262" s="173">
        <f>'тарифы 2018 (1)'!BK262</f>
        <v>189</v>
      </c>
      <c r="AM262" s="173">
        <f>'тарифы 2018 (1)'!BM262</f>
        <v>163</v>
      </c>
      <c r="AN262" s="173">
        <f>'тарифы 2018 (1)'!BO262</f>
        <v>280</v>
      </c>
      <c r="AO262" s="173">
        <v>418.00000000000006</v>
      </c>
      <c r="AP262" s="300">
        <f t="shared" si="16"/>
        <v>257.19929229324487</v>
      </c>
      <c r="AQ262" s="300" t="e">
        <f t="shared" si="17"/>
        <v>#REF!</v>
      </c>
    </row>
    <row r="263" spans="1:43" s="195" customFormat="1" ht="41.25" customHeight="1" thickBot="1" x14ac:dyDescent="0.3">
      <c r="A263" s="205">
        <v>187</v>
      </c>
      <c r="B263" s="24" t="s">
        <v>252</v>
      </c>
      <c r="C263" s="1390" t="s">
        <v>3</v>
      </c>
      <c r="D263" s="1390"/>
      <c r="E263" s="1053" t="s">
        <v>8</v>
      </c>
      <c r="F263" s="224" t="e">
        <f>#REF!</f>
        <v>#REF!</v>
      </c>
      <c r="G263" s="1053">
        <v>0.5</v>
      </c>
      <c r="H263" s="206" t="e">
        <f t="shared" si="18"/>
        <v>#REF!</v>
      </c>
      <c r="I263" s="206" t="e">
        <f>(H263*($I$9+#REF!))+H263</f>
        <v>#REF!</v>
      </c>
      <c r="J263" s="274" t="e">
        <f>ROUND(I263*#REF!*#REF!,0)</f>
        <v>#REF!</v>
      </c>
      <c r="K263" s="275" t="e">
        <f>'тарифы 2018 (1)'!K263</f>
        <v>#REF!</v>
      </c>
      <c r="L263" s="173">
        <f>'тарифы 2018 (1)'!M263</f>
        <v>187</v>
      </c>
      <c r="M263" s="173">
        <f>'тарифы 2018 (1)'!O263</f>
        <v>171.4</v>
      </c>
      <c r="N263" s="173">
        <f>'тарифы 2018 (1)'!Q263</f>
        <v>237.75</v>
      </c>
      <c r="O263" s="173">
        <f>'тарифы 2018 (1)'!S263</f>
        <v>255.1</v>
      </c>
      <c r="P263" s="173">
        <f>'тарифы 2018 (1)'!U263</f>
        <v>146</v>
      </c>
      <c r="Q263" s="173">
        <f>'тарифы 2018 (1)'!W263</f>
        <v>253.2660614018474</v>
      </c>
      <c r="R263" s="173">
        <f>'тарифы 2018 (1)'!Y263</f>
        <v>286</v>
      </c>
      <c r="S263" s="173">
        <f>'тарифы 2018 (1)'!AA263</f>
        <v>415</v>
      </c>
      <c r="T263" s="173">
        <f>'тарифы 2018 (1)'!AC263</f>
        <v>315</v>
      </c>
      <c r="U263" s="173">
        <f>'тарифы 2018 (1)'!AE263</f>
        <v>197</v>
      </c>
      <c r="V263" s="173">
        <f>'тарифы 2018 (1)'!AG263</f>
        <v>249</v>
      </c>
      <c r="W263" s="173">
        <f>'тарифы 2018 (1)'!AI263</f>
        <v>206</v>
      </c>
      <c r="X263" s="173">
        <f>'тарифы 2018 (1)'!AK263</f>
        <v>204</v>
      </c>
      <c r="Y263" s="174">
        <v>139</v>
      </c>
      <c r="Z263" s="173">
        <f>'тарифы 2018 (1)'!AO263</f>
        <v>291.3</v>
      </c>
      <c r="AA263" s="173">
        <f>'тарифы 2018 (1)'!AQ263</f>
        <v>659.53199999999993</v>
      </c>
      <c r="AB263" s="173">
        <f t="shared" si="15"/>
        <v>659.53199999999993</v>
      </c>
      <c r="AC263" s="173">
        <f>'тарифы 2018 (1)'!AS263</f>
        <v>282</v>
      </c>
      <c r="AD263" s="173">
        <f>'тарифы 2018 (1)'!AU263</f>
        <v>249.81</v>
      </c>
      <c r="AE263" s="173">
        <f>'тарифы 2018 (1)'!AW263</f>
        <v>176</v>
      </c>
      <c r="AF263" s="173">
        <f>'тарифы 2018 (1)'!AY263</f>
        <v>191</v>
      </c>
      <c r="AG263" s="173">
        <f>'тарифы 2018 (1)'!BA263</f>
        <v>326</v>
      </c>
      <c r="AH263" s="173">
        <f>'тарифы 2018 (1)'!BC263</f>
        <v>177.8207073954984</v>
      </c>
      <c r="AI263" s="173">
        <f>'тарифы 2018 (1)'!BE263</f>
        <v>493</v>
      </c>
      <c r="AJ263" s="173">
        <f>'тарифы 2018 (1)'!BG263</f>
        <v>273</v>
      </c>
      <c r="AK263" s="173">
        <f>'тарифы 2018 (1)'!BI263</f>
        <v>285</v>
      </c>
      <c r="AL263" s="173">
        <f>'тарифы 2018 (1)'!BK263</f>
        <v>189</v>
      </c>
      <c r="AM263" s="173">
        <f>'тарифы 2018 (1)'!BM263</f>
        <v>163</v>
      </c>
      <c r="AN263" s="173">
        <f>'тарифы 2018 (1)'!BO263</f>
        <v>280</v>
      </c>
      <c r="AO263" s="173">
        <v>418.00000000000006</v>
      </c>
      <c r="AP263" s="300">
        <f t="shared" si="16"/>
        <v>279.18369229324492</v>
      </c>
      <c r="AQ263" s="300" t="e">
        <f t="shared" si="17"/>
        <v>#REF!</v>
      </c>
    </row>
    <row r="264" spans="1:43" s="195" customFormat="1" ht="41.25" customHeight="1" thickBot="1" x14ac:dyDescent="0.3">
      <c r="A264" s="205">
        <v>188</v>
      </c>
      <c r="B264" s="24" t="s">
        <v>253</v>
      </c>
      <c r="C264" s="1390" t="s">
        <v>3</v>
      </c>
      <c r="D264" s="1390"/>
      <c r="E264" s="1053" t="s">
        <v>8</v>
      </c>
      <c r="F264" s="224" t="e">
        <f>#REF!</f>
        <v>#REF!</v>
      </c>
      <c r="G264" s="1053">
        <v>0.5</v>
      </c>
      <c r="H264" s="206" t="e">
        <f t="shared" si="18"/>
        <v>#REF!</v>
      </c>
      <c r="I264" s="206" t="e">
        <f>(H264*($I$9+#REF!))+H264</f>
        <v>#REF!</v>
      </c>
      <c r="J264" s="274" t="e">
        <f>ROUND(I264*#REF!*#REF!,0)</f>
        <v>#REF!</v>
      </c>
      <c r="K264" s="275" t="e">
        <f>'тарифы 2018 (1)'!K264</f>
        <v>#REF!</v>
      </c>
      <c r="L264" s="173">
        <f>'тарифы 2018 (1)'!M264</f>
        <v>187</v>
      </c>
      <c r="M264" s="173">
        <f>'тарифы 2018 (1)'!O264</f>
        <v>171.4</v>
      </c>
      <c r="N264" s="173">
        <f>'тарифы 2018 (1)'!Q264</f>
        <v>237.75</v>
      </c>
      <c r="O264" s="173">
        <f>'тарифы 2018 (1)'!S264</f>
        <v>255.1</v>
      </c>
      <c r="P264" s="173">
        <f>'тарифы 2018 (1)'!U264</f>
        <v>146</v>
      </c>
      <c r="Q264" s="173">
        <f>'тарифы 2018 (1)'!W264</f>
        <v>253.2660614018474</v>
      </c>
      <c r="R264" s="173">
        <f>'тарифы 2018 (1)'!Y264</f>
        <v>286</v>
      </c>
      <c r="S264" s="173">
        <f>'тарифы 2018 (1)'!AA264</f>
        <v>415</v>
      </c>
      <c r="T264" s="173">
        <f>'тарифы 2018 (1)'!AC264</f>
        <v>315</v>
      </c>
      <c r="U264" s="173">
        <f>'тарифы 2018 (1)'!AE264</f>
        <v>197</v>
      </c>
      <c r="V264" s="173">
        <f>'тарифы 2018 (1)'!AG264</f>
        <v>249</v>
      </c>
      <c r="W264" s="173">
        <f>'тарифы 2018 (1)'!AI264</f>
        <v>206</v>
      </c>
      <c r="X264" s="173">
        <f>'тарифы 2018 (1)'!AK264</f>
        <v>204</v>
      </c>
      <c r="Y264" s="174">
        <v>139</v>
      </c>
      <c r="Z264" s="173">
        <f>'тарифы 2018 (1)'!AO264</f>
        <v>291.3</v>
      </c>
      <c r="AA264" s="173">
        <f>'тарифы 2018 (1)'!AQ264</f>
        <v>659.53199999999993</v>
      </c>
      <c r="AB264" s="173">
        <f t="shared" si="15"/>
        <v>659.53199999999993</v>
      </c>
      <c r="AC264" s="173">
        <f>'тарифы 2018 (1)'!AS264</f>
        <v>282</v>
      </c>
      <c r="AD264" s="173">
        <f>'тарифы 2018 (1)'!AU264</f>
        <v>249.81</v>
      </c>
      <c r="AE264" s="173">
        <f>'тарифы 2018 (1)'!AW264</f>
        <v>176</v>
      </c>
      <c r="AF264" s="173">
        <f>'тарифы 2018 (1)'!AY264</f>
        <v>191</v>
      </c>
      <c r="AG264" s="173">
        <f>'тарифы 2018 (1)'!BA264</f>
        <v>326</v>
      </c>
      <c r="AH264" s="173">
        <f>'тарифы 2018 (1)'!BC264</f>
        <v>177.8207073954984</v>
      </c>
      <c r="AI264" s="173">
        <f>'тарифы 2018 (1)'!BE264</f>
        <v>493</v>
      </c>
      <c r="AJ264" s="173">
        <f>'тарифы 2018 (1)'!BG264</f>
        <v>273</v>
      </c>
      <c r="AK264" s="173">
        <f>'тарифы 2018 (1)'!BI264</f>
        <v>285</v>
      </c>
      <c r="AL264" s="173">
        <f>'тарифы 2018 (1)'!BK264</f>
        <v>189</v>
      </c>
      <c r="AM264" s="173">
        <f>'тарифы 2018 (1)'!BM264</f>
        <v>163</v>
      </c>
      <c r="AN264" s="173">
        <f>'тарифы 2018 (1)'!BO264</f>
        <v>280</v>
      </c>
      <c r="AO264" s="173">
        <v>418.00000000000006</v>
      </c>
      <c r="AP264" s="300">
        <f t="shared" si="16"/>
        <v>279.18369229324492</v>
      </c>
      <c r="AQ264" s="300" t="e">
        <f t="shared" si="17"/>
        <v>#REF!</v>
      </c>
    </row>
    <row r="265" spans="1:43" s="195" customFormat="1" ht="41.25" customHeight="1" thickBot="1" x14ac:dyDescent="0.3">
      <c r="A265" s="205">
        <v>189</v>
      </c>
      <c r="B265" s="24" t="s">
        <v>254</v>
      </c>
      <c r="C265" s="1390" t="s">
        <v>3</v>
      </c>
      <c r="D265" s="1390"/>
      <c r="E265" s="1053" t="s">
        <v>8</v>
      </c>
      <c r="F265" s="224" t="e">
        <f>#REF!</f>
        <v>#REF!</v>
      </c>
      <c r="G265" s="1053">
        <v>0.5</v>
      </c>
      <c r="H265" s="206" t="e">
        <f t="shared" si="18"/>
        <v>#REF!</v>
      </c>
      <c r="I265" s="206" t="e">
        <f>(H265*($I$9+#REF!))+H265</f>
        <v>#REF!</v>
      </c>
      <c r="J265" s="274" t="e">
        <f>ROUND(I265*#REF!*#REF!,0)</f>
        <v>#REF!</v>
      </c>
      <c r="K265" s="275" t="e">
        <f>'тарифы 2018 (1)'!K265</f>
        <v>#REF!</v>
      </c>
      <c r="L265" s="173">
        <f>'тарифы 2018 (1)'!M265</f>
        <v>187</v>
      </c>
      <c r="M265" s="173">
        <f>'тарифы 2018 (1)'!O265</f>
        <v>171.4</v>
      </c>
      <c r="N265" s="173">
        <f>'тарифы 2018 (1)'!Q265</f>
        <v>237.75</v>
      </c>
      <c r="O265" s="173">
        <f>'тарифы 2018 (1)'!S265</f>
        <v>255.1</v>
      </c>
      <c r="P265" s="173">
        <f>'тарифы 2018 (1)'!U265</f>
        <v>146</v>
      </c>
      <c r="Q265" s="173">
        <f>'тарифы 2018 (1)'!W265</f>
        <v>253.2660614018474</v>
      </c>
      <c r="R265" s="173">
        <f>'тарифы 2018 (1)'!Y265</f>
        <v>286</v>
      </c>
      <c r="S265" s="173">
        <f>'тарифы 2018 (1)'!AA265</f>
        <v>415</v>
      </c>
      <c r="T265" s="173">
        <f>'тарифы 2018 (1)'!AC265</f>
        <v>315</v>
      </c>
      <c r="U265" s="173">
        <f>'тарифы 2018 (1)'!AE265</f>
        <v>197</v>
      </c>
      <c r="V265" s="173">
        <f>'тарифы 2018 (1)'!AG265</f>
        <v>249</v>
      </c>
      <c r="W265" s="173">
        <f>'тарифы 2018 (1)'!AI265</f>
        <v>206</v>
      </c>
      <c r="X265" s="173">
        <f>'тарифы 2018 (1)'!AK265</f>
        <v>204</v>
      </c>
      <c r="Y265" s="174">
        <v>139</v>
      </c>
      <c r="Z265" s="173">
        <f>'тарифы 2018 (1)'!AO265</f>
        <v>291.3</v>
      </c>
      <c r="AA265" s="173">
        <f>'тарифы 2018 (1)'!AQ265</f>
        <v>659.53199999999993</v>
      </c>
      <c r="AB265" s="173">
        <f t="shared" si="15"/>
        <v>659.53199999999993</v>
      </c>
      <c r="AC265" s="173">
        <f>'тарифы 2018 (1)'!AS265</f>
        <v>282</v>
      </c>
      <c r="AD265" s="173">
        <f>'тарифы 2018 (1)'!AU265</f>
        <v>249.81</v>
      </c>
      <c r="AE265" s="173">
        <f>'тарифы 2018 (1)'!AW265</f>
        <v>176</v>
      </c>
      <c r="AF265" s="173">
        <f>'тарифы 2018 (1)'!AY265</f>
        <v>191</v>
      </c>
      <c r="AG265" s="173">
        <f>'тарифы 2018 (1)'!BA265</f>
        <v>326</v>
      </c>
      <c r="AH265" s="173">
        <f>'тарифы 2018 (1)'!BC265</f>
        <v>177.8207073954984</v>
      </c>
      <c r="AI265" s="173">
        <f>'тарифы 2018 (1)'!BE265</f>
        <v>493</v>
      </c>
      <c r="AJ265" s="173">
        <f>'тарифы 2018 (1)'!BG265</f>
        <v>273</v>
      </c>
      <c r="AK265" s="173">
        <f>'тарифы 2018 (1)'!BI265</f>
        <v>285</v>
      </c>
      <c r="AL265" s="173">
        <f>'тарифы 2018 (1)'!BK265</f>
        <v>189</v>
      </c>
      <c r="AM265" s="173">
        <f>'тарифы 2018 (1)'!BM265</f>
        <v>163</v>
      </c>
      <c r="AN265" s="173">
        <f>'тарифы 2018 (1)'!BO265</f>
        <v>280</v>
      </c>
      <c r="AO265" s="173">
        <v>418.00000000000006</v>
      </c>
      <c r="AP265" s="300">
        <f t="shared" si="16"/>
        <v>279.18369229324492</v>
      </c>
      <c r="AQ265" s="300" t="e">
        <f t="shared" si="17"/>
        <v>#REF!</v>
      </c>
    </row>
    <row r="266" spans="1:43" s="195" customFormat="1" ht="41.25" customHeight="1" thickBot="1" x14ac:dyDescent="0.3">
      <c r="A266" s="205">
        <v>190</v>
      </c>
      <c r="B266" s="24" t="s">
        <v>255</v>
      </c>
      <c r="C266" s="1390" t="s">
        <v>3</v>
      </c>
      <c r="D266" s="1390"/>
      <c r="E266" s="1053" t="s">
        <v>8</v>
      </c>
      <c r="F266" s="224" t="e">
        <f>#REF!</f>
        <v>#REF!</v>
      </c>
      <c r="G266" s="1053">
        <v>0.5</v>
      </c>
      <c r="H266" s="206" t="e">
        <f t="shared" si="18"/>
        <v>#REF!</v>
      </c>
      <c r="I266" s="206" t="e">
        <f>(H266*($I$9+#REF!))+H266</f>
        <v>#REF!</v>
      </c>
      <c r="J266" s="274" t="e">
        <f>ROUND(I266*#REF!*#REF!,0)</f>
        <v>#REF!</v>
      </c>
      <c r="K266" s="275" t="e">
        <f>'тарифы 2018 (1)'!K266</f>
        <v>#REF!</v>
      </c>
      <c r="L266" s="173">
        <f>'тарифы 2018 (1)'!M266</f>
        <v>187</v>
      </c>
      <c r="M266" s="173">
        <f>'тарифы 2018 (1)'!O266</f>
        <v>171.4</v>
      </c>
      <c r="N266" s="173">
        <f>'тарифы 2018 (1)'!Q266</f>
        <v>237.75</v>
      </c>
      <c r="O266" s="173">
        <f>'тарифы 2018 (1)'!S266</f>
        <v>255.1</v>
      </c>
      <c r="P266" s="173">
        <f>'тарифы 2018 (1)'!U266</f>
        <v>146</v>
      </c>
      <c r="Q266" s="173">
        <f>'тарифы 2018 (1)'!W266</f>
        <v>253.2660614018474</v>
      </c>
      <c r="R266" s="173">
        <f>'тарифы 2018 (1)'!Y266</f>
        <v>286</v>
      </c>
      <c r="S266" s="173">
        <f>'тарифы 2018 (1)'!AA266</f>
        <v>415</v>
      </c>
      <c r="T266" s="173">
        <f>'тарифы 2018 (1)'!AC266</f>
        <v>315</v>
      </c>
      <c r="U266" s="173">
        <f>'тарифы 2018 (1)'!AE266</f>
        <v>197</v>
      </c>
      <c r="V266" s="173">
        <f>'тарифы 2018 (1)'!AG266</f>
        <v>249</v>
      </c>
      <c r="W266" s="173">
        <f>'тарифы 2018 (1)'!AI266</f>
        <v>206</v>
      </c>
      <c r="X266" s="173">
        <f>'тарифы 2018 (1)'!AK266</f>
        <v>204</v>
      </c>
      <c r="Y266" s="174">
        <v>139</v>
      </c>
      <c r="Z266" s="173">
        <f>'тарифы 2018 (1)'!AO266</f>
        <v>291.3</v>
      </c>
      <c r="AA266" s="173">
        <f>'тарифы 2018 (1)'!AQ266</f>
        <v>329.76599999999996</v>
      </c>
      <c r="AB266" s="173">
        <f t="shared" si="15"/>
        <v>329.76599999999996</v>
      </c>
      <c r="AC266" s="173">
        <f>'тарифы 2018 (1)'!AS266</f>
        <v>282</v>
      </c>
      <c r="AD266" s="173">
        <f>'тарифы 2018 (1)'!AU266</f>
        <v>249.81</v>
      </c>
      <c r="AE266" s="173">
        <f>'тарифы 2018 (1)'!AW266</f>
        <v>176</v>
      </c>
      <c r="AF266" s="173">
        <f>'тарифы 2018 (1)'!AY266</f>
        <v>191</v>
      </c>
      <c r="AG266" s="173">
        <f>'тарифы 2018 (1)'!BA266</f>
        <v>326</v>
      </c>
      <c r="AH266" s="173">
        <f>'тарифы 2018 (1)'!BC266</f>
        <v>177.8207073954984</v>
      </c>
      <c r="AI266" s="173">
        <f>'тарифы 2018 (1)'!BE266</f>
        <v>493</v>
      </c>
      <c r="AJ266" s="173">
        <f>'тарифы 2018 (1)'!BG266</f>
        <v>273</v>
      </c>
      <c r="AK266" s="173">
        <f>'тарифы 2018 (1)'!BI266</f>
        <v>285</v>
      </c>
      <c r="AL266" s="173">
        <f>'тарифы 2018 (1)'!BK266</f>
        <v>189</v>
      </c>
      <c r="AM266" s="173">
        <f>'тарифы 2018 (1)'!BM266</f>
        <v>163</v>
      </c>
      <c r="AN266" s="173">
        <f>'тарифы 2018 (1)'!BO266</f>
        <v>280</v>
      </c>
      <c r="AO266" s="173">
        <v>418.00000000000006</v>
      </c>
      <c r="AP266" s="300">
        <f t="shared" si="16"/>
        <v>257.19929229324487</v>
      </c>
      <c r="AQ266" s="300" t="e">
        <f t="shared" si="17"/>
        <v>#REF!</v>
      </c>
    </row>
    <row r="267" spans="1:43" s="195" customFormat="1" ht="41.25" customHeight="1" thickBot="1" x14ac:dyDescent="0.3">
      <c r="A267" s="205">
        <v>191</v>
      </c>
      <c r="B267" s="24" t="s">
        <v>256</v>
      </c>
      <c r="C267" s="1390" t="s">
        <v>3</v>
      </c>
      <c r="D267" s="1390"/>
      <c r="E267" s="1053" t="s">
        <v>8</v>
      </c>
      <c r="F267" s="224" t="e">
        <f>#REF!</f>
        <v>#REF!</v>
      </c>
      <c r="G267" s="1053">
        <v>1</v>
      </c>
      <c r="H267" s="206" t="e">
        <f t="shared" si="18"/>
        <v>#REF!</v>
      </c>
      <c r="I267" s="206" t="e">
        <f>(H267*($I$9+#REF!))+H267</f>
        <v>#REF!</v>
      </c>
      <c r="J267" s="274" t="e">
        <f>ROUND(I267*#REF!*#REF!,0)</f>
        <v>#REF!</v>
      </c>
      <c r="K267" s="275" t="e">
        <f>'тарифы 2018 (1)'!K267</f>
        <v>#REF!</v>
      </c>
      <c r="L267" s="173">
        <f>'тарифы 2018 (1)'!M267</f>
        <v>374</v>
      </c>
      <c r="M267" s="173">
        <f>'тарифы 2018 (1)'!O267</f>
        <v>342.9</v>
      </c>
      <c r="N267" s="173">
        <f>'тарифы 2018 (1)'!Q267</f>
        <v>475.5</v>
      </c>
      <c r="O267" s="173">
        <f>'тарифы 2018 (1)'!S267</f>
        <v>510.2</v>
      </c>
      <c r="P267" s="173">
        <f>'тарифы 2018 (1)'!U267</f>
        <v>292</v>
      </c>
      <c r="Q267" s="173">
        <f>'тарифы 2018 (1)'!W267</f>
        <v>506.53212280369479</v>
      </c>
      <c r="R267" s="173">
        <f>'тарифы 2018 (1)'!Y267</f>
        <v>572</v>
      </c>
      <c r="S267" s="173">
        <f>'тарифы 2018 (1)'!AA267</f>
        <v>829</v>
      </c>
      <c r="T267" s="173">
        <f>'тарифы 2018 (1)'!AC267</f>
        <v>631</v>
      </c>
      <c r="U267" s="173">
        <f>'тарифы 2018 (1)'!AE267</f>
        <v>395</v>
      </c>
      <c r="V267" s="173">
        <f>'тарифы 2018 (1)'!AG267</f>
        <v>498</v>
      </c>
      <c r="W267" s="173">
        <f>'тарифы 2018 (1)'!AI267</f>
        <v>412</v>
      </c>
      <c r="X267" s="173">
        <f>'тарифы 2018 (1)'!AK267</f>
        <v>407</v>
      </c>
      <c r="Y267" s="174">
        <v>139</v>
      </c>
      <c r="Z267" s="173">
        <f>'тарифы 2018 (1)'!AO267</f>
        <v>582.6</v>
      </c>
      <c r="AA267" s="173">
        <f>'тарифы 2018 (1)'!AQ267</f>
        <v>660.56899999999996</v>
      </c>
      <c r="AB267" s="173">
        <f t="shared" si="15"/>
        <v>660.56899999999996</v>
      </c>
      <c r="AC267" s="173">
        <f>'тарифы 2018 (1)'!AS267</f>
        <v>564</v>
      </c>
      <c r="AD267" s="173">
        <f>'тарифы 2018 (1)'!AU267</f>
        <v>499.63</v>
      </c>
      <c r="AE267" s="173">
        <f>'тарифы 2018 (1)'!AW267</f>
        <v>351</v>
      </c>
      <c r="AF267" s="173">
        <f>'тарифы 2018 (1)'!AY267</f>
        <v>383</v>
      </c>
      <c r="AG267" s="173">
        <f>'тарифы 2018 (1)'!BA267</f>
        <v>646</v>
      </c>
      <c r="AH267" s="173">
        <f>'тарифы 2018 (1)'!BC267</f>
        <v>356.23022508038588</v>
      </c>
      <c r="AI267" s="173">
        <f>'тарифы 2018 (1)'!BE267</f>
        <v>985</v>
      </c>
      <c r="AJ267" s="173">
        <f>'тарифы 2018 (1)'!BG267</f>
        <v>547</v>
      </c>
      <c r="AK267" s="173">
        <f>'тарифы 2018 (1)'!BI267</f>
        <v>571</v>
      </c>
      <c r="AL267" s="173">
        <f>'тарифы 2018 (1)'!BK267</f>
        <v>378</v>
      </c>
      <c r="AM267" s="173">
        <f>'тарифы 2018 (1)'!BM267</f>
        <v>327</v>
      </c>
      <c r="AN267" s="173">
        <f>'тарифы 2018 (1)'!BO267</f>
        <v>559</v>
      </c>
      <c r="AO267" s="173">
        <v>836.00000000000011</v>
      </c>
      <c r="AP267" s="300">
        <f t="shared" si="16"/>
        <v>509.69101159613604</v>
      </c>
      <c r="AQ267" s="300" t="e">
        <f t="shared" si="17"/>
        <v>#REF!</v>
      </c>
    </row>
    <row r="268" spans="1:43" s="195" customFormat="1" ht="41.25" customHeight="1" thickBot="1" x14ac:dyDescent="0.3">
      <c r="A268" s="205">
        <v>192</v>
      </c>
      <c r="B268" s="24" t="s">
        <v>257</v>
      </c>
      <c r="C268" s="1390" t="s">
        <v>3</v>
      </c>
      <c r="D268" s="1390"/>
      <c r="E268" s="1053" t="s">
        <v>8</v>
      </c>
      <c r="F268" s="224" t="e">
        <f>#REF!</f>
        <v>#REF!</v>
      </c>
      <c r="G268" s="1053">
        <v>0.5</v>
      </c>
      <c r="H268" s="206" t="e">
        <f t="shared" si="18"/>
        <v>#REF!</v>
      </c>
      <c r="I268" s="206" t="e">
        <f>(H268*($I$9+#REF!))+H268</f>
        <v>#REF!</v>
      </c>
      <c r="J268" s="274" t="e">
        <f>ROUND(I268*#REF!*#REF!,0)</f>
        <v>#REF!</v>
      </c>
      <c r="K268" s="275" t="e">
        <f>'тарифы 2018 (1)'!K268</f>
        <v>#REF!</v>
      </c>
      <c r="L268" s="173">
        <f>'тарифы 2018 (1)'!M268</f>
        <v>187</v>
      </c>
      <c r="M268" s="173">
        <f>'тарифы 2018 (1)'!O268</f>
        <v>171.4</v>
      </c>
      <c r="N268" s="173">
        <f>'тарифы 2018 (1)'!Q268</f>
        <v>237.75</v>
      </c>
      <c r="O268" s="173">
        <f>'тарифы 2018 (1)'!S268</f>
        <v>255.1</v>
      </c>
      <c r="P268" s="173">
        <f>'тарифы 2018 (1)'!U268</f>
        <v>146</v>
      </c>
      <c r="Q268" s="173">
        <f>'тарифы 2018 (1)'!W268</f>
        <v>253.2660614018474</v>
      </c>
      <c r="R268" s="173">
        <f>'тарифы 2018 (1)'!Y268</f>
        <v>286</v>
      </c>
      <c r="S268" s="173">
        <f>'тарифы 2018 (1)'!AA268</f>
        <v>415</v>
      </c>
      <c r="T268" s="173">
        <f>'тарифы 2018 (1)'!AC268</f>
        <v>315</v>
      </c>
      <c r="U268" s="173">
        <f>'тарифы 2018 (1)'!AE268</f>
        <v>197</v>
      </c>
      <c r="V268" s="173">
        <f>'тарифы 2018 (1)'!AG268</f>
        <v>249</v>
      </c>
      <c r="W268" s="173">
        <f>'тарифы 2018 (1)'!AI268</f>
        <v>206</v>
      </c>
      <c r="X268" s="173">
        <f>'тарифы 2018 (1)'!AK268</f>
        <v>204</v>
      </c>
      <c r="Y268" s="174">
        <v>139</v>
      </c>
      <c r="Z268" s="173">
        <f>'тарифы 2018 (1)'!AO268</f>
        <v>291.3</v>
      </c>
      <c r="AA268" s="173">
        <f>'тарифы 2018 (1)'!AQ268</f>
        <v>329.76599999999996</v>
      </c>
      <c r="AB268" s="173">
        <f t="shared" si="15"/>
        <v>329.76599999999996</v>
      </c>
      <c r="AC268" s="173">
        <f>'тарифы 2018 (1)'!AS268</f>
        <v>282</v>
      </c>
      <c r="AD268" s="173">
        <f>'тарифы 2018 (1)'!AU268</f>
        <v>249.81</v>
      </c>
      <c r="AE268" s="173">
        <f>'тарифы 2018 (1)'!AW268</f>
        <v>176</v>
      </c>
      <c r="AF268" s="173">
        <f>'тарифы 2018 (1)'!AY268</f>
        <v>191</v>
      </c>
      <c r="AG268" s="173">
        <f>'тарифы 2018 (1)'!BA268</f>
        <v>326</v>
      </c>
      <c r="AH268" s="173">
        <f>'тарифы 2018 (1)'!BC268</f>
        <v>177.8207073954984</v>
      </c>
      <c r="AI268" s="173">
        <f>'тарифы 2018 (1)'!BE268</f>
        <v>493</v>
      </c>
      <c r="AJ268" s="173">
        <f>'тарифы 2018 (1)'!BG268</f>
        <v>273</v>
      </c>
      <c r="AK268" s="173">
        <f>'тарифы 2018 (1)'!BI268</f>
        <v>285</v>
      </c>
      <c r="AL268" s="173">
        <f>'тарифы 2018 (1)'!BK268</f>
        <v>189</v>
      </c>
      <c r="AM268" s="173">
        <f>'тарифы 2018 (1)'!BM268</f>
        <v>163</v>
      </c>
      <c r="AN268" s="173">
        <f>'тарифы 2018 (1)'!BO268</f>
        <v>280</v>
      </c>
      <c r="AO268" s="173">
        <v>418.00000000000006</v>
      </c>
      <c r="AP268" s="300">
        <f t="shared" si="16"/>
        <v>257.19929229324487</v>
      </c>
      <c r="AQ268" s="300" t="e">
        <f t="shared" si="17"/>
        <v>#REF!</v>
      </c>
    </row>
    <row r="269" spans="1:43" s="195" customFormat="1" ht="41.25" customHeight="1" thickBot="1" x14ac:dyDescent="0.3">
      <c r="A269" s="205">
        <v>193</v>
      </c>
      <c r="B269" s="24" t="s">
        <v>258</v>
      </c>
      <c r="C269" s="1390" t="s">
        <v>3</v>
      </c>
      <c r="D269" s="1390"/>
      <c r="E269" s="1053" t="s">
        <v>8</v>
      </c>
      <c r="F269" s="224" t="e">
        <f>#REF!</f>
        <v>#REF!</v>
      </c>
      <c r="G269" s="1053">
        <v>0.5</v>
      </c>
      <c r="H269" s="206" t="e">
        <f t="shared" si="18"/>
        <v>#REF!</v>
      </c>
      <c r="I269" s="206" t="e">
        <f>(H269*($I$9+#REF!))+H269</f>
        <v>#REF!</v>
      </c>
      <c r="J269" s="274" t="e">
        <f>ROUND(I269*#REF!*#REF!,0)</f>
        <v>#REF!</v>
      </c>
      <c r="K269" s="275" t="e">
        <f>'тарифы 2018 (1)'!K269</f>
        <v>#REF!</v>
      </c>
      <c r="L269" s="173">
        <f>'тарифы 2018 (1)'!M269</f>
        <v>187</v>
      </c>
      <c r="M269" s="173">
        <f>'тарифы 2018 (1)'!O269</f>
        <v>171.4</v>
      </c>
      <c r="N269" s="173">
        <f>'тарифы 2018 (1)'!Q269</f>
        <v>237.75</v>
      </c>
      <c r="O269" s="173">
        <f>'тарифы 2018 (1)'!S269</f>
        <v>255.1</v>
      </c>
      <c r="P269" s="173">
        <f>'тарифы 2018 (1)'!U269</f>
        <v>146</v>
      </c>
      <c r="Q269" s="173">
        <f>'тарифы 2018 (1)'!W269</f>
        <v>253.2660614018474</v>
      </c>
      <c r="R269" s="173">
        <f>'тарифы 2018 (1)'!Y269</f>
        <v>286</v>
      </c>
      <c r="S269" s="173">
        <f>'тарифы 2018 (1)'!AA269</f>
        <v>415</v>
      </c>
      <c r="T269" s="173">
        <f>'тарифы 2018 (1)'!AC269</f>
        <v>315</v>
      </c>
      <c r="U269" s="173">
        <f>'тарифы 2018 (1)'!AE269</f>
        <v>197</v>
      </c>
      <c r="V269" s="173">
        <f>'тарифы 2018 (1)'!AG269</f>
        <v>249</v>
      </c>
      <c r="W269" s="173">
        <f>'тарифы 2018 (1)'!AI269</f>
        <v>206</v>
      </c>
      <c r="X269" s="173">
        <f>'тарифы 2018 (1)'!AK269</f>
        <v>204</v>
      </c>
      <c r="Y269" s="174">
        <v>92</v>
      </c>
      <c r="Z269" s="173">
        <f>'тарифы 2018 (1)'!AO269</f>
        <v>291.3</v>
      </c>
      <c r="AA269" s="173">
        <f>'тарифы 2018 (1)'!AQ269</f>
        <v>329.76599999999996</v>
      </c>
      <c r="AB269" s="173">
        <f t="shared" ref="AB269:AB325" si="19">AA269</f>
        <v>329.76599999999996</v>
      </c>
      <c r="AC269" s="173">
        <f>'тарифы 2018 (1)'!AS269</f>
        <v>282</v>
      </c>
      <c r="AD269" s="173">
        <f>'тарифы 2018 (1)'!AU269</f>
        <v>249.81</v>
      </c>
      <c r="AE269" s="173">
        <f>'тарифы 2018 (1)'!AW269</f>
        <v>176</v>
      </c>
      <c r="AF269" s="173">
        <f>'тарифы 2018 (1)'!AY269</f>
        <v>191</v>
      </c>
      <c r="AG269" s="173">
        <f>'тарифы 2018 (1)'!BA269</f>
        <v>326</v>
      </c>
      <c r="AH269" s="173">
        <f>'тарифы 2018 (1)'!BC269</f>
        <v>177.8207073954984</v>
      </c>
      <c r="AI269" s="173">
        <f>'тарифы 2018 (1)'!BE269</f>
        <v>493</v>
      </c>
      <c r="AJ269" s="173">
        <f>'тарифы 2018 (1)'!BG269</f>
        <v>273</v>
      </c>
      <c r="AK269" s="173">
        <f>'тарифы 2018 (1)'!BI269</f>
        <v>285</v>
      </c>
      <c r="AL269" s="173">
        <f>'тарифы 2018 (1)'!BK269</f>
        <v>189</v>
      </c>
      <c r="AM269" s="173">
        <f>'тарифы 2018 (1)'!BM269</f>
        <v>163</v>
      </c>
      <c r="AN269" s="173">
        <f>'тарифы 2018 (1)'!BO269</f>
        <v>280</v>
      </c>
      <c r="AO269" s="173">
        <v>418.00000000000006</v>
      </c>
      <c r="AP269" s="300">
        <f t="shared" si="16"/>
        <v>255.6326256265782</v>
      </c>
      <c r="AQ269" s="300" t="e">
        <f t="shared" si="17"/>
        <v>#REF!</v>
      </c>
    </row>
    <row r="270" spans="1:43" s="195" customFormat="1" ht="41.25" customHeight="1" thickBot="1" x14ac:dyDescent="0.3">
      <c r="A270" s="205">
        <v>194</v>
      </c>
      <c r="B270" s="24" t="s">
        <v>259</v>
      </c>
      <c r="C270" s="1390" t="s">
        <v>3</v>
      </c>
      <c r="D270" s="1390"/>
      <c r="E270" s="1053" t="s">
        <v>8</v>
      </c>
      <c r="F270" s="224" t="e">
        <f>#REF!</f>
        <v>#REF!</v>
      </c>
      <c r="G270" s="1053">
        <v>0.7</v>
      </c>
      <c r="H270" s="206" t="e">
        <f t="shared" si="18"/>
        <v>#REF!</v>
      </c>
      <c r="I270" s="206" t="e">
        <f>(H270*($I$9+#REF!))+H270</f>
        <v>#REF!</v>
      </c>
      <c r="J270" s="274" t="e">
        <f>ROUND(I270*#REF!*#REF!,0)</f>
        <v>#REF!</v>
      </c>
      <c r="K270" s="275" t="e">
        <f>'тарифы 2018 (1)'!K270</f>
        <v>#REF!</v>
      </c>
      <c r="L270" s="173">
        <f>'тарифы 2018 (1)'!M270</f>
        <v>262</v>
      </c>
      <c r="M270" s="173">
        <f>'тарифы 2018 (1)'!O270</f>
        <v>240</v>
      </c>
      <c r="N270" s="173">
        <f>'тарифы 2018 (1)'!Q270</f>
        <v>333</v>
      </c>
      <c r="O270" s="173">
        <f>'тарифы 2018 (1)'!S270</f>
        <v>357.1</v>
      </c>
      <c r="P270" s="173">
        <f>'тарифы 2018 (1)'!U270</f>
        <v>205</v>
      </c>
      <c r="Q270" s="173">
        <f>'тарифы 2018 (1)'!W270</f>
        <v>354.57248596258626</v>
      </c>
      <c r="R270" s="173">
        <f>'тарифы 2018 (1)'!Y270</f>
        <v>400</v>
      </c>
      <c r="S270" s="173">
        <f>'тарифы 2018 (1)'!AA270</f>
        <v>581</v>
      </c>
      <c r="T270" s="173">
        <f>'тарифы 2018 (1)'!AC270</f>
        <v>441</v>
      </c>
      <c r="U270" s="173">
        <f>'тарифы 2018 (1)'!AE270</f>
        <v>276</v>
      </c>
      <c r="V270" s="173">
        <f>'тарифы 2018 (1)'!AG270</f>
        <v>348</v>
      </c>
      <c r="W270" s="173">
        <f>'тарифы 2018 (1)'!AI270</f>
        <v>289</v>
      </c>
      <c r="X270" s="173">
        <f>'тарифы 2018 (1)'!AK270</f>
        <v>286</v>
      </c>
      <c r="Y270" s="174">
        <v>139</v>
      </c>
      <c r="Z270" s="173">
        <f>'тарифы 2018 (1)'!AO270</f>
        <v>407.8</v>
      </c>
      <c r="AA270" s="173">
        <f>'тарифы 2018 (1)'!AQ270</f>
        <v>462.50199999999995</v>
      </c>
      <c r="AB270" s="173">
        <f t="shared" si="19"/>
        <v>462.50199999999995</v>
      </c>
      <c r="AC270" s="173">
        <f>'тарифы 2018 (1)'!AS270</f>
        <v>395</v>
      </c>
      <c r="AD270" s="173">
        <f>'тарифы 2018 (1)'!AU270</f>
        <v>349.74</v>
      </c>
      <c r="AE270" s="173">
        <f>'тарифы 2018 (1)'!AW270</f>
        <v>246</v>
      </c>
      <c r="AF270" s="173">
        <f>'тарифы 2018 (1)'!AY270</f>
        <v>268</v>
      </c>
      <c r="AG270" s="173">
        <f>'тарифы 2018 (1)'!BA270</f>
        <v>445</v>
      </c>
      <c r="AH270" s="173">
        <f>'тарифы 2018 (1)'!BC270</f>
        <v>249.40468965517243</v>
      </c>
      <c r="AI270" s="173">
        <f>'тарифы 2018 (1)'!BE270</f>
        <v>690</v>
      </c>
      <c r="AJ270" s="173">
        <f>'тарифы 2018 (1)'!BG270</f>
        <v>383</v>
      </c>
      <c r="AK270" s="173">
        <f>'тарифы 2018 (1)'!BI270</f>
        <v>399</v>
      </c>
      <c r="AL270" s="173">
        <f>'тарифы 2018 (1)'!BK270</f>
        <v>265</v>
      </c>
      <c r="AM270" s="173">
        <f>'тарифы 2018 (1)'!BM270</f>
        <v>229</v>
      </c>
      <c r="AN270" s="173">
        <f>'тарифы 2018 (1)'!BO270</f>
        <v>391</v>
      </c>
      <c r="AO270" s="173">
        <v>585.20000000000005</v>
      </c>
      <c r="AP270" s="300">
        <f t="shared" si="16"/>
        <v>357.99403918725864</v>
      </c>
      <c r="AQ270" s="300" t="e">
        <f t="shared" si="17"/>
        <v>#REF!</v>
      </c>
    </row>
    <row r="271" spans="1:43" s="195" customFormat="1" ht="41.25" customHeight="1" thickBot="1" x14ac:dyDescent="0.3">
      <c r="A271" s="205">
        <v>195</v>
      </c>
      <c r="B271" s="24" t="s">
        <v>260</v>
      </c>
      <c r="C271" s="1390" t="s">
        <v>3</v>
      </c>
      <c r="D271" s="1390"/>
      <c r="E271" s="1053" t="s">
        <v>8</v>
      </c>
      <c r="F271" s="224" t="e">
        <f>#REF!</f>
        <v>#REF!</v>
      </c>
      <c r="G271" s="1053">
        <v>0.5</v>
      </c>
      <c r="H271" s="206" t="e">
        <f t="shared" si="18"/>
        <v>#REF!</v>
      </c>
      <c r="I271" s="206" t="e">
        <f>(H271*($I$9+#REF!))+H271</f>
        <v>#REF!</v>
      </c>
      <c r="J271" s="274" t="e">
        <f>ROUND(I271*#REF!*#REF!,0)</f>
        <v>#REF!</v>
      </c>
      <c r="K271" s="275" t="e">
        <f>'тарифы 2018 (1)'!K271</f>
        <v>#REF!</v>
      </c>
      <c r="L271" s="173">
        <f>'тарифы 2018 (1)'!M271</f>
        <v>187</v>
      </c>
      <c r="M271" s="173">
        <f>'тарифы 2018 (1)'!O271</f>
        <v>171.4</v>
      </c>
      <c r="N271" s="173">
        <f>'тарифы 2018 (1)'!Q271</f>
        <v>237.75</v>
      </c>
      <c r="O271" s="173">
        <f>'тарифы 2018 (1)'!S271</f>
        <v>255.1</v>
      </c>
      <c r="P271" s="173">
        <f>'тарифы 2018 (1)'!U271</f>
        <v>146</v>
      </c>
      <c r="Q271" s="173">
        <f>'тарифы 2018 (1)'!W271</f>
        <v>253.2660614018474</v>
      </c>
      <c r="R271" s="173">
        <f>'тарифы 2018 (1)'!Y271</f>
        <v>286</v>
      </c>
      <c r="S271" s="173">
        <f>'тарифы 2018 (1)'!AA271</f>
        <v>415</v>
      </c>
      <c r="T271" s="173">
        <f>'тарифы 2018 (1)'!AC271</f>
        <v>315</v>
      </c>
      <c r="U271" s="173">
        <f>'тарифы 2018 (1)'!AE271</f>
        <v>197</v>
      </c>
      <c r="V271" s="173">
        <f>'тарифы 2018 (1)'!AG271</f>
        <v>249</v>
      </c>
      <c r="W271" s="173">
        <f>'тарифы 2018 (1)'!AI271</f>
        <v>206</v>
      </c>
      <c r="X271" s="173">
        <f>'тарифы 2018 (1)'!AK271</f>
        <v>204</v>
      </c>
      <c r="Y271" s="174">
        <v>139</v>
      </c>
      <c r="Z271" s="173">
        <f>'тарифы 2018 (1)'!AO271</f>
        <v>291.3</v>
      </c>
      <c r="AA271" s="173">
        <f>'тарифы 2018 (1)'!AQ271</f>
        <v>329.76599999999996</v>
      </c>
      <c r="AB271" s="173">
        <f t="shared" si="19"/>
        <v>329.76599999999996</v>
      </c>
      <c r="AC271" s="173">
        <f>'тарифы 2018 (1)'!AS271</f>
        <v>282</v>
      </c>
      <c r="AD271" s="173">
        <f>'тарифы 2018 (1)'!AU271</f>
        <v>249.81</v>
      </c>
      <c r="AE271" s="173">
        <f>'тарифы 2018 (1)'!AW271</f>
        <v>176</v>
      </c>
      <c r="AF271" s="173">
        <f>'тарифы 2018 (1)'!AY271</f>
        <v>191</v>
      </c>
      <c r="AG271" s="173">
        <f>'тарифы 2018 (1)'!BA271</f>
        <v>326</v>
      </c>
      <c r="AH271" s="173">
        <f>'тарифы 2018 (1)'!BC271</f>
        <v>177.8207073954984</v>
      </c>
      <c r="AI271" s="173">
        <f>'тарифы 2018 (1)'!BE271</f>
        <v>493</v>
      </c>
      <c r="AJ271" s="173">
        <f>'тарифы 2018 (1)'!BG271</f>
        <v>273</v>
      </c>
      <c r="AK271" s="173">
        <f>'тарифы 2018 (1)'!BI271</f>
        <v>285</v>
      </c>
      <c r="AL271" s="173">
        <f>'тарифы 2018 (1)'!BK271</f>
        <v>189</v>
      </c>
      <c r="AM271" s="173">
        <f>'тарифы 2018 (1)'!BM271</f>
        <v>163</v>
      </c>
      <c r="AN271" s="173">
        <f>'тарифы 2018 (1)'!BO271</f>
        <v>280</v>
      </c>
      <c r="AO271" s="173">
        <v>418.00000000000006</v>
      </c>
      <c r="AP271" s="300">
        <f t="shared" si="16"/>
        <v>257.19929229324487</v>
      </c>
      <c r="AQ271" s="300" t="e">
        <f t="shared" si="17"/>
        <v>#REF!</v>
      </c>
    </row>
    <row r="272" spans="1:43" s="195" customFormat="1" ht="41.25" customHeight="1" thickBot="1" x14ac:dyDescent="0.3">
      <c r="A272" s="205">
        <v>196</v>
      </c>
      <c r="B272" s="24" t="s">
        <v>261</v>
      </c>
      <c r="C272" s="1390" t="s">
        <v>3</v>
      </c>
      <c r="D272" s="1390"/>
      <c r="E272" s="1053" t="s">
        <v>8</v>
      </c>
      <c r="F272" s="224" t="e">
        <f>#REF!</f>
        <v>#REF!</v>
      </c>
      <c r="G272" s="1053">
        <v>0.5</v>
      </c>
      <c r="H272" s="206" t="e">
        <f t="shared" si="18"/>
        <v>#REF!</v>
      </c>
      <c r="I272" s="206" t="e">
        <f>(H272*($I$9+#REF!))+H272</f>
        <v>#REF!</v>
      </c>
      <c r="J272" s="274" t="e">
        <f>ROUND(I272*#REF!*#REF!,0)</f>
        <v>#REF!</v>
      </c>
      <c r="K272" s="275" t="e">
        <f>'тарифы 2018 (1)'!K272</f>
        <v>#REF!</v>
      </c>
      <c r="L272" s="173">
        <f>'тарифы 2018 (1)'!M272</f>
        <v>187</v>
      </c>
      <c r="M272" s="173">
        <f>'тарифы 2018 (1)'!O272</f>
        <v>171.4</v>
      </c>
      <c r="N272" s="173">
        <f>'тарифы 2018 (1)'!Q272</f>
        <v>237.75</v>
      </c>
      <c r="O272" s="173">
        <f>'тарифы 2018 (1)'!S272</f>
        <v>255.1</v>
      </c>
      <c r="P272" s="173">
        <f>'тарифы 2018 (1)'!U272</f>
        <v>146</v>
      </c>
      <c r="Q272" s="173">
        <f>'тарифы 2018 (1)'!W272</f>
        <v>253.2660614018474</v>
      </c>
      <c r="R272" s="173">
        <f>'тарифы 2018 (1)'!Y272</f>
        <v>286</v>
      </c>
      <c r="S272" s="173">
        <f>'тарифы 2018 (1)'!AA272</f>
        <v>415</v>
      </c>
      <c r="T272" s="173">
        <f>'тарифы 2018 (1)'!AC272</f>
        <v>315</v>
      </c>
      <c r="U272" s="173">
        <f>'тарифы 2018 (1)'!AE272</f>
        <v>197</v>
      </c>
      <c r="V272" s="173">
        <f>'тарифы 2018 (1)'!AG272</f>
        <v>249</v>
      </c>
      <c r="W272" s="173">
        <f>'тарифы 2018 (1)'!AI272</f>
        <v>206</v>
      </c>
      <c r="X272" s="173">
        <f>'тарифы 2018 (1)'!AK272</f>
        <v>204</v>
      </c>
      <c r="Y272" s="174">
        <v>92</v>
      </c>
      <c r="Z272" s="173">
        <f>'тарифы 2018 (1)'!AO272</f>
        <v>291.3</v>
      </c>
      <c r="AA272" s="173">
        <f>'тарифы 2018 (1)'!AQ272</f>
        <v>329.76599999999996</v>
      </c>
      <c r="AB272" s="173">
        <f t="shared" si="19"/>
        <v>329.76599999999996</v>
      </c>
      <c r="AC272" s="173">
        <f>'тарифы 2018 (1)'!AS272</f>
        <v>282</v>
      </c>
      <c r="AD272" s="173">
        <f>'тарифы 2018 (1)'!AU272</f>
        <v>249.81</v>
      </c>
      <c r="AE272" s="173">
        <f>'тарифы 2018 (1)'!AW272</f>
        <v>176</v>
      </c>
      <c r="AF272" s="173">
        <f>'тарифы 2018 (1)'!AY272</f>
        <v>191</v>
      </c>
      <c r="AG272" s="173">
        <f>'тарифы 2018 (1)'!BA272</f>
        <v>326</v>
      </c>
      <c r="AH272" s="173">
        <f>'тарифы 2018 (1)'!BC272</f>
        <v>177.8207073954984</v>
      </c>
      <c r="AI272" s="173">
        <f>'тарифы 2018 (1)'!BE272</f>
        <v>493</v>
      </c>
      <c r="AJ272" s="173">
        <f>'тарифы 2018 (1)'!BG272</f>
        <v>273</v>
      </c>
      <c r="AK272" s="173">
        <f>'тарифы 2018 (1)'!BI272</f>
        <v>285</v>
      </c>
      <c r="AL272" s="173">
        <f>'тарифы 2018 (1)'!BK272</f>
        <v>189</v>
      </c>
      <c r="AM272" s="173">
        <f>'тарифы 2018 (1)'!BM272</f>
        <v>163</v>
      </c>
      <c r="AN272" s="173">
        <f>'тарифы 2018 (1)'!BO272</f>
        <v>280</v>
      </c>
      <c r="AO272" s="173">
        <v>418.00000000000006</v>
      </c>
      <c r="AP272" s="300">
        <f t="shared" si="16"/>
        <v>255.6326256265782</v>
      </c>
      <c r="AQ272" s="300" t="e">
        <f t="shared" si="17"/>
        <v>#REF!</v>
      </c>
    </row>
    <row r="273" spans="1:43" s="195" customFormat="1" ht="41.25" customHeight="1" thickBot="1" x14ac:dyDescent="0.3">
      <c r="A273" s="205">
        <v>197</v>
      </c>
      <c r="B273" s="24" t="s">
        <v>262</v>
      </c>
      <c r="C273" s="1390" t="s">
        <v>3</v>
      </c>
      <c r="D273" s="1390"/>
      <c r="E273" s="1053" t="s">
        <v>8</v>
      </c>
      <c r="F273" s="224" t="e">
        <f>#REF!</f>
        <v>#REF!</v>
      </c>
      <c r="G273" s="1053">
        <v>0.5</v>
      </c>
      <c r="H273" s="206" t="e">
        <f t="shared" si="18"/>
        <v>#REF!</v>
      </c>
      <c r="I273" s="206" t="e">
        <f>(H273*($I$9+#REF!))+H273</f>
        <v>#REF!</v>
      </c>
      <c r="J273" s="274" t="e">
        <f>ROUND(I273*#REF!*#REF!,0)</f>
        <v>#REF!</v>
      </c>
      <c r="K273" s="275" t="e">
        <f>'тарифы 2018 (1)'!K273</f>
        <v>#REF!</v>
      </c>
      <c r="L273" s="173">
        <f>'тарифы 2018 (1)'!M273</f>
        <v>187</v>
      </c>
      <c r="M273" s="173">
        <f>'тарифы 2018 (1)'!O273</f>
        <v>171.4</v>
      </c>
      <c r="N273" s="173">
        <f>'тарифы 2018 (1)'!Q273</f>
        <v>237.75</v>
      </c>
      <c r="O273" s="173">
        <f>'тарифы 2018 (1)'!S273</f>
        <v>255.1</v>
      </c>
      <c r="P273" s="173">
        <f>'тарифы 2018 (1)'!U273</f>
        <v>146</v>
      </c>
      <c r="Q273" s="173">
        <f>'тарифы 2018 (1)'!W273</f>
        <v>253.2660614018474</v>
      </c>
      <c r="R273" s="173">
        <f>'тарифы 2018 (1)'!Y273</f>
        <v>286</v>
      </c>
      <c r="S273" s="173">
        <f>'тарифы 2018 (1)'!AA273</f>
        <v>415</v>
      </c>
      <c r="T273" s="173">
        <f>'тарифы 2018 (1)'!AC273</f>
        <v>315</v>
      </c>
      <c r="U273" s="173">
        <f>'тарифы 2018 (1)'!AE273</f>
        <v>197</v>
      </c>
      <c r="V273" s="173">
        <f>'тарифы 2018 (1)'!AG273</f>
        <v>249</v>
      </c>
      <c r="W273" s="173">
        <f>'тарифы 2018 (1)'!AI273</f>
        <v>206</v>
      </c>
      <c r="X273" s="173">
        <f>'тарифы 2018 (1)'!AK273</f>
        <v>204</v>
      </c>
      <c r="Y273" s="174">
        <v>139</v>
      </c>
      <c r="Z273" s="173">
        <f>'тарифы 2018 (1)'!AO273</f>
        <v>291.3</v>
      </c>
      <c r="AA273" s="173">
        <f>'тарифы 2018 (1)'!AQ273</f>
        <v>329.76599999999996</v>
      </c>
      <c r="AB273" s="173">
        <f t="shared" si="19"/>
        <v>329.76599999999996</v>
      </c>
      <c r="AC273" s="173">
        <f>'тарифы 2018 (1)'!AS273</f>
        <v>282</v>
      </c>
      <c r="AD273" s="173">
        <f>'тарифы 2018 (1)'!AU273</f>
        <v>249.81</v>
      </c>
      <c r="AE273" s="173">
        <f>'тарифы 2018 (1)'!AW273</f>
        <v>176</v>
      </c>
      <c r="AF273" s="173">
        <f>'тарифы 2018 (1)'!AY273</f>
        <v>191</v>
      </c>
      <c r="AG273" s="173">
        <f>'тарифы 2018 (1)'!BA273</f>
        <v>326</v>
      </c>
      <c r="AH273" s="173">
        <f>'тарифы 2018 (1)'!BC273</f>
        <v>177.8207073954984</v>
      </c>
      <c r="AI273" s="173">
        <f>'тарифы 2018 (1)'!BE273</f>
        <v>493</v>
      </c>
      <c r="AJ273" s="173">
        <f>'тарифы 2018 (1)'!BG273</f>
        <v>273</v>
      </c>
      <c r="AK273" s="173">
        <f>'тарифы 2018 (1)'!BI273</f>
        <v>285</v>
      </c>
      <c r="AL273" s="173">
        <f>'тарифы 2018 (1)'!BK273</f>
        <v>189</v>
      </c>
      <c r="AM273" s="173">
        <f>'тарифы 2018 (1)'!BM273</f>
        <v>163</v>
      </c>
      <c r="AN273" s="173">
        <f>'тарифы 2018 (1)'!BO273</f>
        <v>280</v>
      </c>
      <c r="AO273" s="173">
        <v>418.00000000000006</v>
      </c>
      <c r="AP273" s="300">
        <f t="shared" ref="AP273:AP336" si="20">AVERAGE(L273:AO273)</f>
        <v>257.19929229324487</v>
      </c>
      <c r="AQ273" s="300" t="e">
        <f t="shared" ref="AQ273:AQ336" si="21">AP273*100/K273</f>
        <v>#REF!</v>
      </c>
    </row>
    <row r="274" spans="1:43" s="195" customFormat="1" ht="41.25" customHeight="1" thickBot="1" x14ac:dyDescent="0.3">
      <c r="A274" s="205">
        <v>198</v>
      </c>
      <c r="B274" s="24" t="s">
        <v>263</v>
      </c>
      <c r="C274" s="1390" t="s">
        <v>3</v>
      </c>
      <c r="D274" s="1390"/>
      <c r="E274" s="1053" t="s">
        <v>8</v>
      </c>
      <c r="F274" s="224" t="e">
        <f>#REF!</f>
        <v>#REF!</v>
      </c>
      <c r="G274" s="1053">
        <v>0.5</v>
      </c>
      <c r="H274" s="206" t="e">
        <f t="shared" si="18"/>
        <v>#REF!</v>
      </c>
      <c r="I274" s="206" t="e">
        <f>(H274*($I$9+#REF!))+H274</f>
        <v>#REF!</v>
      </c>
      <c r="J274" s="274" t="e">
        <f>ROUND(I274*#REF!*#REF!,0)</f>
        <v>#REF!</v>
      </c>
      <c r="K274" s="275" t="e">
        <f>'тарифы 2018 (1)'!K274</f>
        <v>#REF!</v>
      </c>
      <c r="L274" s="173">
        <f>'тарифы 2018 (1)'!M274</f>
        <v>187</v>
      </c>
      <c r="M274" s="173">
        <f>'тарифы 2018 (1)'!O274</f>
        <v>171.4</v>
      </c>
      <c r="N274" s="173">
        <f>'тарифы 2018 (1)'!Q274</f>
        <v>237.75</v>
      </c>
      <c r="O274" s="173">
        <f>'тарифы 2018 (1)'!S274</f>
        <v>255.1</v>
      </c>
      <c r="P274" s="173">
        <f>'тарифы 2018 (1)'!U274</f>
        <v>146</v>
      </c>
      <c r="Q274" s="173">
        <f>'тарифы 2018 (1)'!W274</f>
        <v>253.2660614018474</v>
      </c>
      <c r="R274" s="173">
        <f>'тарифы 2018 (1)'!Y274</f>
        <v>286</v>
      </c>
      <c r="S274" s="173">
        <f>'тарифы 2018 (1)'!AA274</f>
        <v>415</v>
      </c>
      <c r="T274" s="173">
        <f>'тарифы 2018 (1)'!AC274</f>
        <v>315</v>
      </c>
      <c r="U274" s="173">
        <f>'тарифы 2018 (1)'!AE274</f>
        <v>197</v>
      </c>
      <c r="V274" s="173">
        <f>'тарифы 2018 (1)'!AG274</f>
        <v>249</v>
      </c>
      <c r="W274" s="173">
        <f>'тарифы 2018 (1)'!AI274</f>
        <v>206</v>
      </c>
      <c r="X274" s="173">
        <f>'тарифы 2018 (1)'!AK274</f>
        <v>204</v>
      </c>
      <c r="Y274" s="174">
        <v>139</v>
      </c>
      <c r="Z274" s="173">
        <f>'тарифы 2018 (1)'!AO274</f>
        <v>291.3</v>
      </c>
      <c r="AA274" s="173">
        <f>'тарифы 2018 (1)'!AQ274</f>
        <v>329.76599999999996</v>
      </c>
      <c r="AB274" s="173">
        <f t="shared" si="19"/>
        <v>329.76599999999996</v>
      </c>
      <c r="AC274" s="173">
        <f>'тарифы 2018 (1)'!AS274</f>
        <v>282</v>
      </c>
      <c r="AD274" s="173">
        <f>'тарифы 2018 (1)'!AU274</f>
        <v>249.81</v>
      </c>
      <c r="AE274" s="173">
        <f>'тарифы 2018 (1)'!AW274</f>
        <v>176</v>
      </c>
      <c r="AF274" s="173">
        <f>'тарифы 2018 (1)'!AY274</f>
        <v>191</v>
      </c>
      <c r="AG274" s="173">
        <f>'тарифы 2018 (1)'!BA274</f>
        <v>326</v>
      </c>
      <c r="AH274" s="173">
        <f>'тарифы 2018 (1)'!BC274</f>
        <v>177.8207073954984</v>
      </c>
      <c r="AI274" s="173">
        <f>'тарифы 2018 (1)'!BE274</f>
        <v>493</v>
      </c>
      <c r="AJ274" s="173">
        <f>'тарифы 2018 (1)'!BG274</f>
        <v>273</v>
      </c>
      <c r="AK274" s="173">
        <f>'тарифы 2018 (1)'!BI274</f>
        <v>285</v>
      </c>
      <c r="AL274" s="173">
        <f>'тарифы 2018 (1)'!BK274</f>
        <v>189</v>
      </c>
      <c r="AM274" s="173">
        <f>'тарифы 2018 (1)'!BM274</f>
        <v>163</v>
      </c>
      <c r="AN274" s="173">
        <f>'тарифы 2018 (1)'!BO274</f>
        <v>280</v>
      </c>
      <c r="AO274" s="173">
        <v>418.00000000000006</v>
      </c>
      <c r="AP274" s="300">
        <f t="shared" si="20"/>
        <v>257.19929229324487</v>
      </c>
      <c r="AQ274" s="300" t="e">
        <f t="shared" si="21"/>
        <v>#REF!</v>
      </c>
    </row>
    <row r="275" spans="1:43" s="195" customFormat="1" ht="41.25" customHeight="1" thickBot="1" x14ac:dyDescent="0.3">
      <c r="A275" s="205">
        <v>199</v>
      </c>
      <c r="B275" s="24" t="s">
        <v>264</v>
      </c>
      <c r="C275" s="1390" t="s">
        <v>3</v>
      </c>
      <c r="D275" s="1390"/>
      <c r="E275" s="1053" t="s">
        <v>8</v>
      </c>
      <c r="F275" s="224" t="e">
        <f>#REF!</f>
        <v>#REF!</v>
      </c>
      <c r="G275" s="1053">
        <v>0.5</v>
      </c>
      <c r="H275" s="206" t="e">
        <f t="shared" si="18"/>
        <v>#REF!</v>
      </c>
      <c r="I275" s="206" t="e">
        <f>(H275*($I$9+#REF!))+H275</f>
        <v>#REF!</v>
      </c>
      <c r="J275" s="274" t="e">
        <f>ROUND(I275*#REF!*#REF!,0)</f>
        <v>#REF!</v>
      </c>
      <c r="K275" s="275" t="e">
        <f>'тарифы 2018 (1)'!K275</f>
        <v>#REF!</v>
      </c>
      <c r="L275" s="173">
        <f>'тарифы 2018 (1)'!M275</f>
        <v>187</v>
      </c>
      <c r="M275" s="173">
        <f>'тарифы 2018 (1)'!O275</f>
        <v>171.4</v>
      </c>
      <c r="N275" s="173">
        <f>'тарифы 2018 (1)'!Q275</f>
        <v>237.75</v>
      </c>
      <c r="O275" s="173">
        <f>'тарифы 2018 (1)'!S275</f>
        <v>255.1</v>
      </c>
      <c r="P275" s="173">
        <f>'тарифы 2018 (1)'!U275</f>
        <v>146</v>
      </c>
      <c r="Q275" s="173">
        <f>'тарифы 2018 (1)'!W275</f>
        <v>253.2660614018474</v>
      </c>
      <c r="R275" s="173">
        <f>'тарифы 2018 (1)'!Y275</f>
        <v>286</v>
      </c>
      <c r="S275" s="173">
        <f>'тарифы 2018 (1)'!AA275</f>
        <v>415</v>
      </c>
      <c r="T275" s="173">
        <f>'тарифы 2018 (1)'!AC275</f>
        <v>315</v>
      </c>
      <c r="U275" s="173">
        <f>'тарифы 2018 (1)'!AE275</f>
        <v>197</v>
      </c>
      <c r="V275" s="173">
        <f>'тарифы 2018 (1)'!AG275</f>
        <v>249</v>
      </c>
      <c r="W275" s="173">
        <f>'тарифы 2018 (1)'!AI275</f>
        <v>206</v>
      </c>
      <c r="X275" s="173">
        <f>'тарифы 2018 (1)'!AK275</f>
        <v>204</v>
      </c>
      <c r="Y275" s="174">
        <v>139</v>
      </c>
      <c r="Z275" s="173">
        <f>'тарифы 2018 (1)'!AO275</f>
        <v>291.3</v>
      </c>
      <c r="AA275" s="173">
        <f>'тарифы 2018 (1)'!AQ275</f>
        <v>329.76599999999996</v>
      </c>
      <c r="AB275" s="173">
        <f t="shared" si="19"/>
        <v>329.76599999999996</v>
      </c>
      <c r="AC275" s="173">
        <f>'тарифы 2018 (1)'!AS275</f>
        <v>282</v>
      </c>
      <c r="AD275" s="173">
        <f>'тарифы 2018 (1)'!AU275</f>
        <v>249.81</v>
      </c>
      <c r="AE275" s="173">
        <f>'тарифы 2018 (1)'!AW275</f>
        <v>176</v>
      </c>
      <c r="AF275" s="173">
        <f>'тарифы 2018 (1)'!AY275</f>
        <v>191</v>
      </c>
      <c r="AG275" s="173">
        <f>'тарифы 2018 (1)'!BA275</f>
        <v>326</v>
      </c>
      <c r="AH275" s="173">
        <f>'тарифы 2018 (1)'!BC275</f>
        <v>177.8207073954984</v>
      </c>
      <c r="AI275" s="173">
        <f>'тарифы 2018 (1)'!BE275</f>
        <v>493</v>
      </c>
      <c r="AJ275" s="173">
        <f>'тарифы 2018 (1)'!BG275</f>
        <v>273</v>
      </c>
      <c r="AK275" s="173">
        <f>'тарифы 2018 (1)'!BI275</f>
        <v>285</v>
      </c>
      <c r="AL275" s="173">
        <f>'тарифы 2018 (1)'!BK275</f>
        <v>189</v>
      </c>
      <c r="AM275" s="173">
        <f>'тарифы 2018 (1)'!BM275</f>
        <v>163</v>
      </c>
      <c r="AN275" s="173">
        <f>'тарифы 2018 (1)'!BO275</f>
        <v>280</v>
      </c>
      <c r="AO275" s="173">
        <v>418.00000000000006</v>
      </c>
      <c r="AP275" s="300">
        <f t="shared" si="20"/>
        <v>257.19929229324487</v>
      </c>
      <c r="AQ275" s="300" t="e">
        <f t="shared" si="21"/>
        <v>#REF!</v>
      </c>
    </row>
    <row r="276" spans="1:43" s="195" customFormat="1" ht="41.25" customHeight="1" thickBot="1" x14ac:dyDescent="0.3">
      <c r="A276" s="205">
        <v>200</v>
      </c>
      <c r="B276" s="24" t="s">
        <v>265</v>
      </c>
      <c r="C276" s="1390" t="s">
        <v>3</v>
      </c>
      <c r="D276" s="1390"/>
      <c r="E276" s="1053" t="s">
        <v>8</v>
      </c>
      <c r="F276" s="224" t="e">
        <f>#REF!</f>
        <v>#REF!</v>
      </c>
      <c r="G276" s="1053">
        <v>0.5</v>
      </c>
      <c r="H276" s="206" t="e">
        <f t="shared" si="18"/>
        <v>#REF!</v>
      </c>
      <c r="I276" s="206" t="e">
        <f>(H276*($I$9+#REF!))+H276</f>
        <v>#REF!</v>
      </c>
      <c r="J276" s="274" t="e">
        <f>ROUND(I276*#REF!*#REF!,0)</f>
        <v>#REF!</v>
      </c>
      <c r="K276" s="275" t="e">
        <f>'тарифы 2018 (1)'!K276</f>
        <v>#REF!</v>
      </c>
      <c r="L276" s="173">
        <f>'тарифы 2018 (1)'!M276</f>
        <v>187</v>
      </c>
      <c r="M276" s="173">
        <f>'тарифы 2018 (1)'!O276</f>
        <v>171.4</v>
      </c>
      <c r="N276" s="173">
        <f>'тарифы 2018 (1)'!Q276</f>
        <v>237.75</v>
      </c>
      <c r="O276" s="173">
        <f>'тарифы 2018 (1)'!S276</f>
        <v>255.1</v>
      </c>
      <c r="P276" s="173">
        <f>'тарифы 2018 (1)'!U276</f>
        <v>146</v>
      </c>
      <c r="Q276" s="173">
        <f>'тарифы 2018 (1)'!W276</f>
        <v>253.2660614018474</v>
      </c>
      <c r="R276" s="173">
        <f>'тарифы 2018 (1)'!Y276</f>
        <v>286</v>
      </c>
      <c r="S276" s="173">
        <f>'тарифы 2018 (1)'!AA276</f>
        <v>415</v>
      </c>
      <c r="T276" s="173">
        <f>'тарифы 2018 (1)'!AC276</f>
        <v>315</v>
      </c>
      <c r="U276" s="173">
        <f>'тарифы 2018 (1)'!AE276</f>
        <v>197</v>
      </c>
      <c r="V276" s="173">
        <f>'тарифы 2018 (1)'!AG276</f>
        <v>249</v>
      </c>
      <c r="W276" s="173">
        <f>'тарифы 2018 (1)'!AI276</f>
        <v>206</v>
      </c>
      <c r="X276" s="173">
        <f>'тарифы 2018 (1)'!AK276</f>
        <v>204</v>
      </c>
      <c r="Y276" s="174">
        <v>139</v>
      </c>
      <c r="Z276" s="173">
        <f>'тарифы 2018 (1)'!AO276</f>
        <v>291.3</v>
      </c>
      <c r="AA276" s="173">
        <f>'тарифы 2018 (1)'!AQ276</f>
        <v>329.76599999999996</v>
      </c>
      <c r="AB276" s="173">
        <f t="shared" si="19"/>
        <v>329.76599999999996</v>
      </c>
      <c r="AC276" s="173">
        <f>'тарифы 2018 (1)'!AS276</f>
        <v>282</v>
      </c>
      <c r="AD276" s="173">
        <f>'тарифы 2018 (1)'!AU276</f>
        <v>249.81</v>
      </c>
      <c r="AE276" s="173">
        <f>'тарифы 2018 (1)'!AW276</f>
        <v>176</v>
      </c>
      <c r="AF276" s="173">
        <f>'тарифы 2018 (1)'!AY276</f>
        <v>191</v>
      </c>
      <c r="AG276" s="173">
        <f>'тарифы 2018 (1)'!BA276</f>
        <v>326</v>
      </c>
      <c r="AH276" s="173">
        <f>'тарифы 2018 (1)'!BC276</f>
        <v>177.8207073954984</v>
      </c>
      <c r="AI276" s="173">
        <f>'тарифы 2018 (1)'!BE276</f>
        <v>493</v>
      </c>
      <c r="AJ276" s="173">
        <f>'тарифы 2018 (1)'!BG276</f>
        <v>273</v>
      </c>
      <c r="AK276" s="173">
        <f>'тарифы 2018 (1)'!BI276</f>
        <v>285</v>
      </c>
      <c r="AL276" s="173">
        <f>'тарифы 2018 (1)'!BK276</f>
        <v>189</v>
      </c>
      <c r="AM276" s="173">
        <f>'тарифы 2018 (1)'!BM276</f>
        <v>163</v>
      </c>
      <c r="AN276" s="173">
        <f>'тарифы 2018 (1)'!BO276</f>
        <v>280</v>
      </c>
      <c r="AO276" s="173">
        <v>418.00000000000006</v>
      </c>
      <c r="AP276" s="300">
        <f t="shared" si="20"/>
        <v>257.19929229324487</v>
      </c>
      <c r="AQ276" s="300" t="e">
        <f t="shared" si="21"/>
        <v>#REF!</v>
      </c>
    </row>
    <row r="277" spans="1:43" s="195" customFormat="1" ht="41.25" customHeight="1" thickBot="1" x14ac:dyDescent="0.3">
      <c r="A277" s="205">
        <v>201</v>
      </c>
      <c r="B277" s="24" t="s">
        <v>266</v>
      </c>
      <c r="C277" s="1390" t="s">
        <v>3</v>
      </c>
      <c r="D277" s="1390"/>
      <c r="E277" s="1053" t="s">
        <v>8</v>
      </c>
      <c r="F277" s="224" t="e">
        <f>#REF!</f>
        <v>#REF!</v>
      </c>
      <c r="G277" s="1053">
        <v>0.5</v>
      </c>
      <c r="H277" s="206" t="e">
        <f t="shared" si="18"/>
        <v>#REF!</v>
      </c>
      <c r="I277" s="206" t="e">
        <f>(H277*($I$9+#REF!))+H277</f>
        <v>#REF!</v>
      </c>
      <c r="J277" s="274" t="e">
        <f>ROUND(I277*#REF!*#REF!,0)</f>
        <v>#REF!</v>
      </c>
      <c r="K277" s="275" t="e">
        <f>'тарифы 2018 (1)'!K277</f>
        <v>#REF!</v>
      </c>
      <c r="L277" s="173">
        <f>'тарифы 2018 (1)'!M277</f>
        <v>187</v>
      </c>
      <c r="M277" s="173">
        <f>'тарифы 2018 (1)'!O277</f>
        <v>171.4</v>
      </c>
      <c r="N277" s="173">
        <f>'тарифы 2018 (1)'!Q277</f>
        <v>237.75</v>
      </c>
      <c r="O277" s="173">
        <f>'тарифы 2018 (1)'!S277</f>
        <v>255.1</v>
      </c>
      <c r="P277" s="173">
        <f>'тарифы 2018 (1)'!U277</f>
        <v>146</v>
      </c>
      <c r="Q277" s="173">
        <f>'тарифы 2018 (1)'!W277</f>
        <v>253.2660614018474</v>
      </c>
      <c r="R277" s="173">
        <f>'тарифы 2018 (1)'!Y277</f>
        <v>251</v>
      </c>
      <c r="S277" s="173">
        <f>'тарифы 2018 (1)'!AA277</f>
        <v>415</v>
      </c>
      <c r="T277" s="173">
        <f>'тарифы 2018 (1)'!AC277</f>
        <v>315</v>
      </c>
      <c r="U277" s="173">
        <f>'тарифы 2018 (1)'!AE277</f>
        <v>197</v>
      </c>
      <c r="V277" s="173">
        <f>'тарифы 2018 (1)'!AG277</f>
        <v>249</v>
      </c>
      <c r="W277" s="173">
        <f>'тарифы 2018 (1)'!AI277</f>
        <v>206</v>
      </c>
      <c r="X277" s="173">
        <f>'тарифы 2018 (1)'!AK277</f>
        <v>204</v>
      </c>
      <c r="Y277" s="174">
        <v>139</v>
      </c>
      <c r="Z277" s="173">
        <f>'тарифы 2018 (1)'!AO277</f>
        <v>291.3</v>
      </c>
      <c r="AA277" s="173">
        <f>'тарифы 2018 (1)'!AQ277</f>
        <v>329.76599999999996</v>
      </c>
      <c r="AB277" s="173">
        <f t="shared" si="19"/>
        <v>329.76599999999996</v>
      </c>
      <c r="AC277" s="173">
        <f>'тарифы 2018 (1)'!AS277</f>
        <v>282</v>
      </c>
      <c r="AD277" s="173">
        <f>'тарифы 2018 (1)'!AU277</f>
        <v>249.81</v>
      </c>
      <c r="AE277" s="173">
        <f>'тарифы 2018 (1)'!AW277</f>
        <v>176</v>
      </c>
      <c r="AF277" s="173">
        <f>'тарифы 2018 (1)'!AY277</f>
        <v>232.51239999999999</v>
      </c>
      <c r="AG277" s="173">
        <f>'тарифы 2018 (1)'!BA277</f>
        <v>326</v>
      </c>
      <c r="AH277" s="173">
        <f>'тарифы 2018 (1)'!BC277</f>
        <v>177.8207073954984</v>
      </c>
      <c r="AI277" s="173">
        <f>'тарифы 2018 (1)'!BE277</f>
        <v>493</v>
      </c>
      <c r="AJ277" s="173">
        <f>'тарифы 2018 (1)'!BG277</f>
        <v>273</v>
      </c>
      <c r="AK277" s="173">
        <f>'тарифы 2018 (1)'!BI277</f>
        <v>285</v>
      </c>
      <c r="AL277" s="173">
        <f>'тарифы 2018 (1)'!BK277</f>
        <v>189</v>
      </c>
      <c r="AM277" s="173">
        <f>'тарифы 2018 (1)'!BM277</f>
        <v>163</v>
      </c>
      <c r="AN277" s="173">
        <f>'тарифы 2018 (1)'!BO277</f>
        <v>280</v>
      </c>
      <c r="AO277" s="173">
        <v>297.43688171999997</v>
      </c>
      <c r="AP277" s="300">
        <f t="shared" si="20"/>
        <v>253.39760168391152</v>
      </c>
      <c r="AQ277" s="300" t="e">
        <f t="shared" si="21"/>
        <v>#REF!</v>
      </c>
    </row>
    <row r="278" spans="1:43" s="195" customFormat="1" ht="41.25" customHeight="1" thickBot="1" x14ac:dyDescent="0.3">
      <c r="A278" s="205">
        <v>202</v>
      </c>
      <c r="B278" s="24" t="s">
        <v>267</v>
      </c>
      <c r="C278" s="1390" t="s">
        <v>3</v>
      </c>
      <c r="D278" s="1390"/>
      <c r="E278" s="1053" t="s">
        <v>8</v>
      </c>
      <c r="F278" s="224" t="e">
        <f>#REF!</f>
        <v>#REF!</v>
      </c>
      <c r="G278" s="1053">
        <v>1.02</v>
      </c>
      <c r="H278" s="206" t="e">
        <f t="shared" si="18"/>
        <v>#REF!</v>
      </c>
      <c r="I278" s="206" t="e">
        <f>(H278*($I$9+#REF!))+H278</f>
        <v>#REF!</v>
      </c>
      <c r="J278" s="274" t="e">
        <f>ROUND(I278*#REF!*#REF!,0)</f>
        <v>#REF!</v>
      </c>
      <c r="K278" s="275" t="e">
        <f>'тарифы 2018 (1)'!K278</f>
        <v>#REF!</v>
      </c>
      <c r="L278" s="173">
        <f>'тарифы 2018 (1)'!M278</f>
        <v>382</v>
      </c>
      <c r="M278" s="173">
        <f>'тарифы 2018 (1)'!O278</f>
        <v>349.8</v>
      </c>
      <c r="N278" s="173">
        <f>'тарифы 2018 (1)'!Q278</f>
        <v>485.25</v>
      </c>
      <c r="O278" s="173">
        <f>'тарифы 2018 (1)'!S278</f>
        <v>520.4</v>
      </c>
      <c r="P278" s="173">
        <f>'тарифы 2018 (1)'!U278</f>
        <v>298</v>
      </c>
      <c r="Q278" s="173">
        <f>'тарифы 2018 (1)'!W278</f>
        <v>516.66276525976866</v>
      </c>
      <c r="R278" s="173">
        <f>'тарифы 2018 (1)'!Y278</f>
        <v>513</v>
      </c>
      <c r="S278" s="173">
        <f>'тарифы 2018 (1)'!AA278</f>
        <v>846</v>
      </c>
      <c r="T278" s="173">
        <f>'тарифы 2018 (1)'!AC278</f>
        <v>644</v>
      </c>
      <c r="U278" s="173">
        <f>'тарифы 2018 (1)'!AE278</f>
        <v>403</v>
      </c>
      <c r="V278" s="173">
        <f>'тарифы 2018 (1)'!AG278</f>
        <v>508</v>
      </c>
      <c r="W278" s="173">
        <f>'тарифы 2018 (1)'!AI278</f>
        <v>420</v>
      </c>
      <c r="X278" s="173">
        <f>'тарифы 2018 (1)'!AK278</f>
        <v>415</v>
      </c>
      <c r="Y278" s="174">
        <v>283</v>
      </c>
      <c r="Z278" s="173">
        <f>'тарифы 2018 (1)'!AO278</f>
        <v>594.20000000000005</v>
      </c>
      <c r="AA278" s="173">
        <f>'тарифы 2018 (1)'!AQ278</f>
        <v>674.05</v>
      </c>
      <c r="AB278" s="173">
        <f t="shared" si="19"/>
        <v>674.05</v>
      </c>
      <c r="AC278" s="173">
        <f>'тарифы 2018 (1)'!AS278</f>
        <v>575</v>
      </c>
      <c r="AD278" s="173">
        <f>'тарифы 2018 (1)'!AU278</f>
        <v>509.62</v>
      </c>
      <c r="AE278" s="173">
        <f>'тарифы 2018 (1)'!AW278</f>
        <v>358</v>
      </c>
      <c r="AF278" s="173">
        <f>'тарифы 2018 (1)'!AY278</f>
        <v>474.32107999999994</v>
      </c>
      <c r="AG278" s="173">
        <f>'тарифы 2018 (1)'!BA278</f>
        <v>652</v>
      </c>
      <c r="AH278" s="173">
        <f>'тарифы 2018 (1)'!BC278</f>
        <v>363.50447949526819</v>
      </c>
      <c r="AI278" s="173">
        <f>'тарифы 2018 (1)'!BE278</f>
        <v>1005</v>
      </c>
      <c r="AJ278" s="173">
        <f>'тарифы 2018 (1)'!BG278</f>
        <v>445</v>
      </c>
      <c r="AK278" s="173">
        <f>'тарифы 2018 (1)'!BI278</f>
        <v>582</v>
      </c>
      <c r="AL278" s="173">
        <f>'тарифы 2018 (1)'!BK278</f>
        <v>386</v>
      </c>
      <c r="AM278" s="173">
        <f>'тарифы 2018 (1)'!BM278</f>
        <v>333</v>
      </c>
      <c r="AN278" s="173">
        <f>'тарифы 2018 (1)'!BO278</f>
        <v>570</v>
      </c>
      <c r="AO278" s="173">
        <v>606.77616383999998</v>
      </c>
      <c r="AP278" s="300">
        <f t="shared" si="20"/>
        <v>512.88781628650122</v>
      </c>
      <c r="AQ278" s="300" t="e">
        <f t="shared" si="21"/>
        <v>#REF!</v>
      </c>
    </row>
    <row r="279" spans="1:43" s="195" customFormat="1" ht="41.25" customHeight="1" thickBot="1" x14ac:dyDescent="0.3">
      <c r="A279" s="205">
        <v>203</v>
      </c>
      <c r="B279" s="24" t="s">
        <v>268</v>
      </c>
      <c r="C279" s="1390" t="s">
        <v>3</v>
      </c>
      <c r="D279" s="1390"/>
      <c r="E279" s="1053" t="s">
        <v>8</v>
      </c>
      <c r="F279" s="224" t="e">
        <f>#REF!</f>
        <v>#REF!</v>
      </c>
      <c r="G279" s="1053">
        <v>0.54</v>
      </c>
      <c r="H279" s="206" t="e">
        <f t="shared" si="18"/>
        <v>#REF!</v>
      </c>
      <c r="I279" s="206" t="e">
        <f>(H279*($I$9+#REF!))+H279</f>
        <v>#REF!</v>
      </c>
      <c r="J279" s="274" t="e">
        <f>ROUND(I279*#REF!*#REF!,0)</f>
        <v>#REF!</v>
      </c>
      <c r="K279" s="275" t="e">
        <f>'тарифы 2018 (1)'!K279</f>
        <v>#REF!</v>
      </c>
      <c r="L279" s="173">
        <f>'тарифы 2018 (1)'!M279</f>
        <v>202</v>
      </c>
      <c r="M279" s="173">
        <f>'тарифы 2018 (1)'!O279</f>
        <v>185.2</v>
      </c>
      <c r="N279" s="173">
        <f>'тарифы 2018 (1)'!Q279</f>
        <v>256.5</v>
      </c>
      <c r="O279" s="173">
        <f>'тарифы 2018 (1)'!S279</f>
        <v>275.5</v>
      </c>
      <c r="P279" s="173">
        <f>'тарифы 2018 (1)'!U279</f>
        <v>158</v>
      </c>
      <c r="Q279" s="173">
        <f>'тарифы 2018 (1)'!W279</f>
        <v>273.52734631399517</v>
      </c>
      <c r="R279" s="173">
        <f>'тарифы 2018 (1)'!Y279</f>
        <v>271</v>
      </c>
      <c r="S279" s="173">
        <f>'тарифы 2018 (1)'!AA279</f>
        <v>448</v>
      </c>
      <c r="T279" s="173">
        <f>'тарифы 2018 (1)'!AC279</f>
        <v>341</v>
      </c>
      <c r="U279" s="173">
        <f>'тарифы 2018 (1)'!AE279</f>
        <v>213</v>
      </c>
      <c r="V279" s="173">
        <f>'тарифы 2018 (1)'!AG279</f>
        <v>269</v>
      </c>
      <c r="W279" s="173">
        <f>'тарифы 2018 (1)'!AI279</f>
        <v>223</v>
      </c>
      <c r="X279" s="173">
        <f>'тарифы 2018 (1)'!AK279</f>
        <v>220</v>
      </c>
      <c r="Y279" s="174">
        <v>150</v>
      </c>
      <c r="Z279" s="173">
        <f>'тарифы 2018 (1)'!AO279</f>
        <v>314.60000000000002</v>
      </c>
      <c r="AA279" s="173">
        <f>'тарифы 2018 (1)'!AQ279</f>
        <v>356.72799999999995</v>
      </c>
      <c r="AB279" s="173">
        <f t="shared" si="19"/>
        <v>356.72799999999995</v>
      </c>
      <c r="AC279" s="173">
        <f>'тарифы 2018 (1)'!AS279</f>
        <v>305</v>
      </c>
      <c r="AD279" s="173">
        <f>'тарифы 2018 (1)'!AU279</f>
        <v>269.8</v>
      </c>
      <c r="AE279" s="173">
        <f>'тарифы 2018 (1)'!AW279</f>
        <v>190</v>
      </c>
      <c r="AF279" s="173">
        <f>'тарифы 2018 (1)'!AY279</f>
        <v>251.1155</v>
      </c>
      <c r="AG279" s="173">
        <f>'тарифы 2018 (1)'!BA279</f>
        <v>366</v>
      </c>
      <c r="AH279" s="173">
        <f>'тарифы 2018 (1)'!BC279</f>
        <v>191.79666666666671</v>
      </c>
      <c r="AI279" s="173">
        <f>'тарифы 2018 (1)'!BE279</f>
        <v>532</v>
      </c>
      <c r="AJ279" s="173">
        <f>'тарифы 2018 (1)'!BG279</f>
        <v>235</v>
      </c>
      <c r="AK279" s="173">
        <f>'тарифы 2018 (1)'!BI279</f>
        <v>308</v>
      </c>
      <c r="AL279" s="173">
        <f>'тарифы 2018 (1)'!BK279</f>
        <v>204</v>
      </c>
      <c r="AM279" s="173">
        <f>'тарифы 2018 (1)'!BM279</f>
        <v>176</v>
      </c>
      <c r="AN279" s="173">
        <f>'тарифы 2018 (1)'!BO279</f>
        <v>302</v>
      </c>
      <c r="AO279" s="173">
        <v>321.2416825200001</v>
      </c>
      <c r="AP279" s="300">
        <f t="shared" si="20"/>
        <v>272.19123985002204</v>
      </c>
      <c r="AQ279" s="300" t="e">
        <f t="shared" si="21"/>
        <v>#REF!</v>
      </c>
    </row>
    <row r="280" spans="1:43" s="195" customFormat="1" ht="41.25" customHeight="1" thickBot="1" x14ac:dyDescent="0.3">
      <c r="A280" s="205">
        <v>204</v>
      </c>
      <c r="B280" s="24" t="s">
        <v>269</v>
      </c>
      <c r="C280" s="1390" t="s">
        <v>3</v>
      </c>
      <c r="D280" s="1390"/>
      <c r="E280" s="1053" t="s">
        <v>8</v>
      </c>
      <c r="F280" s="224" t="e">
        <f>#REF!</f>
        <v>#REF!</v>
      </c>
      <c r="G280" s="1053">
        <v>0.66</v>
      </c>
      <c r="H280" s="206" t="e">
        <f t="shared" si="18"/>
        <v>#REF!</v>
      </c>
      <c r="I280" s="206" t="e">
        <f>(H280*($I$9+#REF!))+H280</f>
        <v>#REF!</v>
      </c>
      <c r="J280" s="274" t="e">
        <f>ROUND(I280*#REF!*#REF!,0)</f>
        <v>#REF!</v>
      </c>
      <c r="K280" s="275" t="e">
        <f>'тарифы 2018 (1)'!K280</f>
        <v>#REF!</v>
      </c>
      <c r="L280" s="173">
        <f>'тарифы 2018 (1)'!M280</f>
        <v>247</v>
      </c>
      <c r="M280" s="173">
        <f>'тарифы 2018 (1)'!O280</f>
        <v>226.3</v>
      </c>
      <c r="N280" s="173">
        <f>'тарифы 2018 (1)'!Q280</f>
        <v>313.5</v>
      </c>
      <c r="O280" s="173">
        <f>'тарифы 2018 (1)'!S280</f>
        <v>336.7</v>
      </c>
      <c r="P280" s="173">
        <f>'тарифы 2018 (1)'!U280</f>
        <v>193</v>
      </c>
      <c r="Q280" s="173">
        <f>'тарифы 2018 (1)'!W280</f>
        <v>334.31120105043857</v>
      </c>
      <c r="R280" s="173">
        <f>'тарифы 2018 (1)'!Y280</f>
        <v>332</v>
      </c>
      <c r="S280" s="173">
        <f>'тарифы 2018 (1)'!AA280</f>
        <v>547</v>
      </c>
      <c r="T280" s="173">
        <f>'тарифы 2018 (1)'!AC280</f>
        <v>416</v>
      </c>
      <c r="U280" s="173">
        <f>'тарифы 2018 (1)'!AE280</f>
        <v>261</v>
      </c>
      <c r="V280" s="173">
        <f>'тарифы 2018 (1)'!AG280</f>
        <v>329</v>
      </c>
      <c r="W280" s="173">
        <f>'тарифы 2018 (1)'!AI280</f>
        <v>272</v>
      </c>
      <c r="X280" s="173">
        <f>'тарифы 2018 (1)'!AK280</f>
        <v>269</v>
      </c>
      <c r="Y280" s="174">
        <v>183</v>
      </c>
      <c r="Z280" s="173">
        <f>'тарифы 2018 (1)'!AO280</f>
        <v>384.5</v>
      </c>
      <c r="AA280" s="173">
        <f>'тарифы 2018 (1)'!AQ280</f>
        <v>435.53999999999996</v>
      </c>
      <c r="AB280" s="173">
        <f t="shared" si="19"/>
        <v>435.53999999999996</v>
      </c>
      <c r="AC280" s="173">
        <f>'тарифы 2018 (1)'!AS280</f>
        <v>372</v>
      </c>
      <c r="AD280" s="173">
        <f>'тарифы 2018 (1)'!AU280</f>
        <v>329.76</v>
      </c>
      <c r="AE280" s="173">
        <f>'тарифы 2018 (1)'!AW280</f>
        <v>232</v>
      </c>
      <c r="AF280" s="173">
        <f>'тарифы 2018 (1)'!AY280</f>
        <v>306.91426000000007</v>
      </c>
      <c r="AG280" s="173">
        <f>'тарифы 2018 (1)'!BA280</f>
        <v>427</v>
      </c>
      <c r="AH280" s="173">
        <f>'тарифы 2018 (1)'!BC280</f>
        <v>234.85664233576645</v>
      </c>
      <c r="AI280" s="173">
        <f>'тарифы 2018 (1)'!BE280</f>
        <v>650</v>
      </c>
      <c r="AJ280" s="173">
        <f>'тарифы 2018 (1)'!BG280</f>
        <v>287</v>
      </c>
      <c r="AK280" s="173">
        <f>'тарифы 2018 (1)'!BI280</f>
        <v>377</v>
      </c>
      <c r="AL280" s="173">
        <f>'тарифы 2018 (1)'!BK280</f>
        <v>249</v>
      </c>
      <c r="AM280" s="173">
        <f>'тарифы 2018 (1)'!BM280</f>
        <v>215</v>
      </c>
      <c r="AN280" s="173">
        <f>'тарифы 2018 (1)'!BO280</f>
        <v>369</v>
      </c>
      <c r="AO280" s="173">
        <v>392.61504216000003</v>
      </c>
      <c r="AP280" s="300">
        <f t="shared" si="20"/>
        <v>331.91790485154013</v>
      </c>
      <c r="AQ280" s="300" t="e">
        <f t="shared" si="21"/>
        <v>#REF!</v>
      </c>
    </row>
    <row r="281" spans="1:43" s="195" customFormat="1" ht="41.25" customHeight="1" thickBot="1" x14ac:dyDescent="0.3">
      <c r="A281" s="205">
        <v>205</v>
      </c>
      <c r="B281" s="24" t="s">
        <v>270</v>
      </c>
      <c r="C281" s="1390" t="s">
        <v>3</v>
      </c>
      <c r="D281" s="1390"/>
      <c r="E281" s="1053" t="s">
        <v>8</v>
      </c>
      <c r="F281" s="224" t="e">
        <f>#REF!</f>
        <v>#REF!</v>
      </c>
      <c r="G281" s="1053">
        <v>0.33</v>
      </c>
      <c r="H281" s="206" t="e">
        <f t="shared" si="18"/>
        <v>#REF!</v>
      </c>
      <c r="I281" s="206" t="e">
        <f>(H281*($I$9+#REF!))+H281</f>
        <v>#REF!</v>
      </c>
      <c r="J281" s="274" t="e">
        <f>ROUND(I281*#REF!*#REF!,0)</f>
        <v>#REF!</v>
      </c>
      <c r="K281" s="275" t="e">
        <f>'тарифы 2018 (1)'!K281</f>
        <v>#REF!</v>
      </c>
      <c r="L281" s="173">
        <f>'тарифы 2018 (1)'!M281</f>
        <v>123</v>
      </c>
      <c r="M281" s="173">
        <f>'тарифы 2018 (1)'!O281</f>
        <v>113.2</v>
      </c>
      <c r="N281" s="173">
        <f>'тарифы 2018 (1)'!Q281</f>
        <v>156.75</v>
      </c>
      <c r="O281" s="173">
        <f>'тарифы 2018 (1)'!S281</f>
        <v>168.4</v>
      </c>
      <c r="P281" s="173">
        <f>'тарифы 2018 (1)'!U281</f>
        <v>96</v>
      </c>
      <c r="Q281" s="173">
        <f>'тарифы 2018 (1)'!W281</f>
        <v>167.15560052521928</v>
      </c>
      <c r="R281" s="173">
        <f>'тарифы 2018 (1)'!Y281</f>
        <v>166</v>
      </c>
      <c r="S281" s="173">
        <f>'тарифы 2018 (1)'!AA281</f>
        <v>274</v>
      </c>
      <c r="T281" s="173">
        <f>'тарифы 2018 (1)'!AC281</f>
        <v>208</v>
      </c>
      <c r="U281" s="173">
        <f>'тарифы 2018 (1)'!AE281</f>
        <v>130</v>
      </c>
      <c r="V281" s="173">
        <f>'тарифы 2018 (1)'!AG281</f>
        <v>164</v>
      </c>
      <c r="W281" s="173">
        <f>'тарифы 2018 (1)'!AI281</f>
        <v>136</v>
      </c>
      <c r="X281" s="173">
        <f>'тарифы 2018 (1)'!AK281</f>
        <v>134</v>
      </c>
      <c r="Y281" s="174">
        <v>92</v>
      </c>
      <c r="Z281" s="173">
        <f>'тарифы 2018 (1)'!AO281</f>
        <v>192.3</v>
      </c>
      <c r="AA281" s="173">
        <f>'тарифы 2018 (1)'!AQ281</f>
        <v>217.76999999999998</v>
      </c>
      <c r="AB281" s="173">
        <f t="shared" si="19"/>
        <v>217.76999999999998</v>
      </c>
      <c r="AC281" s="173">
        <f>'тарифы 2018 (1)'!AS281</f>
        <v>186</v>
      </c>
      <c r="AD281" s="173">
        <f>'тарифы 2018 (1)'!AU281</f>
        <v>164.88</v>
      </c>
      <c r="AE281" s="173">
        <f>'тарифы 2018 (1)'!AW281</f>
        <v>116</v>
      </c>
      <c r="AF281" s="173">
        <f>'тарифы 2018 (1)'!AY281</f>
        <v>153.45186000000001</v>
      </c>
      <c r="AG281" s="173">
        <f>'тарифы 2018 (1)'!BA281</f>
        <v>208</v>
      </c>
      <c r="AH281" s="173">
        <f>'тарифы 2018 (1)'!BC281</f>
        <v>117.41970731707318</v>
      </c>
      <c r="AI281" s="173">
        <f>'тарифы 2018 (1)'!BE281</f>
        <v>325</v>
      </c>
      <c r="AJ281" s="173">
        <f>'тарифы 2018 (1)'!BG281</f>
        <v>180</v>
      </c>
      <c r="AK281" s="173">
        <f>'тарифы 2018 (1)'!BI281</f>
        <v>188</v>
      </c>
      <c r="AL281" s="173">
        <f>'тарифы 2018 (1)'!BK281</f>
        <v>125</v>
      </c>
      <c r="AM281" s="173">
        <f>'тарифы 2018 (1)'!BM281</f>
        <v>108</v>
      </c>
      <c r="AN281" s="173">
        <f>'тарифы 2018 (1)'!BO281</f>
        <v>184</v>
      </c>
      <c r="AO281" s="173">
        <v>196.30752108000001</v>
      </c>
      <c r="AP281" s="300">
        <f t="shared" si="20"/>
        <v>166.9468229640764</v>
      </c>
      <c r="AQ281" s="300" t="e">
        <f t="shared" si="21"/>
        <v>#REF!</v>
      </c>
    </row>
    <row r="282" spans="1:43" s="195" customFormat="1" ht="41.25" customHeight="1" thickBot="1" x14ac:dyDescent="0.3">
      <c r="A282" s="205">
        <v>206</v>
      </c>
      <c r="B282" s="24" t="s">
        <v>271</v>
      </c>
      <c r="C282" s="1390" t="s">
        <v>3</v>
      </c>
      <c r="D282" s="1390"/>
      <c r="E282" s="1053" t="s">
        <v>8</v>
      </c>
      <c r="F282" s="224" t="e">
        <f>#REF!</f>
        <v>#REF!</v>
      </c>
      <c r="G282" s="1053">
        <v>2.5</v>
      </c>
      <c r="H282" s="206" t="e">
        <f t="shared" si="18"/>
        <v>#REF!</v>
      </c>
      <c r="I282" s="206" t="e">
        <f>(H282*($I$9+#REF!))+H282</f>
        <v>#REF!</v>
      </c>
      <c r="J282" s="274" t="e">
        <f>ROUND(I282*#REF!*#REF!,0)</f>
        <v>#REF!</v>
      </c>
      <c r="K282" s="275" t="e">
        <f>'тарифы 2018 (1)'!K282</f>
        <v>#REF!</v>
      </c>
      <c r="L282" s="173">
        <f>'тарифы 2018 (1)'!M282</f>
        <v>935</v>
      </c>
      <c r="M282" s="173">
        <f>'тарифы 2018 (1)'!O282</f>
        <v>857.2</v>
      </c>
      <c r="N282" s="173">
        <f>'тарифы 2018 (1)'!Q282</f>
        <v>1188.75</v>
      </c>
      <c r="O282" s="173">
        <f>'тарифы 2018 (1)'!S282</f>
        <v>1275.5</v>
      </c>
      <c r="P282" s="173">
        <f>'тарифы 2018 (1)'!U282</f>
        <v>730</v>
      </c>
      <c r="Q282" s="173">
        <f>'тарифы 2018 (1)'!W282</f>
        <v>1266.3303070092368</v>
      </c>
      <c r="R282" s="173">
        <f>'тарифы 2018 (1)'!Y282</f>
        <v>1257</v>
      </c>
      <c r="S282" s="173">
        <f>'тарифы 2018 (1)'!AA282</f>
        <v>2073</v>
      </c>
      <c r="T282" s="173">
        <f>'тарифы 2018 (1)'!AC282</f>
        <v>1577</v>
      </c>
      <c r="U282" s="173">
        <f>'тарифы 2018 (1)'!AE282</f>
        <v>987</v>
      </c>
      <c r="V282" s="173">
        <f>'тарифы 2018 (1)'!AG282</f>
        <v>1244</v>
      </c>
      <c r="W282" s="173">
        <f>'тарифы 2018 (1)'!AI282</f>
        <v>1031</v>
      </c>
      <c r="X282" s="173">
        <f>'тарифы 2018 (1)'!AK282</f>
        <v>1018</v>
      </c>
      <c r="Y282" s="174">
        <v>693</v>
      </c>
      <c r="Z282" s="173">
        <f>'тарифы 2018 (1)'!AO282</f>
        <v>1456.5</v>
      </c>
      <c r="AA282" s="173">
        <f>'тарифы 2018 (1)'!AQ282</f>
        <v>1650.9039999999998</v>
      </c>
      <c r="AB282" s="173">
        <f t="shared" si="19"/>
        <v>1650.9039999999998</v>
      </c>
      <c r="AC282" s="173">
        <f>'тарифы 2018 (1)'!AS282</f>
        <v>1410</v>
      </c>
      <c r="AD282" s="173">
        <f>'тарифы 2018 (1)'!AU282</f>
        <v>1249.07</v>
      </c>
      <c r="AE282" s="173">
        <f>'тарифы 2018 (1)'!AW282</f>
        <v>878</v>
      </c>
      <c r="AF282" s="173">
        <f>'тарифы 2018 (1)'!AY282</f>
        <v>1162.5514600000001</v>
      </c>
      <c r="AG282" s="173">
        <f>'тарифы 2018 (1)'!BA282</f>
        <v>1697</v>
      </c>
      <c r="AH282" s="173">
        <f>'тарифы 2018 (1)'!BC282</f>
        <v>889.69234726688103</v>
      </c>
      <c r="AI282" s="173">
        <f>'тарифы 2018 (1)'!BE282</f>
        <v>2463</v>
      </c>
      <c r="AJ282" s="173">
        <f>'тарифы 2018 (1)'!BG282</f>
        <v>1367</v>
      </c>
      <c r="AK282" s="173">
        <f>'тарифы 2018 (1)'!BI282</f>
        <v>1427</v>
      </c>
      <c r="AL282" s="173">
        <f>'тарифы 2018 (1)'!BK282</f>
        <v>945</v>
      </c>
      <c r="AM282" s="173">
        <f>'тарифы 2018 (1)'!BM282</f>
        <v>816</v>
      </c>
      <c r="AN282" s="173">
        <f>'тарифы 2018 (1)'!BO282</f>
        <v>1398</v>
      </c>
      <c r="AO282" s="173">
        <v>1487.1980895199999</v>
      </c>
      <c r="AP282" s="300">
        <f t="shared" si="20"/>
        <v>1269.3533401265374</v>
      </c>
      <c r="AQ282" s="300" t="e">
        <f t="shared" si="21"/>
        <v>#REF!</v>
      </c>
    </row>
    <row r="283" spans="1:43" s="195" customFormat="1" ht="41.25" customHeight="1" thickBot="1" x14ac:dyDescent="0.3">
      <c r="A283" s="205">
        <v>207</v>
      </c>
      <c r="B283" s="24" t="s">
        <v>272</v>
      </c>
      <c r="C283" s="1390" t="s">
        <v>3</v>
      </c>
      <c r="D283" s="1390"/>
      <c r="E283" s="1053" t="s">
        <v>8</v>
      </c>
      <c r="F283" s="224" t="e">
        <f>#REF!</f>
        <v>#REF!</v>
      </c>
      <c r="G283" s="1053">
        <v>0.78</v>
      </c>
      <c r="H283" s="206" t="e">
        <f t="shared" si="18"/>
        <v>#REF!</v>
      </c>
      <c r="I283" s="206" t="e">
        <f>(H283*($I$9+#REF!))+H283</f>
        <v>#REF!</v>
      </c>
      <c r="J283" s="274" t="e">
        <f>ROUND(I283*#REF!*#REF!,0)</f>
        <v>#REF!</v>
      </c>
      <c r="K283" s="275" t="e">
        <f>'тарифы 2018 (1)'!K283</f>
        <v>#REF!</v>
      </c>
      <c r="L283" s="173">
        <f>'тарифы 2018 (1)'!M283</f>
        <v>292</v>
      </c>
      <c r="M283" s="173">
        <f>'тарифы 2018 (1)'!O283</f>
        <v>267.5</v>
      </c>
      <c r="N283" s="173">
        <f>'тарифы 2018 (1)'!Q283</f>
        <v>370.5</v>
      </c>
      <c r="O283" s="173">
        <f>'тарифы 2018 (1)'!S283</f>
        <v>398</v>
      </c>
      <c r="P283" s="173">
        <f>'тарифы 2018 (1)'!U283</f>
        <v>228</v>
      </c>
      <c r="Q283" s="173">
        <f>'тарифы 2018 (1)'!W283</f>
        <v>395.09505578688191</v>
      </c>
      <c r="R283" s="173">
        <f>'тарифы 2018 (1)'!Y283</f>
        <v>392</v>
      </c>
      <c r="S283" s="173">
        <f>'тарифы 2018 (1)'!AA283</f>
        <v>647</v>
      </c>
      <c r="T283" s="173">
        <f>'тарифы 2018 (1)'!AC283</f>
        <v>492</v>
      </c>
      <c r="U283" s="173">
        <f>'тарифы 2018 (1)'!AE283</f>
        <v>308</v>
      </c>
      <c r="V283" s="173">
        <f>'тарифы 2018 (1)'!AG283</f>
        <v>388</v>
      </c>
      <c r="W283" s="173">
        <f>'тарифы 2018 (1)'!AI283</f>
        <v>322</v>
      </c>
      <c r="X283" s="173">
        <f>'тарифы 2018 (1)'!AK283</f>
        <v>318</v>
      </c>
      <c r="Y283" s="174">
        <v>216</v>
      </c>
      <c r="Z283" s="173">
        <f>'тарифы 2018 (1)'!AO283</f>
        <v>454.4</v>
      </c>
      <c r="AA283" s="173">
        <f>'тарифы 2018 (1)'!AQ283</f>
        <v>469.76099999999997</v>
      </c>
      <c r="AB283" s="173">
        <f t="shared" si="19"/>
        <v>469.76099999999997</v>
      </c>
      <c r="AC283" s="173">
        <f>'тарифы 2018 (1)'!AS283</f>
        <v>440</v>
      </c>
      <c r="AD283" s="173">
        <f>'тарифы 2018 (1)'!AU283</f>
        <v>389.71</v>
      </c>
      <c r="AE283" s="173">
        <f>'тарифы 2018 (1)'!AW283</f>
        <v>274</v>
      </c>
      <c r="AF283" s="173">
        <f>'тарифы 2018 (1)'!AY283</f>
        <v>362.71302000000003</v>
      </c>
      <c r="AG283" s="173">
        <f>'тарифы 2018 (1)'!BA283</f>
        <v>528</v>
      </c>
      <c r="AH283" s="173">
        <f>'тарифы 2018 (1)'!BC283</f>
        <v>277.9447422680413</v>
      </c>
      <c r="AI283" s="173">
        <f>'тарифы 2018 (1)'!BE283</f>
        <v>769</v>
      </c>
      <c r="AJ283" s="173">
        <f>'тарифы 2018 (1)'!BG283</f>
        <v>341</v>
      </c>
      <c r="AK283" s="173">
        <f>'тарифы 2018 (1)'!BI283</f>
        <v>445</v>
      </c>
      <c r="AL283" s="173">
        <f>'тарифы 2018 (1)'!BK283</f>
        <v>295</v>
      </c>
      <c r="AM283" s="173">
        <f>'тарифы 2018 (1)'!BM283</f>
        <v>254</v>
      </c>
      <c r="AN283" s="173">
        <f>'тарифы 2018 (1)'!BO283</f>
        <v>436</v>
      </c>
      <c r="AO283" s="173">
        <v>464.00208272000003</v>
      </c>
      <c r="AP283" s="300">
        <f t="shared" si="20"/>
        <v>390.14623002583079</v>
      </c>
      <c r="AQ283" s="300" t="e">
        <f t="shared" si="21"/>
        <v>#REF!</v>
      </c>
    </row>
    <row r="284" spans="1:43" s="195" customFormat="1" ht="41.25" customHeight="1" thickBot="1" x14ac:dyDescent="0.3">
      <c r="A284" s="205">
        <v>208</v>
      </c>
      <c r="B284" s="24" t="s">
        <v>273</v>
      </c>
      <c r="C284" s="1390" t="s">
        <v>3</v>
      </c>
      <c r="D284" s="1390"/>
      <c r="E284" s="1053" t="s">
        <v>8</v>
      </c>
      <c r="F284" s="224" t="e">
        <f>#REF!</f>
        <v>#REF!</v>
      </c>
      <c r="G284" s="1053">
        <v>1.38</v>
      </c>
      <c r="H284" s="206" t="e">
        <f t="shared" si="18"/>
        <v>#REF!</v>
      </c>
      <c r="I284" s="206" t="e">
        <f>(H284*($I$9+#REF!))+H284</f>
        <v>#REF!</v>
      </c>
      <c r="J284" s="274" t="e">
        <f>ROUND(I284*#REF!*#REF!,0)</f>
        <v>#REF!</v>
      </c>
      <c r="K284" s="275" t="e">
        <f>'тарифы 2018 (1)'!K284</f>
        <v>#REF!</v>
      </c>
      <c r="L284" s="173">
        <f>'тарифы 2018 (1)'!M284</f>
        <v>516</v>
      </c>
      <c r="M284" s="173">
        <f>'тарифы 2018 (1)'!O284</f>
        <v>473.2</v>
      </c>
      <c r="N284" s="173">
        <f>'тарифы 2018 (1)'!Q284</f>
        <v>656.25</v>
      </c>
      <c r="O284" s="173">
        <f>'тарифы 2018 (1)'!S284</f>
        <v>704.1</v>
      </c>
      <c r="P284" s="173">
        <f>'тарифы 2018 (1)'!U284</f>
        <v>403</v>
      </c>
      <c r="Q284" s="173">
        <f>'тарифы 2018 (1)'!W284</f>
        <v>699.01432946909858</v>
      </c>
      <c r="R284" s="173">
        <f>'тарифы 2018 (1)'!Y284</f>
        <v>694</v>
      </c>
      <c r="S284" s="173">
        <f>'тарифы 2018 (1)'!AA284</f>
        <v>1145</v>
      </c>
      <c r="T284" s="173">
        <f>'тарифы 2018 (1)'!AC284</f>
        <v>870</v>
      </c>
      <c r="U284" s="173">
        <f>'тарифы 2018 (1)'!AE284</f>
        <v>545</v>
      </c>
      <c r="V284" s="173">
        <f>'тарифы 2018 (1)'!AG284</f>
        <v>687</v>
      </c>
      <c r="W284" s="173">
        <f>'тарифы 2018 (1)'!AI284</f>
        <v>569</v>
      </c>
      <c r="X284" s="173">
        <f>'тарифы 2018 (1)'!AK284</f>
        <v>562</v>
      </c>
      <c r="Y284" s="174">
        <v>383</v>
      </c>
      <c r="Z284" s="173">
        <f>'тарифы 2018 (1)'!AO284</f>
        <v>804</v>
      </c>
      <c r="AA284" s="173">
        <f>'тарифы 2018 (1)'!AQ284</f>
        <v>830.63699999999994</v>
      </c>
      <c r="AB284" s="173">
        <f t="shared" si="19"/>
        <v>830.63699999999994</v>
      </c>
      <c r="AC284" s="173">
        <f>'тарифы 2018 (1)'!AS284</f>
        <v>778</v>
      </c>
      <c r="AD284" s="173">
        <f>'тарифы 2018 (1)'!AU284</f>
        <v>689.49</v>
      </c>
      <c r="AE284" s="173">
        <f>'тарифы 2018 (1)'!AW284</f>
        <v>485</v>
      </c>
      <c r="AF284" s="173">
        <f>'тарифы 2018 (1)'!AY284</f>
        <v>528</v>
      </c>
      <c r="AG284" s="173">
        <f>'тарифы 2018 (1)'!BA284</f>
        <v>877</v>
      </c>
      <c r="AH284" s="173">
        <f>'тарифы 2018 (1)'!BC284</f>
        <v>490.99076923076927</v>
      </c>
      <c r="AI284" s="173">
        <f>'тарифы 2018 (1)'!BE284</f>
        <v>1360</v>
      </c>
      <c r="AJ284" s="173">
        <f>'тарифы 2018 (1)'!BG284</f>
        <v>601</v>
      </c>
      <c r="AK284" s="173">
        <f>'тарифы 2018 (1)'!BI284</f>
        <v>788</v>
      </c>
      <c r="AL284" s="173">
        <f>'тарифы 2018 (1)'!BK284</f>
        <v>522</v>
      </c>
      <c r="AM284" s="173">
        <f>'тарифы 2018 (1)'!BM284</f>
        <v>450</v>
      </c>
      <c r="AN284" s="173">
        <f>'тарифы 2018 (1)'!BO284</f>
        <v>771</v>
      </c>
      <c r="AO284" s="173">
        <v>820.93728551999993</v>
      </c>
      <c r="AP284" s="300">
        <f t="shared" si="20"/>
        <v>684.44187947399575</v>
      </c>
      <c r="AQ284" s="300" t="e">
        <f t="shared" si="21"/>
        <v>#REF!</v>
      </c>
    </row>
    <row r="285" spans="1:43" s="195" customFormat="1" ht="41.25" customHeight="1" thickBot="1" x14ac:dyDescent="0.3">
      <c r="A285" s="205">
        <v>209</v>
      </c>
      <c r="B285" s="24" t="s">
        <v>274</v>
      </c>
      <c r="C285" s="1390" t="s">
        <v>3</v>
      </c>
      <c r="D285" s="1390"/>
      <c r="E285" s="1053" t="s">
        <v>382</v>
      </c>
      <c r="F285" s="224" t="e">
        <f>#REF!</f>
        <v>#REF!</v>
      </c>
      <c r="G285" s="1053">
        <v>0.77</v>
      </c>
      <c r="H285" s="206" t="e">
        <f t="shared" si="18"/>
        <v>#REF!</v>
      </c>
      <c r="I285" s="206" t="e">
        <f>(H285*($I$9+#REF!))+H285</f>
        <v>#REF!</v>
      </c>
      <c r="J285" s="274" t="e">
        <f>ROUND(I285*#REF!*#REF!,0)</f>
        <v>#REF!</v>
      </c>
      <c r="K285" s="275" t="e">
        <f>'тарифы 2018 (1)'!K285</f>
        <v>#REF!</v>
      </c>
      <c r="L285" s="173">
        <f>'тарифы 2018 (1)'!M285</f>
        <v>252</v>
      </c>
      <c r="M285" s="173">
        <f>'тарифы 2018 (1)'!O285</f>
        <v>231.5</v>
      </c>
      <c r="N285" s="173">
        <f>'тарифы 2018 (1)'!Q285</f>
        <v>324.75</v>
      </c>
      <c r="O285" s="173">
        <f>'тарифы 2018 (1)'!S285</f>
        <v>342.4</v>
      </c>
      <c r="P285" s="173">
        <f>'тарифы 2018 (1)'!U285</f>
        <v>196</v>
      </c>
      <c r="Q285" s="173">
        <f>'тарифы 2018 (1)'!W285</f>
        <v>339.70331719641331</v>
      </c>
      <c r="R285" s="173">
        <f>'тарифы 2018 (1)'!Y285</f>
        <v>387</v>
      </c>
      <c r="S285" s="173">
        <f>'тарифы 2018 (1)'!AA285</f>
        <v>575</v>
      </c>
      <c r="T285" s="173">
        <f>'тарифы 2018 (1)'!AC285</f>
        <v>416</v>
      </c>
      <c r="U285" s="173">
        <f>'тарифы 2018 (1)'!AE285</f>
        <v>265</v>
      </c>
      <c r="V285" s="173">
        <f>'тарифы 2018 (1)'!AG285</f>
        <v>363</v>
      </c>
      <c r="W285" s="173">
        <f>'тарифы 2018 (1)'!AI285</f>
        <v>324</v>
      </c>
      <c r="X285" s="173">
        <f>'тарифы 2018 (1)'!AK285</f>
        <v>277</v>
      </c>
      <c r="Y285" s="174">
        <v>214</v>
      </c>
      <c r="Z285" s="173">
        <f>'тарифы 2018 (1)'!AO285</f>
        <v>448.6</v>
      </c>
      <c r="AA285" s="173">
        <f>'тарифы 2018 (1)'!AQ285</f>
        <v>463.53899999999999</v>
      </c>
      <c r="AB285" s="173">
        <f t="shared" si="19"/>
        <v>463.53899999999999</v>
      </c>
      <c r="AC285" s="173">
        <f>'тарифы 2018 (1)'!AS285</f>
        <v>379</v>
      </c>
      <c r="AD285" s="173">
        <f>'тарифы 2018 (1)'!AU285</f>
        <v>360.14</v>
      </c>
      <c r="AE285" s="173">
        <f>'тарифы 2018 (1)'!AW285</f>
        <v>270</v>
      </c>
      <c r="AF285" s="173">
        <f>'тарифы 2018 (1)'!AY285</f>
        <v>358.06488000000002</v>
      </c>
      <c r="AG285" s="173">
        <f>'тарифы 2018 (1)'!BA285</f>
        <v>504</v>
      </c>
      <c r="AH285" s="173">
        <f>'тарифы 2018 (1)'!BC285</f>
        <v>246.58925925925925</v>
      </c>
      <c r="AI285" s="173">
        <f>'тарифы 2018 (1)'!BE285</f>
        <v>661</v>
      </c>
      <c r="AJ285" s="173">
        <f>'тарифы 2018 (1)'!BG285</f>
        <v>336</v>
      </c>
      <c r="AK285" s="173">
        <f>'тарифы 2018 (1)'!BI285</f>
        <v>385</v>
      </c>
      <c r="AL285" s="173">
        <f>'тарифы 2018 (1)'!BK285</f>
        <v>254</v>
      </c>
      <c r="AM285" s="173">
        <f>'тарифы 2018 (1)'!BM285</f>
        <v>251</v>
      </c>
      <c r="AN285" s="173">
        <f>'тарифы 2018 (1)'!BO285</f>
        <v>402</v>
      </c>
      <c r="AO285" s="173">
        <v>458.05088251999996</v>
      </c>
      <c r="AP285" s="300">
        <f t="shared" si="20"/>
        <v>358.26254463252246</v>
      </c>
      <c r="AQ285" s="300" t="e">
        <f t="shared" si="21"/>
        <v>#REF!</v>
      </c>
    </row>
    <row r="286" spans="1:43" s="195" customFormat="1" ht="41.25" customHeight="1" thickBot="1" x14ac:dyDescent="0.3">
      <c r="A286" s="205">
        <v>210</v>
      </c>
      <c r="B286" s="24" t="s">
        <v>275</v>
      </c>
      <c r="C286" s="1390" t="s">
        <v>3</v>
      </c>
      <c r="D286" s="1390"/>
      <c r="E286" s="1053" t="s">
        <v>8</v>
      </c>
      <c r="F286" s="224" t="e">
        <f>#REF!</f>
        <v>#REF!</v>
      </c>
      <c r="G286" s="1053">
        <v>1.04</v>
      </c>
      <c r="H286" s="206" t="e">
        <f t="shared" si="18"/>
        <v>#REF!</v>
      </c>
      <c r="I286" s="206" t="e">
        <f>(H286*($I$9+#REF!))+H286</f>
        <v>#REF!</v>
      </c>
      <c r="J286" s="274" t="e">
        <f>ROUND(I286*#REF!*#REF!,0)</f>
        <v>#REF!</v>
      </c>
      <c r="K286" s="275" t="e">
        <f>'тарифы 2018 (1)'!K286</f>
        <v>#REF!</v>
      </c>
      <c r="L286" s="173">
        <f>'тарифы 2018 (1)'!M286</f>
        <v>341</v>
      </c>
      <c r="M286" s="173">
        <f>'тарифы 2018 (1)'!O286</f>
        <v>312.7</v>
      </c>
      <c r="N286" s="173">
        <f>'тарифы 2018 (1)'!Q286</f>
        <v>438.75</v>
      </c>
      <c r="O286" s="173">
        <f>'тарифы 2018 (1)'!S286</f>
        <v>462.5</v>
      </c>
      <c r="P286" s="173">
        <f>'тарифы 2018 (1)'!U286</f>
        <v>265</v>
      </c>
      <c r="Q286" s="173">
        <f>'тарифы 2018 (1)'!W286</f>
        <v>458.82006478476603</v>
      </c>
      <c r="R286" s="173">
        <f>'тарифы 2018 (1)'!Y286</f>
        <v>523</v>
      </c>
      <c r="S286" s="173">
        <f>'тарифы 2018 (1)'!AA286</f>
        <v>777</v>
      </c>
      <c r="T286" s="173">
        <f>'тарифы 2018 (1)'!AC286</f>
        <v>562</v>
      </c>
      <c r="U286" s="173">
        <f>'тарифы 2018 (1)'!AE286</f>
        <v>358</v>
      </c>
      <c r="V286" s="173">
        <f>'тарифы 2018 (1)'!AG286</f>
        <v>490</v>
      </c>
      <c r="W286" s="173">
        <f>'тарифы 2018 (1)'!AI286</f>
        <v>438</v>
      </c>
      <c r="X286" s="173">
        <f>'тарифы 2018 (1)'!AK286</f>
        <v>374</v>
      </c>
      <c r="Y286" s="174">
        <v>289</v>
      </c>
      <c r="Z286" s="173">
        <f>'тарифы 2018 (1)'!AO286</f>
        <v>605.9</v>
      </c>
      <c r="AA286" s="173">
        <f>'тарифы 2018 (1)'!AQ286</f>
        <v>626.34799999999996</v>
      </c>
      <c r="AB286" s="173">
        <f t="shared" si="19"/>
        <v>626.34799999999996</v>
      </c>
      <c r="AC286" s="173">
        <f>'тарифы 2018 (1)'!AS286</f>
        <v>512</v>
      </c>
      <c r="AD286" s="173">
        <f>'тарифы 2018 (1)'!AU286</f>
        <v>486.42</v>
      </c>
      <c r="AE286" s="173">
        <f>'тарифы 2018 (1)'!AW286</f>
        <v>365</v>
      </c>
      <c r="AF286" s="173">
        <f>'тарифы 2018 (1)'!AY286</f>
        <v>483.61735999999996</v>
      </c>
      <c r="AG286" s="173">
        <f>'тарифы 2018 (1)'!BA286</f>
        <v>658</v>
      </c>
      <c r="AH286" s="173">
        <f>'тарифы 2018 (1)'!BC286</f>
        <v>333.27012006861065</v>
      </c>
      <c r="AI286" s="173">
        <f>'тарифы 2018 (1)'!BE286</f>
        <v>892</v>
      </c>
      <c r="AJ286" s="173">
        <f>'тарифы 2018 (1)'!BG286</f>
        <v>454</v>
      </c>
      <c r="AK286" s="173">
        <f>'тарифы 2018 (1)'!BI286</f>
        <v>520</v>
      </c>
      <c r="AL286" s="173">
        <f>'тарифы 2018 (1)'!BK286</f>
        <v>343</v>
      </c>
      <c r="AM286" s="173">
        <f>'тарифы 2018 (1)'!BM286</f>
        <v>339</v>
      </c>
      <c r="AN286" s="173">
        <f>'тарифы 2018 (1)'!BO286</f>
        <v>543</v>
      </c>
      <c r="AO286" s="173">
        <v>618.67856424000001</v>
      </c>
      <c r="AP286" s="300">
        <f t="shared" si="20"/>
        <v>483.21173696977917</v>
      </c>
      <c r="AQ286" s="300" t="e">
        <f t="shared" si="21"/>
        <v>#REF!</v>
      </c>
    </row>
    <row r="287" spans="1:43" s="195" customFormat="1" ht="41.25" customHeight="1" thickBot="1" x14ac:dyDescent="0.3">
      <c r="A287" s="205">
        <v>211</v>
      </c>
      <c r="B287" s="24" t="s">
        <v>276</v>
      </c>
      <c r="C287" s="1390" t="s">
        <v>3</v>
      </c>
      <c r="D287" s="1390"/>
      <c r="E287" s="1053" t="s">
        <v>8</v>
      </c>
      <c r="F287" s="224" t="e">
        <f>#REF!</f>
        <v>#REF!</v>
      </c>
      <c r="G287" s="1053">
        <v>0.96</v>
      </c>
      <c r="H287" s="206" t="e">
        <f t="shared" si="18"/>
        <v>#REF!</v>
      </c>
      <c r="I287" s="206" t="e">
        <f>(H287*($I$9+#REF!))+H287</f>
        <v>#REF!</v>
      </c>
      <c r="J287" s="274" t="e">
        <f>ROUND(I287*#REF!*#REF!,0)</f>
        <v>#REF!</v>
      </c>
      <c r="K287" s="275" t="e">
        <f>'тарифы 2018 (1)'!K287</f>
        <v>#REF!</v>
      </c>
      <c r="L287" s="173">
        <f>'тарифы 2018 (1)'!M287</f>
        <v>315</v>
      </c>
      <c r="M287" s="173">
        <f>'тарифы 2018 (1)'!O287</f>
        <v>288.7</v>
      </c>
      <c r="N287" s="173">
        <f>'тарифы 2018 (1)'!Q287</f>
        <v>405</v>
      </c>
      <c r="O287" s="173">
        <f>'тарифы 2018 (1)'!S287</f>
        <v>426.9</v>
      </c>
      <c r="P287" s="173">
        <f>'тарифы 2018 (1)'!U287</f>
        <v>244</v>
      </c>
      <c r="Q287" s="173">
        <f>'тарифы 2018 (1)'!W287</f>
        <v>423.52621364747631</v>
      </c>
      <c r="R287" s="173"/>
      <c r="S287" s="173">
        <f>'тарифы 2018 (1)'!AA287</f>
        <v>717</v>
      </c>
      <c r="T287" s="173">
        <f>'тарифы 2018 (1)'!AC287</f>
        <v>519</v>
      </c>
      <c r="U287" s="173">
        <f>'тарифы 2018 (1)'!AE287</f>
        <v>330</v>
      </c>
      <c r="V287" s="173">
        <f>'тарифы 2018 (1)'!AG287</f>
        <v>452</v>
      </c>
      <c r="W287" s="173">
        <f>'тарифы 2018 (1)'!AI287</f>
        <v>405</v>
      </c>
      <c r="X287" s="173">
        <f>'тарифы 2018 (1)'!AK287</f>
        <v>346</v>
      </c>
      <c r="Y287" s="174">
        <v>267</v>
      </c>
      <c r="Z287" s="173">
        <f>'тарифы 2018 (1)'!AO287</f>
        <v>559.29999999999995</v>
      </c>
      <c r="AA287" s="173">
        <f>'тарифы 2018 (1)'!AQ287</f>
        <v>578.64599999999996</v>
      </c>
      <c r="AB287" s="173">
        <f t="shared" si="19"/>
        <v>578.64599999999996</v>
      </c>
      <c r="AC287" s="173">
        <f>'тарифы 2018 (1)'!AS287</f>
        <v>472</v>
      </c>
      <c r="AD287" s="173">
        <f>'тарифы 2018 (1)'!AU287</f>
        <v>449</v>
      </c>
      <c r="AE287" s="173">
        <f>'тарифы 2018 (1)'!AW287</f>
        <v>337</v>
      </c>
      <c r="AF287" s="173">
        <f>'тарифы 2018 (1)'!AY287</f>
        <v>446.42170000000004</v>
      </c>
      <c r="AG287" s="173">
        <f>'тарифы 2018 (1)'!BA287</f>
        <v>623</v>
      </c>
      <c r="AH287" s="173">
        <f>'тарифы 2018 (1)'!BC287</f>
        <v>308.12282527881047</v>
      </c>
      <c r="AI287" s="173">
        <f>'тарифы 2018 (1)'!BE287</f>
        <v>824</v>
      </c>
      <c r="AJ287" s="173">
        <f>'тарифы 2018 (1)'!BG287</f>
        <v>458</v>
      </c>
      <c r="AK287" s="173">
        <f>'тарифы 2018 (1)'!BI287</f>
        <v>480</v>
      </c>
      <c r="AL287" s="173">
        <f>'тарифы 2018 (1)'!BK287</f>
        <v>316</v>
      </c>
      <c r="AM287" s="173">
        <f>'тарифы 2018 (1)'!BM287</f>
        <v>313</v>
      </c>
      <c r="AN287" s="173">
        <f>'тарифы 2018 (1)'!BO287</f>
        <v>501</v>
      </c>
      <c r="AO287" s="173">
        <v>571.08264356000007</v>
      </c>
      <c r="AP287" s="300">
        <f t="shared" si="20"/>
        <v>446.70156491332017</v>
      </c>
      <c r="AQ287" s="300" t="e">
        <f t="shared" si="21"/>
        <v>#REF!</v>
      </c>
    </row>
    <row r="288" spans="1:43" s="195" customFormat="1" ht="41.25" customHeight="1" thickBot="1" x14ac:dyDescent="0.3">
      <c r="A288" s="205">
        <v>212</v>
      </c>
      <c r="B288" s="24" t="s">
        <v>277</v>
      </c>
      <c r="C288" s="1390" t="s">
        <v>3</v>
      </c>
      <c r="D288" s="1390"/>
      <c r="E288" s="1053" t="s">
        <v>8</v>
      </c>
      <c r="F288" s="224" t="e">
        <f>#REF!</f>
        <v>#REF!</v>
      </c>
      <c r="G288" s="1053">
        <v>0.6</v>
      </c>
      <c r="H288" s="206" t="e">
        <f t="shared" si="18"/>
        <v>#REF!</v>
      </c>
      <c r="I288" s="206" t="e">
        <f>(H288*($I$9+#REF!))+H288</f>
        <v>#REF!</v>
      </c>
      <c r="J288" s="274" t="e">
        <f>ROUND(I288*#REF!*#REF!,0)</f>
        <v>#REF!</v>
      </c>
      <c r="K288" s="275" t="e">
        <f>'тарифы 2018 (1)'!K288</f>
        <v>#REF!</v>
      </c>
      <c r="L288" s="173">
        <f>'тарифы 2018 (1)'!M288</f>
        <v>197</v>
      </c>
      <c r="M288" s="173">
        <f>'тарифы 2018 (1)'!O288</f>
        <v>180.4</v>
      </c>
      <c r="N288" s="173">
        <f>'тарифы 2018 (1)'!Q288</f>
        <v>253.5</v>
      </c>
      <c r="O288" s="173">
        <f>'тарифы 2018 (1)'!S288</f>
        <v>266.8</v>
      </c>
      <c r="P288" s="173">
        <f>'тарифы 2018 (1)'!U288</f>
        <v>153</v>
      </c>
      <c r="Q288" s="173">
        <f>'тарифы 2018 (1)'!W288</f>
        <v>264.70388352967268</v>
      </c>
      <c r="R288" s="173">
        <f>'тарифы 2018 (1)'!Y288</f>
        <v>302</v>
      </c>
      <c r="S288" s="173">
        <f>'тарифы 2018 (1)'!AA288</f>
        <v>448</v>
      </c>
      <c r="T288" s="173">
        <f>'тарифы 2018 (1)'!AC288</f>
        <v>324</v>
      </c>
      <c r="U288" s="173">
        <f>'тарифы 2018 (1)'!AE288</f>
        <v>206</v>
      </c>
      <c r="V288" s="173">
        <f>'тарифы 2018 (1)'!AG288</f>
        <v>283</v>
      </c>
      <c r="W288" s="173">
        <f>'тарифы 2018 (1)'!AI288</f>
        <v>253</v>
      </c>
      <c r="X288" s="173">
        <f>'тарифы 2018 (1)'!AK288</f>
        <v>217</v>
      </c>
      <c r="Y288" s="174">
        <v>167</v>
      </c>
      <c r="Z288" s="173">
        <f>'тарифы 2018 (1)'!AO288</f>
        <v>349.6</v>
      </c>
      <c r="AA288" s="173">
        <f>'тарифы 2018 (1)'!AQ288</f>
        <v>360.87599999999998</v>
      </c>
      <c r="AB288" s="173">
        <f t="shared" si="19"/>
        <v>360.87599999999998</v>
      </c>
      <c r="AC288" s="173">
        <f>'тарифы 2018 (1)'!AS288</f>
        <v>295</v>
      </c>
      <c r="AD288" s="173">
        <f>'тарифы 2018 (1)'!AU288</f>
        <v>280.63</v>
      </c>
      <c r="AE288" s="173">
        <f>'тарифы 2018 (1)'!AW288</f>
        <v>211</v>
      </c>
      <c r="AF288" s="173">
        <f>'тарифы 2018 (1)'!AY288</f>
        <v>279.01488000000001</v>
      </c>
      <c r="AG288" s="173">
        <f>'тарифы 2018 (1)'!BA288</f>
        <v>404.00000000000006</v>
      </c>
      <c r="AH288" s="173">
        <f>'тарифы 2018 (1)'!BC288</f>
        <v>192.38500000000002</v>
      </c>
      <c r="AI288" s="173">
        <f>'тарифы 2018 (1)'!BE288</f>
        <v>515</v>
      </c>
      <c r="AJ288" s="173">
        <f>'тарифы 2018 (1)'!BG288</f>
        <v>262</v>
      </c>
      <c r="AK288" s="173">
        <f>'тарифы 2018 (1)'!BI288</f>
        <v>300</v>
      </c>
      <c r="AL288" s="173">
        <f>'тарифы 2018 (1)'!BK288</f>
        <v>198</v>
      </c>
      <c r="AM288" s="173">
        <f>'тарифы 2018 (1)'!BM288</f>
        <v>195</v>
      </c>
      <c r="AN288" s="173">
        <f>'тарифы 2018 (1)'!BO288</f>
        <v>313</v>
      </c>
      <c r="AO288" s="173">
        <v>356.92152188</v>
      </c>
      <c r="AP288" s="300">
        <f t="shared" si="20"/>
        <v>279.62357618032246</v>
      </c>
      <c r="AQ288" s="300" t="e">
        <f t="shared" si="21"/>
        <v>#REF!</v>
      </c>
    </row>
    <row r="289" spans="1:43" s="195" customFormat="1" ht="41.25" customHeight="1" thickBot="1" x14ac:dyDescent="0.3">
      <c r="A289" s="205">
        <v>213</v>
      </c>
      <c r="B289" s="24" t="s">
        <v>278</v>
      </c>
      <c r="C289" s="1390" t="s">
        <v>3</v>
      </c>
      <c r="D289" s="1390"/>
      <c r="E289" s="1053" t="s">
        <v>8</v>
      </c>
      <c r="F289" s="224" t="e">
        <f>#REF!</f>
        <v>#REF!</v>
      </c>
      <c r="G289" s="1053">
        <v>0.34</v>
      </c>
      <c r="H289" s="206" t="e">
        <f t="shared" si="18"/>
        <v>#REF!</v>
      </c>
      <c r="I289" s="206" t="e">
        <f>(H289*($I$9+#REF!))+H289</f>
        <v>#REF!</v>
      </c>
      <c r="J289" s="274" t="e">
        <f>ROUND(I289*#REF!*#REF!,0)</f>
        <v>#REF!</v>
      </c>
      <c r="K289" s="275" t="e">
        <f>'тарифы 2018 (1)'!K289</f>
        <v>#REF!</v>
      </c>
      <c r="L289" s="173">
        <f>'тарифы 2018 (1)'!M289</f>
        <v>111</v>
      </c>
      <c r="M289" s="173">
        <f>'тарифы 2018 (1)'!O289</f>
        <v>102.2</v>
      </c>
      <c r="N289" s="173">
        <f>'тарифы 2018 (1)'!Q289</f>
        <v>143.25</v>
      </c>
      <c r="O289" s="173">
        <f>'тарифы 2018 (1)'!S289</f>
        <v>151.19999999999999</v>
      </c>
      <c r="P289" s="173">
        <f>'тарифы 2018 (1)'!U289</f>
        <v>87</v>
      </c>
      <c r="Q289" s="173">
        <f>'тарифы 2018 (1)'!W289</f>
        <v>149.99886733348117</v>
      </c>
      <c r="R289" s="192">
        <f>'тарифы 2018 (1)'!Y289</f>
        <v>1257</v>
      </c>
      <c r="S289" s="173">
        <f>'тарифы 2018 (1)'!AA289</f>
        <v>254</v>
      </c>
      <c r="T289" s="173">
        <f>'тарифы 2018 (1)'!AC289</f>
        <v>184</v>
      </c>
      <c r="U289" s="173">
        <f>'тарифы 2018 (1)'!AE289</f>
        <v>117</v>
      </c>
      <c r="V289" s="173">
        <f>'тарифы 2018 (1)'!AG289</f>
        <v>160</v>
      </c>
      <c r="W289" s="173">
        <f>'тарифы 2018 (1)'!AI289</f>
        <v>143</v>
      </c>
      <c r="X289" s="173">
        <f>'тарифы 2018 (1)'!AK289</f>
        <v>122</v>
      </c>
      <c r="Y289" s="174">
        <v>693</v>
      </c>
      <c r="Z289" s="173">
        <f>'тарифы 2018 (1)'!AO289</f>
        <v>198.1</v>
      </c>
      <c r="AA289" s="173">
        <f>'тарифы 2018 (1)'!AQ289</f>
        <v>1504.6869999999999</v>
      </c>
      <c r="AB289" s="173">
        <f t="shared" si="19"/>
        <v>1504.6869999999999</v>
      </c>
      <c r="AC289" s="173">
        <f>'тарифы 2018 (1)'!AS289</f>
        <v>167</v>
      </c>
      <c r="AD289" s="173">
        <f>'тарифы 2018 (1)'!AU289</f>
        <v>159.02000000000001</v>
      </c>
      <c r="AE289" s="173">
        <f>'тарифы 2018 (1)'!AW289</f>
        <v>119</v>
      </c>
      <c r="AF289" s="173">
        <f>'тарифы 2018 (1)'!AY289</f>
        <v>1162.5514600000001</v>
      </c>
      <c r="AG289" s="173">
        <f>'тарифы 2018 (1)'!BA289</f>
        <v>193</v>
      </c>
      <c r="AH289" s="173">
        <f>'тарифы 2018 (1)'!BC289</f>
        <v>108.48167539267017</v>
      </c>
      <c r="AI289" s="173">
        <f>'тарифы 2018 (1)'!BE289</f>
        <v>292</v>
      </c>
      <c r="AJ289" s="173">
        <f>'тарифы 2018 (1)'!BG289</f>
        <v>162</v>
      </c>
      <c r="AK289" s="173">
        <f>'тарифы 2018 (1)'!BI289</f>
        <v>170</v>
      </c>
      <c r="AL289" s="173">
        <f>'тарифы 2018 (1)'!BK289</f>
        <v>112</v>
      </c>
      <c r="AM289" s="173">
        <f>'тарифы 2018 (1)'!BM289</f>
        <v>111</v>
      </c>
      <c r="AN289" s="173">
        <f>'тарифы 2018 (1)'!BO289</f>
        <v>177</v>
      </c>
      <c r="AO289" s="173">
        <v>258.5</v>
      </c>
      <c r="AP289" s="300">
        <f t="shared" si="20"/>
        <v>335.7892000908717</v>
      </c>
      <c r="AQ289" s="300" t="e">
        <f t="shared" si="21"/>
        <v>#REF!</v>
      </c>
    </row>
    <row r="290" spans="1:43" s="195" customFormat="1" ht="41.25" customHeight="1" thickBot="1" x14ac:dyDescent="0.3">
      <c r="A290" s="205">
        <v>214</v>
      </c>
      <c r="B290" s="24" t="s">
        <v>279</v>
      </c>
      <c r="C290" s="1390" t="s">
        <v>3</v>
      </c>
      <c r="D290" s="1390"/>
      <c r="E290" s="1053" t="s">
        <v>8</v>
      </c>
      <c r="F290" s="224" t="e">
        <f>#REF!</f>
        <v>#REF!</v>
      </c>
      <c r="G290" s="1053">
        <v>1.04</v>
      </c>
      <c r="H290" s="206" t="e">
        <f t="shared" si="18"/>
        <v>#REF!</v>
      </c>
      <c r="I290" s="206" t="e">
        <f>(H290*($I$9+#REF!))+H290</f>
        <v>#REF!</v>
      </c>
      <c r="J290" s="274" t="e">
        <f>ROUND(I290*#REF!*#REF!,0)</f>
        <v>#REF!</v>
      </c>
      <c r="K290" s="275" t="e">
        <f>'тарифы 2018 (1)'!K290</f>
        <v>#REF!</v>
      </c>
      <c r="L290" s="173">
        <f>'тарифы 2018 (1)'!M290</f>
        <v>341</v>
      </c>
      <c r="M290" s="173">
        <f>'тарифы 2018 (1)'!O290</f>
        <v>312.7</v>
      </c>
      <c r="N290" s="173">
        <f>'тарифы 2018 (1)'!Q290</f>
        <v>438.75</v>
      </c>
      <c r="O290" s="173">
        <f>'тарифы 2018 (1)'!S290</f>
        <v>462.5</v>
      </c>
      <c r="P290" s="173">
        <f>'тарифы 2018 (1)'!U290</f>
        <v>265</v>
      </c>
      <c r="Q290" s="173">
        <f>'тарифы 2018 (1)'!W290</f>
        <v>458.82006478476603</v>
      </c>
      <c r="R290" s="173">
        <f>'тарифы 2018 (1)'!Y290</f>
        <v>523</v>
      </c>
      <c r="S290" s="173">
        <f>'тарифы 2018 (1)'!AA290</f>
        <v>777</v>
      </c>
      <c r="T290" s="173">
        <f>'тарифы 2018 (1)'!AC290</f>
        <v>562</v>
      </c>
      <c r="U290" s="173">
        <f>'тарифы 2018 (1)'!AE290</f>
        <v>358</v>
      </c>
      <c r="V290" s="173">
        <f>'тарифы 2018 (1)'!AG290</f>
        <v>490</v>
      </c>
      <c r="W290" s="173">
        <f>'тарифы 2018 (1)'!AI290</f>
        <v>438</v>
      </c>
      <c r="X290" s="173">
        <f>'тарифы 2018 (1)'!AK290</f>
        <v>374</v>
      </c>
      <c r="Y290" s="174">
        <v>289</v>
      </c>
      <c r="Z290" s="173">
        <f>'тарифы 2018 (1)'!AO290</f>
        <v>605.9</v>
      </c>
      <c r="AA290" s="173">
        <f>'тарифы 2018 (1)'!AQ290</f>
        <v>626.34799999999996</v>
      </c>
      <c r="AB290" s="173">
        <f t="shared" si="19"/>
        <v>626.34799999999996</v>
      </c>
      <c r="AC290" s="173">
        <f>'тарифы 2018 (1)'!AS290</f>
        <v>512</v>
      </c>
      <c r="AD290" s="173">
        <f>'тарифы 2018 (1)'!AU290</f>
        <v>486.42</v>
      </c>
      <c r="AE290" s="173">
        <f>'тарифы 2018 (1)'!AW290</f>
        <v>365</v>
      </c>
      <c r="AF290" s="173">
        <f>'тарифы 2018 (1)'!AY290</f>
        <v>483.61735999999996</v>
      </c>
      <c r="AG290" s="173">
        <f>'тарифы 2018 (1)'!BA290</f>
        <v>658</v>
      </c>
      <c r="AH290" s="173">
        <f>'тарифы 2018 (1)'!BC290</f>
        <v>333.27012006861065</v>
      </c>
      <c r="AI290" s="173">
        <f>'тарифы 2018 (1)'!BE290</f>
        <v>892</v>
      </c>
      <c r="AJ290" s="173">
        <f>'тарифы 2018 (1)'!BG290</f>
        <v>454</v>
      </c>
      <c r="AK290" s="173">
        <f>'тарифы 2018 (1)'!BI290</f>
        <v>520</v>
      </c>
      <c r="AL290" s="173">
        <f>'тарифы 2018 (1)'!BK290</f>
        <v>343</v>
      </c>
      <c r="AM290" s="173">
        <f>'тарифы 2018 (1)'!BM290</f>
        <v>339</v>
      </c>
      <c r="AN290" s="173">
        <f>'тарифы 2018 (1)'!BO290</f>
        <v>543</v>
      </c>
      <c r="AO290" s="173">
        <v>618.67856424000001</v>
      </c>
      <c r="AP290" s="300">
        <f t="shared" si="20"/>
        <v>483.21173696977917</v>
      </c>
      <c r="AQ290" s="300" t="e">
        <f t="shared" si="21"/>
        <v>#REF!</v>
      </c>
    </row>
    <row r="291" spans="1:43" s="195" customFormat="1" ht="41.25" customHeight="1" thickBot="1" x14ac:dyDescent="0.3">
      <c r="A291" s="205">
        <v>215</v>
      </c>
      <c r="B291" s="24" t="s">
        <v>280</v>
      </c>
      <c r="C291" s="1390" t="s">
        <v>3</v>
      </c>
      <c r="D291" s="1390"/>
      <c r="E291" s="1053" t="s">
        <v>8</v>
      </c>
      <c r="F291" s="224" t="e">
        <f>#REF!</f>
        <v>#REF!</v>
      </c>
      <c r="G291" s="1053">
        <v>1.18</v>
      </c>
      <c r="H291" s="206" t="e">
        <f t="shared" si="18"/>
        <v>#REF!</v>
      </c>
      <c r="I291" s="206" t="e">
        <f>(H291*($I$9+#REF!))+H291</f>
        <v>#REF!</v>
      </c>
      <c r="J291" s="274" t="e">
        <f>ROUND(I291*#REF!*#REF!,0)</f>
        <v>#REF!</v>
      </c>
      <c r="K291" s="275" t="e">
        <f>'тарифы 2018 (1)'!K291</f>
        <v>#REF!</v>
      </c>
      <c r="L291" s="173">
        <f>'тарифы 2018 (1)'!M291</f>
        <v>387</v>
      </c>
      <c r="M291" s="173">
        <f>'тарифы 2018 (1)'!O291</f>
        <v>354.8</v>
      </c>
      <c r="N291" s="173">
        <f>'тарифы 2018 (1)'!Q291</f>
        <v>498</v>
      </c>
      <c r="O291" s="173">
        <f>'тарифы 2018 (1)'!S291</f>
        <v>524.70000000000005</v>
      </c>
      <c r="P291" s="173">
        <f>'тарифы 2018 (1)'!U291</f>
        <v>300</v>
      </c>
      <c r="Q291" s="173">
        <f>'тарифы 2018 (1)'!W291</f>
        <v>520.58430427502299</v>
      </c>
      <c r="R291" s="173">
        <f>'тарифы 2018 (1)'!Y291</f>
        <v>513</v>
      </c>
      <c r="S291" s="173">
        <f>'тарифы 2018 (1)'!AA291</f>
        <v>881</v>
      </c>
      <c r="T291" s="173">
        <f>'тарифы 2018 (1)'!AC291</f>
        <v>638</v>
      </c>
      <c r="U291" s="173">
        <f>'тарифы 2018 (1)'!AE291</f>
        <v>406</v>
      </c>
      <c r="V291" s="173">
        <f>'тарифы 2018 (1)'!AG291</f>
        <v>556</v>
      </c>
      <c r="W291" s="173">
        <f>'тарифы 2018 (1)'!AI291</f>
        <v>498</v>
      </c>
      <c r="X291" s="173">
        <f>'тарифы 2018 (1)'!AK291</f>
        <v>426</v>
      </c>
      <c r="Y291" s="174">
        <v>328</v>
      </c>
      <c r="Z291" s="173">
        <f>'тарифы 2018 (1)'!AO291</f>
        <v>687.5</v>
      </c>
      <c r="AA291" s="173">
        <f>'тарифы 2018 (1)'!AQ291</f>
        <v>710.34499999999991</v>
      </c>
      <c r="AB291" s="173">
        <f t="shared" si="19"/>
        <v>710.34499999999991</v>
      </c>
      <c r="AC291" s="173">
        <f>'тарифы 2018 (1)'!AS291</f>
        <v>581</v>
      </c>
      <c r="AD291" s="173">
        <f>'тарифы 2018 (1)'!AU291</f>
        <v>551.9</v>
      </c>
      <c r="AE291" s="173">
        <f>'тарифы 2018 (1)'!AW291</f>
        <v>414</v>
      </c>
      <c r="AF291" s="173">
        <f>'тарифы 2018 (1)'!AY291</f>
        <v>548.72293999999999</v>
      </c>
      <c r="AG291" s="173">
        <f>'тарифы 2018 (1)'!BA291</f>
        <v>756</v>
      </c>
      <c r="AH291" s="173">
        <f>'тарифы 2018 (1)'!BC291</f>
        <v>378.60151285930414</v>
      </c>
      <c r="AI291" s="173">
        <f>'тарифы 2018 (1)'!BE291</f>
        <v>1013</v>
      </c>
      <c r="AJ291" s="173">
        <f>'тарифы 2018 (1)'!BG291</f>
        <v>515</v>
      </c>
      <c r="AK291" s="173">
        <f>'тарифы 2018 (1)'!BI291</f>
        <v>590</v>
      </c>
      <c r="AL291" s="173">
        <f>'тарифы 2018 (1)'!BK291</f>
        <v>389</v>
      </c>
      <c r="AM291" s="173">
        <f>'тарифы 2018 (1)'!BM291</f>
        <v>385</v>
      </c>
      <c r="AN291" s="173">
        <f>'тарифы 2018 (1)'!BO291</f>
        <v>616</v>
      </c>
      <c r="AO291" s="173">
        <v>701.95432428000004</v>
      </c>
      <c r="AP291" s="300">
        <f t="shared" si="20"/>
        <v>545.98176938047754</v>
      </c>
      <c r="AQ291" s="300" t="e">
        <f t="shared" si="21"/>
        <v>#REF!</v>
      </c>
    </row>
    <row r="292" spans="1:43" s="195" customFormat="1" ht="41.25" customHeight="1" thickBot="1" x14ac:dyDescent="0.3">
      <c r="A292" s="205">
        <v>216</v>
      </c>
      <c r="B292" s="24" t="s">
        <v>281</v>
      </c>
      <c r="C292" s="1390" t="s">
        <v>3</v>
      </c>
      <c r="D292" s="1390"/>
      <c r="E292" s="1053" t="s">
        <v>8</v>
      </c>
      <c r="F292" s="224" t="e">
        <f>#REF!</f>
        <v>#REF!</v>
      </c>
      <c r="G292" s="1053">
        <v>0.68</v>
      </c>
      <c r="H292" s="206" t="e">
        <f t="shared" si="18"/>
        <v>#REF!</v>
      </c>
      <c r="I292" s="206" t="e">
        <f>(H292*($I$9+#REF!))+H292</f>
        <v>#REF!</v>
      </c>
      <c r="J292" s="274" t="e">
        <f>ROUND(I292*#REF!*#REF!,0)</f>
        <v>#REF!</v>
      </c>
      <c r="K292" s="275" t="e">
        <f>'тарифы 2018 (1)'!K292</f>
        <v>#REF!</v>
      </c>
      <c r="L292" s="173">
        <f>'тарифы 2018 (1)'!M292</f>
        <v>223</v>
      </c>
      <c r="M292" s="173">
        <f>'тарифы 2018 (1)'!O292</f>
        <v>204.5</v>
      </c>
      <c r="N292" s="173">
        <f>'тарифы 2018 (1)'!Q292</f>
        <v>287.25</v>
      </c>
      <c r="O292" s="173">
        <f>'тарифы 2018 (1)'!S292</f>
        <v>302.39999999999998</v>
      </c>
      <c r="P292" s="173">
        <f>'тарифы 2018 (1)'!U292</f>
        <v>173</v>
      </c>
      <c r="Q292" s="173">
        <f>'тарифы 2018 (1)'!W292</f>
        <v>299.99773466696234</v>
      </c>
      <c r="R292" s="173">
        <f>'тарифы 2018 (1)'!Y292</f>
        <v>342</v>
      </c>
      <c r="S292" s="173">
        <f>'тарифы 2018 (1)'!AA292</f>
        <v>508</v>
      </c>
      <c r="T292" s="173">
        <f>'тарифы 2018 (1)'!AC292</f>
        <v>368</v>
      </c>
      <c r="U292" s="173">
        <f>'тарифы 2018 (1)'!AE292</f>
        <v>234</v>
      </c>
      <c r="V292" s="173">
        <f>'тарифы 2018 (1)'!AG292</f>
        <v>320</v>
      </c>
      <c r="W292" s="173">
        <f>'тарифы 2018 (1)'!AI292</f>
        <v>287</v>
      </c>
      <c r="X292" s="173">
        <f>'тарифы 2018 (1)'!AK292</f>
        <v>245</v>
      </c>
      <c r="Y292" s="174">
        <v>189</v>
      </c>
      <c r="Z292" s="173">
        <f>'тарифы 2018 (1)'!AO292</f>
        <v>396.2</v>
      </c>
      <c r="AA292" s="173">
        <f>'тарифы 2018 (1)'!AQ292</f>
        <v>408.57799999999997</v>
      </c>
      <c r="AB292" s="173">
        <f t="shared" si="19"/>
        <v>408.57799999999997</v>
      </c>
      <c r="AC292" s="173">
        <f>'тарифы 2018 (1)'!AS292</f>
        <v>335</v>
      </c>
      <c r="AD292" s="173">
        <f>'тарифы 2018 (1)'!AU292</f>
        <v>318.04000000000002</v>
      </c>
      <c r="AE292" s="173">
        <f>'тарифы 2018 (1)'!AW292</f>
        <v>239</v>
      </c>
      <c r="AF292" s="173">
        <f>'тарифы 2018 (1)'!AY292</f>
        <v>316.21054000000004</v>
      </c>
      <c r="AG292" s="173">
        <f>'тарифы 2018 (1)'!BA292</f>
        <v>457.99999999999994</v>
      </c>
      <c r="AH292" s="173">
        <f>'тарифы 2018 (1)'!BC292</f>
        <v>218.07664041994752</v>
      </c>
      <c r="AI292" s="173">
        <f>'тарифы 2018 (1)'!BE292</f>
        <v>584</v>
      </c>
      <c r="AJ292" s="173">
        <f>'тарифы 2018 (1)'!BG292</f>
        <v>296</v>
      </c>
      <c r="AK292" s="173">
        <f>'тарифы 2018 (1)'!BI292</f>
        <v>340</v>
      </c>
      <c r="AL292" s="173">
        <f>'тарифы 2018 (1)'!BK292</f>
        <v>224</v>
      </c>
      <c r="AM292" s="173">
        <f>'тарифы 2018 (1)'!BM292</f>
        <v>222</v>
      </c>
      <c r="AN292" s="173">
        <f>'тарифы 2018 (1)'!BO292</f>
        <v>355</v>
      </c>
      <c r="AO292" s="173">
        <v>404.51744256000001</v>
      </c>
      <c r="AP292" s="300">
        <f t="shared" si="20"/>
        <v>316.87827858823033</v>
      </c>
      <c r="AQ292" s="300" t="e">
        <f t="shared" si="21"/>
        <v>#REF!</v>
      </c>
    </row>
    <row r="293" spans="1:43" s="195" customFormat="1" ht="41.25" customHeight="1" thickBot="1" x14ac:dyDescent="0.3">
      <c r="A293" s="205">
        <v>217</v>
      </c>
      <c r="B293" s="24" t="s">
        <v>282</v>
      </c>
      <c r="C293" s="1390" t="s">
        <v>3</v>
      </c>
      <c r="D293" s="1390"/>
      <c r="E293" s="1053" t="s">
        <v>8</v>
      </c>
      <c r="F293" s="224" t="e">
        <f>#REF!</f>
        <v>#REF!</v>
      </c>
      <c r="G293" s="1053">
        <v>1.44</v>
      </c>
      <c r="H293" s="206" t="e">
        <f t="shared" si="18"/>
        <v>#REF!</v>
      </c>
      <c r="I293" s="206" t="e">
        <f>(H293*($I$9+#REF!))+H293</f>
        <v>#REF!</v>
      </c>
      <c r="J293" s="274" t="e">
        <f>ROUND(I293*#REF!*#REF!,0)</f>
        <v>#REF!</v>
      </c>
      <c r="K293" s="275" t="e">
        <f>'тарифы 2018 (1)'!K293</f>
        <v>#REF!</v>
      </c>
      <c r="L293" s="173">
        <f>'тарифы 2018 (1)'!M293</f>
        <v>472</v>
      </c>
      <c r="M293" s="173">
        <f>'тарифы 2018 (1)'!O293</f>
        <v>433</v>
      </c>
      <c r="N293" s="173">
        <f>'тарифы 2018 (1)'!Q293</f>
        <v>607.5</v>
      </c>
      <c r="O293" s="173">
        <f>'тарифы 2018 (1)'!S293</f>
        <v>640.4</v>
      </c>
      <c r="P293" s="173">
        <f>'тарифы 2018 (1)'!U293</f>
        <v>366</v>
      </c>
      <c r="Q293" s="173">
        <f>'тарифы 2018 (1)'!W293</f>
        <v>635.28932047121441</v>
      </c>
      <c r="R293" s="173">
        <f>'тарифы 2018 (1)'!Y293</f>
        <v>724</v>
      </c>
      <c r="S293" s="173">
        <f>'тарифы 2018 (1)'!AA293</f>
        <v>1075</v>
      </c>
      <c r="T293" s="173">
        <f>'тарифы 2018 (1)'!AC293</f>
        <v>779</v>
      </c>
      <c r="U293" s="173">
        <f>'тарифы 2018 (1)'!AE293</f>
        <v>495</v>
      </c>
      <c r="V293" s="173">
        <f>'тарифы 2018 (1)'!AG293</f>
        <v>679</v>
      </c>
      <c r="W293" s="173">
        <f>'тарифы 2018 (1)'!AI293</f>
        <v>608</v>
      </c>
      <c r="X293" s="173">
        <f>'тарифы 2018 (1)'!AK293</f>
        <v>519</v>
      </c>
      <c r="Y293" s="174">
        <v>399</v>
      </c>
      <c r="Z293" s="173">
        <f>'тарифы 2018 (1)'!AO293</f>
        <v>838.9</v>
      </c>
      <c r="AA293" s="173">
        <f>'тарифы 2018 (1)'!AQ293</f>
        <v>382.13449999999995</v>
      </c>
      <c r="AB293" s="173">
        <f t="shared" si="19"/>
        <v>382.13449999999995</v>
      </c>
      <c r="AC293" s="173">
        <f>'тарифы 2018 (1)'!AS293</f>
        <v>709</v>
      </c>
      <c r="AD293" s="173">
        <f>'тарифы 2018 (1)'!AU293</f>
        <v>673.5</v>
      </c>
      <c r="AE293" s="173">
        <f>'тарифы 2018 (1)'!AW293</f>
        <v>506</v>
      </c>
      <c r="AF293" s="173">
        <f>'тарифы 2018 (1)'!AY293</f>
        <v>669.62728000000004</v>
      </c>
      <c r="AG293" s="173">
        <f>'тарифы 2018 (1)'!BA293</f>
        <v>926</v>
      </c>
      <c r="AH293" s="173">
        <f>'тарифы 2018 (1)'!BC293</f>
        <v>461.34562577447338</v>
      </c>
      <c r="AI293" s="173">
        <f>'тарифы 2018 (1)'!BE293</f>
        <v>1236</v>
      </c>
      <c r="AJ293" s="173">
        <f>'тарифы 2018 (1)'!BG293</f>
        <v>628</v>
      </c>
      <c r="AK293" s="173">
        <f>'тарифы 2018 (1)'!BI293</f>
        <v>720</v>
      </c>
      <c r="AL293" s="173">
        <f>'тарифы 2018 (1)'!BK293</f>
        <v>475</v>
      </c>
      <c r="AM293" s="173">
        <f>'тарифы 2018 (1)'!BM293</f>
        <v>469</v>
      </c>
      <c r="AN293" s="173">
        <f>'тарифы 2018 (1)'!BO293</f>
        <v>751</v>
      </c>
      <c r="AO293" s="173">
        <v>856.63080580000008</v>
      </c>
      <c r="AP293" s="300">
        <f t="shared" si="20"/>
        <v>637.21540106818964</v>
      </c>
      <c r="AQ293" s="300" t="e">
        <f t="shared" si="21"/>
        <v>#REF!</v>
      </c>
    </row>
    <row r="294" spans="1:43" s="195" customFormat="1" ht="41.25" customHeight="1" thickBot="1" x14ac:dyDescent="0.3">
      <c r="A294" s="205">
        <v>218</v>
      </c>
      <c r="B294" s="24" t="s">
        <v>283</v>
      </c>
      <c r="C294" s="1390" t="s">
        <v>3</v>
      </c>
      <c r="D294" s="1390"/>
      <c r="E294" s="1053" t="s">
        <v>8</v>
      </c>
      <c r="F294" s="224" t="e">
        <f>#REF!</f>
        <v>#REF!</v>
      </c>
      <c r="G294" s="1053">
        <v>0.32</v>
      </c>
      <c r="H294" s="206" t="e">
        <f t="shared" si="18"/>
        <v>#REF!</v>
      </c>
      <c r="I294" s="206" t="e">
        <f>(H294*($I$9+#REF!))+H294</f>
        <v>#REF!</v>
      </c>
      <c r="J294" s="274" t="e">
        <f>ROUND(I294*#REF!*#REF!,0)</f>
        <v>#REF!</v>
      </c>
      <c r="K294" s="275" t="e">
        <f>'тарифы 2018 (1)'!K294</f>
        <v>#REF!</v>
      </c>
      <c r="L294" s="173">
        <f>'тарифы 2018 (1)'!M294</f>
        <v>105</v>
      </c>
      <c r="M294" s="173">
        <f>'тарифы 2018 (1)'!O294</f>
        <v>96.2</v>
      </c>
      <c r="N294" s="173">
        <f>'тарифы 2018 (1)'!Q294</f>
        <v>135</v>
      </c>
      <c r="O294" s="173">
        <f>'тарифы 2018 (1)'!S294</f>
        <v>142.30000000000001</v>
      </c>
      <c r="P294" s="173">
        <f>'тарифы 2018 (1)'!U294</f>
        <v>81</v>
      </c>
      <c r="Q294" s="173">
        <f>'тарифы 2018 (1)'!W294</f>
        <v>141.17540454915877</v>
      </c>
      <c r="R294" s="173">
        <f>'тарифы 2018 (1)'!Y294</f>
        <v>161</v>
      </c>
      <c r="S294" s="173">
        <f>'тарифы 2018 (1)'!AA294</f>
        <v>239</v>
      </c>
      <c r="T294" s="173">
        <f>'тарифы 2018 (1)'!AC294</f>
        <v>173</v>
      </c>
      <c r="U294" s="173">
        <f>'тарифы 2018 (1)'!AE294</f>
        <v>110</v>
      </c>
      <c r="V294" s="173">
        <f>'тарифы 2018 (1)'!AG294</f>
        <v>151</v>
      </c>
      <c r="W294" s="173">
        <f>'тарифы 2018 (1)'!AI294</f>
        <v>135</v>
      </c>
      <c r="X294" s="173">
        <f>'тарифы 2018 (1)'!AK294</f>
        <v>115</v>
      </c>
      <c r="Y294" s="174">
        <v>89</v>
      </c>
      <c r="Z294" s="173">
        <f>'тарифы 2018 (1)'!AO294</f>
        <v>186.4</v>
      </c>
      <c r="AA294" s="173">
        <f>'тарифы 2018 (1)'!AQ294</f>
        <v>192.88199999999998</v>
      </c>
      <c r="AB294" s="173">
        <f t="shared" si="19"/>
        <v>192.88199999999998</v>
      </c>
      <c r="AC294" s="173">
        <f>'тарифы 2018 (1)'!AS294</f>
        <v>157</v>
      </c>
      <c r="AD294" s="173">
        <f>'тарифы 2018 (1)'!AU294</f>
        <v>149.66999999999999</v>
      </c>
      <c r="AE294" s="173">
        <f>'тарифы 2018 (1)'!AW294</f>
        <v>112</v>
      </c>
      <c r="AF294" s="173">
        <f>'тарифы 2018 (1)'!AY294</f>
        <v>148.80372000000003</v>
      </c>
      <c r="AG294" s="173">
        <f>'тарифы 2018 (1)'!BA294</f>
        <v>206</v>
      </c>
      <c r="AH294" s="173">
        <f>'тарифы 2018 (1)'!BC294</f>
        <v>102.88357541899443</v>
      </c>
      <c r="AI294" s="173">
        <f>'тарифы 2018 (1)'!BE294</f>
        <v>275</v>
      </c>
      <c r="AJ294" s="173">
        <f>'тарифы 2018 (1)'!BG294</f>
        <v>140</v>
      </c>
      <c r="AK294" s="173">
        <f>'тарифы 2018 (1)'!BI294</f>
        <v>160</v>
      </c>
      <c r="AL294" s="173">
        <f>'тарифы 2018 (1)'!BK294</f>
        <v>105</v>
      </c>
      <c r="AM294" s="173">
        <f>'тарифы 2018 (1)'!BM294</f>
        <v>104</v>
      </c>
      <c r="AN294" s="173">
        <f>'тарифы 2018 (1)'!BO294</f>
        <v>167</v>
      </c>
      <c r="AO294" s="173">
        <v>190.35632088</v>
      </c>
      <c r="AP294" s="300">
        <f t="shared" si="20"/>
        <v>148.78510069493845</v>
      </c>
      <c r="AQ294" s="300" t="e">
        <f t="shared" si="21"/>
        <v>#REF!</v>
      </c>
    </row>
    <row r="295" spans="1:43" s="195" customFormat="1" ht="41.25" customHeight="1" thickBot="1" x14ac:dyDescent="0.3">
      <c r="A295" s="205">
        <v>219</v>
      </c>
      <c r="B295" s="24" t="s">
        <v>284</v>
      </c>
      <c r="C295" s="1390" t="s">
        <v>3</v>
      </c>
      <c r="D295" s="1390"/>
      <c r="E295" s="1053" t="s">
        <v>8</v>
      </c>
      <c r="F295" s="224" t="e">
        <f>#REF!</f>
        <v>#REF!</v>
      </c>
      <c r="G295" s="1053">
        <v>0.55000000000000004</v>
      </c>
      <c r="H295" s="206" t="e">
        <f t="shared" si="18"/>
        <v>#REF!</v>
      </c>
      <c r="I295" s="206" t="e">
        <f>(H295*($I$9+#REF!))+H295</f>
        <v>#REF!</v>
      </c>
      <c r="J295" s="274" t="e">
        <f>ROUND(I295*#REF!*#REF!,0)</f>
        <v>#REF!</v>
      </c>
      <c r="K295" s="275" t="e">
        <f>'тарифы 2018 (1)'!K295</f>
        <v>#REF!</v>
      </c>
      <c r="L295" s="173">
        <f>'тарифы 2018 (1)'!M295</f>
        <v>180</v>
      </c>
      <c r="M295" s="173">
        <f>'тарифы 2018 (1)'!O295</f>
        <v>165.4</v>
      </c>
      <c r="N295" s="173">
        <f>'тарифы 2018 (1)'!Q295</f>
        <v>231.75</v>
      </c>
      <c r="O295" s="173">
        <f>'тарифы 2018 (1)'!S295</f>
        <v>244.6</v>
      </c>
      <c r="P295" s="173">
        <f>'тарифы 2018 (1)'!U295</f>
        <v>140</v>
      </c>
      <c r="Q295" s="173">
        <f>'тарифы 2018 (1)'!W295</f>
        <v>242.64522656886663</v>
      </c>
      <c r="R295" s="173"/>
      <c r="S295" s="173">
        <f>'тарифы 2018 (1)'!AA295</f>
        <v>411</v>
      </c>
      <c r="T295" s="173">
        <f>'тарифы 2018 (1)'!AC295</f>
        <v>297</v>
      </c>
      <c r="U295" s="173">
        <f>'тарифы 2018 (1)'!AE295</f>
        <v>189</v>
      </c>
      <c r="V295" s="173">
        <f>'тарифы 2018 (1)'!AG295</f>
        <v>259</v>
      </c>
      <c r="W295" s="173">
        <f>'тарифы 2018 (1)'!AI295</f>
        <v>232</v>
      </c>
      <c r="X295" s="173">
        <f>'тарифы 2018 (1)'!AK295</f>
        <v>198</v>
      </c>
      <c r="Y295" s="174">
        <v>139</v>
      </c>
      <c r="Z295" s="173">
        <f>'тарифы 2018 (1)'!AO295</f>
        <v>320.39999999999998</v>
      </c>
      <c r="AA295" s="173">
        <f>'тарифы 2018 (1)'!AQ295</f>
        <v>300.72999999999996</v>
      </c>
      <c r="AB295" s="173">
        <f t="shared" si="19"/>
        <v>300.72999999999996</v>
      </c>
      <c r="AC295" s="173">
        <f>'тарифы 2018 (1)'!AS295</f>
        <v>271</v>
      </c>
      <c r="AD295" s="173">
        <f>'тарифы 2018 (1)'!AU295</f>
        <v>257.24</v>
      </c>
      <c r="AE295" s="173">
        <f>'тарифы 2018 (1)'!AW295</f>
        <v>193</v>
      </c>
      <c r="AF295" s="173">
        <f>'тарифы 2018 (1)'!AY295</f>
        <v>232.51239999999999</v>
      </c>
      <c r="AG295" s="173">
        <f>'тарифы 2018 (1)'!BA295</f>
        <v>339</v>
      </c>
      <c r="AH295" s="173">
        <f>'тарифы 2018 (1)'!BC295</f>
        <v>176.72727272727275</v>
      </c>
      <c r="AI295" s="173">
        <f>'тарифы 2018 (1)'!BE295</f>
        <v>472</v>
      </c>
      <c r="AJ295" s="173">
        <f>'тарифы 2018 (1)'!BG295</f>
        <v>219</v>
      </c>
      <c r="AK295" s="173">
        <f>'тарифы 2018 (1)'!BI295</f>
        <v>275</v>
      </c>
      <c r="AL295" s="173">
        <f>'тарифы 2018 (1)'!BK295</f>
        <v>181</v>
      </c>
      <c r="AM295" s="173">
        <f>'тарифы 2018 (1)'!BM295</f>
        <v>180</v>
      </c>
      <c r="AN295" s="173">
        <f>'тарифы 2018 (1)'!BO295</f>
        <v>287</v>
      </c>
      <c r="AO295" s="173">
        <v>297.43688171999997</v>
      </c>
      <c r="AP295" s="300">
        <f t="shared" si="20"/>
        <v>249.38523382814273</v>
      </c>
      <c r="AQ295" s="300" t="e">
        <f t="shared" si="21"/>
        <v>#REF!</v>
      </c>
    </row>
    <row r="296" spans="1:43" s="195" customFormat="1" ht="41.25" customHeight="1" thickBot="1" x14ac:dyDescent="0.3">
      <c r="A296" s="205">
        <v>220</v>
      </c>
      <c r="B296" s="24" t="s">
        <v>146</v>
      </c>
      <c r="C296" s="1390" t="s">
        <v>3</v>
      </c>
      <c r="D296" s="1390"/>
      <c r="E296" s="1053" t="s">
        <v>8</v>
      </c>
      <c r="F296" s="224" t="e">
        <f>#REF!</f>
        <v>#REF!</v>
      </c>
      <c r="G296" s="1053">
        <v>0.65</v>
      </c>
      <c r="H296" s="206" t="e">
        <f t="shared" si="18"/>
        <v>#REF!</v>
      </c>
      <c r="I296" s="206" t="e">
        <f>(H296*($I$9+#REF!))+H296</f>
        <v>#REF!</v>
      </c>
      <c r="J296" s="274" t="e">
        <f>ROUND(I296*#REF!*#REF!,0)</f>
        <v>#REF!</v>
      </c>
      <c r="K296" s="275" t="e">
        <f>'тарифы 2018 (1)'!K296</f>
        <v>#REF!</v>
      </c>
      <c r="L296" s="173">
        <f>'тарифы 2018 (1)'!M296</f>
        <v>213</v>
      </c>
      <c r="M296" s="173">
        <f>'тарифы 2018 (1)'!O296</f>
        <v>195.4</v>
      </c>
      <c r="N296" s="173">
        <f>'тарифы 2018 (1)'!Q296</f>
        <v>274.5</v>
      </c>
      <c r="O296" s="173">
        <f>'тарифы 2018 (1)'!S296</f>
        <v>289</v>
      </c>
      <c r="P296" s="173">
        <f>'тарифы 2018 (1)'!U296</f>
        <v>165</v>
      </c>
      <c r="Q296" s="173">
        <f>'тарифы 2018 (1)'!W296</f>
        <v>286.76254049047878</v>
      </c>
      <c r="R296" s="173">
        <f>'тарифы 2018 (1)'!Y296</f>
        <v>327</v>
      </c>
      <c r="S296" s="173">
        <f>'тарифы 2018 (1)'!AA296</f>
        <v>485</v>
      </c>
      <c r="T296" s="173">
        <f>'тарифы 2018 (1)'!AC296</f>
        <v>352</v>
      </c>
      <c r="U296" s="173">
        <f>'тарифы 2018 (1)'!AE296</f>
        <v>223</v>
      </c>
      <c r="V296" s="173">
        <f>'тарифы 2018 (1)'!AG296</f>
        <v>306</v>
      </c>
      <c r="W296" s="173">
        <f>'тарифы 2018 (1)'!AI296</f>
        <v>274</v>
      </c>
      <c r="X296" s="173">
        <f>'тарифы 2018 (1)'!AK296</f>
        <v>234</v>
      </c>
      <c r="Y296" s="174">
        <v>181</v>
      </c>
      <c r="Z296" s="173">
        <f>'тарифы 2018 (1)'!AO296</f>
        <v>378.7</v>
      </c>
      <c r="AA296" s="173">
        <f>'тарифы 2018 (1)'!AQ296</f>
        <v>390.94899999999996</v>
      </c>
      <c r="AB296" s="173">
        <f t="shared" si="19"/>
        <v>390.94899999999996</v>
      </c>
      <c r="AC296" s="173">
        <f>'тарифы 2018 (1)'!AS296</f>
        <v>320</v>
      </c>
      <c r="AD296" s="173">
        <f>'тарифы 2018 (1)'!AU296</f>
        <v>304.01</v>
      </c>
      <c r="AE296" s="173">
        <f>'тарифы 2018 (1)'!AW296</f>
        <v>228</v>
      </c>
      <c r="AF296" s="173">
        <f>'тарифы 2018 (1)'!AY296</f>
        <v>302.26612</v>
      </c>
      <c r="AG296" s="173">
        <f>'тарифы 2018 (1)'!BA296</f>
        <v>421</v>
      </c>
      <c r="AH296" s="173">
        <f>'тарифы 2018 (1)'!BC296</f>
        <v>208.58769230769229</v>
      </c>
      <c r="AI296" s="173">
        <f>'тарифы 2018 (1)'!BE296</f>
        <v>558</v>
      </c>
      <c r="AJ296" s="173">
        <f>'тарифы 2018 (1)'!BG296</f>
        <v>283</v>
      </c>
      <c r="AK296" s="173">
        <f>'тарифы 2018 (1)'!BI296</f>
        <v>325</v>
      </c>
      <c r="AL296" s="173">
        <f>'тарифы 2018 (1)'!BK296</f>
        <v>214</v>
      </c>
      <c r="AM296" s="173">
        <f>'тарифы 2018 (1)'!BM296</f>
        <v>212</v>
      </c>
      <c r="AN296" s="173">
        <f>'тарифы 2018 (1)'!BO296</f>
        <v>339</v>
      </c>
      <c r="AO296" s="173">
        <v>386.67752288000003</v>
      </c>
      <c r="AP296" s="300">
        <f t="shared" si="20"/>
        <v>302.26006252260572</v>
      </c>
      <c r="AQ296" s="300" t="e">
        <f t="shared" si="21"/>
        <v>#REF!</v>
      </c>
    </row>
    <row r="297" spans="1:43" s="195" customFormat="1" ht="41.25" customHeight="1" thickBot="1" x14ac:dyDescent="0.3">
      <c r="A297" s="205">
        <v>221</v>
      </c>
      <c r="B297" s="24" t="s">
        <v>285</v>
      </c>
      <c r="C297" s="1390" t="s">
        <v>3</v>
      </c>
      <c r="D297" s="1390"/>
      <c r="E297" s="1053" t="s">
        <v>8</v>
      </c>
      <c r="F297" s="224" t="e">
        <f>#REF!</f>
        <v>#REF!</v>
      </c>
      <c r="G297" s="1053">
        <v>0.33</v>
      </c>
      <c r="H297" s="206" t="e">
        <f t="shared" si="18"/>
        <v>#REF!</v>
      </c>
      <c r="I297" s="206" t="e">
        <f>(H297*($I$9+#REF!))+H297</f>
        <v>#REF!</v>
      </c>
      <c r="J297" s="274" t="e">
        <f>ROUND(I297*#REF!*#REF!,0)</f>
        <v>#REF!</v>
      </c>
      <c r="K297" s="275" t="e">
        <f>'тарифы 2018 (1)'!K297</f>
        <v>#REF!</v>
      </c>
      <c r="L297" s="173">
        <f>'тарифы 2018 (1)'!M297</f>
        <v>108</v>
      </c>
      <c r="M297" s="173">
        <f>'тарифы 2018 (1)'!O297</f>
        <v>99.2</v>
      </c>
      <c r="N297" s="173">
        <f>'тарифы 2018 (1)'!Q297</f>
        <v>139.5</v>
      </c>
      <c r="O297" s="173">
        <f>'тарифы 2018 (1)'!S297</f>
        <v>146.69999999999999</v>
      </c>
      <c r="P297" s="173">
        <f>'тарифы 2018 (1)'!U297</f>
        <v>84</v>
      </c>
      <c r="Q297" s="173">
        <f>'тарифы 2018 (1)'!W297</f>
        <v>145.58713594132001</v>
      </c>
      <c r="R297" s="173">
        <f>'тарифы 2018 (1)'!Y297</f>
        <v>166</v>
      </c>
      <c r="S297" s="173">
        <f>'тарифы 2018 (1)'!AA297</f>
        <v>246</v>
      </c>
      <c r="T297" s="173">
        <f>'тарифы 2018 (1)'!AC297</f>
        <v>178</v>
      </c>
      <c r="U297" s="173">
        <f>'тарифы 2018 (1)'!AE297</f>
        <v>113</v>
      </c>
      <c r="V297" s="173">
        <f>'тарифы 2018 (1)'!AG297</f>
        <v>156</v>
      </c>
      <c r="W297" s="173">
        <f>'тарифы 2018 (1)'!AI297</f>
        <v>139</v>
      </c>
      <c r="X297" s="173">
        <f>'тарифы 2018 (1)'!AK297</f>
        <v>119</v>
      </c>
      <c r="Y297" s="174">
        <v>92</v>
      </c>
      <c r="Z297" s="173">
        <f>'тарифы 2018 (1)'!AO297</f>
        <v>192.3</v>
      </c>
      <c r="AA297" s="173">
        <f>'тарифы 2018 (1)'!AQ297</f>
        <v>199.10399999999998</v>
      </c>
      <c r="AB297" s="173">
        <f t="shared" si="19"/>
        <v>199.10399999999998</v>
      </c>
      <c r="AC297" s="173">
        <f>'тарифы 2018 (1)'!AS297</f>
        <v>162</v>
      </c>
      <c r="AD297" s="173">
        <f>'тарифы 2018 (1)'!AU297</f>
        <v>154.34</v>
      </c>
      <c r="AE297" s="173">
        <f>'тарифы 2018 (1)'!AW297</f>
        <v>116</v>
      </c>
      <c r="AF297" s="173">
        <f>'тарифы 2018 (1)'!AY297</f>
        <v>153.45186000000001</v>
      </c>
      <c r="AG297" s="173">
        <f>'тарифы 2018 (1)'!BA297</f>
        <v>213</v>
      </c>
      <c r="AH297" s="173">
        <f>'тарифы 2018 (1)'!BC297</f>
        <v>105.70378378378381</v>
      </c>
      <c r="AI297" s="173">
        <f>'тарифы 2018 (1)'!BE297</f>
        <v>283</v>
      </c>
      <c r="AJ297" s="173">
        <f>'тарифы 2018 (1)'!BG297</f>
        <v>144</v>
      </c>
      <c r="AK297" s="173">
        <f>'тарифы 2018 (1)'!BI297</f>
        <v>165</v>
      </c>
      <c r="AL297" s="173">
        <f>'тарифы 2018 (1)'!BK297</f>
        <v>109</v>
      </c>
      <c r="AM297" s="173">
        <f>'тарифы 2018 (1)'!BM297</f>
        <v>108</v>
      </c>
      <c r="AN297" s="173">
        <f>'тарифы 2018 (1)'!BO297</f>
        <v>172</v>
      </c>
      <c r="AO297" s="173">
        <v>196.30752108000001</v>
      </c>
      <c r="AP297" s="300">
        <f t="shared" si="20"/>
        <v>153.47661002683677</v>
      </c>
      <c r="AQ297" s="300" t="e">
        <f t="shared" si="21"/>
        <v>#REF!</v>
      </c>
    </row>
    <row r="298" spans="1:43" s="195" customFormat="1" ht="41.25" customHeight="1" thickBot="1" x14ac:dyDescent="0.3">
      <c r="A298" s="205">
        <v>222</v>
      </c>
      <c r="B298" s="24" t="s">
        <v>286</v>
      </c>
      <c r="C298" s="1390" t="s">
        <v>3</v>
      </c>
      <c r="D298" s="1390"/>
      <c r="E298" s="1053" t="s">
        <v>8</v>
      </c>
      <c r="F298" s="224" t="e">
        <f>#REF!</f>
        <v>#REF!</v>
      </c>
      <c r="G298" s="1053">
        <v>1.33</v>
      </c>
      <c r="H298" s="206" t="e">
        <f t="shared" si="18"/>
        <v>#REF!</v>
      </c>
      <c r="I298" s="206" t="e">
        <f>(H298*($I$9+#REF!))+H298</f>
        <v>#REF!</v>
      </c>
      <c r="J298" s="274" t="e">
        <f>ROUND(I298*#REF!*#REF!,0)</f>
        <v>#REF!</v>
      </c>
      <c r="K298" s="275" t="e">
        <f>'тарифы 2018 (1)'!K298</f>
        <v>#REF!</v>
      </c>
      <c r="L298" s="173">
        <f>'тарифы 2018 (1)'!M298</f>
        <v>436</v>
      </c>
      <c r="M298" s="173">
        <f>'тарифы 2018 (1)'!O298</f>
        <v>399.9</v>
      </c>
      <c r="N298" s="173">
        <f>'тарифы 2018 (1)'!Q298</f>
        <v>561</v>
      </c>
      <c r="O298" s="173">
        <f>'тарифы 2018 (1)'!S298</f>
        <v>591.4</v>
      </c>
      <c r="P298" s="173">
        <f>'тарифы 2018 (1)'!U298</f>
        <v>338</v>
      </c>
      <c r="Q298" s="173">
        <f>'тарифы 2018 (1)'!W298</f>
        <v>586.76027515744113</v>
      </c>
      <c r="R298" s="173">
        <f>'тарифы 2018 (1)'!Y298</f>
        <v>669</v>
      </c>
      <c r="S298" s="173">
        <f>'тарифы 2018 (1)'!AA298</f>
        <v>993</v>
      </c>
      <c r="T298" s="173">
        <f>'тарифы 2018 (1)'!AC298</f>
        <v>719</v>
      </c>
      <c r="U298" s="173">
        <f>'тарифы 2018 (1)'!AE298</f>
        <v>457</v>
      </c>
      <c r="V298" s="173">
        <f>'тарифы 2018 (1)'!AG298</f>
        <v>627</v>
      </c>
      <c r="W298" s="173">
        <f>'тарифы 2018 (1)'!AI298</f>
        <v>561</v>
      </c>
      <c r="X298" s="173">
        <f>'тарифы 2018 (1)'!AK298</f>
        <v>479</v>
      </c>
      <c r="Y298" s="174">
        <v>369</v>
      </c>
      <c r="Z298" s="173">
        <f>'тарифы 2018 (1)'!AO298</f>
        <v>774.8</v>
      </c>
      <c r="AA298" s="173">
        <f>'тарифы 2018 (1)'!AQ298</f>
        <v>800.56399999999996</v>
      </c>
      <c r="AB298" s="173">
        <f t="shared" si="19"/>
        <v>800.56399999999996</v>
      </c>
      <c r="AC298" s="173">
        <f>'тарифы 2018 (1)'!AS298</f>
        <v>654</v>
      </c>
      <c r="AD298" s="173">
        <f>'тарифы 2018 (1)'!AU298</f>
        <v>622.05999999999995</v>
      </c>
      <c r="AE298" s="173">
        <f>'тарифы 2018 (1)'!AW298</f>
        <v>467</v>
      </c>
      <c r="AF298" s="173">
        <f>'тарифы 2018 (1)'!AY298</f>
        <v>618.47665999999992</v>
      </c>
      <c r="AG298" s="173">
        <f>'тарифы 2018 (1)'!BA298</f>
        <v>852</v>
      </c>
      <c r="AH298" s="173">
        <f>'тарифы 2018 (1)'!BC298</f>
        <v>426.66437583892628</v>
      </c>
      <c r="AI298" s="173">
        <f>'тарифы 2018 (1)'!BE298</f>
        <v>1141</v>
      </c>
      <c r="AJ298" s="173">
        <f>'тарифы 2018 (1)'!BG298</f>
        <v>580</v>
      </c>
      <c r="AK298" s="173">
        <f>'тарифы 2018 (1)'!BI298</f>
        <v>665</v>
      </c>
      <c r="AL298" s="173">
        <f>'тарифы 2018 (1)'!BK298</f>
        <v>438</v>
      </c>
      <c r="AM298" s="173">
        <f>'тарифы 2018 (1)'!BM298</f>
        <v>434</v>
      </c>
      <c r="AN298" s="173">
        <f>'тарифы 2018 (1)'!BO298</f>
        <v>694</v>
      </c>
      <c r="AO298" s="173">
        <v>791.19496544000003</v>
      </c>
      <c r="AP298" s="300">
        <f t="shared" si="20"/>
        <v>618.21280921454559</v>
      </c>
      <c r="AQ298" s="300" t="e">
        <f t="shared" si="21"/>
        <v>#REF!</v>
      </c>
    </row>
    <row r="299" spans="1:43" s="195" customFormat="1" ht="41.25" customHeight="1" thickBot="1" x14ac:dyDescent="0.3">
      <c r="A299" s="205">
        <v>223</v>
      </c>
      <c r="B299" s="24" t="s">
        <v>287</v>
      </c>
      <c r="C299" s="1390" t="s">
        <v>3</v>
      </c>
      <c r="D299" s="1390"/>
      <c r="E299" s="1053" t="s">
        <v>8</v>
      </c>
      <c r="F299" s="224" t="e">
        <f>#REF!</f>
        <v>#REF!</v>
      </c>
      <c r="G299" s="1053">
        <v>1.42</v>
      </c>
      <c r="H299" s="206" t="e">
        <f t="shared" si="18"/>
        <v>#REF!</v>
      </c>
      <c r="I299" s="206" t="e">
        <f>(H299*($I$9+#REF!))+H299</f>
        <v>#REF!</v>
      </c>
      <c r="J299" s="274" t="e">
        <f>ROUND(I299*#REF!*#REF!,0)</f>
        <v>#REF!</v>
      </c>
      <c r="K299" s="275" t="e">
        <f>'тарифы 2018 (1)'!K299</f>
        <v>#REF!</v>
      </c>
      <c r="L299" s="173">
        <f>'тарифы 2018 (1)'!M299</f>
        <v>465</v>
      </c>
      <c r="M299" s="173">
        <f>'тарифы 2018 (1)'!O299</f>
        <v>427</v>
      </c>
      <c r="N299" s="173">
        <f>'тарифы 2018 (1)'!Q299</f>
        <v>599.25</v>
      </c>
      <c r="O299" s="173">
        <f>'тарифы 2018 (1)'!S299</f>
        <v>631.5</v>
      </c>
      <c r="P299" s="173">
        <f>'тарифы 2018 (1)'!U299</f>
        <v>361</v>
      </c>
      <c r="Q299" s="173">
        <f>'тарифы 2018 (1)'!W299</f>
        <v>626.46585768689192</v>
      </c>
      <c r="R299" s="173">
        <f>'тарифы 2018 (1)'!Y299</f>
        <v>714</v>
      </c>
      <c r="S299" s="173">
        <f>'тарифы 2018 (1)'!AA299</f>
        <v>1061</v>
      </c>
      <c r="T299" s="173">
        <f>'тарифы 2018 (1)'!AC299</f>
        <v>768</v>
      </c>
      <c r="U299" s="173">
        <f>'тарифы 2018 (1)'!AE299</f>
        <v>488</v>
      </c>
      <c r="V299" s="173">
        <f>'тарифы 2018 (1)'!AG299</f>
        <v>669</v>
      </c>
      <c r="W299" s="173">
        <f>'тарифы 2018 (1)'!AI299</f>
        <v>599</v>
      </c>
      <c r="X299" s="173">
        <f>'тарифы 2018 (1)'!AK299</f>
        <v>511</v>
      </c>
      <c r="Y299" s="174">
        <v>394</v>
      </c>
      <c r="Z299" s="173">
        <f>'тарифы 2018 (1)'!AO299</f>
        <v>827.3</v>
      </c>
      <c r="AA299" s="173">
        <f>'тарифы 2018 (1)'!AQ299</f>
        <v>854.48799999999994</v>
      </c>
      <c r="AB299" s="173">
        <f t="shared" si="19"/>
        <v>854.48799999999994</v>
      </c>
      <c r="AC299" s="173">
        <f>'тарифы 2018 (1)'!AS299</f>
        <v>699</v>
      </c>
      <c r="AD299" s="173">
        <f>'тарифы 2018 (1)'!AU299</f>
        <v>664.15</v>
      </c>
      <c r="AE299" s="173">
        <f>'тарифы 2018 (1)'!AW299</f>
        <v>499</v>
      </c>
      <c r="AF299" s="173">
        <f>'тарифы 2018 (1)'!AY299</f>
        <v>660.33100000000002</v>
      </c>
      <c r="AG299" s="173">
        <f>'тарифы 2018 (1)'!BA299</f>
        <v>914</v>
      </c>
      <c r="AH299" s="173">
        <f>'тарифы 2018 (1)'!BC299</f>
        <v>455.17658291457298</v>
      </c>
      <c r="AI299" s="173">
        <f>'тарифы 2018 (1)'!BE299</f>
        <v>1219</v>
      </c>
      <c r="AJ299" s="173">
        <f>'тарифы 2018 (1)'!BG299</f>
        <v>619</v>
      </c>
      <c r="AK299" s="173">
        <f>'тарифы 2018 (1)'!BI299</f>
        <v>710</v>
      </c>
      <c r="AL299" s="173">
        <f>'тарифы 2018 (1)'!BK299</f>
        <v>468</v>
      </c>
      <c r="AM299" s="173">
        <f>'тарифы 2018 (1)'!BM299</f>
        <v>463</v>
      </c>
      <c r="AN299" s="173">
        <f>'тарифы 2018 (1)'!BO299</f>
        <v>741</v>
      </c>
      <c r="AO299" s="173">
        <v>844.72840540000016</v>
      </c>
      <c r="AP299" s="300">
        <f t="shared" si="20"/>
        <v>660.2292615333821</v>
      </c>
      <c r="AQ299" s="300" t="e">
        <f t="shared" si="21"/>
        <v>#REF!</v>
      </c>
    </row>
    <row r="300" spans="1:43" s="195" customFormat="1" ht="41.25" customHeight="1" thickBot="1" x14ac:dyDescent="0.3">
      <c r="A300" s="205">
        <v>224</v>
      </c>
      <c r="B300" s="24" t="s">
        <v>288</v>
      </c>
      <c r="C300" s="1390" t="s">
        <v>3</v>
      </c>
      <c r="D300" s="1390"/>
      <c r="E300" s="1053" t="s">
        <v>8</v>
      </c>
      <c r="F300" s="224" t="e">
        <f>#REF!</f>
        <v>#REF!</v>
      </c>
      <c r="G300" s="1053">
        <v>0.6</v>
      </c>
      <c r="H300" s="206" t="e">
        <f t="shared" si="18"/>
        <v>#REF!</v>
      </c>
      <c r="I300" s="206" t="e">
        <f>(H300*($I$9+#REF!))+H300</f>
        <v>#REF!</v>
      </c>
      <c r="J300" s="274" t="e">
        <f>ROUND(I300*#REF!*#REF!,0)</f>
        <v>#REF!</v>
      </c>
      <c r="K300" s="275" t="e">
        <f>'тарифы 2018 (1)'!K300</f>
        <v>#REF!</v>
      </c>
      <c r="L300" s="173">
        <f>'тарифы 2018 (1)'!M300</f>
        <v>197</v>
      </c>
      <c r="M300" s="173">
        <f>'тарифы 2018 (1)'!O300</f>
        <v>180.4</v>
      </c>
      <c r="N300" s="173">
        <f>'тарифы 2018 (1)'!Q300</f>
        <v>253.5</v>
      </c>
      <c r="O300" s="173">
        <f>'тарифы 2018 (1)'!S300</f>
        <v>266.8</v>
      </c>
      <c r="P300" s="173">
        <f>'тарифы 2018 (1)'!U300</f>
        <v>153</v>
      </c>
      <c r="Q300" s="173">
        <f>'тарифы 2018 (1)'!W300</f>
        <v>264.70388352967268</v>
      </c>
      <c r="R300" s="173">
        <f>'тарифы 2018 (1)'!Y300</f>
        <v>302</v>
      </c>
      <c r="S300" s="173">
        <f>'тарифы 2018 (1)'!AA300</f>
        <v>448</v>
      </c>
      <c r="T300" s="173">
        <f>'тарифы 2018 (1)'!AC300</f>
        <v>324</v>
      </c>
      <c r="U300" s="173">
        <f>'тарифы 2018 (1)'!AE300</f>
        <v>206</v>
      </c>
      <c r="V300" s="173">
        <f>'тарифы 2018 (1)'!AG300</f>
        <v>283</v>
      </c>
      <c r="W300" s="173">
        <f>'тарифы 2018 (1)'!AI300</f>
        <v>253</v>
      </c>
      <c r="X300" s="173">
        <f>'тарифы 2018 (1)'!AK300</f>
        <v>217</v>
      </c>
      <c r="Y300" s="174">
        <v>167</v>
      </c>
      <c r="Z300" s="173">
        <f>'тарифы 2018 (1)'!AO300</f>
        <v>349.6</v>
      </c>
      <c r="AA300" s="173">
        <f>'тарифы 2018 (1)'!AQ300</f>
        <v>360.87599999999998</v>
      </c>
      <c r="AB300" s="173">
        <f t="shared" si="19"/>
        <v>360.87599999999998</v>
      </c>
      <c r="AC300" s="173">
        <f>'тарифы 2018 (1)'!AS300</f>
        <v>295</v>
      </c>
      <c r="AD300" s="173">
        <f>'тарифы 2018 (1)'!AU300</f>
        <v>280.63</v>
      </c>
      <c r="AE300" s="173">
        <f>'тарифы 2018 (1)'!AW300</f>
        <v>211</v>
      </c>
      <c r="AF300" s="173">
        <f>'тарифы 2018 (1)'!AY300</f>
        <v>279.01488000000001</v>
      </c>
      <c r="AG300" s="173">
        <f>'тарифы 2018 (1)'!BA300</f>
        <v>384</v>
      </c>
      <c r="AH300" s="173">
        <f>'тарифы 2018 (1)'!BC300</f>
        <v>192.38500000000002</v>
      </c>
      <c r="AI300" s="173">
        <f>'тарифы 2018 (1)'!BE300</f>
        <v>515</v>
      </c>
      <c r="AJ300" s="173">
        <f>'тарифы 2018 (1)'!BG300</f>
        <v>262</v>
      </c>
      <c r="AK300" s="173">
        <f>'тарифы 2018 (1)'!BI300</f>
        <v>300</v>
      </c>
      <c r="AL300" s="173">
        <f>'тарифы 2018 (1)'!BK300</f>
        <v>198</v>
      </c>
      <c r="AM300" s="173">
        <f>'тарифы 2018 (1)'!BM300</f>
        <v>195</v>
      </c>
      <c r="AN300" s="173">
        <f>'тарифы 2018 (1)'!BO300</f>
        <v>313</v>
      </c>
      <c r="AO300" s="173">
        <v>356.92152188</v>
      </c>
      <c r="AP300" s="300">
        <f t="shared" si="20"/>
        <v>278.95690951365577</v>
      </c>
      <c r="AQ300" s="300" t="e">
        <f t="shared" si="21"/>
        <v>#REF!</v>
      </c>
    </row>
    <row r="301" spans="1:43" s="195" customFormat="1" ht="41.25" customHeight="1" thickBot="1" x14ac:dyDescent="0.3">
      <c r="A301" s="205">
        <v>225</v>
      </c>
      <c r="B301" s="24" t="s">
        <v>289</v>
      </c>
      <c r="C301" s="1390" t="s">
        <v>3</v>
      </c>
      <c r="D301" s="1390"/>
      <c r="E301" s="1053" t="s">
        <v>8</v>
      </c>
      <c r="F301" s="224" t="e">
        <f>#REF!</f>
        <v>#REF!</v>
      </c>
      <c r="G301" s="1053">
        <v>0.86</v>
      </c>
      <c r="H301" s="206" t="e">
        <f t="shared" si="18"/>
        <v>#REF!</v>
      </c>
      <c r="I301" s="206" t="e">
        <f>(H301*($I$9+#REF!))+H301</f>
        <v>#REF!</v>
      </c>
      <c r="J301" s="274" t="e">
        <f>ROUND(I301*#REF!*#REF!,0)</f>
        <v>#REF!</v>
      </c>
      <c r="K301" s="275" t="e">
        <f>'тарифы 2018 (1)'!K301</f>
        <v>#REF!</v>
      </c>
      <c r="L301" s="173">
        <f>'тарифы 2018 (1)'!M301</f>
        <v>282</v>
      </c>
      <c r="M301" s="173">
        <f>'тарифы 2018 (1)'!O301</f>
        <v>258.60000000000002</v>
      </c>
      <c r="N301" s="173">
        <f>'тарифы 2018 (1)'!Q301</f>
        <v>363</v>
      </c>
      <c r="O301" s="173">
        <f>'тарифы 2018 (1)'!S301</f>
        <v>382.4</v>
      </c>
      <c r="P301" s="173">
        <f>'тарифы 2018 (1)'!U301</f>
        <v>219</v>
      </c>
      <c r="Q301" s="173">
        <f>'тарифы 2018 (1)'!W301</f>
        <v>379.40889972586422</v>
      </c>
      <c r="R301" s="173"/>
      <c r="S301" s="173">
        <f>'тарифы 2018 (1)'!AA301</f>
        <v>642</v>
      </c>
      <c r="T301" s="173">
        <f>'тарифы 2018 (1)'!AC301</f>
        <v>465</v>
      </c>
      <c r="U301" s="173">
        <f>'тарифы 2018 (1)'!AE301</f>
        <v>296</v>
      </c>
      <c r="V301" s="173">
        <f>'тарифы 2018 (1)'!AG301</f>
        <v>405</v>
      </c>
      <c r="W301" s="173">
        <f>'тарифы 2018 (1)'!AI301</f>
        <v>363</v>
      </c>
      <c r="X301" s="173">
        <f>'тарифы 2018 (1)'!AK301</f>
        <v>310</v>
      </c>
      <c r="Y301" s="174">
        <v>238</v>
      </c>
      <c r="Z301" s="173">
        <f>'тарифы 2018 (1)'!AO301</f>
        <v>501</v>
      </c>
      <c r="AA301" s="173">
        <f>'тарифы 2018 (1)'!AQ301</f>
        <v>518.5</v>
      </c>
      <c r="AB301" s="173">
        <f t="shared" si="19"/>
        <v>518.5</v>
      </c>
      <c r="AC301" s="173">
        <f>'тарифы 2018 (1)'!AS301</f>
        <v>423</v>
      </c>
      <c r="AD301" s="173">
        <f>'тарифы 2018 (1)'!AU301</f>
        <v>402.23</v>
      </c>
      <c r="AE301" s="173">
        <f>'тарифы 2018 (1)'!AW301</f>
        <v>302</v>
      </c>
      <c r="AF301" s="173">
        <f>'тарифы 2018 (1)'!AY301</f>
        <v>399.91922000000005</v>
      </c>
      <c r="AG301" s="173">
        <f>'тарифы 2018 (1)'!BA301</f>
        <v>580</v>
      </c>
      <c r="AH301" s="173">
        <f>'тарифы 2018 (1)'!BC301</f>
        <v>275.67336099585071</v>
      </c>
      <c r="AI301" s="173">
        <f>'тарифы 2018 (1)'!BE301</f>
        <v>738</v>
      </c>
      <c r="AJ301" s="173">
        <f>'тарифы 2018 (1)'!BG301</f>
        <v>375</v>
      </c>
      <c r="AK301" s="173">
        <f>'тарифы 2018 (1)'!BI301</f>
        <v>430</v>
      </c>
      <c r="AL301" s="173">
        <f>'тарифы 2018 (1)'!BK301</f>
        <v>283</v>
      </c>
      <c r="AM301" s="173">
        <f>'тарифы 2018 (1)'!BM301</f>
        <v>280</v>
      </c>
      <c r="AN301" s="173">
        <f>'тарифы 2018 (1)'!BO301</f>
        <v>449</v>
      </c>
      <c r="AO301" s="173">
        <v>511.59800340000004</v>
      </c>
      <c r="AP301" s="300">
        <f t="shared" si="20"/>
        <v>399.68377531454183</v>
      </c>
      <c r="AQ301" s="300" t="e">
        <f t="shared" si="21"/>
        <v>#REF!</v>
      </c>
    </row>
    <row r="302" spans="1:43" s="195" customFormat="1" ht="41.25" customHeight="1" thickBot="1" x14ac:dyDescent="0.3">
      <c r="A302" s="205">
        <v>226</v>
      </c>
      <c r="B302" s="24" t="s">
        <v>290</v>
      </c>
      <c r="C302" s="1390" t="s">
        <v>3</v>
      </c>
      <c r="D302" s="1390"/>
      <c r="E302" s="1053" t="s">
        <v>8</v>
      </c>
      <c r="F302" s="224" t="e">
        <f>#REF!</f>
        <v>#REF!</v>
      </c>
      <c r="G302" s="1053">
        <v>1</v>
      </c>
      <c r="H302" s="206" t="e">
        <f t="shared" si="18"/>
        <v>#REF!</v>
      </c>
      <c r="I302" s="206" t="e">
        <f>(H302*($I$9+#REF!))+H302</f>
        <v>#REF!</v>
      </c>
      <c r="J302" s="274" t="e">
        <f>ROUND(I302*#REF!*#REF!,0)</f>
        <v>#REF!</v>
      </c>
      <c r="K302" s="275" t="e">
        <f>'тарифы 2018 (1)'!K302</f>
        <v>#REF!</v>
      </c>
      <c r="L302" s="173">
        <f>'тарифы 2018 (1)'!M302</f>
        <v>328</v>
      </c>
      <c r="M302" s="173">
        <f>'тарифы 2018 (1)'!O302</f>
        <v>300.7</v>
      </c>
      <c r="N302" s="173">
        <f>'тарифы 2018 (1)'!Q302</f>
        <v>422.25</v>
      </c>
      <c r="O302" s="173">
        <f>'тарифы 2018 (1)'!S302</f>
        <v>444.7</v>
      </c>
      <c r="P302" s="173">
        <f>'тарифы 2018 (1)'!U302</f>
        <v>254</v>
      </c>
      <c r="Q302" s="173">
        <f>'тарифы 2018 (1)'!W302</f>
        <v>441.17313921612111</v>
      </c>
      <c r="R302" s="173">
        <f>'тарифы 2018 (1)'!Y302</f>
        <v>503</v>
      </c>
      <c r="S302" s="173">
        <f>'тарифы 2018 (1)'!AA302</f>
        <v>747</v>
      </c>
      <c r="T302" s="173">
        <f>'тарифы 2018 (1)'!AC302</f>
        <v>541</v>
      </c>
      <c r="U302" s="173">
        <f>'тарифы 2018 (1)'!AE302</f>
        <v>344</v>
      </c>
      <c r="V302" s="173">
        <f>'тарифы 2018 (1)'!AG302</f>
        <v>471</v>
      </c>
      <c r="W302" s="173">
        <f>'тарифы 2018 (1)'!AI302</f>
        <v>422</v>
      </c>
      <c r="X302" s="173">
        <f>'тарифы 2018 (1)'!AK302</f>
        <v>360</v>
      </c>
      <c r="Y302" s="174">
        <v>277</v>
      </c>
      <c r="Z302" s="173">
        <f>'тарифы 2018 (1)'!AO302</f>
        <v>582.6</v>
      </c>
      <c r="AA302" s="173">
        <f>'тарифы 2018 (1)'!AQ302</f>
        <v>602.49699999999996</v>
      </c>
      <c r="AB302" s="173">
        <f t="shared" si="19"/>
        <v>602.49699999999996</v>
      </c>
      <c r="AC302" s="173">
        <f>'тарифы 2018 (1)'!AS302</f>
        <v>492</v>
      </c>
      <c r="AD302" s="173">
        <f>'тарифы 2018 (1)'!AU302</f>
        <v>467.71</v>
      </c>
      <c r="AE302" s="173">
        <f>'тарифы 2018 (1)'!AW302</f>
        <v>351</v>
      </c>
      <c r="AF302" s="173">
        <f>'тарифы 2018 (1)'!AY302</f>
        <v>465.01425999999998</v>
      </c>
      <c r="AG302" s="173">
        <f>'тарифы 2018 (1)'!BA302</f>
        <v>674</v>
      </c>
      <c r="AH302" s="173">
        <f>'тарифы 2018 (1)'!BC302</f>
        <v>321.005</v>
      </c>
      <c r="AI302" s="173">
        <f>'тарифы 2018 (1)'!BE302</f>
        <v>858</v>
      </c>
      <c r="AJ302" s="173">
        <f>'тарифы 2018 (1)'!BG302</f>
        <v>477</v>
      </c>
      <c r="AK302" s="173">
        <f>'тарифы 2018 (1)'!BI302</f>
        <v>500</v>
      </c>
      <c r="AL302" s="173">
        <f>'тарифы 2018 (1)'!BK302</f>
        <v>330</v>
      </c>
      <c r="AM302" s="173">
        <f>'тарифы 2018 (1)'!BM302</f>
        <v>327</v>
      </c>
      <c r="AN302" s="173">
        <f>'тарифы 2018 (1)'!BO302</f>
        <v>522</v>
      </c>
      <c r="AO302" s="173">
        <v>594.87376343999995</v>
      </c>
      <c r="AP302" s="300">
        <f t="shared" si="20"/>
        <v>467.43400542187072</v>
      </c>
      <c r="AQ302" s="300" t="e">
        <f t="shared" si="21"/>
        <v>#REF!</v>
      </c>
    </row>
    <row r="303" spans="1:43" s="195" customFormat="1" ht="41.25" customHeight="1" thickBot="1" x14ac:dyDescent="0.3">
      <c r="A303" s="205">
        <v>227</v>
      </c>
      <c r="B303" s="24" t="s">
        <v>291</v>
      </c>
      <c r="C303" s="1390" t="s">
        <v>3</v>
      </c>
      <c r="D303" s="1390"/>
      <c r="E303" s="1053" t="s">
        <v>8</v>
      </c>
      <c r="F303" s="224" t="e">
        <f>#REF!</f>
        <v>#REF!</v>
      </c>
      <c r="G303" s="1053">
        <v>1.5</v>
      </c>
      <c r="H303" s="206" t="e">
        <f t="shared" si="18"/>
        <v>#REF!</v>
      </c>
      <c r="I303" s="206" t="e">
        <f>(H303*($I$9+#REF!))+H303</f>
        <v>#REF!</v>
      </c>
      <c r="J303" s="274" t="e">
        <f>ROUND(I303*#REF!*#REF!,0)</f>
        <v>#REF!</v>
      </c>
      <c r="K303" s="275" t="e">
        <f>'тарифы 2018 (1)'!K303</f>
        <v>#REF!</v>
      </c>
      <c r="L303" s="173">
        <f>'тарифы 2018 (1)'!M303</f>
        <v>491</v>
      </c>
      <c r="M303" s="173">
        <f>'тарифы 2018 (1)'!O303</f>
        <v>451</v>
      </c>
      <c r="N303" s="173">
        <f>'тарифы 2018 (1)'!Q303</f>
        <v>633</v>
      </c>
      <c r="O303" s="173">
        <f>'тарифы 2018 (1)'!S303</f>
        <v>667</v>
      </c>
      <c r="P303" s="173">
        <f>'тарифы 2018 (1)'!U303</f>
        <v>382</v>
      </c>
      <c r="Q303" s="173">
        <f>'тарифы 2018 (1)'!W303</f>
        <v>661.75970882418164</v>
      </c>
      <c r="R303" s="173">
        <f>'тарифы 2018 (1)'!Y303</f>
        <v>754</v>
      </c>
      <c r="S303" s="173">
        <f>'тарифы 2018 (1)'!AA303</f>
        <v>1120</v>
      </c>
      <c r="T303" s="173">
        <f>'тарифы 2018 (1)'!AC303</f>
        <v>811</v>
      </c>
      <c r="U303" s="173">
        <f>'тарифы 2018 (1)'!AE303</f>
        <v>516</v>
      </c>
      <c r="V303" s="173">
        <f>'тарифы 2018 (1)'!AG303</f>
        <v>707</v>
      </c>
      <c r="W303" s="173">
        <f>'тарифы 2018 (1)'!AI303</f>
        <v>633</v>
      </c>
      <c r="X303" s="173">
        <f>'тарифы 2018 (1)'!AK303</f>
        <v>541</v>
      </c>
      <c r="Y303" s="174">
        <v>416</v>
      </c>
      <c r="Z303" s="173">
        <f>'тарифы 2018 (1)'!AO303</f>
        <v>873.9</v>
      </c>
      <c r="AA303" s="173">
        <f>'тарифы 2018 (1)'!AQ303</f>
        <v>903.22699999999998</v>
      </c>
      <c r="AB303" s="173">
        <f t="shared" si="19"/>
        <v>903.22699999999998</v>
      </c>
      <c r="AC303" s="173">
        <f>'тарифы 2018 (1)'!AS303</f>
        <v>738</v>
      </c>
      <c r="AD303" s="173">
        <f>'тарифы 2018 (1)'!AU303</f>
        <v>701.57</v>
      </c>
      <c r="AE303" s="173">
        <f>'тарифы 2018 (1)'!AW303</f>
        <v>527</v>
      </c>
      <c r="AF303" s="173">
        <f>'тарифы 2018 (1)'!AY303</f>
        <v>697.52665999999999</v>
      </c>
      <c r="AG303" s="173">
        <f>'тарифы 2018 (1)'!BA303</f>
        <v>1009</v>
      </c>
      <c r="AH303" s="173">
        <f>'тарифы 2018 (1)'!BC303</f>
        <v>480.91281807372184</v>
      </c>
      <c r="AI303" s="173">
        <f>'тарифы 2018 (1)'!BE303</f>
        <v>1287</v>
      </c>
      <c r="AJ303" s="173">
        <f>'тарифы 2018 (1)'!BG303</f>
        <v>654</v>
      </c>
      <c r="AK303" s="173">
        <f>'тарифы 2018 (1)'!BI303</f>
        <v>751</v>
      </c>
      <c r="AL303" s="173">
        <f>'тарифы 2018 (1)'!BK303</f>
        <v>494</v>
      </c>
      <c r="AM303" s="173">
        <f>'тарифы 2018 (1)'!BM303</f>
        <v>489</v>
      </c>
      <c r="AN303" s="173">
        <f>'тарифы 2018 (1)'!BO303</f>
        <v>783</v>
      </c>
      <c r="AO303" s="173">
        <v>892.32432607999999</v>
      </c>
      <c r="AP303" s="300">
        <f t="shared" si="20"/>
        <v>698.94825043259686</v>
      </c>
      <c r="AQ303" s="300" t="e">
        <f t="shared" si="21"/>
        <v>#REF!</v>
      </c>
    </row>
    <row r="304" spans="1:43" s="195" customFormat="1" ht="41.25" customHeight="1" thickBot="1" x14ac:dyDescent="0.3">
      <c r="A304" s="205">
        <v>228</v>
      </c>
      <c r="B304" s="24" t="s">
        <v>292</v>
      </c>
      <c r="C304" s="1390" t="s">
        <v>3</v>
      </c>
      <c r="D304" s="1390"/>
      <c r="E304" s="1053" t="s">
        <v>8</v>
      </c>
      <c r="F304" s="224" t="e">
        <f>#REF!</f>
        <v>#REF!</v>
      </c>
      <c r="G304" s="1053">
        <v>1.7</v>
      </c>
      <c r="H304" s="206" t="e">
        <f t="shared" si="18"/>
        <v>#REF!</v>
      </c>
      <c r="I304" s="206" t="e">
        <f>(H304*($I$9+#REF!))+H304</f>
        <v>#REF!</v>
      </c>
      <c r="J304" s="274" t="e">
        <f>ROUND(I304*#REF!*#REF!,0)</f>
        <v>#REF!</v>
      </c>
      <c r="K304" s="275" t="e">
        <f>'тарифы 2018 (1)'!K304</f>
        <v>#REF!</v>
      </c>
      <c r="L304" s="173">
        <f>'тарифы 2018 (1)'!M304</f>
        <v>557</v>
      </c>
      <c r="M304" s="173">
        <f>'тарифы 2018 (1)'!O304</f>
        <v>511.2</v>
      </c>
      <c r="N304" s="173">
        <f>'тарифы 2018 (1)'!Q304</f>
        <v>717</v>
      </c>
      <c r="O304" s="173">
        <f>'тарифы 2018 (1)'!S304</f>
        <v>756</v>
      </c>
      <c r="P304" s="173">
        <f>'тарифы 2018 (1)'!U304</f>
        <v>433</v>
      </c>
      <c r="Q304" s="173">
        <f>'тарифы 2018 (1)'!W304</f>
        <v>749.99433666740606</v>
      </c>
      <c r="R304" s="173">
        <f>'тарифы 2018 (1)'!Y304</f>
        <v>855</v>
      </c>
      <c r="S304" s="173">
        <f>'тарифы 2018 (1)'!AA304</f>
        <v>1270</v>
      </c>
      <c r="T304" s="173">
        <f>'тарифы 2018 (1)'!AC304</f>
        <v>919</v>
      </c>
      <c r="U304" s="173">
        <f>'тарифы 2018 (1)'!AE304</f>
        <v>584</v>
      </c>
      <c r="V304" s="173">
        <f>'тарифы 2018 (1)'!AG304</f>
        <v>801</v>
      </c>
      <c r="W304" s="173">
        <f>'тарифы 2018 (1)'!AI304</f>
        <v>717</v>
      </c>
      <c r="X304" s="173">
        <f>'тарифы 2018 (1)'!AK304</f>
        <v>613</v>
      </c>
      <c r="Y304" s="174">
        <v>472</v>
      </c>
      <c r="Z304" s="173">
        <f>'тарифы 2018 (1)'!AO304</f>
        <v>990.4</v>
      </c>
      <c r="AA304" s="173">
        <f>'тарифы 2018 (1)'!AQ304</f>
        <v>1023.5189999999999</v>
      </c>
      <c r="AB304" s="173">
        <f t="shared" si="19"/>
        <v>1023.5189999999999</v>
      </c>
      <c r="AC304" s="173">
        <f>'тарифы 2018 (1)'!AS304</f>
        <v>837</v>
      </c>
      <c r="AD304" s="173">
        <f>'тарифы 2018 (1)'!AU304</f>
        <v>795.11</v>
      </c>
      <c r="AE304" s="173">
        <f>'тарифы 2018 (1)'!AW304</f>
        <v>597</v>
      </c>
      <c r="AF304" s="173">
        <f>'тарифы 2018 (1)'!AY304</f>
        <v>790.53161999999998</v>
      </c>
      <c r="AG304" s="173">
        <f>'тарифы 2018 (1)'!BA304</f>
        <v>1113</v>
      </c>
      <c r="AH304" s="173">
        <f>'тарифы 2018 (1)'!BC304</f>
        <v>545.22258132214063</v>
      </c>
      <c r="AI304" s="173">
        <f>'тарифы 2018 (1)'!BE304</f>
        <v>1459</v>
      </c>
      <c r="AJ304" s="173">
        <f>'тарифы 2018 (1)'!BG304</f>
        <v>812</v>
      </c>
      <c r="AK304" s="173">
        <f>'тарифы 2018 (1)'!BI304</f>
        <v>851</v>
      </c>
      <c r="AL304" s="173">
        <f>'тарифы 2018 (1)'!BK304</f>
        <v>560</v>
      </c>
      <c r="AM304" s="173">
        <f>'тарифы 2018 (1)'!BM304</f>
        <v>554</v>
      </c>
      <c r="AN304" s="173">
        <f>'тарифы 2018 (1)'!BO304</f>
        <v>887</v>
      </c>
      <c r="AO304" s="173">
        <v>1011.2936064</v>
      </c>
      <c r="AP304" s="300">
        <f t="shared" si="20"/>
        <v>793.49300481298485</v>
      </c>
      <c r="AQ304" s="300" t="e">
        <f t="shared" si="21"/>
        <v>#REF!</v>
      </c>
    </row>
    <row r="305" spans="1:43" s="195" customFormat="1" ht="41.25" customHeight="1" thickBot="1" x14ac:dyDescent="0.3">
      <c r="A305" s="205">
        <v>229</v>
      </c>
      <c r="B305" s="24" t="s">
        <v>293</v>
      </c>
      <c r="C305" s="1390" t="s">
        <v>3</v>
      </c>
      <c r="D305" s="1390"/>
      <c r="E305" s="1053" t="s">
        <v>8</v>
      </c>
      <c r="F305" s="224" t="e">
        <f>#REF!</f>
        <v>#REF!</v>
      </c>
      <c r="G305" s="1053">
        <v>1.3</v>
      </c>
      <c r="H305" s="206" t="e">
        <f t="shared" si="18"/>
        <v>#REF!</v>
      </c>
      <c r="I305" s="206" t="e">
        <f>(H305*($I$9+#REF!))+H305</f>
        <v>#REF!</v>
      </c>
      <c r="J305" s="274" t="e">
        <f>ROUND(I305*#REF!*#REF!,0)</f>
        <v>#REF!</v>
      </c>
      <c r="K305" s="275" t="e">
        <f>'тарифы 2018 (1)'!K305</f>
        <v>#REF!</v>
      </c>
      <c r="L305" s="173">
        <f>'тарифы 2018 (1)'!M305</f>
        <v>426</v>
      </c>
      <c r="M305" s="173">
        <f>'тарифы 2018 (1)'!O305</f>
        <v>390.9</v>
      </c>
      <c r="N305" s="173">
        <f>'тарифы 2018 (1)'!Q305</f>
        <v>548.25</v>
      </c>
      <c r="O305" s="173">
        <f>'тарифы 2018 (1)'!S305</f>
        <v>578.1</v>
      </c>
      <c r="P305" s="173">
        <f>'тарифы 2018 (1)'!U305</f>
        <v>331</v>
      </c>
      <c r="Q305" s="173">
        <f>'тарифы 2018 (1)'!W305</f>
        <v>573.52508098095757</v>
      </c>
      <c r="R305" s="173">
        <f>'тарифы 2018 (1)'!Y305</f>
        <v>654</v>
      </c>
      <c r="S305" s="173">
        <f>'тарифы 2018 (1)'!AA305</f>
        <v>971</v>
      </c>
      <c r="T305" s="173">
        <f>'тарифы 2018 (1)'!AC305</f>
        <v>703</v>
      </c>
      <c r="U305" s="173">
        <f>'тарифы 2018 (1)'!AE305</f>
        <v>447</v>
      </c>
      <c r="V305" s="173">
        <f>'тарифы 2018 (1)'!AG305</f>
        <v>613</v>
      </c>
      <c r="W305" s="173">
        <f>'тарифы 2018 (1)'!AI305</f>
        <v>548</v>
      </c>
      <c r="X305" s="173">
        <f>'тарифы 2018 (1)'!AK305</f>
        <v>469</v>
      </c>
      <c r="Y305" s="174">
        <v>361</v>
      </c>
      <c r="Z305" s="173">
        <f>'тарифы 2018 (1)'!AO305</f>
        <v>757.4</v>
      </c>
      <c r="AA305" s="173">
        <f>'тарифы 2018 (1)'!AQ305</f>
        <v>222.74759999999998</v>
      </c>
      <c r="AB305" s="173">
        <f t="shared" si="19"/>
        <v>222.74759999999998</v>
      </c>
      <c r="AC305" s="173">
        <f>'тарифы 2018 (1)'!AS305</f>
        <v>640</v>
      </c>
      <c r="AD305" s="173">
        <f>'тарифы 2018 (1)'!AU305</f>
        <v>608.02</v>
      </c>
      <c r="AE305" s="173">
        <f>'тарифы 2018 (1)'!AW305</f>
        <v>456</v>
      </c>
      <c r="AF305" s="173">
        <f>'тарифы 2018 (1)'!AY305</f>
        <v>604.5216999999999</v>
      </c>
      <c r="AG305" s="173">
        <f>'тарифы 2018 (1)'!BA305</f>
        <v>851</v>
      </c>
      <c r="AH305" s="173">
        <f>'тарифы 2018 (1)'!BC305</f>
        <v>416.60312757201649</v>
      </c>
      <c r="AI305" s="173">
        <f>'тарифы 2018 (1)'!BE305</f>
        <v>1116</v>
      </c>
      <c r="AJ305" s="173">
        <f>'тарифы 2018 (1)'!BG305</f>
        <v>621</v>
      </c>
      <c r="AK305" s="173">
        <f>'тарифы 2018 (1)'!BI305</f>
        <v>650</v>
      </c>
      <c r="AL305" s="173">
        <f>'тарифы 2018 (1)'!BK305</f>
        <v>429</v>
      </c>
      <c r="AM305" s="173">
        <f>'тарифы 2018 (1)'!BM305</f>
        <v>424</v>
      </c>
      <c r="AN305" s="173">
        <f>'тарифы 2018 (1)'!BO305</f>
        <v>678</v>
      </c>
      <c r="AO305" s="173">
        <v>196.30752108000001</v>
      </c>
      <c r="AP305" s="300">
        <f t="shared" si="20"/>
        <v>550.23742098776586</v>
      </c>
      <c r="AQ305" s="300" t="e">
        <f t="shared" si="21"/>
        <v>#REF!</v>
      </c>
    </row>
    <row r="306" spans="1:43" s="195" customFormat="1" ht="41.25" customHeight="1" thickBot="1" x14ac:dyDescent="0.3">
      <c r="A306" s="205">
        <v>230</v>
      </c>
      <c r="B306" s="24" t="s">
        <v>294</v>
      </c>
      <c r="C306" s="1390" t="s">
        <v>3</v>
      </c>
      <c r="D306" s="1390"/>
      <c r="E306" s="1053" t="s">
        <v>8</v>
      </c>
      <c r="F306" s="224" t="e">
        <f>#REF!</f>
        <v>#REF!</v>
      </c>
      <c r="G306" s="1053">
        <v>0.33</v>
      </c>
      <c r="H306" s="206" t="e">
        <f t="shared" si="18"/>
        <v>#REF!</v>
      </c>
      <c r="I306" s="206" t="e">
        <f>(H306*($I$9+#REF!))+H306</f>
        <v>#REF!</v>
      </c>
      <c r="J306" s="274" t="e">
        <f>ROUND(I306*#REF!*#REF!,0)</f>
        <v>#REF!</v>
      </c>
      <c r="K306" s="275" t="e">
        <f>'тарифы 2018 (1)'!K306</f>
        <v>#REF!</v>
      </c>
      <c r="L306" s="173">
        <f>'тарифы 2018 (1)'!M306</f>
        <v>108</v>
      </c>
      <c r="M306" s="173">
        <f>'тарифы 2018 (1)'!O306</f>
        <v>99.2</v>
      </c>
      <c r="N306" s="173">
        <f>'тарифы 2018 (1)'!Q306</f>
        <v>139.5</v>
      </c>
      <c r="O306" s="173">
        <f>'тарифы 2018 (1)'!S306</f>
        <v>146.69999999999999</v>
      </c>
      <c r="P306" s="173">
        <f>'тарифы 2018 (1)'!U306</f>
        <v>84</v>
      </c>
      <c r="Q306" s="173">
        <f>'тарифы 2018 (1)'!W306</f>
        <v>145.58713594132001</v>
      </c>
      <c r="R306" s="173">
        <f>'тарифы 2018 (1)'!Y306</f>
        <v>166</v>
      </c>
      <c r="S306" s="173">
        <f>'тарифы 2018 (1)'!AA306</f>
        <v>246</v>
      </c>
      <c r="T306" s="173">
        <f>'тарифы 2018 (1)'!AC306</f>
        <v>178</v>
      </c>
      <c r="U306" s="173">
        <f>'тарифы 2018 (1)'!AE306</f>
        <v>113</v>
      </c>
      <c r="V306" s="173">
        <f>'тарифы 2018 (1)'!AG306</f>
        <v>156</v>
      </c>
      <c r="W306" s="173">
        <f>'тарифы 2018 (1)'!AI306</f>
        <v>139</v>
      </c>
      <c r="X306" s="173">
        <f>'тарифы 2018 (1)'!AK306</f>
        <v>119</v>
      </c>
      <c r="Y306" s="174">
        <v>92</v>
      </c>
      <c r="Z306" s="173">
        <f>'тарифы 2018 (1)'!AO306</f>
        <v>192.3</v>
      </c>
      <c r="AA306" s="173">
        <f>'тарифы 2018 (1)'!AQ306</f>
        <v>199.10399999999998</v>
      </c>
      <c r="AB306" s="173">
        <f t="shared" si="19"/>
        <v>199.10399999999998</v>
      </c>
      <c r="AC306" s="173">
        <f>'тарифы 2018 (1)'!AS306</f>
        <v>162</v>
      </c>
      <c r="AD306" s="173">
        <f>'тарифы 2018 (1)'!AU306</f>
        <v>154.34</v>
      </c>
      <c r="AE306" s="173">
        <f>'тарифы 2018 (1)'!AW306</f>
        <v>116</v>
      </c>
      <c r="AF306" s="173">
        <f>'тарифы 2018 (1)'!AY306</f>
        <v>153.45186000000001</v>
      </c>
      <c r="AG306" s="173">
        <f>'тарифы 2018 (1)'!BA306</f>
        <v>206</v>
      </c>
      <c r="AH306" s="173">
        <f>'тарифы 2018 (1)'!BC306</f>
        <v>105.70378378378381</v>
      </c>
      <c r="AI306" s="173">
        <f>'тарифы 2018 (1)'!BE306</f>
        <v>283</v>
      </c>
      <c r="AJ306" s="173">
        <f>'тарифы 2018 (1)'!BG306</f>
        <v>144</v>
      </c>
      <c r="AK306" s="173">
        <f>'тарифы 2018 (1)'!BI306</f>
        <v>165</v>
      </c>
      <c r="AL306" s="173">
        <f>'тарифы 2018 (1)'!BK306</f>
        <v>109</v>
      </c>
      <c r="AM306" s="173">
        <f>'тарифы 2018 (1)'!BM306</f>
        <v>108</v>
      </c>
      <c r="AN306" s="173">
        <f>'тарифы 2018 (1)'!BO306</f>
        <v>172</v>
      </c>
      <c r="AO306" s="173">
        <v>196.30752108000001</v>
      </c>
      <c r="AP306" s="300">
        <f t="shared" si="20"/>
        <v>153.24327669350345</v>
      </c>
      <c r="AQ306" s="300" t="e">
        <f t="shared" si="21"/>
        <v>#REF!</v>
      </c>
    </row>
    <row r="307" spans="1:43" s="195" customFormat="1" ht="41.25" customHeight="1" thickBot="1" x14ac:dyDescent="0.3">
      <c r="A307" s="205">
        <v>231</v>
      </c>
      <c r="B307" s="24" t="s">
        <v>295</v>
      </c>
      <c r="C307" s="1390" t="s">
        <v>3</v>
      </c>
      <c r="D307" s="1390"/>
      <c r="E307" s="1053" t="s">
        <v>8</v>
      </c>
      <c r="F307" s="224" t="e">
        <f>#REF!</f>
        <v>#REF!</v>
      </c>
      <c r="G307" s="1053">
        <v>1.5</v>
      </c>
      <c r="H307" s="206" t="e">
        <f t="shared" si="18"/>
        <v>#REF!</v>
      </c>
      <c r="I307" s="206" t="e">
        <f>(H307*($I$9+#REF!))+H307</f>
        <v>#REF!</v>
      </c>
      <c r="J307" s="274" t="e">
        <f>ROUND(I307*#REF!*#REF!,0)</f>
        <v>#REF!</v>
      </c>
      <c r="K307" s="275" t="e">
        <f>'тарифы 2018 (1)'!K307</f>
        <v>#REF!</v>
      </c>
      <c r="L307" s="173">
        <f>'тарифы 2018 (1)'!M307</f>
        <v>491</v>
      </c>
      <c r="M307" s="173">
        <f>'тарифы 2018 (1)'!O307</f>
        <v>451</v>
      </c>
      <c r="N307" s="173">
        <f>'тарифы 2018 (1)'!Q307</f>
        <v>633</v>
      </c>
      <c r="O307" s="173">
        <f>'тарифы 2018 (1)'!S307</f>
        <v>667</v>
      </c>
      <c r="P307" s="173">
        <f>'тарифы 2018 (1)'!U307</f>
        <v>382</v>
      </c>
      <c r="Q307" s="173">
        <f>'тарифы 2018 (1)'!W307</f>
        <v>661.75970882418164</v>
      </c>
      <c r="R307" s="173">
        <f>'тарифы 2018 (1)'!Y307</f>
        <v>754</v>
      </c>
      <c r="S307" s="173">
        <f>'тарифы 2018 (1)'!AA307</f>
        <v>1120</v>
      </c>
      <c r="T307" s="173">
        <f>'тарифы 2018 (1)'!AC307</f>
        <v>811</v>
      </c>
      <c r="U307" s="173">
        <f>'тарифы 2018 (1)'!AE307</f>
        <v>516</v>
      </c>
      <c r="V307" s="173">
        <f>'тарифы 2018 (1)'!AG307</f>
        <v>707</v>
      </c>
      <c r="W307" s="173">
        <f>'тарифы 2018 (1)'!AI307</f>
        <v>633</v>
      </c>
      <c r="X307" s="173">
        <f>'тарифы 2018 (1)'!AK307</f>
        <v>541</v>
      </c>
      <c r="Y307" s="174">
        <v>416</v>
      </c>
      <c r="Z307" s="173">
        <f>'тарифы 2018 (1)'!AO307</f>
        <v>873.9</v>
      </c>
      <c r="AA307" s="173">
        <f>'тарифы 2018 (1)'!AQ307</f>
        <v>903.22699999999998</v>
      </c>
      <c r="AB307" s="173">
        <f t="shared" si="19"/>
        <v>903.22699999999998</v>
      </c>
      <c r="AC307" s="173">
        <f>'тарифы 2018 (1)'!AS307</f>
        <v>738</v>
      </c>
      <c r="AD307" s="173">
        <f>'тарифы 2018 (1)'!AU307</f>
        <v>701.57</v>
      </c>
      <c r="AE307" s="173">
        <f>'тарифы 2018 (1)'!AW307</f>
        <v>527</v>
      </c>
      <c r="AF307" s="173">
        <f>'тарифы 2018 (1)'!AY307</f>
        <v>697.52665999999999</v>
      </c>
      <c r="AG307" s="173">
        <f>'тарифы 2018 (1)'!BA307</f>
        <v>1009</v>
      </c>
      <c r="AH307" s="173">
        <f>'тарифы 2018 (1)'!BC307</f>
        <v>480.91281807372184</v>
      </c>
      <c r="AI307" s="173">
        <f>'тарифы 2018 (1)'!BE307</f>
        <v>1287</v>
      </c>
      <c r="AJ307" s="173">
        <f>'тарифы 2018 (1)'!BG307</f>
        <v>655</v>
      </c>
      <c r="AK307" s="173">
        <f>'тарифы 2018 (1)'!BI307</f>
        <v>751</v>
      </c>
      <c r="AL307" s="173">
        <f>'тарифы 2018 (1)'!BK307</f>
        <v>494</v>
      </c>
      <c r="AM307" s="173">
        <f>'тарифы 2018 (1)'!BM307</f>
        <v>489</v>
      </c>
      <c r="AN307" s="173">
        <f>'тарифы 2018 (1)'!BO307</f>
        <v>783</v>
      </c>
      <c r="AO307" s="173">
        <v>892.32432607999999</v>
      </c>
      <c r="AP307" s="300">
        <f t="shared" si="20"/>
        <v>698.98158376593017</v>
      </c>
      <c r="AQ307" s="300" t="e">
        <f t="shared" si="21"/>
        <v>#REF!</v>
      </c>
    </row>
    <row r="308" spans="1:43" s="195" customFormat="1" ht="41.25" customHeight="1" thickBot="1" x14ac:dyDescent="0.3">
      <c r="A308" s="205">
        <v>232</v>
      </c>
      <c r="B308" s="24" t="s">
        <v>296</v>
      </c>
      <c r="C308" s="1390" t="s">
        <v>3</v>
      </c>
      <c r="D308" s="1390"/>
      <c r="E308" s="1053" t="s">
        <v>8</v>
      </c>
      <c r="F308" s="224" t="e">
        <f>#REF!</f>
        <v>#REF!</v>
      </c>
      <c r="G308" s="1053">
        <v>0.5</v>
      </c>
      <c r="H308" s="206" t="e">
        <f t="shared" si="18"/>
        <v>#REF!</v>
      </c>
      <c r="I308" s="206" t="e">
        <f>(H308*($I$9+#REF!))+H308</f>
        <v>#REF!</v>
      </c>
      <c r="J308" s="274" t="e">
        <f>ROUND(I308*#REF!*#REF!,0)</f>
        <v>#REF!</v>
      </c>
      <c r="K308" s="275" t="e">
        <f>'тарифы 2018 (1)'!K308</f>
        <v>#REF!</v>
      </c>
      <c r="L308" s="173">
        <f>'тарифы 2018 (1)'!M308</f>
        <v>164</v>
      </c>
      <c r="M308" s="173">
        <f>'тарифы 2018 (1)'!O308</f>
        <v>150.30000000000001</v>
      </c>
      <c r="N308" s="173">
        <f>'тарифы 2018 (1)'!Q308</f>
        <v>210.75</v>
      </c>
      <c r="O308" s="173">
        <f>'тарифы 2018 (1)'!S308</f>
        <v>222.3</v>
      </c>
      <c r="P308" s="173">
        <f>'тарифы 2018 (1)'!U308</f>
        <v>127</v>
      </c>
      <c r="Q308" s="173">
        <f>'тарифы 2018 (1)'!W308</f>
        <v>220.58656960806056</v>
      </c>
      <c r="R308" s="173">
        <f>'тарифы 2018 (1)'!Y308</f>
        <v>251</v>
      </c>
      <c r="S308" s="173">
        <f>'тарифы 2018 (1)'!AA308</f>
        <v>373</v>
      </c>
      <c r="T308" s="173">
        <f>'тарифы 2018 (1)'!AC308</f>
        <v>270</v>
      </c>
      <c r="U308" s="173">
        <f>'тарифы 2018 (1)'!AE308</f>
        <v>172</v>
      </c>
      <c r="V308" s="173">
        <f>'тарифы 2018 (1)'!AG308</f>
        <v>236</v>
      </c>
      <c r="W308" s="173">
        <f>'тарифы 2018 (1)'!AI308</f>
        <v>211</v>
      </c>
      <c r="X308" s="173">
        <f>'тарифы 2018 (1)'!AK308</f>
        <v>180</v>
      </c>
      <c r="Y308" s="174">
        <v>139</v>
      </c>
      <c r="Z308" s="173">
        <f>'тарифы 2018 (1)'!AO308</f>
        <v>291.3</v>
      </c>
      <c r="AA308" s="173">
        <f>'тарифы 2018 (1)'!AQ308</f>
        <v>300.72999999999996</v>
      </c>
      <c r="AB308" s="173">
        <f t="shared" si="19"/>
        <v>300.72999999999996</v>
      </c>
      <c r="AC308" s="173">
        <f>'тарифы 2018 (1)'!AS308</f>
        <v>246</v>
      </c>
      <c r="AD308" s="173">
        <f>'тарифы 2018 (1)'!AU308</f>
        <v>233.86</v>
      </c>
      <c r="AE308" s="173">
        <f>'тарифы 2018 (1)'!AW308</f>
        <v>176</v>
      </c>
      <c r="AF308" s="173">
        <f>'тарифы 2018 (1)'!AY308</f>
        <v>232.51240000000001</v>
      </c>
      <c r="AG308" s="173">
        <f>'тарифы 2018 (1)'!BA308</f>
        <v>337</v>
      </c>
      <c r="AH308" s="173">
        <f>'тарифы 2018 (1)'!BC308</f>
        <v>160.48000000000002</v>
      </c>
      <c r="AI308" s="173">
        <f>'тарифы 2018 (1)'!BE308</f>
        <v>429</v>
      </c>
      <c r="AJ308" s="173">
        <f>'тарифы 2018 (1)'!BG308</f>
        <v>219</v>
      </c>
      <c r="AK308" s="173">
        <f>'тарифы 2018 (1)'!BI308</f>
        <v>250</v>
      </c>
      <c r="AL308" s="173">
        <f>'тарифы 2018 (1)'!BK308</f>
        <v>165</v>
      </c>
      <c r="AM308" s="173">
        <f>'тарифы 2018 (1)'!BM308</f>
        <v>163</v>
      </c>
      <c r="AN308" s="173">
        <f>'тарифы 2018 (1)'!BO308</f>
        <v>261</v>
      </c>
      <c r="AO308" s="173">
        <v>297.43688171999997</v>
      </c>
      <c r="AP308" s="300">
        <f t="shared" si="20"/>
        <v>232.99952837760202</v>
      </c>
      <c r="AQ308" s="300" t="e">
        <f t="shared" si="21"/>
        <v>#REF!</v>
      </c>
    </row>
    <row r="309" spans="1:43" s="195" customFormat="1" ht="27" customHeight="1" thickBot="1" x14ac:dyDescent="0.3">
      <c r="A309" s="205">
        <v>233</v>
      </c>
      <c r="B309" s="24" t="s">
        <v>297</v>
      </c>
      <c r="C309" s="1390" t="s">
        <v>3</v>
      </c>
      <c r="D309" s="1390"/>
      <c r="E309" s="1053" t="s">
        <v>8</v>
      </c>
      <c r="F309" s="224" t="e">
        <f>#REF!</f>
        <v>#REF!</v>
      </c>
      <c r="G309" s="1053">
        <v>0.33</v>
      </c>
      <c r="H309" s="206" t="e">
        <f t="shared" si="18"/>
        <v>#REF!</v>
      </c>
      <c r="I309" s="206" t="e">
        <f>(H309*($I$9+#REF!))+H309</f>
        <v>#REF!</v>
      </c>
      <c r="J309" s="274" t="e">
        <f>ROUND(I309*#REF!*#REF!,0)</f>
        <v>#REF!</v>
      </c>
      <c r="K309" s="275" t="e">
        <f>'тарифы 2018 (1)'!K309</f>
        <v>#REF!</v>
      </c>
      <c r="L309" s="173">
        <f>'тарифы 2018 (1)'!M309</f>
        <v>108</v>
      </c>
      <c r="M309" s="173">
        <f>'тарифы 2018 (1)'!O309</f>
        <v>99.2</v>
      </c>
      <c r="N309" s="173">
        <f>'тарифы 2018 (1)'!Q309</f>
        <v>139.5</v>
      </c>
      <c r="O309" s="173">
        <f>'тарифы 2018 (1)'!S309</f>
        <v>146.69999999999999</v>
      </c>
      <c r="P309" s="173">
        <f>'тарифы 2018 (1)'!U309</f>
        <v>84</v>
      </c>
      <c r="Q309" s="173">
        <f>'тарифы 2018 (1)'!W309</f>
        <v>145.58713594132001</v>
      </c>
      <c r="R309" s="173">
        <f>'тарифы 2018 (1)'!Y309</f>
        <v>166</v>
      </c>
      <c r="S309" s="173">
        <f>'тарифы 2018 (1)'!AA309</f>
        <v>246</v>
      </c>
      <c r="T309" s="173">
        <f>'тарифы 2018 (1)'!AC309</f>
        <v>178</v>
      </c>
      <c r="U309" s="173">
        <f>'тарифы 2018 (1)'!AE309</f>
        <v>113</v>
      </c>
      <c r="V309" s="173">
        <f>'тарифы 2018 (1)'!AG309</f>
        <v>156</v>
      </c>
      <c r="W309" s="173">
        <f>'тарифы 2018 (1)'!AI309</f>
        <v>139</v>
      </c>
      <c r="X309" s="173">
        <f>'тарифы 2018 (1)'!AK309</f>
        <v>119</v>
      </c>
      <c r="Y309" s="174">
        <v>92</v>
      </c>
      <c r="Z309" s="173">
        <f>'тарифы 2018 (1)'!AO309</f>
        <v>192.3</v>
      </c>
      <c r="AA309" s="173">
        <f>'тарифы 2018 (1)'!AQ309</f>
        <v>199.10399999999998</v>
      </c>
      <c r="AB309" s="173">
        <f t="shared" si="19"/>
        <v>199.10399999999998</v>
      </c>
      <c r="AC309" s="173">
        <f>'тарифы 2018 (1)'!AS309</f>
        <v>162</v>
      </c>
      <c r="AD309" s="173">
        <f>'тарифы 2018 (1)'!AU309</f>
        <v>154.34</v>
      </c>
      <c r="AE309" s="173">
        <f>'тарифы 2018 (1)'!AW309</f>
        <v>116</v>
      </c>
      <c r="AF309" s="173">
        <f>'тарифы 2018 (1)'!AY309</f>
        <v>153.45186000000001</v>
      </c>
      <c r="AG309" s="173">
        <f>'тарифы 2018 (1)'!BA309</f>
        <v>206</v>
      </c>
      <c r="AH309" s="173">
        <f>'тарифы 2018 (1)'!BC309</f>
        <v>105.70378378378381</v>
      </c>
      <c r="AI309" s="173">
        <f>'тарифы 2018 (1)'!BE309</f>
        <v>283</v>
      </c>
      <c r="AJ309" s="173">
        <f>'тарифы 2018 (1)'!BG309</f>
        <v>144</v>
      </c>
      <c r="AK309" s="173">
        <f>'тарифы 2018 (1)'!BI309</f>
        <v>165</v>
      </c>
      <c r="AL309" s="173">
        <f>'тарифы 2018 (1)'!BK309</f>
        <v>109</v>
      </c>
      <c r="AM309" s="173">
        <f>'тарифы 2018 (1)'!BM309</f>
        <v>108</v>
      </c>
      <c r="AN309" s="173">
        <f>'тарифы 2018 (1)'!BO309</f>
        <v>172</v>
      </c>
      <c r="AO309" s="173">
        <v>196.30752108000001</v>
      </c>
      <c r="AP309" s="300">
        <f t="shared" si="20"/>
        <v>153.24327669350345</v>
      </c>
      <c r="AQ309" s="300" t="e">
        <f t="shared" si="21"/>
        <v>#REF!</v>
      </c>
    </row>
    <row r="310" spans="1:43" s="195" customFormat="1" ht="27" customHeight="1" thickBot="1" x14ac:dyDescent="0.3">
      <c r="A310" s="205">
        <v>234</v>
      </c>
      <c r="B310" s="24" t="s">
        <v>298</v>
      </c>
      <c r="C310" s="1390" t="s">
        <v>3</v>
      </c>
      <c r="D310" s="1390"/>
      <c r="E310" s="1053" t="s">
        <v>8</v>
      </c>
      <c r="F310" s="224" t="e">
        <f>#REF!</f>
        <v>#REF!</v>
      </c>
      <c r="G310" s="1053">
        <v>1.5</v>
      </c>
      <c r="H310" s="206" t="e">
        <f t="shared" si="18"/>
        <v>#REF!</v>
      </c>
      <c r="I310" s="206" t="e">
        <f>(H310*($I$9+#REF!))+H310</f>
        <v>#REF!</v>
      </c>
      <c r="J310" s="274" t="e">
        <f>ROUND(I310*#REF!*#REF!,0)</f>
        <v>#REF!</v>
      </c>
      <c r="K310" s="275" t="e">
        <f>'тарифы 2018 (1)'!K310</f>
        <v>#REF!</v>
      </c>
      <c r="L310" s="173">
        <f>'тарифы 2018 (1)'!M310</f>
        <v>491</v>
      </c>
      <c r="M310" s="173">
        <f>'тарифы 2018 (1)'!O310</f>
        <v>451</v>
      </c>
      <c r="N310" s="173">
        <f>'тарифы 2018 (1)'!Q310</f>
        <v>633</v>
      </c>
      <c r="O310" s="173">
        <f>'тарифы 2018 (1)'!S310</f>
        <v>667</v>
      </c>
      <c r="P310" s="173">
        <f>'тарифы 2018 (1)'!U310</f>
        <v>382</v>
      </c>
      <c r="Q310" s="173">
        <f>'тарифы 2018 (1)'!W310</f>
        <v>661.75970882418164</v>
      </c>
      <c r="R310" s="173">
        <f>'тарифы 2018 (1)'!Y310</f>
        <v>754</v>
      </c>
      <c r="S310" s="173">
        <f>'тарифы 2018 (1)'!AA310</f>
        <v>1120</v>
      </c>
      <c r="T310" s="173">
        <f>'тарифы 2018 (1)'!AC310</f>
        <v>811</v>
      </c>
      <c r="U310" s="173">
        <f>'тарифы 2018 (1)'!AE310</f>
        <v>516</v>
      </c>
      <c r="V310" s="173">
        <f>'тарифы 2018 (1)'!AG310</f>
        <v>707</v>
      </c>
      <c r="W310" s="173">
        <f>'тарифы 2018 (1)'!AI310</f>
        <v>633</v>
      </c>
      <c r="X310" s="173">
        <f>'тарифы 2018 (1)'!AK310</f>
        <v>541</v>
      </c>
      <c r="Y310" s="174">
        <v>416</v>
      </c>
      <c r="Z310" s="173">
        <f>'тарифы 2018 (1)'!AO310</f>
        <v>873.9</v>
      </c>
      <c r="AA310" s="173">
        <f>'тарифы 2018 (1)'!AQ310</f>
        <v>903.22699999999998</v>
      </c>
      <c r="AB310" s="173">
        <f t="shared" si="19"/>
        <v>903.22699999999998</v>
      </c>
      <c r="AC310" s="173">
        <f>'тарифы 2018 (1)'!AS310</f>
        <v>738</v>
      </c>
      <c r="AD310" s="173">
        <f>'тарифы 2018 (1)'!AU310</f>
        <v>701.57</v>
      </c>
      <c r="AE310" s="173">
        <f>'тарифы 2018 (1)'!AW310</f>
        <v>527</v>
      </c>
      <c r="AF310" s="173">
        <f>'тарифы 2018 (1)'!AY310</f>
        <v>697.52665999999999</v>
      </c>
      <c r="AG310" s="173">
        <f>'тарифы 2018 (1)'!BA310</f>
        <v>1009</v>
      </c>
      <c r="AH310" s="173">
        <f>'тарифы 2018 (1)'!BC310</f>
        <v>480.91281807372184</v>
      </c>
      <c r="AI310" s="173">
        <f>'тарифы 2018 (1)'!BE310</f>
        <v>1287</v>
      </c>
      <c r="AJ310" s="173">
        <f>'тарифы 2018 (1)'!BG310</f>
        <v>655</v>
      </c>
      <c r="AK310" s="173">
        <f>'тарифы 2018 (1)'!BI310</f>
        <v>751</v>
      </c>
      <c r="AL310" s="173">
        <f>'тарифы 2018 (1)'!BK310</f>
        <v>494</v>
      </c>
      <c r="AM310" s="173">
        <f>'тарифы 2018 (1)'!BM310</f>
        <v>489</v>
      </c>
      <c r="AN310" s="173">
        <f>'тарифы 2018 (1)'!BO310</f>
        <v>783</v>
      </c>
      <c r="AO310" s="173">
        <v>892.32432607999999</v>
      </c>
      <c r="AP310" s="300">
        <f t="shared" si="20"/>
        <v>698.98158376593017</v>
      </c>
      <c r="AQ310" s="300" t="e">
        <f t="shared" si="21"/>
        <v>#REF!</v>
      </c>
    </row>
    <row r="311" spans="1:43" s="195" customFormat="1" ht="27" customHeight="1" thickBot="1" x14ac:dyDescent="0.3">
      <c r="A311" s="205">
        <v>235</v>
      </c>
      <c r="B311" s="24" t="s">
        <v>299</v>
      </c>
      <c r="C311" s="1390" t="s">
        <v>3</v>
      </c>
      <c r="D311" s="1390"/>
      <c r="E311" s="1053" t="s">
        <v>8</v>
      </c>
      <c r="F311" s="224" t="e">
        <f>#REF!</f>
        <v>#REF!</v>
      </c>
      <c r="G311" s="1053">
        <v>1.03</v>
      </c>
      <c r="H311" s="206" t="e">
        <f t="shared" si="18"/>
        <v>#REF!</v>
      </c>
      <c r="I311" s="206" t="e">
        <f>(H311*($I$9+#REF!))+H311</f>
        <v>#REF!</v>
      </c>
      <c r="J311" s="274" t="e">
        <f>ROUND(I311*#REF!*#REF!,0)</f>
        <v>#REF!</v>
      </c>
      <c r="K311" s="275" t="e">
        <f>'тарифы 2018 (1)'!K311</f>
        <v>#REF!</v>
      </c>
      <c r="L311" s="173">
        <f>'тарифы 2018 (1)'!M311</f>
        <v>337</v>
      </c>
      <c r="M311" s="173">
        <f>'тарифы 2018 (1)'!O311</f>
        <v>309.7</v>
      </c>
      <c r="N311" s="173">
        <f>'тарифы 2018 (1)'!Q311</f>
        <v>434.25</v>
      </c>
      <c r="O311" s="173">
        <f>'тарифы 2018 (1)'!S311</f>
        <v>458</v>
      </c>
      <c r="P311" s="173">
        <f>'тарифы 2018 (1)'!U311</f>
        <v>262</v>
      </c>
      <c r="Q311" s="173">
        <f>'тарифы 2018 (1)'!W311</f>
        <v>454.4083333926049</v>
      </c>
      <c r="R311" s="173">
        <f>'тарифы 2018 (1)'!Y311</f>
        <v>518</v>
      </c>
      <c r="S311" s="173">
        <f>'тарифы 2018 (1)'!AA311</f>
        <v>769</v>
      </c>
      <c r="T311" s="173">
        <f>'тарифы 2018 (1)'!AC311</f>
        <v>557</v>
      </c>
      <c r="U311" s="173">
        <f>'тарифы 2018 (1)'!AE311</f>
        <v>354</v>
      </c>
      <c r="V311" s="173">
        <f>'тарифы 2018 (1)'!AG311</f>
        <v>485</v>
      </c>
      <c r="W311" s="173">
        <f>'тарифы 2018 (1)'!AI311</f>
        <v>434</v>
      </c>
      <c r="X311" s="173">
        <f>'тарифы 2018 (1)'!AK311</f>
        <v>371</v>
      </c>
      <c r="Y311" s="174">
        <v>286</v>
      </c>
      <c r="Z311" s="173">
        <f>'тарифы 2018 (1)'!AO311</f>
        <v>600.1</v>
      </c>
      <c r="AA311" s="173">
        <f>'тарифы 2018 (1)'!AQ311</f>
        <v>620.12599999999998</v>
      </c>
      <c r="AB311" s="173">
        <f t="shared" si="19"/>
        <v>620.12599999999998</v>
      </c>
      <c r="AC311" s="173">
        <f>'тарифы 2018 (1)'!AS311</f>
        <v>507</v>
      </c>
      <c r="AD311" s="173">
        <f>'тарифы 2018 (1)'!AU311</f>
        <v>481.74</v>
      </c>
      <c r="AE311" s="173">
        <f>'тарифы 2018 (1)'!AW311</f>
        <v>362</v>
      </c>
      <c r="AF311" s="173">
        <f>'тарифы 2018 (1)'!AY311</f>
        <v>478.96922000000001</v>
      </c>
      <c r="AG311" s="173">
        <f>'тарифы 2018 (1)'!BA311</f>
        <v>659</v>
      </c>
      <c r="AH311" s="173">
        <f>'тарифы 2018 (1)'!BC311</f>
        <v>330.49414211438477</v>
      </c>
      <c r="AI311" s="173">
        <f>'тарифы 2018 (1)'!BE311</f>
        <v>884</v>
      </c>
      <c r="AJ311" s="173">
        <f>'тарифы 2018 (1)'!BG311</f>
        <v>449</v>
      </c>
      <c r="AK311" s="173">
        <f>'тарифы 2018 (1)'!BI311</f>
        <v>515</v>
      </c>
      <c r="AL311" s="173">
        <f>'тарифы 2018 (1)'!BK311</f>
        <v>340</v>
      </c>
      <c r="AM311" s="173">
        <f>'тарифы 2018 (1)'!BM311</f>
        <v>336</v>
      </c>
      <c r="AN311" s="173">
        <f>'тарифы 2018 (1)'!BO311</f>
        <v>537</v>
      </c>
      <c r="AO311" s="173">
        <v>612.72736404</v>
      </c>
      <c r="AP311" s="300">
        <f t="shared" si="20"/>
        <v>478.75470198489973</v>
      </c>
      <c r="AQ311" s="300" t="e">
        <f t="shared" si="21"/>
        <v>#REF!</v>
      </c>
    </row>
    <row r="312" spans="1:43" s="195" customFormat="1" ht="27" customHeight="1" thickBot="1" x14ac:dyDescent="0.3">
      <c r="A312" s="205">
        <v>236</v>
      </c>
      <c r="B312" s="24" t="s">
        <v>160</v>
      </c>
      <c r="C312" s="1390" t="s">
        <v>3</v>
      </c>
      <c r="D312" s="1390"/>
      <c r="E312" s="1053" t="s">
        <v>8</v>
      </c>
      <c r="F312" s="224" t="e">
        <f>#REF!</f>
        <v>#REF!</v>
      </c>
      <c r="G312" s="1053">
        <v>0.3</v>
      </c>
      <c r="H312" s="206" t="e">
        <f t="shared" si="18"/>
        <v>#REF!</v>
      </c>
      <c r="I312" s="206" t="e">
        <f>(H312*($I$9+#REF!))+H312</f>
        <v>#REF!</v>
      </c>
      <c r="J312" s="274" t="e">
        <f>ROUND(I312*#REF!*#REF!,0)</f>
        <v>#REF!</v>
      </c>
      <c r="K312" s="275" t="e">
        <f>'тарифы 2018 (1)'!K312</f>
        <v>#REF!</v>
      </c>
      <c r="L312" s="173">
        <f>'тарифы 2018 (1)'!M312</f>
        <v>98</v>
      </c>
      <c r="M312" s="173">
        <f>'тарифы 2018 (1)'!O312</f>
        <v>90.2</v>
      </c>
      <c r="N312" s="173">
        <f>'тарифы 2018 (1)'!Q312</f>
        <v>126.75</v>
      </c>
      <c r="O312" s="173">
        <f>'тарифы 2018 (1)'!S312</f>
        <v>133.4</v>
      </c>
      <c r="P312" s="173">
        <f>'тарифы 2018 (1)'!U312</f>
        <v>76</v>
      </c>
      <c r="Q312" s="173">
        <f>'тарифы 2018 (1)'!W312</f>
        <v>132.35194176483634</v>
      </c>
      <c r="R312" s="173">
        <f>'тарифы 2018 (1)'!Y312</f>
        <v>151</v>
      </c>
      <c r="S312" s="173">
        <f>'тарифы 2018 (1)'!AA312</f>
        <v>224</v>
      </c>
      <c r="T312" s="173">
        <f>'тарифы 2018 (1)'!AC312</f>
        <v>163</v>
      </c>
      <c r="U312" s="173">
        <f>'тарифы 2018 (1)'!AE312</f>
        <v>103</v>
      </c>
      <c r="V312" s="173">
        <f>'тарифы 2018 (1)'!AG312</f>
        <v>141</v>
      </c>
      <c r="W312" s="173">
        <f>'тарифы 2018 (1)'!AI312</f>
        <v>127</v>
      </c>
      <c r="X312" s="173">
        <f>'тарифы 2018 (1)'!AK312</f>
        <v>108</v>
      </c>
      <c r="Y312" s="174">
        <v>83</v>
      </c>
      <c r="Z312" s="173">
        <f>'тарифы 2018 (1)'!AO312</f>
        <v>174.8</v>
      </c>
      <c r="AA312" s="173">
        <f>'тарифы 2018 (1)'!AQ312</f>
        <v>180.43799999999999</v>
      </c>
      <c r="AB312" s="173">
        <f t="shared" si="19"/>
        <v>180.43799999999999</v>
      </c>
      <c r="AC312" s="173">
        <f>'тарифы 2018 (1)'!AS312</f>
        <v>148</v>
      </c>
      <c r="AD312" s="173">
        <f>'тарифы 2018 (1)'!AU312</f>
        <v>140.31</v>
      </c>
      <c r="AE312" s="173">
        <f>'тарифы 2018 (1)'!AW312</f>
        <v>105</v>
      </c>
      <c r="AF312" s="173">
        <f>'тарифы 2018 (1)'!AY312</f>
        <v>139.50744</v>
      </c>
      <c r="AG312" s="173">
        <f>'тарифы 2018 (1)'!BA312</f>
        <v>188</v>
      </c>
      <c r="AH312" s="173">
        <f>'тарифы 2018 (1)'!BC312</f>
        <v>96.170000000000016</v>
      </c>
      <c r="AI312" s="173">
        <f>'тарифы 2018 (1)'!BE312</f>
        <v>257</v>
      </c>
      <c r="AJ312" s="173">
        <f>'тарифы 2018 (1)'!BG312</f>
        <v>131</v>
      </c>
      <c r="AK312" s="173">
        <f>'тарифы 2018 (1)'!BI312</f>
        <v>150</v>
      </c>
      <c r="AL312" s="173">
        <f>'тарифы 2018 (1)'!BK312</f>
        <v>99</v>
      </c>
      <c r="AM312" s="173">
        <f>'тарифы 2018 (1)'!BM312</f>
        <v>98</v>
      </c>
      <c r="AN312" s="173">
        <f>'тарифы 2018 (1)'!BO312</f>
        <v>157</v>
      </c>
      <c r="AO312" s="173">
        <v>178.46760140000001</v>
      </c>
      <c r="AP312" s="300">
        <f t="shared" si="20"/>
        <v>139.32776610549453</v>
      </c>
      <c r="AQ312" s="300" t="e">
        <f t="shared" si="21"/>
        <v>#REF!</v>
      </c>
    </row>
    <row r="313" spans="1:43" s="195" customFormat="1" ht="27" customHeight="1" thickBot="1" x14ac:dyDescent="0.3">
      <c r="A313" s="205">
        <v>237</v>
      </c>
      <c r="B313" s="24" t="s">
        <v>300</v>
      </c>
      <c r="C313" s="1390" t="s">
        <v>3</v>
      </c>
      <c r="D313" s="1390"/>
      <c r="E313" s="1053" t="s">
        <v>8</v>
      </c>
      <c r="F313" s="224" t="e">
        <f>#REF!</f>
        <v>#REF!</v>
      </c>
      <c r="G313" s="1053">
        <v>0.64</v>
      </c>
      <c r="H313" s="206" t="e">
        <f t="shared" si="18"/>
        <v>#REF!</v>
      </c>
      <c r="I313" s="206" t="e">
        <f>(H313*($I$9+#REF!))+H313</f>
        <v>#REF!</v>
      </c>
      <c r="J313" s="274" t="e">
        <f>ROUND(I313*#REF!*#REF!,0)</f>
        <v>#REF!</v>
      </c>
      <c r="K313" s="275" t="e">
        <f>'тарифы 2018 (1)'!K313</f>
        <v>#REF!</v>
      </c>
      <c r="L313" s="173">
        <f>'тарифы 2018 (1)'!M313</f>
        <v>210</v>
      </c>
      <c r="M313" s="173">
        <f>'тарифы 2018 (1)'!O313</f>
        <v>192.4</v>
      </c>
      <c r="N313" s="173">
        <f>'тарифы 2018 (1)'!Q313</f>
        <v>270</v>
      </c>
      <c r="O313" s="173">
        <f>'тарифы 2018 (1)'!S313</f>
        <v>284.60000000000002</v>
      </c>
      <c r="P313" s="173">
        <f>'тарифы 2018 (1)'!U313</f>
        <v>163</v>
      </c>
      <c r="Q313" s="173">
        <f>'тарифы 2018 (1)'!W313</f>
        <v>282.35080909831754</v>
      </c>
      <c r="R313" s="173">
        <f>'тарифы 2018 (1)'!Y313</f>
        <v>322</v>
      </c>
      <c r="S313" s="173">
        <f>'тарифы 2018 (1)'!AA313</f>
        <v>478</v>
      </c>
      <c r="T313" s="173">
        <f>'тарифы 2018 (1)'!AC313</f>
        <v>346</v>
      </c>
      <c r="U313" s="173">
        <f>'тарифы 2018 (1)'!AE313</f>
        <v>220</v>
      </c>
      <c r="V313" s="173">
        <f>'тарифы 2018 (1)'!AG313</f>
        <v>302</v>
      </c>
      <c r="W313" s="173">
        <f>'тарифы 2018 (1)'!AI313</f>
        <v>270</v>
      </c>
      <c r="X313" s="173">
        <f>'тарифы 2018 (1)'!AK313</f>
        <v>230</v>
      </c>
      <c r="Y313" s="174">
        <v>177</v>
      </c>
      <c r="Z313" s="173">
        <f>'тарифы 2018 (1)'!AO313</f>
        <v>372.9</v>
      </c>
      <c r="AA313" s="173">
        <f>'тарифы 2018 (1)'!AQ313</f>
        <v>384.72699999999998</v>
      </c>
      <c r="AB313" s="173">
        <f t="shared" si="19"/>
        <v>384.72699999999998</v>
      </c>
      <c r="AC313" s="173">
        <f>'тарифы 2018 (1)'!AS313</f>
        <v>315</v>
      </c>
      <c r="AD313" s="173">
        <f>'тарифы 2018 (1)'!AU313</f>
        <v>299.33999999999997</v>
      </c>
      <c r="AE313" s="173">
        <f>'тарифы 2018 (1)'!AW313</f>
        <v>225</v>
      </c>
      <c r="AF313" s="173">
        <f>'тарифы 2018 (1)'!AY313</f>
        <v>297.60744000000005</v>
      </c>
      <c r="AG313" s="173">
        <f>'тарифы 2018 (1)'!BA313</f>
        <v>414</v>
      </c>
      <c r="AH313" s="173">
        <f>'тарифы 2018 (1)'!BC313</f>
        <v>205.23922005571035</v>
      </c>
      <c r="AI313" s="173">
        <f>'тарифы 2018 (1)'!BE313</f>
        <v>549</v>
      </c>
      <c r="AJ313" s="173">
        <f>'тарифы 2018 (1)'!BG313</f>
        <v>280</v>
      </c>
      <c r="AK313" s="173">
        <f>'тарифы 2018 (1)'!BI313</f>
        <v>320</v>
      </c>
      <c r="AL313" s="173">
        <f>'тарифы 2018 (1)'!BK313</f>
        <v>211</v>
      </c>
      <c r="AM313" s="173">
        <f>'тарифы 2018 (1)'!BM313</f>
        <v>209</v>
      </c>
      <c r="AN313" s="173">
        <f>'тарифы 2018 (1)'!BO313</f>
        <v>334</v>
      </c>
      <c r="AO313" s="173">
        <v>380.72632268000007</v>
      </c>
      <c r="AP313" s="300">
        <f t="shared" si="20"/>
        <v>297.65392639446759</v>
      </c>
      <c r="AQ313" s="300" t="e">
        <f t="shared" si="21"/>
        <v>#REF!</v>
      </c>
    </row>
    <row r="314" spans="1:43" s="195" customFormat="1" ht="27" customHeight="1" thickBot="1" x14ac:dyDescent="0.3">
      <c r="A314" s="205">
        <v>238</v>
      </c>
      <c r="B314" s="24" t="s">
        <v>301</v>
      </c>
      <c r="C314" s="1390" t="s">
        <v>3</v>
      </c>
      <c r="D314" s="1390"/>
      <c r="E314" s="1053" t="s">
        <v>8</v>
      </c>
      <c r="F314" s="224" t="e">
        <f>#REF!</f>
        <v>#REF!</v>
      </c>
      <c r="G314" s="1053">
        <v>0.21</v>
      </c>
      <c r="H314" s="206" t="e">
        <f t="shared" si="18"/>
        <v>#REF!</v>
      </c>
      <c r="I314" s="206" t="e">
        <f>(H314*($I$9+#REF!))+H314</f>
        <v>#REF!</v>
      </c>
      <c r="J314" s="274" t="e">
        <f>ROUND(I314*#REF!*#REF!,0)</f>
        <v>#REF!</v>
      </c>
      <c r="K314" s="275" t="e">
        <f>'тарифы 2018 (1)'!K314</f>
        <v>#REF!</v>
      </c>
      <c r="L314" s="173">
        <f>'тарифы 2018 (1)'!M314</f>
        <v>69</v>
      </c>
      <c r="M314" s="173">
        <f>'тарифы 2018 (1)'!O314</f>
        <v>63.1</v>
      </c>
      <c r="N314" s="173">
        <f>'тарифы 2018 (1)'!Q314</f>
        <v>88.5</v>
      </c>
      <c r="O314" s="173">
        <f>'тарифы 2018 (1)'!S314</f>
        <v>93.4</v>
      </c>
      <c r="P314" s="173">
        <f>'тарифы 2018 (1)'!U314</f>
        <v>53</v>
      </c>
      <c r="Q314" s="173">
        <f>'тарифы 2018 (1)'!W314</f>
        <v>92.646359235385447</v>
      </c>
      <c r="R314" s="173">
        <f>'тарифы 2018 (1)'!Y314</f>
        <v>106</v>
      </c>
      <c r="S314" s="173">
        <f>'тарифы 2018 (1)'!AA314</f>
        <v>157</v>
      </c>
      <c r="T314" s="173">
        <f>'тарифы 2018 (1)'!AC314</f>
        <v>114</v>
      </c>
      <c r="U314" s="173">
        <f>'тарифы 2018 (1)'!AE314</f>
        <v>72</v>
      </c>
      <c r="V314" s="173">
        <f>'тарифы 2018 (1)'!AG314</f>
        <v>99</v>
      </c>
      <c r="W314" s="173">
        <f>'тарифы 2018 (1)'!AI314</f>
        <v>89</v>
      </c>
      <c r="X314" s="173">
        <f>'тарифы 2018 (1)'!AK314</f>
        <v>75</v>
      </c>
      <c r="Y314" s="174">
        <v>59</v>
      </c>
      <c r="Z314" s="173">
        <f>'тарифы 2018 (1)'!AO314</f>
        <v>122.3</v>
      </c>
      <c r="AA314" s="173">
        <f>'тарифы 2018 (1)'!AQ314</f>
        <v>126.514</v>
      </c>
      <c r="AB314" s="173">
        <f t="shared" si="19"/>
        <v>126.514</v>
      </c>
      <c r="AC314" s="173">
        <f>'тарифы 2018 (1)'!AS314</f>
        <v>103</v>
      </c>
      <c r="AD314" s="173">
        <f>'тарифы 2018 (1)'!AU314</f>
        <v>98.22</v>
      </c>
      <c r="AE314" s="173">
        <f>'тарифы 2018 (1)'!AW314</f>
        <v>74</v>
      </c>
      <c r="AF314" s="173">
        <f>'тарифы 2018 (1)'!AY314</f>
        <v>97.653099999999995</v>
      </c>
      <c r="AG314" s="173">
        <f>'тарифы 2018 (1)'!BA314</f>
        <v>140</v>
      </c>
      <c r="AH314" s="173">
        <f>'тарифы 2018 (1)'!BC314</f>
        <v>67.086101694915257</v>
      </c>
      <c r="AI314" s="173">
        <f>'тарифы 2018 (1)'!BE314</f>
        <v>180</v>
      </c>
      <c r="AJ314" s="173">
        <f>'тарифы 2018 (1)'!BG314</f>
        <v>92</v>
      </c>
      <c r="AK314" s="173">
        <f>'тарифы 2018 (1)'!BI314</f>
        <v>105</v>
      </c>
      <c r="AL314" s="173">
        <f>'тарифы 2018 (1)'!BK314</f>
        <v>69</v>
      </c>
      <c r="AM314" s="173">
        <f>'тарифы 2018 (1)'!BM314</f>
        <v>68</v>
      </c>
      <c r="AN314" s="173">
        <f>'тарифы 2018 (1)'!BO314</f>
        <v>110</v>
      </c>
      <c r="AO314" s="173">
        <v>124.92048052000003</v>
      </c>
      <c r="AP314" s="300">
        <f t="shared" si="20"/>
        <v>97.828468048343353</v>
      </c>
      <c r="AQ314" s="300" t="e">
        <f t="shared" si="21"/>
        <v>#REF!</v>
      </c>
    </row>
    <row r="315" spans="1:43" s="195" customFormat="1" ht="27" customHeight="1" thickBot="1" x14ac:dyDescent="0.3">
      <c r="A315" s="205">
        <v>239</v>
      </c>
      <c r="B315" s="24" t="s">
        <v>302</v>
      </c>
      <c r="C315" s="1390" t="s">
        <v>3</v>
      </c>
      <c r="D315" s="1390"/>
      <c r="E315" s="1053" t="s">
        <v>8</v>
      </c>
      <c r="F315" s="224" t="e">
        <f>#REF!</f>
        <v>#REF!</v>
      </c>
      <c r="G315" s="1053">
        <v>0.6</v>
      </c>
      <c r="H315" s="206" t="e">
        <f t="shared" si="18"/>
        <v>#REF!</v>
      </c>
      <c r="I315" s="206" t="e">
        <f>(H315*($I$9+#REF!))+H315</f>
        <v>#REF!</v>
      </c>
      <c r="J315" s="274" t="e">
        <f>ROUND(I315*#REF!*#REF!,0)</f>
        <v>#REF!</v>
      </c>
      <c r="K315" s="275" t="e">
        <f>'тарифы 2018 (1)'!K315</f>
        <v>#REF!</v>
      </c>
      <c r="L315" s="173">
        <f>'тарифы 2018 (1)'!M315</f>
        <v>197</v>
      </c>
      <c r="M315" s="173">
        <f>'тарифы 2018 (1)'!O315</f>
        <v>180.4</v>
      </c>
      <c r="N315" s="173">
        <f>'тарифы 2018 (1)'!Q315</f>
        <v>253.5</v>
      </c>
      <c r="O315" s="173">
        <f>'тарифы 2018 (1)'!S315</f>
        <v>266.8</v>
      </c>
      <c r="P315" s="173">
        <f>'тарифы 2018 (1)'!U315</f>
        <v>153</v>
      </c>
      <c r="Q315" s="173">
        <f>'тарифы 2018 (1)'!W315</f>
        <v>264.70388352967268</v>
      </c>
      <c r="R315" s="173">
        <f>'тарифы 2018 (1)'!Y315</f>
        <v>302</v>
      </c>
      <c r="S315" s="173">
        <f>'тарифы 2018 (1)'!AA315</f>
        <v>448</v>
      </c>
      <c r="T315" s="173">
        <f>'тарифы 2018 (1)'!AC315</f>
        <v>324</v>
      </c>
      <c r="U315" s="173">
        <f>'тарифы 2018 (1)'!AE315</f>
        <v>206</v>
      </c>
      <c r="V315" s="173">
        <f>'тарифы 2018 (1)'!AG315</f>
        <v>283</v>
      </c>
      <c r="W315" s="173">
        <f>'тарифы 2018 (1)'!AI315</f>
        <v>253</v>
      </c>
      <c r="X315" s="173">
        <f>'тарифы 2018 (1)'!AK315</f>
        <v>217</v>
      </c>
      <c r="Y315" s="174">
        <v>167</v>
      </c>
      <c r="Z315" s="173">
        <f>'тарифы 2018 (1)'!AO315</f>
        <v>349.6</v>
      </c>
      <c r="AA315" s="173">
        <f>'тарифы 2018 (1)'!AQ315</f>
        <v>360.87599999999998</v>
      </c>
      <c r="AB315" s="173">
        <f t="shared" si="19"/>
        <v>360.87599999999998</v>
      </c>
      <c r="AC315" s="173">
        <f>'тарифы 2018 (1)'!AS315</f>
        <v>295</v>
      </c>
      <c r="AD315" s="173">
        <f>'тарифы 2018 (1)'!AU315</f>
        <v>280.63</v>
      </c>
      <c r="AE315" s="173">
        <f>'тарифы 2018 (1)'!AW315</f>
        <v>211</v>
      </c>
      <c r="AF315" s="173">
        <f>'тарифы 2018 (1)'!AY315</f>
        <v>279.01488000000001</v>
      </c>
      <c r="AG315" s="173">
        <f>'тарифы 2018 (1)'!BA315</f>
        <v>384</v>
      </c>
      <c r="AH315" s="173">
        <f>'тарифы 2018 (1)'!BC315</f>
        <v>192.38500000000002</v>
      </c>
      <c r="AI315" s="173">
        <f>'тарифы 2018 (1)'!BE315</f>
        <v>515</v>
      </c>
      <c r="AJ315" s="173">
        <f>'тарифы 2018 (1)'!BG315</f>
        <v>262</v>
      </c>
      <c r="AK315" s="173">
        <f>'тарифы 2018 (1)'!BI315</f>
        <v>300</v>
      </c>
      <c r="AL315" s="173">
        <f>'тарифы 2018 (1)'!BK315</f>
        <v>198</v>
      </c>
      <c r="AM315" s="173">
        <f>'тарифы 2018 (1)'!BM315</f>
        <v>195</v>
      </c>
      <c r="AN315" s="173">
        <f>'тарифы 2018 (1)'!BO315</f>
        <v>313</v>
      </c>
      <c r="AO315" s="173">
        <v>356.92152188</v>
      </c>
      <c r="AP315" s="300">
        <f t="shared" si="20"/>
        <v>278.95690951365577</v>
      </c>
      <c r="AQ315" s="300" t="e">
        <f t="shared" si="21"/>
        <v>#REF!</v>
      </c>
    </row>
    <row r="316" spans="1:43" s="195" customFormat="1" ht="27" customHeight="1" thickBot="1" x14ac:dyDescent="0.3">
      <c r="A316" s="205">
        <v>240</v>
      </c>
      <c r="B316" s="24" t="s">
        <v>303</v>
      </c>
      <c r="C316" s="1390" t="s">
        <v>3</v>
      </c>
      <c r="D316" s="1390"/>
      <c r="E316" s="1053" t="s">
        <v>8</v>
      </c>
      <c r="F316" s="224" t="e">
        <f>#REF!</f>
        <v>#REF!</v>
      </c>
      <c r="G316" s="1053">
        <v>0.7</v>
      </c>
      <c r="H316" s="206" t="e">
        <f t="shared" si="18"/>
        <v>#REF!</v>
      </c>
      <c r="I316" s="206" t="e">
        <f>(H316*($I$9+#REF!))+H316</f>
        <v>#REF!</v>
      </c>
      <c r="J316" s="274" t="e">
        <f>ROUND(I316*#REF!*#REF!,0)</f>
        <v>#REF!</v>
      </c>
      <c r="K316" s="275" t="e">
        <f>'тарифы 2018 (1)'!K316</f>
        <v>#REF!</v>
      </c>
      <c r="L316" s="173">
        <f>'тарифы 2018 (1)'!M316</f>
        <v>229</v>
      </c>
      <c r="M316" s="173">
        <f>'тарифы 2018 (1)'!O316</f>
        <v>210.5</v>
      </c>
      <c r="N316" s="173">
        <f>'тарифы 2018 (1)'!Q316</f>
        <v>295.5</v>
      </c>
      <c r="O316" s="173">
        <f>'тарифы 2018 (1)'!S316</f>
        <v>311.3</v>
      </c>
      <c r="P316" s="173">
        <f>'тарифы 2018 (1)'!U316</f>
        <v>178</v>
      </c>
      <c r="Q316" s="173">
        <f>'тарифы 2018 (1)'!W316</f>
        <v>308.82119745128477</v>
      </c>
      <c r="R316" s="173">
        <f>'тарифы 2018 (1)'!Y316</f>
        <v>352</v>
      </c>
      <c r="S316" s="173">
        <f>'тарифы 2018 (1)'!AA316</f>
        <v>523</v>
      </c>
      <c r="T316" s="173">
        <f>'тарифы 2018 (1)'!AC316</f>
        <v>378</v>
      </c>
      <c r="U316" s="173">
        <f>'тарифы 2018 (1)'!AE316</f>
        <v>241</v>
      </c>
      <c r="V316" s="173">
        <f>'тарифы 2018 (1)'!AG316</f>
        <v>330</v>
      </c>
      <c r="W316" s="173">
        <f>'тарифы 2018 (1)'!AI316</f>
        <v>295</v>
      </c>
      <c r="X316" s="173">
        <f>'тарифы 2018 (1)'!AK316</f>
        <v>252</v>
      </c>
      <c r="Y316" s="174">
        <v>194</v>
      </c>
      <c r="Z316" s="173">
        <f>'тарифы 2018 (1)'!AO316</f>
        <v>407.8</v>
      </c>
      <c r="AA316" s="173">
        <f>'тарифы 2018 (1)'!AQ316</f>
        <v>421.02199999999999</v>
      </c>
      <c r="AB316" s="173">
        <f t="shared" si="19"/>
        <v>421.02199999999999</v>
      </c>
      <c r="AC316" s="173">
        <f>'тарифы 2018 (1)'!AS316</f>
        <v>344</v>
      </c>
      <c r="AD316" s="173">
        <f>'тарифы 2018 (1)'!AU316</f>
        <v>327.39999999999998</v>
      </c>
      <c r="AE316" s="173">
        <f>'тарифы 2018 (1)'!AW316</f>
        <v>246</v>
      </c>
      <c r="AF316" s="173">
        <f>'тарифы 2018 (1)'!AY316</f>
        <v>325.51736</v>
      </c>
      <c r="AG316" s="173">
        <f>'тарифы 2018 (1)'!BA316</f>
        <v>450</v>
      </c>
      <c r="AH316" s="173">
        <f>'тарифы 2018 (1)'!BC316</f>
        <v>224.24571428571431</v>
      </c>
      <c r="AI316" s="173">
        <f>'тарифы 2018 (1)'!BE316</f>
        <v>601</v>
      </c>
      <c r="AJ316" s="173">
        <f>'тарифы 2018 (1)'!BG316</f>
        <v>305</v>
      </c>
      <c r="AK316" s="173">
        <f>'тарифы 2018 (1)'!BI316</f>
        <v>350</v>
      </c>
      <c r="AL316" s="173">
        <f>'тарифы 2018 (1)'!BK316</f>
        <v>231</v>
      </c>
      <c r="AM316" s="173">
        <f>'тарифы 2018 (1)'!BM316</f>
        <v>229</v>
      </c>
      <c r="AN316" s="173">
        <f>'тарифы 2018 (1)'!BO316</f>
        <v>365</v>
      </c>
      <c r="AO316" s="173">
        <v>416.41984295999998</v>
      </c>
      <c r="AP316" s="300">
        <f t="shared" si="20"/>
        <v>325.41827048989995</v>
      </c>
      <c r="AQ316" s="300" t="e">
        <f t="shared" si="21"/>
        <v>#REF!</v>
      </c>
    </row>
    <row r="317" spans="1:43" s="195" customFormat="1" ht="27" customHeight="1" thickBot="1" x14ac:dyDescent="0.3">
      <c r="A317" s="205">
        <v>241</v>
      </c>
      <c r="B317" s="24" t="s">
        <v>304</v>
      </c>
      <c r="C317" s="1390" t="s">
        <v>3</v>
      </c>
      <c r="D317" s="1390"/>
      <c r="E317" s="1053" t="s">
        <v>8</v>
      </c>
      <c r="F317" s="224" t="e">
        <f>#REF!</f>
        <v>#REF!</v>
      </c>
      <c r="G317" s="1053">
        <v>0.62</v>
      </c>
      <c r="H317" s="206" t="e">
        <f t="shared" si="18"/>
        <v>#REF!</v>
      </c>
      <c r="I317" s="206" t="e">
        <f>(H317*($I$9+#REF!))+H317</f>
        <v>#REF!</v>
      </c>
      <c r="J317" s="274" t="e">
        <f>ROUND(I317*#REF!*#REF!,0)</f>
        <v>#REF!</v>
      </c>
      <c r="K317" s="275" t="e">
        <f>'тарифы 2018 (1)'!K317</f>
        <v>#REF!</v>
      </c>
      <c r="L317" s="173">
        <f>'тарифы 2018 (1)'!M317</f>
        <v>203</v>
      </c>
      <c r="M317" s="173">
        <f>'тарифы 2018 (1)'!O317</f>
        <v>186.4</v>
      </c>
      <c r="N317" s="173">
        <f>'тарифы 2018 (1)'!Q317</f>
        <v>261.75</v>
      </c>
      <c r="O317" s="173">
        <f>'тарифы 2018 (1)'!S317</f>
        <v>275.7</v>
      </c>
      <c r="P317" s="173">
        <f>'тарифы 2018 (1)'!U317</f>
        <v>158</v>
      </c>
      <c r="Q317" s="173">
        <f>'тарифы 2018 (1)'!W317</f>
        <v>273.52734631399505</v>
      </c>
      <c r="R317" s="173">
        <f>'тарифы 2018 (1)'!Y317</f>
        <v>312</v>
      </c>
      <c r="S317" s="173">
        <f>'тарифы 2018 (1)'!AA317</f>
        <v>463</v>
      </c>
      <c r="T317" s="173">
        <f>'тарифы 2018 (1)'!AC317</f>
        <v>335</v>
      </c>
      <c r="U317" s="173">
        <f>'тарифы 2018 (1)'!AE317</f>
        <v>213</v>
      </c>
      <c r="V317" s="173">
        <f>'тарифы 2018 (1)'!AG317</f>
        <v>292</v>
      </c>
      <c r="W317" s="173">
        <f>'тарифы 2018 (1)'!AI317</f>
        <v>262</v>
      </c>
      <c r="X317" s="173">
        <f>'тарифы 2018 (1)'!AK317</f>
        <v>224</v>
      </c>
      <c r="Y317" s="174">
        <v>173</v>
      </c>
      <c r="Z317" s="173">
        <f>'тарифы 2018 (1)'!AO317</f>
        <v>361.2</v>
      </c>
      <c r="AA317" s="173">
        <f>'тарифы 2018 (1)'!AQ317</f>
        <v>372.28299999999996</v>
      </c>
      <c r="AB317" s="173">
        <f t="shared" si="19"/>
        <v>372.28299999999996</v>
      </c>
      <c r="AC317" s="173">
        <f>'тарифы 2018 (1)'!AS317</f>
        <v>305</v>
      </c>
      <c r="AD317" s="173">
        <f>'тарифы 2018 (1)'!AU317</f>
        <v>289.98</v>
      </c>
      <c r="AE317" s="173">
        <f>'тарифы 2018 (1)'!AW317</f>
        <v>218</v>
      </c>
      <c r="AF317" s="173">
        <f>'тарифы 2018 (1)'!AY317</f>
        <v>288.31116000000003</v>
      </c>
      <c r="AG317" s="173">
        <f>'тарифы 2018 (1)'!BA317</f>
        <v>416.99999999999994</v>
      </c>
      <c r="AH317" s="173">
        <f>'тарифы 2018 (1)'!BC317</f>
        <v>199.09855907780985</v>
      </c>
      <c r="AI317" s="173">
        <f>'тарифы 2018 (1)'!BE317</f>
        <v>532</v>
      </c>
      <c r="AJ317" s="173">
        <f>'тарифы 2018 (1)'!BG317</f>
        <v>271</v>
      </c>
      <c r="AK317" s="173">
        <f>'тарифы 2018 (1)'!BI317</f>
        <v>310</v>
      </c>
      <c r="AL317" s="173">
        <f>'тарифы 2018 (1)'!BK317</f>
        <v>204</v>
      </c>
      <c r="AM317" s="173">
        <f>'тарифы 2018 (1)'!BM317</f>
        <v>203</v>
      </c>
      <c r="AN317" s="173">
        <f>'тарифы 2018 (1)'!BO317</f>
        <v>323</v>
      </c>
      <c r="AO317" s="173">
        <v>368.82392227999998</v>
      </c>
      <c r="AP317" s="300">
        <f t="shared" si="20"/>
        <v>288.91189958906023</v>
      </c>
      <c r="AQ317" s="300" t="e">
        <f t="shared" si="21"/>
        <v>#REF!</v>
      </c>
    </row>
    <row r="318" spans="1:43" s="195" customFormat="1" ht="27" customHeight="1" thickBot="1" x14ac:dyDescent="0.3">
      <c r="A318" s="205">
        <v>242</v>
      </c>
      <c r="B318" s="24" t="s">
        <v>305</v>
      </c>
      <c r="C318" s="1390" t="s">
        <v>3</v>
      </c>
      <c r="D318" s="1390"/>
      <c r="E318" s="1053" t="s">
        <v>8</v>
      </c>
      <c r="F318" s="224" t="e">
        <f>#REF!</f>
        <v>#REF!</v>
      </c>
      <c r="G318" s="1053">
        <v>0.35</v>
      </c>
      <c r="H318" s="206" t="e">
        <f t="shared" si="18"/>
        <v>#REF!</v>
      </c>
      <c r="I318" s="206" t="e">
        <f>(H318*($I$9+#REF!))+H318</f>
        <v>#REF!</v>
      </c>
      <c r="J318" s="274" t="e">
        <f>ROUND(I318*#REF!*#REF!,0)</f>
        <v>#REF!</v>
      </c>
      <c r="K318" s="275" t="e">
        <f>'тарифы 2018 (1)'!K318</f>
        <v>#REF!</v>
      </c>
      <c r="L318" s="173">
        <f>'тарифы 2018 (1)'!M318</f>
        <v>115</v>
      </c>
      <c r="M318" s="173">
        <f>'тарифы 2018 (1)'!O318</f>
        <v>105.2</v>
      </c>
      <c r="N318" s="173">
        <f>'тарифы 2018 (1)'!Q318</f>
        <v>147.75</v>
      </c>
      <c r="O318" s="173">
        <f>'тарифы 2018 (1)'!S318</f>
        <v>155.6</v>
      </c>
      <c r="P318" s="173">
        <f>'тарифы 2018 (1)'!U318</f>
        <v>89</v>
      </c>
      <c r="Q318" s="173">
        <f>'тарифы 2018 (1)'!W318</f>
        <v>154.41059872564239</v>
      </c>
      <c r="R318" s="173">
        <f>'тарифы 2018 (1)'!Y318</f>
        <v>176</v>
      </c>
      <c r="S318" s="173">
        <f>'тарифы 2018 (1)'!AA318</f>
        <v>261</v>
      </c>
      <c r="T318" s="173">
        <f>'тарифы 2018 (1)'!AC318</f>
        <v>189</v>
      </c>
      <c r="U318" s="173">
        <f>'тарифы 2018 (1)'!AE318</f>
        <v>120</v>
      </c>
      <c r="V318" s="173">
        <f>'тарифы 2018 (1)'!AG318</f>
        <v>165</v>
      </c>
      <c r="W318" s="173">
        <f>'тарифы 2018 (1)'!AI318</f>
        <v>147</v>
      </c>
      <c r="X318" s="173">
        <f>'тарифы 2018 (1)'!AK318</f>
        <v>127</v>
      </c>
      <c r="Y318" s="174">
        <v>97</v>
      </c>
      <c r="Z318" s="173">
        <f>'тарифы 2018 (1)'!AO318</f>
        <v>203.9</v>
      </c>
      <c r="AA318" s="173">
        <f>'тарифы 2018 (1)'!AQ318</f>
        <v>210.511</v>
      </c>
      <c r="AB318" s="173">
        <f t="shared" si="19"/>
        <v>210.511</v>
      </c>
      <c r="AC318" s="173">
        <f>'тарифы 2018 (1)'!AS318</f>
        <v>172</v>
      </c>
      <c r="AD318" s="173">
        <f>'тарифы 2018 (1)'!AU318</f>
        <v>163.69999999999999</v>
      </c>
      <c r="AE318" s="173">
        <f>'тарифы 2018 (1)'!AW318</f>
        <v>123</v>
      </c>
      <c r="AF318" s="173">
        <f>'тарифы 2018 (1)'!AY318</f>
        <v>162.75868</v>
      </c>
      <c r="AG318" s="173">
        <f>'тарифы 2018 (1)'!BA318</f>
        <v>220</v>
      </c>
      <c r="AH318" s="173">
        <f>'тарифы 2018 (1)'!BC318</f>
        <v>112.41714285714285</v>
      </c>
      <c r="AI318" s="173">
        <f>'тарифы 2018 (1)'!BE318</f>
        <v>300</v>
      </c>
      <c r="AJ318" s="173">
        <f>'тарифы 2018 (1)'!BG318</f>
        <v>153</v>
      </c>
      <c r="AK318" s="173">
        <f>'тарифы 2018 (1)'!BI318</f>
        <v>175</v>
      </c>
      <c r="AL318" s="173">
        <f>'тарифы 2018 (1)'!BK318</f>
        <v>115</v>
      </c>
      <c r="AM318" s="173">
        <f>'тарифы 2018 (1)'!BM318</f>
        <v>114</v>
      </c>
      <c r="AN318" s="173">
        <f>'тарифы 2018 (1)'!BO318</f>
        <v>183</v>
      </c>
      <c r="AO318" s="173">
        <v>208.20992147999999</v>
      </c>
      <c r="AP318" s="300">
        <f t="shared" si="20"/>
        <v>162.53227810209282</v>
      </c>
      <c r="AQ318" s="300" t="e">
        <f t="shared" si="21"/>
        <v>#REF!</v>
      </c>
    </row>
    <row r="319" spans="1:43" s="195" customFormat="1" ht="27" customHeight="1" thickBot="1" x14ac:dyDescent="0.3">
      <c r="A319" s="205">
        <v>243</v>
      </c>
      <c r="B319" s="24" t="s">
        <v>306</v>
      </c>
      <c r="C319" s="1390" t="s">
        <v>3</v>
      </c>
      <c r="D319" s="1390"/>
      <c r="E319" s="1053" t="s">
        <v>8</v>
      </c>
      <c r="F319" s="224" t="e">
        <f>#REF!</f>
        <v>#REF!</v>
      </c>
      <c r="G319" s="1053">
        <v>0.25</v>
      </c>
      <c r="H319" s="206" t="e">
        <f t="shared" si="18"/>
        <v>#REF!</v>
      </c>
      <c r="I319" s="206" t="e">
        <f>(H319*($I$9+#REF!))+H319</f>
        <v>#REF!</v>
      </c>
      <c r="J319" s="274" t="e">
        <f>ROUND(I319*#REF!*#REF!,0)</f>
        <v>#REF!</v>
      </c>
      <c r="K319" s="275" t="e">
        <f>'тарифы 2018 (1)'!K319</f>
        <v>#REF!</v>
      </c>
      <c r="L319" s="173">
        <f>'тарифы 2018 (1)'!M319</f>
        <v>82</v>
      </c>
      <c r="M319" s="173">
        <f>'тарифы 2018 (1)'!O319</f>
        <v>75.2</v>
      </c>
      <c r="N319" s="173">
        <f>'тарифы 2018 (1)'!Q319</f>
        <v>105.75</v>
      </c>
      <c r="O319" s="173">
        <f>'тарифы 2018 (1)'!S319</f>
        <v>111.2</v>
      </c>
      <c r="P319" s="173">
        <f>'тарифы 2018 (1)'!U319</f>
        <v>64</v>
      </c>
      <c r="Q319" s="173">
        <f>'тарифы 2018 (1)'!W319</f>
        <v>110.29328480403028</v>
      </c>
      <c r="R319" s="173"/>
      <c r="S319" s="173">
        <f>'тарифы 2018 (1)'!AA319</f>
        <v>187</v>
      </c>
      <c r="T319" s="173">
        <f>'тарифы 2018 (1)'!AC319</f>
        <v>135</v>
      </c>
      <c r="U319" s="173">
        <f>'тарифы 2018 (1)'!AE319</f>
        <v>86</v>
      </c>
      <c r="V319" s="173">
        <f>'тарифы 2018 (1)'!AG319</f>
        <v>118</v>
      </c>
      <c r="W319" s="173">
        <f>'тарифы 2018 (1)'!AI319</f>
        <v>106</v>
      </c>
      <c r="X319" s="173">
        <f>'тарифы 2018 (1)'!AK319</f>
        <v>90</v>
      </c>
      <c r="Y319" s="174">
        <v>69</v>
      </c>
      <c r="Z319" s="173">
        <f>'тарифы 2018 (1)'!AO319</f>
        <v>145.6</v>
      </c>
      <c r="AA319" s="173">
        <f>'тарифы 2018 (1)'!AQ319</f>
        <v>150.36499999999998</v>
      </c>
      <c r="AB319" s="173">
        <f t="shared" si="19"/>
        <v>150.36499999999998</v>
      </c>
      <c r="AC319" s="173">
        <f>'тарифы 2018 (1)'!AS319</f>
        <v>123</v>
      </c>
      <c r="AD319" s="173">
        <f>'тарифы 2018 (1)'!AU319</f>
        <v>116.93</v>
      </c>
      <c r="AE319" s="173">
        <f>'тарифы 2018 (1)'!AW319</f>
        <v>88</v>
      </c>
      <c r="AF319" s="173">
        <f>'тарифы 2018 (1)'!AY319</f>
        <v>116.25620000000001</v>
      </c>
      <c r="AG319" s="173">
        <f>'тарифы 2018 (1)'!BA319</f>
        <v>165</v>
      </c>
      <c r="AH319" s="173">
        <f>'тарифы 2018 (1)'!BC319</f>
        <v>79.968000000000004</v>
      </c>
      <c r="AI319" s="173">
        <f>'тарифы 2018 (1)'!BE319</f>
        <v>215</v>
      </c>
      <c r="AJ319" s="173">
        <f>'тарифы 2018 (1)'!BG319</f>
        <v>109</v>
      </c>
      <c r="AK319" s="173">
        <f>'тарифы 2018 (1)'!BI319</f>
        <v>125</v>
      </c>
      <c r="AL319" s="173">
        <f>'тарифы 2018 (1)'!BK319</f>
        <v>82</v>
      </c>
      <c r="AM319" s="173">
        <f>'тарифы 2018 (1)'!BM319</f>
        <v>82</v>
      </c>
      <c r="AN319" s="173">
        <f>'тарифы 2018 (1)'!BO319</f>
        <v>130</v>
      </c>
      <c r="AO319" s="173">
        <v>148.72528131999999</v>
      </c>
      <c r="AP319" s="300">
        <f t="shared" si="20"/>
        <v>116.09147469393204</v>
      </c>
      <c r="AQ319" s="300" t="e">
        <f t="shared" si="21"/>
        <v>#REF!</v>
      </c>
    </row>
    <row r="320" spans="1:43" s="195" customFormat="1" ht="27" customHeight="1" thickBot="1" x14ac:dyDescent="0.3">
      <c r="A320" s="205">
        <v>244</v>
      </c>
      <c r="B320" s="24" t="s">
        <v>307</v>
      </c>
      <c r="C320" s="1390" t="s">
        <v>3</v>
      </c>
      <c r="D320" s="1390"/>
      <c r="E320" s="1053" t="s">
        <v>8</v>
      </c>
      <c r="F320" s="224" t="e">
        <f>#REF!</f>
        <v>#REF!</v>
      </c>
      <c r="G320" s="1053">
        <v>0.26</v>
      </c>
      <c r="H320" s="206" t="e">
        <f t="shared" si="18"/>
        <v>#REF!</v>
      </c>
      <c r="I320" s="206" t="e">
        <f>(H320*($I$9+#REF!))+H320</f>
        <v>#REF!</v>
      </c>
      <c r="J320" s="274" t="e">
        <f>ROUND(I320*#REF!*#REF!,0)</f>
        <v>#REF!</v>
      </c>
      <c r="K320" s="275" t="e">
        <f>'тарифы 2018 (1)'!K320</f>
        <v>#REF!</v>
      </c>
      <c r="L320" s="173">
        <f>'тарифы 2018 (1)'!M320</f>
        <v>85</v>
      </c>
      <c r="M320" s="173">
        <f>'тарифы 2018 (1)'!O320</f>
        <v>78.2</v>
      </c>
      <c r="N320" s="173">
        <f>'тарифы 2018 (1)'!Q320</f>
        <v>109.5</v>
      </c>
      <c r="O320" s="173">
        <f>'тарифы 2018 (1)'!S320</f>
        <v>115.6</v>
      </c>
      <c r="P320" s="173">
        <f>'тарифы 2018 (1)'!U320</f>
        <v>66</v>
      </c>
      <c r="Q320" s="173">
        <f>'тарифы 2018 (1)'!W320</f>
        <v>114.70501619619151</v>
      </c>
      <c r="R320" s="173"/>
      <c r="S320" s="173">
        <f>'тарифы 2018 (1)'!AA320</f>
        <v>194</v>
      </c>
      <c r="T320" s="173">
        <f>'тарифы 2018 (1)'!AC320</f>
        <v>140</v>
      </c>
      <c r="U320" s="173">
        <f>'тарифы 2018 (1)'!AE320</f>
        <v>89</v>
      </c>
      <c r="V320" s="173">
        <f>'тарифы 2018 (1)'!AG320</f>
        <v>123</v>
      </c>
      <c r="W320" s="173">
        <f>'тарифы 2018 (1)'!AI320</f>
        <v>110</v>
      </c>
      <c r="X320" s="173">
        <f>'тарифы 2018 (1)'!AK320</f>
        <v>94</v>
      </c>
      <c r="Y320" s="174">
        <v>72</v>
      </c>
      <c r="Z320" s="173">
        <f>'тарифы 2018 (1)'!AO320</f>
        <v>151.5</v>
      </c>
      <c r="AA320" s="173">
        <f>'тарифы 2018 (1)'!AQ320</f>
        <v>156.58699999999999</v>
      </c>
      <c r="AB320" s="173">
        <f t="shared" si="19"/>
        <v>156.58699999999999</v>
      </c>
      <c r="AC320" s="173">
        <f>'тарифы 2018 (1)'!AS320</f>
        <v>128</v>
      </c>
      <c r="AD320" s="173">
        <f>'тарифы 2018 (1)'!AU320</f>
        <v>121.6</v>
      </c>
      <c r="AE320" s="173">
        <f>'тарифы 2018 (1)'!AW320</f>
        <v>91</v>
      </c>
      <c r="AF320" s="173">
        <f>'тарифы 2018 (1)'!AY320</f>
        <v>120.90434</v>
      </c>
      <c r="AG320" s="173">
        <f>'тарифы 2018 (1)'!BA320</f>
        <v>174.99999999999997</v>
      </c>
      <c r="AH320" s="173">
        <f>'тарифы 2018 (1)'!BC320</f>
        <v>83.332602739726028</v>
      </c>
      <c r="AI320" s="173">
        <f>'тарифы 2018 (1)'!BE320</f>
        <v>223</v>
      </c>
      <c r="AJ320" s="173">
        <f>'тарифы 2018 (1)'!BG320</f>
        <v>113</v>
      </c>
      <c r="AK320" s="173">
        <f>'тарифы 2018 (1)'!BI320</f>
        <v>130</v>
      </c>
      <c r="AL320" s="173">
        <f>'тарифы 2018 (1)'!BK320</f>
        <v>86</v>
      </c>
      <c r="AM320" s="173">
        <f>'тарифы 2018 (1)'!BM320</f>
        <v>85</v>
      </c>
      <c r="AN320" s="173">
        <f>'тарифы 2018 (1)'!BO320</f>
        <v>136</v>
      </c>
      <c r="AO320" s="173">
        <v>154.6628006</v>
      </c>
      <c r="AP320" s="300">
        <f t="shared" si="20"/>
        <v>120.79926757020407</v>
      </c>
      <c r="AQ320" s="300" t="e">
        <f t="shared" si="21"/>
        <v>#REF!</v>
      </c>
    </row>
    <row r="321" spans="1:43" s="195" customFormat="1" ht="27" customHeight="1" thickBot="1" x14ac:dyDescent="0.3">
      <c r="A321" s="205">
        <v>245</v>
      </c>
      <c r="B321" s="24" t="s">
        <v>308</v>
      </c>
      <c r="C321" s="1390" t="s">
        <v>3</v>
      </c>
      <c r="D321" s="1390"/>
      <c r="E321" s="1053" t="s">
        <v>8</v>
      </c>
      <c r="F321" s="224" t="e">
        <f>#REF!</f>
        <v>#REF!</v>
      </c>
      <c r="G321" s="1053">
        <v>0.8</v>
      </c>
      <c r="H321" s="206" t="e">
        <f t="shared" si="18"/>
        <v>#REF!</v>
      </c>
      <c r="I321" s="206" t="e">
        <f>(H321*($I$9+#REF!))+H321</f>
        <v>#REF!</v>
      </c>
      <c r="J321" s="274" t="e">
        <f>ROUND(I321*#REF!*#REF!,0)</f>
        <v>#REF!</v>
      </c>
      <c r="K321" s="275" t="e">
        <f>'тарифы 2018 (1)'!K321</f>
        <v>#REF!</v>
      </c>
      <c r="L321" s="173">
        <f>'тарифы 2018 (1)'!M321</f>
        <v>262</v>
      </c>
      <c r="M321" s="173">
        <f>'тарифы 2018 (1)'!O321</f>
        <v>240.5</v>
      </c>
      <c r="N321" s="173">
        <f>'тарифы 2018 (1)'!Q321</f>
        <v>337.5</v>
      </c>
      <c r="O321" s="173">
        <f>'тарифы 2018 (1)'!S321</f>
        <v>355.8</v>
      </c>
      <c r="P321" s="173">
        <f>'тарифы 2018 (1)'!U321</f>
        <v>204</v>
      </c>
      <c r="Q321" s="173">
        <f>'тарифы 2018 (1)'!W321</f>
        <v>352.93851137289698</v>
      </c>
      <c r="R321" s="173">
        <f>'тарифы 2018 (1)'!Y321</f>
        <v>402</v>
      </c>
      <c r="S321" s="173">
        <f>'тарифы 2018 (1)'!AA321</f>
        <v>597</v>
      </c>
      <c r="T321" s="173">
        <f>'тарифы 2018 (1)'!AC321</f>
        <v>432</v>
      </c>
      <c r="U321" s="173">
        <f>'тарифы 2018 (1)'!AE321</f>
        <v>275</v>
      </c>
      <c r="V321" s="173">
        <f>'тарифы 2018 (1)'!AG321</f>
        <v>377</v>
      </c>
      <c r="W321" s="173">
        <f>'тарифы 2018 (1)'!AI321</f>
        <v>338</v>
      </c>
      <c r="X321" s="173">
        <f>'тарифы 2018 (1)'!AK321</f>
        <v>289</v>
      </c>
      <c r="Y321" s="174">
        <v>222</v>
      </c>
      <c r="Z321" s="173">
        <f>'тарифы 2018 (1)'!AO321</f>
        <v>466.1</v>
      </c>
      <c r="AA321" s="173">
        <f>'тарифы 2018 (1)'!AQ321</f>
        <v>482.20499999999998</v>
      </c>
      <c r="AB321" s="173">
        <f t="shared" si="19"/>
        <v>482.20499999999998</v>
      </c>
      <c r="AC321" s="173">
        <f>'тарифы 2018 (1)'!AS321</f>
        <v>394</v>
      </c>
      <c r="AD321" s="173">
        <f>'тарифы 2018 (1)'!AU321</f>
        <v>374.17</v>
      </c>
      <c r="AE321" s="173">
        <f>'тарифы 2018 (1)'!AW321</f>
        <v>281</v>
      </c>
      <c r="AF321" s="173">
        <f>'тарифы 2018 (1)'!AY321</f>
        <v>372.01984000000004</v>
      </c>
      <c r="AG321" s="173">
        <f>'тарифы 2018 (1)'!BA321</f>
        <v>540</v>
      </c>
      <c r="AH321" s="173">
        <f>'тарифы 2018 (1)'!BC321</f>
        <v>256.69499999999999</v>
      </c>
      <c r="AI321" s="173">
        <f>'тарифы 2018 (1)'!BE321</f>
        <v>687</v>
      </c>
      <c r="AJ321" s="173">
        <f>'тарифы 2018 (1)'!BG321</f>
        <v>382</v>
      </c>
      <c r="AK321" s="173">
        <f>'тарифы 2018 (1)'!BI321</f>
        <v>400</v>
      </c>
      <c r="AL321" s="173">
        <f>'тарифы 2018 (1)'!BK321</f>
        <v>264</v>
      </c>
      <c r="AM321" s="173">
        <f>'тарифы 2018 (1)'!BM321</f>
        <v>261</v>
      </c>
      <c r="AN321" s="173">
        <f>'тарифы 2018 (1)'!BO321</f>
        <v>417</v>
      </c>
      <c r="AO321" s="173">
        <v>475.90448312000007</v>
      </c>
      <c r="AP321" s="300">
        <f t="shared" si="20"/>
        <v>374.00126114976325</v>
      </c>
      <c r="AQ321" s="300" t="e">
        <f t="shared" si="21"/>
        <v>#REF!</v>
      </c>
    </row>
    <row r="322" spans="1:43" s="195" customFormat="1" ht="27" customHeight="1" thickBot="1" x14ac:dyDescent="0.3">
      <c r="A322" s="205">
        <v>246</v>
      </c>
      <c r="B322" s="24" t="s">
        <v>309</v>
      </c>
      <c r="C322" s="1390" t="s">
        <v>3</v>
      </c>
      <c r="D322" s="1390"/>
      <c r="E322" s="1053" t="s">
        <v>8</v>
      </c>
      <c r="F322" s="224" t="e">
        <f>#REF!</f>
        <v>#REF!</v>
      </c>
      <c r="G322" s="1053">
        <v>1.5</v>
      </c>
      <c r="H322" s="206" t="e">
        <f t="shared" ref="H322:H331" si="22">F322*G322</f>
        <v>#REF!</v>
      </c>
      <c r="I322" s="206" t="e">
        <f>(H322*($I$9+#REF!))+H322</f>
        <v>#REF!</v>
      </c>
      <c r="J322" s="274" t="e">
        <f>ROUND(I322*#REF!*#REF!,0)</f>
        <v>#REF!</v>
      </c>
      <c r="K322" s="275" t="e">
        <f>'тарифы 2018 (1)'!K322</f>
        <v>#REF!</v>
      </c>
      <c r="L322" s="173">
        <f>'тарифы 2018 (1)'!M322</f>
        <v>491</v>
      </c>
      <c r="M322" s="173">
        <f>'тарифы 2018 (1)'!O322</f>
        <v>451</v>
      </c>
      <c r="N322" s="173">
        <f>'тарифы 2018 (1)'!Q322</f>
        <v>633</v>
      </c>
      <c r="O322" s="173">
        <f>'тарифы 2018 (1)'!S322</f>
        <v>667</v>
      </c>
      <c r="P322" s="173">
        <f>'тарифы 2018 (1)'!U322</f>
        <v>382</v>
      </c>
      <c r="Q322" s="173">
        <f>'тарифы 2018 (1)'!W322</f>
        <v>661.75970882418164</v>
      </c>
      <c r="R322" s="173">
        <f>'тарифы 2018 (1)'!Y322</f>
        <v>754</v>
      </c>
      <c r="S322" s="173">
        <f>'тарифы 2018 (1)'!AA322</f>
        <v>1120</v>
      </c>
      <c r="T322" s="173">
        <f>'тарифы 2018 (1)'!AC322</f>
        <v>811</v>
      </c>
      <c r="U322" s="173">
        <f>'тарифы 2018 (1)'!AE322</f>
        <v>516</v>
      </c>
      <c r="V322" s="173">
        <f>'тарифы 2018 (1)'!AG322</f>
        <v>707</v>
      </c>
      <c r="W322" s="173">
        <f>'тарифы 2018 (1)'!AI322</f>
        <v>633</v>
      </c>
      <c r="X322" s="173">
        <f>'тарифы 2018 (1)'!AK322</f>
        <v>541</v>
      </c>
      <c r="Y322" s="174">
        <v>416</v>
      </c>
      <c r="Z322" s="173">
        <f>'тарифы 2018 (1)'!AO322</f>
        <v>873.9</v>
      </c>
      <c r="AA322" s="173">
        <f>'тарифы 2018 (1)'!AQ322</f>
        <v>903.22699999999998</v>
      </c>
      <c r="AB322" s="173">
        <f t="shared" si="19"/>
        <v>903.22699999999998</v>
      </c>
      <c r="AC322" s="173">
        <f>'тарифы 2018 (1)'!AS322</f>
        <v>738</v>
      </c>
      <c r="AD322" s="173">
        <f>'тарифы 2018 (1)'!AU322</f>
        <v>701.57</v>
      </c>
      <c r="AE322" s="173">
        <f>'тарифы 2018 (1)'!AW322</f>
        <v>527</v>
      </c>
      <c r="AF322" s="173">
        <f>'тарифы 2018 (1)'!AY322</f>
        <v>697.52665999999999</v>
      </c>
      <c r="AG322" s="173">
        <f>'тарифы 2018 (1)'!BA322</f>
        <v>1009</v>
      </c>
      <c r="AH322" s="173">
        <f>'тарифы 2018 (1)'!BC322</f>
        <v>480.91281807372184</v>
      </c>
      <c r="AI322" s="173">
        <f>'тарифы 2018 (1)'!BE322</f>
        <v>1287</v>
      </c>
      <c r="AJ322" s="173">
        <f>'тарифы 2018 (1)'!BG322</f>
        <v>655</v>
      </c>
      <c r="AK322" s="173">
        <f>'тарифы 2018 (1)'!BI322</f>
        <v>751</v>
      </c>
      <c r="AL322" s="173">
        <f>'тарифы 2018 (1)'!BK322</f>
        <v>494</v>
      </c>
      <c r="AM322" s="173">
        <f>'тарифы 2018 (1)'!BM322</f>
        <v>489</v>
      </c>
      <c r="AN322" s="173">
        <f>'тарифы 2018 (1)'!BO322</f>
        <v>783</v>
      </c>
      <c r="AO322" s="173">
        <v>892.32432607999999</v>
      </c>
      <c r="AP322" s="300">
        <f t="shared" si="20"/>
        <v>698.98158376593017</v>
      </c>
      <c r="AQ322" s="300" t="e">
        <f t="shared" si="21"/>
        <v>#REF!</v>
      </c>
    </row>
    <row r="323" spans="1:43" s="195" customFormat="1" ht="27" customHeight="1" thickBot="1" x14ac:dyDescent="0.3">
      <c r="A323" s="205">
        <v>247</v>
      </c>
      <c r="B323" s="24" t="s">
        <v>310</v>
      </c>
      <c r="C323" s="1390" t="s">
        <v>3</v>
      </c>
      <c r="D323" s="1390"/>
      <c r="E323" s="1053" t="s">
        <v>8</v>
      </c>
      <c r="F323" s="224" t="e">
        <f>#REF!</f>
        <v>#REF!</v>
      </c>
      <c r="G323" s="1053">
        <v>2.5</v>
      </c>
      <c r="H323" s="206" t="e">
        <f t="shared" si="22"/>
        <v>#REF!</v>
      </c>
      <c r="I323" s="206" t="e">
        <f>(H323*($I$9+#REF!))+H323</f>
        <v>#REF!</v>
      </c>
      <c r="J323" s="274" t="e">
        <f>ROUND(I323*#REF!*#REF!,0)</f>
        <v>#REF!</v>
      </c>
      <c r="K323" s="275" t="e">
        <f>'тарифы 2018 (1)'!K323</f>
        <v>#REF!</v>
      </c>
      <c r="L323" s="173">
        <f>'тарифы 2018 (1)'!M323</f>
        <v>819</v>
      </c>
      <c r="M323" s="173">
        <f>'тарифы 2018 (1)'!O323</f>
        <v>751.7</v>
      </c>
      <c r="N323" s="173">
        <f>'тарифы 2018 (1)'!Q323</f>
        <v>1054.5</v>
      </c>
      <c r="O323" s="173">
        <f>'тарифы 2018 (1)'!S323</f>
        <v>1111.7</v>
      </c>
      <c r="P323" s="173">
        <f>'тарифы 2018 (1)'!U323</f>
        <v>636</v>
      </c>
      <c r="Q323" s="173">
        <f>'тарифы 2018 (1)'!W323</f>
        <v>1102.932848040303</v>
      </c>
      <c r="R323" s="173">
        <f>'тарифы 2018 (1)'!Y323</f>
        <v>1257</v>
      </c>
      <c r="S323" s="173">
        <f>'тарифы 2018 (1)'!AA323</f>
        <v>1867</v>
      </c>
      <c r="T323" s="173">
        <f>'тарифы 2018 (1)'!AC323</f>
        <v>1352</v>
      </c>
      <c r="U323" s="173">
        <f>'тарифы 2018 (1)'!AE323</f>
        <v>859</v>
      </c>
      <c r="V323" s="173">
        <f>'тарифы 2018 (1)'!AG323</f>
        <v>1178</v>
      </c>
      <c r="W323" s="173">
        <f>'тарифы 2018 (1)'!AI323</f>
        <v>1054</v>
      </c>
      <c r="X323" s="173">
        <f>'тарифы 2018 (1)'!AK323</f>
        <v>901</v>
      </c>
      <c r="Y323" s="174">
        <v>693</v>
      </c>
      <c r="Z323" s="173">
        <f>'тарифы 2018 (1)'!AO323</f>
        <v>1456.5</v>
      </c>
      <c r="AA323" s="173">
        <f>'тарифы 2018 (1)'!AQ323</f>
        <v>1504.6869999999999</v>
      </c>
      <c r="AB323" s="173">
        <f t="shared" si="19"/>
        <v>1504.6869999999999</v>
      </c>
      <c r="AC323" s="173">
        <f>'тарифы 2018 (1)'!AS323</f>
        <v>1230</v>
      </c>
      <c r="AD323" s="173">
        <f>'тарифы 2018 (1)'!AU323</f>
        <v>1169.28</v>
      </c>
      <c r="AE323" s="173">
        <f>'тарифы 2018 (1)'!AW323</f>
        <v>878</v>
      </c>
      <c r="AF323" s="173">
        <f>'тарифы 2018 (1)'!AY323</f>
        <v>1162.5514600000001</v>
      </c>
      <c r="AG323" s="173">
        <f>'тарифы 2018 (1)'!BA323</f>
        <v>1598</v>
      </c>
      <c r="AH323" s="173">
        <f>'тарифы 2018 (1)'!BC323</f>
        <v>801.91760171306203</v>
      </c>
      <c r="AI323" s="173">
        <f>'тарифы 2018 (1)'!BE323</f>
        <v>2145</v>
      </c>
      <c r="AJ323" s="173">
        <f>'тарифы 2018 (1)'!BG323</f>
        <v>1091</v>
      </c>
      <c r="AK323" s="173">
        <f>'тарифы 2018 (1)'!BI323</f>
        <v>1251</v>
      </c>
      <c r="AL323" s="173">
        <f>'тарифы 2018 (1)'!BK323</f>
        <v>824</v>
      </c>
      <c r="AM323" s="173">
        <f>'тарифы 2018 (1)'!BM323</f>
        <v>816</v>
      </c>
      <c r="AN323" s="173">
        <f>'тарифы 2018 (1)'!BO323</f>
        <v>1304</v>
      </c>
      <c r="AO323" s="173">
        <v>1487.1980895199999</v>
      </c>
      <c r="AP323" s="300">
        <f t="shared" si="20"/>
        <v>1162.021799975779</v>
      </c>
      <c r="AQ323" s="300" t="e">
        <f t="shared" si="21"/>
        <v>#REF!</v>
      </c>
    </row>
    <row r="324" spans="1:43" s="195" customFormat="1" ht="27" customHeight="1" thickBot="1" x14ac:dyDescent="0.3">
      <c r="A324" s="205">
        <v>248</v>
      </c>
      <c r="B324" s="24" t="s">
        <v>311</v>
      </c>
      <c r="C324" s="1390" t="s">
        <v>3</v>
      </c>
      <c r="D324" s="1390"/>
      <c r="E324" s="1053" t="s">
        <v>8</v>
      </c>
      <c r="F324" s="224" t="e">
        <f>#REF!</f>
        <v>#REF!</v>
      </c>
      <c r="G324" s="1053">
        <v>2</v>
      </c>
      <c r="H324" s="206" t="e">
        <f t="shared" si="22"/>
        <v>#REF!</v>
      </c>
      <c r="I324" s="206" t="e">
        <f>(H324*($I$9+#REF!))+H324</f>
        <v>#REF!</v>
      </c>
      <c r="J324" s="274" t="e">
        <f>ROUND(I324*#REF!*#REF!,0)</f>
        <v>#REF!</v>
      </c>
      <c r="K324" s="275" t="e">
        <f>'тарифы 2018 (1)'!K324</f>
        <v>#REF!</v>
      </c>
      <c r="L324" s="173">
        <f>'тарифы 2018 (1)'!M324</f>
        <v>655</v>
      </c>
      <c r="M324" s="173">
        <f>'тарифы 2018 (1)'!O324</f>
        <v>601.4</v>
      </c>
      <c r="N324" s="173">
        <f>'тарифы 2018 (1)'!Q324</f>
        <v>843.75</v>
      </c>
      <c r="O324" s="173">
        <f>'тарифы 2018 (1)'!S324</f>
        <v>889.4</v>
      </c>
      <c r="P324" s="173">
        <f>'тарифы 2018 (1)'!U324</f>
        <v>509</v>
      </c>
      <c r="Q324" s="173">
        <f>'тарифы 2018 (1)'!W324</f>
        <v>882.34627843224223</v>
      </c>
      <c r="R324" s="173"/>
      <c r="S324" s="173">
        <f>'тарифы 2018 (1)'!AA324</f>
        <v>1494</v>
      </c>
      <c r="T324" s="173">
        <f>'тарифы 2018 (1)'!AC324</f>
        <v>1082</v>
      </c>
      <c r="U324" s="173">
        <f>'тарифы 2018 (1)'!AE324</f>
        <v>688</v>
      </c>
      <c r="V324" s="173">
        <f>'тарифы 2018 (1)'!AG324</f>
        <v>943</v>
      </c>
      <c r="W324" s="173">
        <f>'тарифы 2018 (1)'!AI324</f>
        <v>843</v>
      </c>
      <c r="X324" s="173">
        <f>'тарифы 2018 (1)'!AK324</f>
        <v>721</v>
      </c>
      <c r="Y324" s="174">
        <v>555</v>
      </c>
      <c r="Z324" s="173">
        <f>'тарифы 2018 (1)'!AO324</f>
        <v>1165.2</v>
      </c>
      <c r="AA324" s="173">
        <f>'тарифы 2018 (1)'!AQ324</f>
        <v>1202.9199999999998</v>
      </c>
      <c r="AB324" s="173">
        <f t="shared" si="19"/>
        <v>1202.9199999999998</v>
      </c>
      <c r="AC324" s="173">
        <f>'тарифы 2018 (1)'!AS324</f>
        <v>984</v>
      </c>
      <c r="AD324" s="173">
        <f>'тарифы 2018 (1)'!AU324</f>
        <v>935.42</v>
      </c>
      <c r="AE324" s="173">
        <f>'тарифы 2018 (1)'!AW324</f>
        <v>702</v>
      </c>
      <c r="AF324" s="173">
        <f>'тарифы 2018 (1)'!AY324</f>
        <v>930.03905999999995</v>
      </c>
      <c r="AG324" s="173">
        <f>'тарифы 2018 (1)'!BA324</f>
        <v>1348</v>
      </c>
      <c r="AH324" s="173">
        <f>'тарифы 2018 (1)'!BC324</f>
        <v>640.84881355932214</v>
      </c>
      <c r="AI324" s="173">
        <f>'тарифы 2018 (1)'!BE324</f>
        <v>1716</v>
      </c>
      <c r="AJ324" s="173">
        <f>'тарифы 2018 (1)'!BG324</f>
        <v>955</v>
      </c>
      <c r="AK324" s="173">
        <f>'тарифы 2018 (1)'!BI324</f>
        <v>1001</v>
      </c>
      <c r="AL324" s="173">
        <f>'тарифы 2018 (1)'!BK324</f>
        <v>659</v>
      </c>
      <c r="AM324" s="173">
        <f>'тарифы 2018 (1)'!BM324</f>
        <v>652</v>
      </c>
      <c r="AN324" s="173">
        <f>'тарифы 2018 (1)'!BO324</f>
        <v>1044</v>
      </c>
      <c r="AO324" s="173">
        <v>1189.7612078</v>
      </c>
      <c r="AP324" s="300">
        <f t="shared" si="20"/>
        <v>932.24156413074354</v>
      </c>
      <c r="AQ324" s="300" t="e">
        <f t="shared" si="21"/>
        <v>#REF!</v>
      </c>
    </row>
    <row r="325" spans="1:43" s="195" customFormat="1" ht="27" customHeight="1" thickBot="1" x14ac:dyDescent="0.3">
      <c r="A325" s="209">
        <v>249</v>
      </c>
      <c r="B325" s="207" t="s">
        <v>312</v>
      </c>
      <c r="C325" s="1156" t="s">
        <v>3</v>
      </c>
      <c r="D325" s="1156"/>
      <c r="E325" s="1051" t="s">
        <v>8</v>
      </c>
      <c r="F325" s="224" t="e">
        <f>#REF!</f>
        <v>#REF!</v>
      </c>
      <c r="G325" s="1051">
        <v>0.5</v>
      </c>
      <c r="H325" s="224" t="e">
        <f t="shared" si="22"/>
        <v>#REF!</v>
      </c>
      <c r="I325" s="224" t="e">
        <f>(H325*($I$9+#REF!))+H325</f>
        <v>#REF!</v>
      </c>
      <c r="J325" s="274" t="e">
        <f>ROUND(I325*#REF!*#REF!,0)</f>
        <v>#REF!</v>
      </c>
      <c r="K325" s="275" t="e">
        <f>'тарифы 2018 (1)'!K325</f>
        <v>#REF!</v>
      </c>
      <c r="L325" s="173">
        <f>'тарифы 2018 (1)'!M325</f>
        <v>164</v>
      </c>
      <c r="M325" s="173">
        <f>'тарифы 2018 (1)'!O325</f>
        <v>150.30000000000001</v>
      </c>
      <c r="N325" s="173">
        <f>'тарифы 2018 (1)'!Q325</f>
        <v>210.75</v>
      </c>
      <c r="O325" s="173">
        <f>'тарифы 2018 (1)'!S325</f>
        <v>222.3</v>
      </c>
      <c r="P325" s="173">
        <f>'тарифы 2018 (1)'!U325</f>
        <v>127</v>
      </c>
      <c r="Q325" s="173">
        <f>'тарифы 2018 (1)'!W325</f>
        <v>220.58656960806056</v>
      </c>
      <c r="R325" s="173"/>
      <c r="S325" s="173">
        <f>'тарифы 2018 (1)'!AA325</f>
        <v>373</v>
      </c>
      <c r="T325" s="173">
        <f>'тарифы 2018 (1)'!AC325</f>
        <v>270</v>
      </c>
      <c r="U325" s="173">
        <f>'тарифы 2018 (1)'!AE325</f>
        <v>172</v>
      </c>
      <c r="V325" s="173">
        <f>'тарифы 2018 (1)'!AG325</f>
        <v>236</v>
      </c>
      <c r="W325" s="173">
        <f>'тарифы 2018 (1)'!AI325</f>
        <v>211</v>
      </c>
      <c r="X325" s="173">
        <f>'тарифы 2018 (1)'!AK325</f>
        <v>180</v>
      </c>
      <c r="Y325" s="192">
        <v>139</v>
      </c>
      <c r="Z325" s="173">
        <f>'тарифы 2018 (1)'!AO325</f>
        <v>291.3</v>
      </c>
      <c r="AA325" s="173">
        <f>'тарифы 2018 (1)'!AQ325</f>
        <v>300.72999999999996</v>
      </c>
      <c r="AB325" s="173">
        <f t="shared" si="19"/>
        <v>300.72999999999996</v>
      </c>
      <c r="AC325" s="173">
        <f>'тарифы 2018 (1)'!AS325</f>
        <v>246</v>
      </c>
      <c r="AD325" s="173">
        <f>'тарифы 2018 (1)'!AU325</f>
        <v>233.86</v>
      </c>
      <c r="AE325" s="173">
        <f>'тарифы 2018 (1)'!AW325</f>
        <v>176</v>
      </c>
      <c r="AF325" s="173">
        <f>'тарифы 2018 (1)'!AY325</f>
        <v>232.51240000000001</v>
      </c>
      <c r="AG325" s="173">
        <f>'тарифы 2018 (1)'!BA325</f>
        <v>337</v>
      </c>
      <c r="AH325" s="173">
        <f>'тарифы 2018 (1)'!BC325</f>
        <v>160.48000000000002</v>
      </c>
      <c r="AI325" s="173">
        <f>'тарифы 2018 (1)'!BE325</f>
        <v>429</v>
      </c>
      <c r="AJ325" s="173">
        <f>'тарифы 2018 (1)'!BG325</f>
        <v>239</v>
      </c>
      <c r="AK325" s="173">
        <f>'тарифы 2018 (1)'!BI325</f>
        <v>250</v>
      </c>
      <c r="AL325" s="173">
        <f>'тарифы 2018 (1)'!BK325</f>
        <v>165</v>
      </c>
      <c r="AM325" s="173">
        <f>'тарифы 2018 (1)'!BM325</f>
        <v>163</v>
      </c>
      <c r="AN325" s="173">
        <f>'тарифы 2018 (1)'!BO325</f>
        <v>261</v>
      </c>
      <c r="AO325" s="173">
        <v>297.43688171999997</v>
      </c>
      <c r="AP325" s="300">
        <f t="shared" si="20"/>
        <v>233.0684776320021</v>
      </c>
      <c r="AQ325" s="300" t="e">
        <f t="shared" si="21"/>
        <v>#REF!</v>
      </c>
    </row>
    <row r="326" spans="1:43" s="195" customFormat="1" ht="15" customHeight="1" x14ac:dyDescent="0.25">
      <c r="A326" s="1452">
        <v>250</v>
      </c>
      <c r="B326" s="1467" t="s">
        <v>313</v>
      </c>
      <c r="C326" s="1402" t="s">
        <v>3</v>
      </c>
      <c r="D326" s="1402"/>
      <c r="E326" s="143" t="s">
        <v>382</v>
      </c>
      <c r="F326" s="211" t="e">
        <f>#REF!</f>
        <v>#REF!</v>
      </c>
      <c r="G326" s="143">
        <v>3</v>
      </c>
      <c r="H326" s="211" t="e">
        <f t="shared" si="22"/>
        <v>#REF!</v>
      </c>
      <c r="I326" s="1396" t="e">
        <f>((H327+H326)*($I$9+#REF!))+H326+H327</f>
        <v>#REF!</v>
      </c>
      <c r="J326" s="1469" t="e">
        <f>ROUND(I326*#REF!*#REF!,0)</f>
        <v>#REF!</v>
      </c>
      <c r="K326" s="1471" t="e">
        <f>'тарифы 2018 (1)'!K326</f>
        <v>#REF!</v>
      </c>
      <c r="L326" s="1312">
        <f>'тарифы 2018 (1)'!M326</f>
        <v>1352</v>
      </c>
      <c r="M326" s="1312">
        <f>'тарифы 2018 (1)'!O326</f>
        <v>1238.9000000000001</v>
      </c>
      <c r="N326" s="1312">
        <f>'тарифы 2018 (1)'!Q326</f>
        <v>1738.5</v>
      </c>
      <c r="O326" s="1312">
        <f>'тарифы 2018 (1)'!S326</f>
        <v>1844.1</v>
      </c>
      <c r="P326" s="1312">
        <f>'тарифы 2018 (1)'!U326</f>
        <v>1120</v>
      </c>
      <c r="Q326" s="1312">
        <f>'тарифы 2018 (1)'!W326</f>
        <v>1869.5012855258328</v>
      </c>
      <c r="R326" s="1312"/>
      <c r="S326" s="1312">
        <f>'тарифы 2018 (1)'!AA326</f>
        <v>3077</v>
      </c>
      <c r="T326" s="1312">
        <f>'тарифы 2018 (1)'!AC326</f>
        <v>2163</v>
      </c>
      <c r="U326" s="1312">
        <f>'тарифы 2018 (1)'!AE326</f>
        <v>1430</v>
      </c>
      <c r="V326" s="1312">
        <f>'тарифы 2018 (1)'!AG326</f>
        <v>2038</v>
      </c>
      <c r="W326" s="1312">
        <f>'тарифы 2018 (1)'!AI326</f>
        <v>1737</v>
      </c>
      <c r="X326" s="1312">
        <f>'тарифы 2018 (1)'!AK326</f>
        <v>1523</v>
      </c>
      <c r="Y326" s="1294">
        <v>833</v>
      </c>
      <c r="Z326" s="1312">
        <f>'тарифы 2018 (1)'!AO326</f>
        <v>2494.1999999999998</v>
      </c>
      <c r="AA326" s="1312">
        <f>'тарифы 2018 (1)'!AQ326</f>
        <v>1805.4169999999999</v>
      </c>
      <c r="AB326" s="1312">
        <f>AA326</f>
        <v>1805.4169999999999</v>
      </c>
      <c r="AC326" s="1312">
        <f>'тарифы 2018 (1)'!AS326</f>
        <v>2028</v>
      </c>
      <c r="AD326" s="1312">
        <f>'тарифы 2018 (1)'!AU326</f>
        <v>1870.8400000000001</v>
      </c>
      <c r="AE326" s="1312">
        <f>'тарифы 2018 (1)'!AW326</f>
        <v>1402</v>
      </c>
      <c r="AF326" s="1312">
        <f>'тарифы 2018 (1)'!AY326</f>
        <v>1999.7225800000001</v>
      </c>
      <c r="AG326" s="1312">
        <f>'тарифы 2018 (1)'!BA326</f>
        <v>2811</v>
      </c>
      <c r="AH326" s="1312">
        <f>'тарифы 2018 (1)'!BC326</f>
        <v>1291.1979796189632</v>
      </c>
      <c r="AI326" s="1312">
        <f>'тарифы 2018 (1)'!BE326</f>
        <v>3647</v>
      </c>
      <c r="AJ326" s="1312">
        <f>'тарифы 2018 (1)'!BG326</f>
        <v>1968</v>
      </c>
      <c r="AK326" s="1312">
        <f>'тарифы 2018 (1)'!BI326</f>
        <v>2015</v>
      </c>
      <c r="AL326" s="1312">
        <f>'тарифы 2018 (1)'!BK326</f>
        <v>1319</v>
      </c>
      <c r="AM326" s="1312">
        <f>'тарифы 2018 (1)'!BM326</f>
        <v>1303</v>
      </c>
      <c r="AN326" s="1312">
        <f>'тарифы 2018 (1)'!BO326</f>
        <v>2150</v>
      </c>
      <c r="AO326" s="1312">
        <f>'тарифы 2018 (1)'!BQ326</f>
        <v>2595.8451226400002</v>
      </c>
      <c r="AP326" s="1465">
        <f>AVERAGE(L326:AO327)</f>
        <v>1878.2634816477516</v>
      </c>
      <c r="AQ326" s="1466" t="e">
        <f>AP326*100/K326</f>
        <v>#REF!</v>
      </c>
    </row>
    <row r="327" spans="1:43" s="195" customFormat="1" ht="15.75" customHeight="1" thickBot="1" x14ac:dyDescent="0.3">
      <c r="A327" s="1183"/>
      <c r="B327" s="1468"/>
      <c r="C327" s="1403"/>
      <c r="D327" s="1403"/>
      <c r="E327" s="144" t="s">
        <v>373</v>
      </c>
      <c r="F327" s="243" t="e">
        <f>#REF!</f>
        <v>#REF!</v>
      </c>
      <c r="G327" s="144">
        <v>1</v>
      </c>
      <c r="H327" s="243" t="e">
        <f t="shared" si="22"/>
        <v>#REF!</v>
      </c>
      <c r="I327" s="1397"/>
      <c r="J327" s="1470"/>
      <c r="K327" s="1472">
        <f>'тарифы 2018 (1)'!K327</f>
        <v>0</v>
      </c>
      <c r="L327" s="1314"/>
      <c r="M327" s="1314"/>
      <c r="N327" s="1314"/>
      <c r="O327" s="1314"/>
      <c r="P327" s="1314"/>
      <c r="Q327" s="1314"/>
      <c r="R327" s="1314"/>
      <c r="S327" s="1314"/>
      <c r="T327" s="1314"/>
      <c r="U327" s="1314"/>
      <c r="V327" s="1314"/>
      <c r="W327" s="1314"/>
      <c r="X327" s="1314"/>
      <c r="Y327" s="1296"/>
      <c r="Z327" s="1314"/>
      <c r="AA327" s="1314"/>
      <c r="AB327" s="1314"/>
      <c r="AC327" s="1314"/>
      <c r="AD327" s="1314"/>
      <c r="AE327" s="1314"/>
      <c r="AF327" s="1314"/>
      <c r="AG327" s="1314"/>
      <c r="AH327" s="1314"/>
      <c r="AI327" s="1314"/>
      <c r="AJ327" s="1314"/>
      <c r="AK327" s="1314"/>
      <c r="AL327" s="1314"/>
      <c r="AM327" s="1314"/>
      <c r="AN327" s="1314"/>
      <c r="AO327" s="1314"/>
      <c r="AP327" s="1465"/>
      <c r="AQ327" s="1466"/>
    </row>
    <row r="328" spans="1:43" s="195" customFormat="1" ht="30.75" customHeight="1" thickBot="1" x14ac:dyDescent="0.3">
      <c r="A328" s="205">
        <v>251</v>
      </c>
      <c r="B328" s="24" t="s">
        <v>314</v>
      </c>
      <c r="C328" s="1390" t="s">
        <v>3</v>
      </c>
      <c r="D328" s="1390"/>
      <c r="E328" s="1051" t="s">
        <v>382</v>
      </c>
      <c r="F328" s="224" t="e">
        <f>#REF!</f>
        <v>#REF!</v>
      </c>
      <c r="G328" s="1051">
        <v>1.5</v>
      </c>
      <c r="H328" s="206" t="e">
        <f t="shared" si="22"/>
        <v>#REF!</v>
      </c>
      <c r="I328" s="206" t="e">
        <f>(H328*($I$9+#REF!))+H328</f>
        <v>#REF!</v>
      </c>
      <c r="J328" s="274" t="e">
        <f>ROUND(I328*#REF!*#REF!,0)</f>
        <v>#REF!</v>
      </c>
      <c r="K328" s="275" t="e">
        <f>'тарифы 2018 (1)'!K328</f>
        <v>#REF!</v>
      </c>
      <c r="L328" s="173">
        <f>'тарифы 2018 (1)'!M328</f>
        <v>491</v>
      </c>
      <c r="M328" s="173">
        <f>'тарифы 2018 (1)'!O328</f>
        <v>451</v>
      </c>
      <c r="N328" s="173">
        <f>'тарифы 2018 (1)'!Q328</f>
        <v>633</v>
      </c>
      <c r="O328" s="173">
        <f>'тарифы 2018 (1)'!S328</f>
        <v>667</v>
      </c>
      <c r="P328" s="173">
        <f>'тарифы 2018 (1)'!U328</f>
        <v>382</v>
      </c>
      <c r="Q328" s="173">
        <f>'тарифы 2018 (1)'!W328</f>
        <v>661.75970882418164</v>
      </c>
      <c r="R328" s="173">
        <f>'тарифы 2018 (1)'!Y328</f>
        <v>754</v>
      </c>
      <c r="S328" s="173">
        <f>'тарифы 2018 (1)'!AA328</f>
        <v>1120</v>
      </c>
      <c r="T328" s="173">
        <f>'тарифы 2018 (1)'!AC328</f>
        <v>811</v>
      </c>
      <c r="U328" s="173">
        <f>'тарифы 2018 (1)'!AE328</f>
        <v>516</v>
      </c>
      <c r="V328" s="173">
        <f>'тарифы 2018 (1)'!AG328</f>
        <v>707</v>
      </c>
      <c r="W328" s="173">
        <f>'тарифы 2018 (1)'!AI328</f>
        <v>633</v>
      </c>
      <c r="X328" s="173">
        <f>'тарифы 2018 (1)'!AK328</f>
        <v>541</v>
      </c>
      <c r="Y328" s="174">
        <v>416</v>
      </c>
      <c r="Z328" s="173">
        <f>'тарифы 2018 (1)'!AO328</f>
        <v>873.9</v>
      </c>
      <c r="AA328" s="173">
        <f>'тарифы 2018 (1)'!AQ328</f>
        <v>903.22699999999998</v>
      </c>
      <c r="AB328" s="173">
        <f t="shared" ref="AB328:AB353" si="23">AA328</f>
        <v>903.22699999999998</v>
      </c>
      <c r="AC328" s="173">
        <f>'тарифы 2018 (1)'!AS328</f>
        <v>738</v>
      </c>
      <c r="AD328" s="173">
        <f>'тарифы 2018 (1)'!AU328</f>
        <v>701.57</v>
      </c>
      <c r="AE328" s="173">
        <f>'тарифы 2018 (1)'!AW328</f>
        <v>527</v>
      </c>
      <c r="AF328" s="173">
        <f>'тарифы 2018 (1)'!AY328</f>
        <v>697.52665999999999</v>
      </c>
      <c r="AG328" s="173">
        <f>'тарифы 2018 (1)'!BA328</f>
        <v>1009</v>
      </c>
      <c r="AH328" s="173">
        <f>'тарифы 2018 (1)'!BC328</f>
        <v>480.91281807372184</v>
      </c>
      <c r="AI328" s="173">
        <f>'тарифы 2018 (1)'!BE328</f>
        <v>1287</v>
      </c>
      <c r="AJ328" s="173">
        <f>'тарифы 2018 (1)'!BG328</f>
        <v>716</v>
      </c>
      <c r="AK328" s="173">
        <f>'тарифы 2018 (1)'!BI328</f>
        <v>751</v>
      </c>
      <c r="AL328" s="173">
        <f>'тарифы 2018 (1)'!BK328</f>
        <v>494</v>
      </c>
      <c r="AM328" s="173">
        <f>'тарифы 2018 (1)'!BM328</f>
        <v>489</v>
      </c>
      <c r="AN328" s="173">
        <f>'тарифы 2018 (1)'!BO328</f>
        <v>783</v>
      </c>
      <c r="AO328" s="173">
        <f>'тарифы 2018 (1)'!BQ328</f>
        <v>892.32432607999999</v>
      </c>
      <c r="AP328" s="300">
        <f t="shared" si="20"/>
        <v>701.01491709926347</v>
      </c>
      <c r="AQ328" s="300" t="e">
        <f t="shared" si="21"/>
        <v>#REF!</v>
      </c>
    </row>
    <row r="329" spans="1:43" s="195" customFormat="1" ht="30.75" customHeight="1" thickBot="1" x14ac:dyDescent="0.3">
      <c r="A329" s="221">
        <v>252</v>
      </c>
      <c r="B329" s="105" t="s">
        <v>305</v>
      </c>
      <c r="C329" s="1383" t="s">
        <v>3</v>
      </c>
      <c r="D329" s="1383"/>
      <c r="E329" s="1050" t="s">
        <v>8</v>
      </c>
      <c r="F329" s="228" t="e">
        <f>#REF!</f>
        <v>#REF!</v>
      </c>
      <c r="G329" s="1050">
        <v>0.35</v>
      </c>
      <c r="H329" s="222" t="e">
        <f t="shared" si="22"/>
        <v>#REF!</v>
      </c>
      <c r="I329" s="222" t="e">
        <f>(H329*($I$9+#REF!))+H329</f>
        <v>#REF!</v>
      </c>
      <c r="J329" s="278" t="e">
        <f>ROUND(I329*#REF!*#REF!,0)</f>
        <v>#REF!</v>
      </c>
      <c r="K329" s="279" t="e">
        <f>'тарифы 2018 (1)'!K329</f>
        <v>#REF!</v>
      </c>
      <c r="L329" s="173">
        <f>'тарифы 2018 (1)'!M329</f>
        <v>115</v>
      </c>
      <c r="M329" s="173">
        <f>'тарифы 2018 (1)'!O329</f>
        <v>105.2</v>
      </c>
      <c r="N329" s="173">
        <f>'тарифы 2018 (1)'!Q329</f>
        <v>147.75</v>
      </c>
      <c r="O329" s="173">
        <f>'тарифы 2018 (1)'!S329</f>
        <v>155.6</v>
      </c>
      <c r="P329" s="173">
        <f>'тарифы 2018 (1)'!U329</f>
        <v>89</v>
      </c>
      <c r="Q329" s="173">
        <f>'тарифы 2018 (1)'!W329</f>
        <v>154.41059872564239</v>
      </c>
      <c r="R329" s="173">
        <f>'тарифы 2018 (1)'!Y329</f>
        <v>176</v>
      </c>
      <c r="S329" s="173">
        <f>'тарифы 2018 (1)'!AA329</f>
        <v>261</v>
      </c>
      <c r="T329" s="173">
        <f>'тарифы 2018 (1)'!AC329</f>
        <v>189</v>
      </c>
      <c r="U329" s="173">
        <f>'тарифы 2018 (1)'!AE329</f>
        <v>120</v>
      </c>
      <c r="V329" s="173">
        <f>'тарифы 2018 (1)'!AG329</f>
        <v>165</v>
      </c>
      <c r="W329" s="173">
        <f>'тарифы 2018 (1)'!AI329</f>
        <v>147</v>
      </c>
      <c r="X329" s="173">
        <f>'тарифы 2018 (1)'!AK329</f>
        <v>127</v>
      </c>
      <c r="Y329" s="174">
        <v>97</v>
      </c>
      <c r="Z329" s="173">
        <f>'тарифы 2018 (1)'!AO329</f>
        <v>203.9</v>
      </c>
      <c r="AA329" s="173">
        <f>'тарифы 2018 (1)'!AQ329</f>
        <v>210.511</v>
      </c>
      <c r="AB329" s="173">
        <f t="shared" si="23"/>
        <v>210.511</v>
      </c>
      <c r="AC329" s="173">
        <f>'тарифы 2018 (1)'!AS329</f>
        <v>172</v>
      </c>
      <c r="AD329" s="173">
        <f>'тарифы 2018 (1)'!AU329</f>
        <v>163.69999999999999</v>
      </c>
      <c r="AE329" s="173">
        <f>'тарифы 2018 (1)'!AW329</f>
        <v>123</v>
      </c>
      <c r="AF329" s="173">
        <f>'тарифы 2018 (1)'!AY329</f>
        <v>162.75868</v>
      </c>
      <c r="AG329" s="173">
        <f>'тарифы 2018 (1)'!BA329</f>
        <v>236</v>
      </c>
      <c r="AH329" s="173">
        <f>'тарифы 2018 (1)'!BC329</f>
        <v>112.41714285714285</v>
      </c>
      <c r="AI329" s="173">
        <f>'тарифы 2018 (1)'!BE329</f>
        <v>300</v>
      </c>
      <c r="AJ329" s="173">
        <f>'тарифы 2018 (1)'!BG329</f>
        <v>167</v>
      </c>
      <c r="AK329" s="173">
        <f>'тарифы 2018 (1)'!BI329</f>
        <v>175</v>
      </c>
      <c r="AL329" s="173">
        <f>'тарифы 2018 (1)'!BK329</f>
        <v>115</v>
      </c>
      <c r="AM329" s="173">
        <f>'тарифы 2018 (1)'!BM329</f>
        <v>114</v>
      </c>
      <c r="AN329" s="173">
        <f>'тарифы 2018 (1)'!BO329</f>
        <v>183</v>
      </c>
      <c r="AO329" s="173">
        <f>'тарифы 2018 (1)'!BQ329</f>
        <v>208.20992147999999</v>
      </c>
      <c r="AP329" s="300">
        <f t="shared" si="20"/>
        <v>163.53227810209282</v>
      </c>
      <c r="AQ329" s="300" t="e">
        <f t="shared" si="21"/>
        <v>#REF!</v>
      </c>
    </row>
    <row r="330" spans="1:43" s="195" customFormat="1" ht="30.75" customHeight="1" thickBot="1" x14ac:dyDescent="0.3">
      <c r="A330" s="205">
        <v>253</v>
      </c>
      <c r="B330" s="24" t="s">
        <v>270</v>
      </c>
      <c r="C330" s="1390" t="s">
        <v>3</v>
      </c>
      <c r="D330" s="1390"/>
      <c r="E330" s="1051" t="s">
        <v>8</v>
      </c>
      <c r="F330" s="224" t="e">
        <f>#REF!</f>
        <v>#REF!</v>
      </c>
      <c r="G330" s="1051">
        <v>0.33</v>
      </c>
      <c r="H330" s="206" t="e">
        <f t="shared" si="22"/>
        <v>#REF!</v>
      </c>
      <c r="I330" s="206" t="e">
        <f>(H330*($I$9+#REF!))+H330</f>
        <v>#REF!</v>
      </c>
      <c r="J330" s="274" t="e">
        <f>ROUND(I330*#REF!*#REF!,0)</f>
        <v>#REF!</v>
      </c>
      <c r="K330" s="275" t="e">
        <f>'тарифы 2018 (1)'!K330</f>
        <v>#REF!</v>
      </c>
      <c r="L330" s="173">
        <f>'тарифы 2018 (1)'!M330</f>
        <v>108</v>
      </c>
      <c r="M330" s="173">
        <f>'тарифы 2018 (1)'!O330</f>
        <v>99.2</v>
      </c>
      <c r="N330" s="173">
        <f>'тарифы 2018 (1)'!Q330</f>
        <v>139.5</v>
      </c>
      <c r="O330" s="173">
        <f>'тарифы 2018 (1)'!S330</f>
        <v>146.69999999999999</v>
      </c>
      <c r="P330" s="173">
        <f>'тарифы 2018 (1)'!U330</f>
        <v>84</v>
      </c>
      <c r="Q330" s="173">
        <f>'тарифы 2018 (1)'!W330</f>
        <v>145.58713594132001</v>
      </c>
      <c r="R330" s="173">
        <f>'тарифы 2018 (1)'!Y330</f>
        <v>166</v>
      </c>
      <c r="S330" s="173">
        <f>'тарифы 2018 (1)'!AA330</f>
        <v>246</v>
      </c>
      <c r="T330" s="173">
        <f>'тарифы 2018 (1)'!AC330</f>
        <v>178</v>
      </c>
      <c r="U330" s="173">
        <f>'тарифы 2018 (1)'!AE330</f>
        <v>113</v>
      </c>
      <c r="V330" s="173">
        <f>'тарифы 2018 (1)'!AG330</f>
        <v>156</v>
      </c>
      <c r="W330" s="173">
        <f>'тарифы 2018 (1)'!AI330</f>
        <v>139</v>
      </c>
      <c r="X330" s="173">
        <f>'тарифы 2018 (1)'!AK330</f>
        <v>119</v>
      </c>
      <c r="Y330" s="174">
        <v>92</v>
      </c>
      <c r="Z330" s="173">
        <f>'тарифы 2018 (1)'!AO330</f>
        <v>192.3</v>
      </c>
      <c r="AA330" s="173">
        <f>'тарифы 2018 (1)'!AQ330</f>
        <v>199.10399999999998</v>
      </c>
      <c r="AB330" s="173">
        <f t="shared" si="23"/>
        <v>199.10399999999998</v>
      </c>
      <c r="AC330" s="173">
        <f>'тарифы 2018 (1)'!AS330</f>
        <v>162</v>
      </c>
      <c r="AD330" s="173">
        <f>'тарифы 2018 (1)'!AU330</f>
        <v>154.34</v>
      </c>
      <c r="AE330" s="173">
        <f>'тарифы 2018 (1)'!AW330</f>
        <v>116</v>
      </c>
      <c r="AF330" s="173">
        <f>'тарифы 2018 (1)'!AY330</f>
        <v>153.45186000000001</v>
      </c>
      <c r="AG330" s="173">
        <f>'тарифы 2018 (1)'!BA330</f>
        <v>223</v>
      </c>
      <c r="AH330" s="173">
        <f>'тарифы 2018 (1)'!BC330</f>
        <v>105.70378378378381</v>
      </c>
      <c r="AI330" s="173">
        <f>'тарифы 2018 (1)'!BE330</f>
        <v>283</v>
      </c>
      <c r="AJ330" s="173">
        <f>'тарифы 2018 (1)'!BG330</f>
        <v>158</v>
      </c>
      <c r="AK330" s="173">
        <f>'тарифы 2018 (1)'!BI330</f>
        <v>165</v>
      </c>
      <c r="AL330" s="173">
        <f>'тарифы 2018 (1)'!BK330</f>
        <v>109</v>
      </c>
      <c r="AM330" s="173">
        <f>'тарифы 2018 (1)'!BM330</f>
        <v>108</v>
      </c>
      <c r="AN330" s="173">
        <f>'тарифы 2018 (1)'!BO330</f>
        <v>172</v>
      </c>
      <c r="AO330" s="173">
        <f>'тарифы 2018 (1)'!BQ330</f>
        <v>196.30752108000001</v>
      </c>
      <c r="AP330" s="300">
        <f t="shared" si="20"/>
        <v>154.27661002683678</v>
      </c>
      <c r="AQ330" s="300" t="e">
        <f t="shared" si="21"/>
        <v>#REF!</v>
      </c>
    </row>
    <row r="331" spans="1:43" s="195" customFormat="1" ht="30.75" customHeight="1" thickBot="1" x14ac:dyDescent="0.3">
      <c r="A331" s="221">
        <v>254</v>
      </c>
      <c r="B331" s="105" t="s">
        <v>271</v>
      </c>
      <c r="C331" s="1383" t="s">
        <v>3</v>
      </c>
      <c r="D331" s="1383"/>
      <c r="E331" s="1050" t="s">
        <v>8</v>
      </c>
      <c r="F331" s="246" t="e">
        <f>#REF!</f>
        <v>#REF!</v>
      </c>
      <c r="G331" s="1050">
        <v>2.5</v>
      </c>
      <c r="H331" s="233" t="e">
        <f t="shared" si="22"/>
        <v>#REF!</v>
      </c>
      <c r="I331" s="222" t="e">
        <f>(H331*($I$9+#REF!))+H331</f>
        <v>#REF!</v>
      </c>
      <c r="J331" s="278" t="e">
        <f>ROUND(I331*#REF!*#REF!,0)</f>
        <v>#REF!</v>
      </c>
      <c r="K331" s="279" t="e">
        <f>'тарифы 2018 (1)'!K331</f>
        <v>#REF!</v>
      </c>
      <c r="L331" s="173">
        <f>'тарифы 2018 (1)'!M331</f>
        <v>819</v>
      </c>
      <c r="M331" s="173">
        <f>'тарифы 2018 (1)'!O331</f>
        <v>751.7</v>
      </c>
      <c r="N331" s="192"/>
      <c r="O331" s="173">
        <f>'тарифы 2018 (1)'!S331</f>
        <v>1111.7</v>
      </c>
      <c r="P331" s="173">
        <f>'тарифы 2018 (1)'!U331</f>
        <v>636</v>
      </c>
      <c r="Q331" s="173">
        <f>'тарифы 2018 (1)'!W331</f>
        <v>1102.932848040303</v>
      </c>
      <c r="R331" s="173">
        <f>'тарифы 2018 (1)'!Y331</f>
        <v>1257</v>
      </c>
      <c r="S331" s="173">
        <f>'тарифы 2018 (1)'!AA331</f>
        <v>1867</v>
      </c>
      <c r="T331" s="173">
        <f>'тарифы 2018 (1)'!AC331</f>
        <v>1352</v>
      </c>
      <c r="U331" s="173">
        <f>'тарифы 2018 (1)'!AE331</f>
        <v>859</v>
      </c>
      <c r="V331" s="173">
        <f>'тарифы 2018 (1)'!AG331</f>
        <v>1178</v>
      </c>
      <c r="W331" s="173">
        <f>'тарифы 2018 (1)'!AI331</f>
        <v>1054</v>
      </c>
      <c r="X331" s="173">
        <f>'тарифы 2018 (1)'!AK331</f>
        <v>901</v>
      </c>
      <c r="Y331" s="174">
        <v>693</v>
      </c>
      <c r="Z331" s="173">
        <f>'тарифы 2018 (1)'!AO331</f>
        <v>1456.5</v>
      </c>
      <c r="AA331" s="173">
        <f>'тарифы 2018 (1)'!AQ331</f>
        <v>1504.6869999999999</v>
      </c>
      <c r="AB331" s="173">
        <f t="shared" si="23"/>
        <v>1504.6869999999999</v>
      </c>
      <c r="AC331" s="173">
        <f>'тарифы 2018 (1)'!AS331</f>
        <v>1230</v>
      </c>
      <c r="AD331" s="173">
        <f>'тарифы 2018 (1)'!AU331</f>
        <v>1169.28</v>
      </c>
      <c r="AE331" s="173">
        <f>'тарифы 2018 (1)'!AW331</f>
        <v>878</v>
      </c>
      <c r="AF331" s="173">
        <f>'тарифы 2018 (1)'!AY331</f>
        <v>1162.5514600000001</v>
      </c>
      <c r="AG331" s="173">
        <f>'тарифы 2018 (1)'!BA331</f>
        <v>1684.9999999999998</v>
      </c>
      <c r="AH331" s="173">
        <f>'тарифы 2018 (1)'!BC331</f>
        <v>801.91760171306203</v>
      </c>
      <c r="AI331" s="173">
        <f>'тарифы 2018 (1)'!BE331</f>
        <v>2145</v>
      </c>
      <c r="AJ331" s="173">
        <f>'тарифы 2018 (1)'!BG331</f>
        <v>1194</v>
      </c>
      <c r="AK331" s="173">
        <f>'тарифы 2018 (1)'!BI331</f>
        <v>1251</v>
      </c>
      <c r="AL331" s="173">
        <f>'тарифы 2018 (1)'!BK331</f>
        <v>824</v>
      </c>
      <c r="AM331" s="173">
        <f>'тарифы 2018 (1)'!BM331</f>
        <v>816</v>
      </c>
      <c r="AN331" s="173">
        <f>'тарифы 2018 (1)'!BO331</f>
        <v>1304</v>
      </c>
      <c r="AO331" s="173">
        <f>'тарифы 2018 (1)'!BQ331</f>
        <v>1487.1980895199999</v>
      </c>
      <c r="AP331" s="300">
        <f t="shared" si="20"/>
        <v>1172.2811723887369</v>
      </c>
      <c r="AQ331" s="300" t="e">
        <f t="shared" si="21"/>
        <v>#REF!</v>
      </c>
    </row>
    <row r="332" spans="1:43" s="195" customFormat="1" ht="22.5" customHeight="1" thickBot="1" x14ac:dyDescent="0.3">
      <c r="A332" s="1388" t="s">
        <v>315</v>
      </c>
      <c r="B332" s="1389"/>
      <c r="C332" s="296"/>
      <c r="D332" s="296"/>
      <c r="E332" s="296"/>
      <c r="F332" s="296"/>
      <c r="G332" s="296"/>
      <c r="H332" s="296"/>
      <c r="I332" s="296"/>
      <c r="J332" s="296"/>
      <c r="K332" s="296"/>
      <c r="L332" s="173"/>
      <c r="M332" s="173"/>
      <c r="N332" s="173"/>
      <c r="O332" s="173"/>
      <c r="P332" s="173"/>
      <c r="Q332" s="173"/>
      <c r="R332" s="173"/>
      <c r="S332" s="173"/>
      <c r="T332" s="173"/>
      <c r="U332" s="173"/>
      <c r="V332" s="173"/>
      <c r="W332" s="173"/>
      <c r="X332" s="173"/>
      <c r="Y332" s="174"/>
      <c r="Z332" s="173"/>
      <c r="AA332" s="173"/>
      <c r="AB332" s="173"/>
      <c r="AC332" s="173"/>
      <c r="AD332" s="173"/>
      <c r="AE332" s="173"/>
      <c r="AF332" s="173"/>
      <c r="AG332" s="173"/>
      <c r="AH332" s="173"/>
      <c r="AI332" s="173"/>
      <c r="AJ332" s="173"/>
      <c r="AK332" s="173"/>
      <c r="AL332" s="173"/>
      <c r="AM332" s="173"/>
      <c r="AN332" s="173"/>
      <c r="AO332" s="173"/>
      <c r="AP332" s="300"/>
      <c r="AQ332" s="300"/>
    </row>
    <row r="333" spans="1:43" s="195" customFormat="1" ht="44.25" customHeight="1" thickBot="1" x14ac:dyDescent="0.3">
      <c r="A333" s="205">
        <v>255</v>
      </c>
      <c r="B333" s="24" t="s">
        <v>316</v>
      </c>
      <c r="C333" s="1390" t="s">
        <v>3</v>
      </c>
      <c r="D333" s="1390"/>
      <c r="E333" s="1053" t="s">
        <v>383</v>
      </c>
      <c r="F333" s="206" t="e">
        <f>#REF!</f>
        <v>#REF!</v>
      </c>
      <c r="G333" s="1053">
        <v>0.9</v>
      </c>
      <c r="H333" s="206" t="e">
        <f t="shared" ref="H333:H353" si="24">F333*G333</f>
        <v>#REF!</v>
      </c>
      <c r="I333" s="206" t="e">
        <f>(H333*($I$9+#REF!))+H333</f>
        <v>#REF!</v>
      </c>
      <c r="J333" s="274" t="e">
        <f>ROUND(I333*#REF!*#REF!,0)</f>
        <v>#REF!</v>
      </c>
      <c r="K333" s="275" t="e">
        <f>'тарифы 2018 (1)'!K333</f>
        <v>#REF!</v>
      </c>
      <c r="L333" s="173">
        <f>'тарифы 2018 (1)'!M333</f>
        <v>337</v>
      </c>
      <c r="M333" s="173">
        <f>'тарифы 2018 (1)'!O333</f>
        <v>308.60000000000002</v>
      </c>
      <c r="N333" s="173">
        <f>'тарифы 2018 (1)'!Q333</f>
        <v>428.25</v>
      </c>
      <c r="O333" s="173">
        <f>'тарифы 2018 (1)'!S333</f>
        <v>459.2</v>
      </c>
      <c r="P333" s="173">
        <f>'тарифы 2018 (1)'!U333</f>
        <v>263</v>
      </c>
      <c r="Q333" s="173">
        <f>'тарифы 2018 (1)'!W333</f>
        <v>455.87891052332526</v>
      </c>
      <c r="R333" s="173">
        <f>'тарифы 2018 (1)'!Y333</f>
        <v>404</v>
      </c>
      <c r="S333" s="173">
        <f>'тарифы 2018 (1)'!AA333</f>
        <v>746</v>
      </c>
      <c r="T333" s="173">
        <f>'тарифы 2018 (1)'!AC333</f>
        <v>567</v>
      </c>
      <c r="U333" s="173">
        <f>'тарифы 2018 (1)'!AE333</f>
        <v>355</v>
      </c>
      <c r="V333" s="173">
        <f>'тарифы 2018 (1)'!AG333</f>
        <v>448</v>
      </c>
      <c r="W333" s="173">
        <f>'тарифы 2018 (1)'!AI333</f>
        <v>371</v>
      </c>
      <c r="X333" s="173">
        <f>'тарифы 2018 (1)'!AK333</f>
        <v>366</v>
      </c>
      <c r="Y333" s="174">
        <v>467</v>
      </c>
      <c r="Z333" s="173">
        <f>'тарифы 2018 (1)'!AO333</f>
        <v>524.29999999999995</v>
      </c>
      <c r="AA333" s="173">
        <f>'тарифы 2018 (1)'!AQ333</f>
        <v>594.20099999999991</v>
      </c>
      <c r="AB333" s="173">
        <f t="shared" si="23"/>
        <v>594.20099999999991</v>
      </c>
      <c r="AC333" s="173">
        <f>'тарифы 2018 (1)'!AS333</f>
        <v>508</v>
      </c>
      <c r="AD333" s="173">
        <f>'тарифы 2018 (1)'!AU333</f>
        <v>449.67</v>
      </c>
      <c r="AE333" s="173">
        <f>'тарифы 2018 (1)'!AW333</f>
        <v>316</v>
      </c>
      <c r="AF333" s="173">
        <f>'тарифы 2018 (1)'!AY333</f>
        <v>374.53890000000007</v>
      </c>
      <c r="AG333" s="173">
        <f>'тарифы 2018 (1)'!BA333</f>
        <v>517</v>
      </c>
      <c r="AH333" s="173">
        <f>'тарифы 2018 (1)'!BC333</f>
        <v>319.87200000000001</v>
      </c>
      <c r="AI333" s="173">
        <f>'тарифы 2018 (1)'!BE333</f>
        <v>887</v>
      </c>
      <c r="AJ333" s="173">
        <f>'тарифы 2018 (1)'!BG333</f>
        <v>348</v>
      </c>
      <c r="AK333" s="173">
        <f>'тарифы 2018 (1)'!BI333</f>
        <v>514</v>
      </c>
      <c r="AL333" s="173">
        <f>'тарифы 2018 (1)'!BK333</f>
        <v>340</v>
      </c>
      <c r="AM333" s="173">
        <f>'тарифы 2018 (1)'!BM333</f>
        <v>294</v>
      </c>
      <c r="AN333" s="173">
        <f>'тарифы 2018 (1)'!BO333</f>
        <v>503</v>
      </c>
      <c r="AO333" s="173">
        <f>'тарифы 2018 (1)'!BQ333</f>
        <v>503.73147439999997</v>
      </c>
      <c r="AP333" s="300">
        <f t="shared" si="20"/>
        <v>452.11477616411082</v>
      </c>
      <c r="AQ333" s="300" t="e">
        <f t="shared" si="21"/>
        <v>#REF!</v>
      </c>
    </row>
    <row r="334" spans="1:43" s="195" customFormat="1" ht="44.25" customHeight="1" thickBot="1" x14ac:dyDescent="0.3">
      <c r="A334" s="221">
        <v>256</v>
      </c>
      <c r="B334" s="105" t="s">
        <v>317</v>
      </c>
      <c r="C334" s="1383" t="s">
        <v>3</v>
      </c>
      <c r="D334" s="1383"/>
      <c r="E334" s="1054" t="s">
        <v>8</v>
      </c>
      <c r="F334" s="222" t="e">
        <f>#REF!</f>
        <v>#REF!</v>
      </c>
      <c r="G334" s="1054">
        <v>1.42</v>
      </c>
      <c r="H334" s="222" t="e">
        <f t="shared" si="24"/>
        <v>#REF!</v>
      </c>
      <c r="I334" s="222" t="e">
        <f>(H334*($I$9+#REF!))+H334</f>
        <v>#REF!</v>
      </c>
      <c r="J334" s="278" t="e">
        <f>ROUND(I334*#REF!*#REF!,0)</f>
        <v>#REF!</v>
      </c>
      <c r="K334" s="279" t="e">
        <f>'тарифы 2018 (1)'!K334</f>
        <v>#REF!</v>
      </c>
      <c r="L334" s="173">
        <f>'тарифы 2018 (1)'!M334</f>
        <v>531</v>
      </c>
      <c r="M334" s="173">
        <f>'тарифы 2018 (1)'!O334</f>
        <v>486.9</v>
      </c>
      <c r="N334" s="173">
        <f>'тарифы 2018 (1)'!Q334</f>
        <v>675</v>
      </c>
      <c r="O334" s="173">
        <f>'тарифы 2018 (1)'!S334</f>
        <v>724.5</v>
      </c>
      <c r="P334" s="173">
        <f>'тарифы 2018 (1)'!U334</f>
        <v>415</v>
      </c>
      <c r="Q334" s="173">
        <f>'тарифы 2018 (1)'!W334</f>
        <v>719.27561438124656</v>
      </c>
      <c r="R334" s="173">
        <f>'тарифы 2018 (1)'!Y334</f>
        <v>638</v>
      </c>
      <c r="S334" s="173">
        <f>'тарифы 2018 (1)'!AA334</f>
        <v>1178</v>
      </c>
      <c r="T334" s="173">
        <f>'тарифы 2018 (1)'!AC334</f>
        <v>896</v>
      </c>
      <c r="U334" s="173">
        <f>'тарифы 2018 (1)'!AE334</f>
        <v>561</v>
      </c>
      <c r="V334" s="173">
        <f>'тарифы 2018 (1)'!AG334</f>
        <v>707</v>
      </c>
      <c r="W334" s="173">
        <f>'тарифы 2018 (1)'!AI334</f>
        <v>586</v>
      </c>
      <c r="X334" s="173">
        <f>'тарифы 2018 (1)'!AK334</f>
        <v>578</v>
      </c>
      <c r="Y334" s="174">
        <v>736</v>
      </c>
      <c r="Z334" s="173">
        <f>'тарифы 2018 (1)'!AO334</f>
        <v>827.3</v>
      </c>
      <c r="AA334" s="173">
        <f>'тарифы 2018 (1)'!AQ334</f>
        <v>938.4849999999999</v>
      </c>
      <c r="AB334" s="173">
        <f t="shared" si="23"/>
        <v>938.4849999999999</v>
      </c>
      <c r="AC334" s="173">
        <f>'тарифы 2018 (1)'!AS334</f>
        <v>801</v>
      </c>
      <c r="AD334" s="173">
        <f>'тарифы 2018 (1)'!AU334</f>
        <v>709.47</v>
      </c>
      <c r="AE334" s="173">
        <f>'тарифы 2018 (1)'!AW334</f>
        <v>499</v>
      </c>
      <c r="AF334" s="173">
        <f>'тарифы 2018 (1)'!AY334</f>
        <v>590.93563999999992</v>
      </c>
      <c r="AG334" s="173">
        <f>'тарифы 2018 (1)'!BA334</f>
        <v>835</v>
      </c>
      <c r="AH334" s="173">
        <f>'тарифы 2018 (1)'!BC334</f>
        <v>505.51066817667044</v>
      </c>
      <c r="AI334" s="173">
        <f>'тарифы 2018 (1)'!BE334</f>
        <v>1399</v>
      </c>
      <c r="AJ334" s="173">
        <f>'тарифы 2018 (1)'!BG334</f>
        <v>550</v>
      </c>
      <c r="AK334" s="173">
        <f>'тарифы 2018 (1)'!BI334</f>
        <v>810</v>
      </c>
      <c r="AL334" s="173">
        <f>'тарифы 2018 (1)'!BK334</f>
        <v>537</v>
      </c>
      <c r="AM334" s="173">
        <f>'тарифы 2018 (1)'!BM334</f>
        <v>463</v>
      </c>
      <c r="AN334" s="173">
        <f>'тарифы 2018 (1)'!BO334</f>
        <v>794</v>
      </c>
      <c r="AO334" s="173">
        <f>'тарифы 2018 (1)'!BQ334</f>
        <v>794.79304740000021</v>
      </c>
      <c r="AP334" s="300">
        <f t="shared" si="20"/>
        <v>714.15516566526389</v>
      </c>
      <c r="AQ334" s="300" t="e">
        <f t="shared" si="21"/>
        <v>#REF!</v>
      </c>
    </row>
    <row r="335" spans="1:43" s="195" customFormat="1" ht="44.25" customHeight="1" thickBot="1" x14ac:dyDescent="0.3">
      <c r="A335" s="205">
        <v>257</v>
      </c>
      <c r="B335" s="24" t="s">
        <v>318</v>
      </c>
      <c r="C335" s="1390" t="s">
        <v>3</v>
      </c>
      <c r="D335" s="1390"/>
      <c r="E335" s="1053" t="s">
        <v>8</v>
      </c>
      <c r="F335" s="206" t="e">
        <f>#REF!</f>
        <v>#REF!</v>
      </c>
      <c r="G335" s="1053">
        <v>0.94</v>
      </c>
      <c r="H335" s="206" t="e">
        <f t="shared" si="24"/>
        <v>#REF!</v>
      </c>
      <c r="I335" s="206" t="e">
        <f>(H335*($I$9+#REF!))+H335</f>
        <v>#REF!</v>
      </c>
      <c r="J335" s="274" t="e">
        <f>ROUND(I335*#REF!*#REF!,0)</f>
        <v>#REF!</v>
      </c>
      <c r="K335" s="275" t="e">
        <f>'тарифы 2018 (1)'!K335</f>
        <v>#REF!</v>
      </c>
      <c r="L335" s="173">
        <f>'тарифы 2018 (1)'!M335</f>
        <v>352</v>
      </c>
      <c r="M335" s="173">
        <f>'тарифы 2018 (1)'!O335</f>
        <v>322.3</v>
      </c>
      <c r="N335" s="173">
        <f>'тарифы 2018 (1)'!Q335</f>
        <v>447</v>
      </c>
      <c r="O335" s="173">
        <f>'тарифы 2018 (1)'!S335</f>
        <v>479.6</v>
      </c>
      <c r="P335" s="173">
        <f>'тарифы 2018 (1)'!U335</f>
        <v>275</v>
      </c>
      <c r="Q335" s="173">
        <f>'тарифы 2018 (1)'!W335</f>
        <v>476.14019543547306</v>
      </c>
      <c r="R335" s="173">
        <f>'тарифы 2018 (1)'!Y335</f>
        <v>422</v>
      </c>
      <c r="S335" s="173">
        <f>'тарифы 2018 (1)'!AA335</f>
        <v>780</v>
      </c>
      <c r="T335" s="173">
        <f>'тарифы 2018 (1)'!AC335</f>
        <v>593</v>
      </c>
      <c r="U335" s="173">
        <f>'тарифы 2018 (1)'!AE335</f>
        <v>371</v>
      </c>
      <c r="V335" s="173">
        <f>'тарифы 2018 (1)'!AG335</f>
        <v>468</v>
      </c>
      <c r="W335" s="173">
        <f>'тарифы 2018 (1)'!AI335</f>
        <v>388</v>
      </c>
      <c r="X335" s="173">
        <f>'тарифы 2018 (1)'!AK335</f>
        <v>383</v>
      </c>
      <c r="Y335" s="174">
        <v>488</v>
      </c>
      <c r="Z335" s="173">
        <f>'тарифы 2018 (1)'!AO335</f>
        <v>547.6</v>
      </c>
      <c r="AA335" s="173">
        <f>'тарифы 2018 (1)'!AQ335</f>
        <v>621.1629999999999</v>
      </c>
      <c r="AB335" s="173">
        <f t="shared" si="23"/>
        <v>621.1629999999999</v>
      </c>
      <c r="AC335" s="173">
        <f>'тарифы 2018 (1)'!AS335</f>
        <v>530</v>
      </c>
      <c r="AD335" s="173">
        <f>'тарифы 2018 (1)'!AU335</f>
        <v>469.65</v>
      </c>
      <c r="AE335" s="173">
        <f>'тарифы 2018 (1)'!AW335</f>
        <v>330</v>
      </c>
      <c r="AF335" s="173">
        <f>'тарифы 2018 (1)'!AY335</f>
        <v>391.18155999999999</v>
      </c>
      <c r="AG335" s="173">
        <f>'тарифы 2018 (1)'!BA335</f>
        <v>549</v>
      </c>
      <c r="AH335" s="173">
        <f>'тарифы 2018 (1)'!BC335</f>
        <v>334.3917948717949</v>
      </c>
      <c r="AI335" s="173">
        <f>'тарифы 2018 (1)'!BE335</f>
        <v>926</v>
      </c>
      <c r="AJ335" s="173">
        <f>'тарифы 2018 (1)'!BG335</f>
        <v>364</v>
      </c>
      <c r="AK335" s="173">
        <f>'тарифы 2018 (1)'!BI335</f>
        <v>536</v>
      </c>
      <c r="AL335" s="173">
        <f>'тарифы 2018 (1)'!BK335</f>
        <v>355</v>
      </c>
      <c r="AM335" s="173">
        <f>'тарифы 2018 (1)'!BM335</f>
        <v>307</v>
      </c>
      <c r="AN335" s="173">
        <f>'тарифы 2018 (1)'!BO335</f>
        <v>525</v>
      </c>
      <c r="AO335" s="173">
        <f>'тарифы 2018 (1)'!BQ335</f>
        <v>526.12714044000006</v>
      </c>
      <c r="AP335" s="300">
        <f t="shared" si="20"/>
        <v>472.61055635824226</v>
      </c>
      <c r="AQ335" s="300" t="e">
        <f t="shared" si="21"/>
        <v>#REF!</v>
      </c>
    </row>
    <row r="336" spans="1:43" s="195" customFormat="1" ht="44.25" customHeight="1" thickBot="1" x14ac:dyDescent="0.3">
      <c r="A336" s="221">
        <v>258</v>
      </c>
      <c r="B336" s="105" t="s">
        <v>319</v>
      </c>
      <c r="C336" s="1383" t="s">
        <v>3</v>
      </c>
      <c r="D336" s="1383"/>
      <c r="E336" s="1054" t="s">
        <v>8</v>
      </c>
      <c r="F336" s="222" t="e">
        <f>#REF!</f>
        <v>#REF!</v>
      </c>
      <c r="G336" s="1054">
        <v>1.3</v>
      </c>
      <c r="H336" s="222" t="e">
        <f t="shared" si="24"/>
        <v>#REF!</v>
      </c>
      <c r="I336" s="222" t="e">
        <f>(H336*($I$9+#REF!))+H336</f>
        <v>#REF!</v>
      </c>
      <c r="J336" s="278" t="e">
        <f>ROUND(I336*#REF!*#REF!,0)</f>
        <v>#REF!</v>
      </c>
      <c r="K336" s="279" t="e">
        <f>'тарифы 2018 (1)'!K336</f>
        <v>#REF!</v>
      </c>
      <c r="L336" s="173">
        <f>'тарифы 2018 (1)'!M336</f>
        <v>486</v>
      </c>
      <c r="M336" s="173">
        <f>'тарифы 2018 (1)'!O336</f>
        <v>445.8</v>
      </c>
      <c r="N336" s="173">
        <f>'тарифы 2018 (1)'!Q336</f>
        <v>618</v>
      </c>
      <c r="O336" s="173">
        <f>'тарифы 2018 (1)'!S336</f>
        <v>663.3</v>
      </c>
      <c r="P336" s="173">
        <f>'тарифы 2018 (1)'!U336</f>
        <v>380</v>
      </c>
      <c r="Q336" s="173">
        <f>'тарифы 2018 (1)'!W336</f>
        <v>658.4917596448031</v>
      </c>
      <c r="R336" s="173">
        <f>'тарифы 2018 (1)'!Y336</f>
        <v>584</v>
      </c>
      <c r="S336" s="173">
        <f>'тарифы 2018 (1)'!AA336</f>
        <v>1078</v>
      </c>
      <c r="T336" s="173">
        <f>'тарифы 2018 (1)'!AC336</f>
        <v>820</v>
      </c>
      <c r="U336" s="173">
        <f>'тарифы 2018 (1)'!AE336</f>
        <v>513</v>
      </c>
      <c r="V336" s="173">
        <f>'тарифы 2018 (1)'!AG336</f>
        <v>647</v>
      </c>
      <c r="W336" s="173">
        <f>'тарифы 2018 (1)'!AI336</f>
        <v>537</v>
      </c>
      <c r="X336" s="173">
        <f>'тарифы 2018 (1)'!AK336</f>
        <v>529</v>
      </c>
      <c r="Y336" s="174">
        <v>674</v>
      </c>
      <c r="Z336" s="173">
        <f>'тарифы 2018 (1)'!AO336</f>
        <v>757.4</v>
      </c>
      <c r="AA336" s="173">
        <f>'тарифы 2018 (1)'!AQ336</f>
        <v>858.63599999999997</v>
      </c>
      <c r="AB336" s="173">
        <f t="shared" si="23"/>
        <v>858.63599999999997</v>
      </c>
      <c r="AC336" s="173">
        <f>'тарифы 2018 (1)'!AS336</f>
        <v>733</v>
      </c>
      <c r="AD336" s="173">
        <f>'тарифы 2018 (1)'!AU336</f>
        <v>649.52</v>
      </c>
      <c r="AE336" s="173">
        <f>'тарифы 2018 (1)'!AW336</f>
        <v>456</v>
      </c>
      <c r="AF336" s="173">
        <f>'тарифы 2018 (1)'!AY336</f>
        <v>540.99712</v>
      </c>
      <c r="AG336" s="173">
        <f>'тарифы 2018 (1)'!BA336</f>
        <v>756</v>
      </c>
      <c r="AH336" s="173">
        <f>'тарифы 2018 (1)'!BC336</f>
        <v>462.46724351050682</v>
      </c>
      <c r="AI336" s="173">
        <f>'тарифы 2018 (1)'!BE336</f>
        <v>1281</v>
      </c>
      <c r="AJ336" s="173">
        <f>'тарифы 2018 (1)'!BG336</f>
        <v>504</v>
      </c>
      <c r="AK336" s="173">
        <f>'тарифы 2018 (1)'!BI336</f>
        <v>742</v>
      </c>
      <c r="AL336" s="173">
        <f>'тарифы 2018 (1)'!BK336</f>
        <v>491</v>
      </c>
      <c r="AM336" s="173">
        <f>'тарифы 2018 (1)'!BM336</f>
        <v>424</v>
      </c>
      <c r="AN336" s="173">
        <f>'тарифы 2018 (1)'!BO336</f>
        <v>727</v>
      </c>
      <c r="AO336" s="173">
        <f>'тарифы 2018 (1)'!BQ336</f>
        <v>727.61973020000005</v>
      </c>
      <c r="AP336" s="300">
        <f t="shared" si="20"/>
        <v>653.42892844517701</v>
      </c>
      <c r="AQ336" s="300" t="e">
        <f t="shared" si="21"/>
        <v>#REF!</v>
      </c>
    </row>
    <row r="337" spans="1:43" s="195" customFormat="1" ht="44.25" customHeight="1" thickBot="1" x14ac:dyDescent="0.3">
      <c r="A337" s="205">
        <v>259</v>
      </c>
      <c r="B337" s="24" t="s">
        <v>320</v>
      </c>
      <c r="C337" s="1390" t="s">
        <v>3</v>
      </c>
      <c r="D337" s="1390"/>
      <c r="E337" s="1053" t="s">
        <v>8</v>
      </c>
      <c r="F337" s="206" t="e">
        <f>#REF!</f>
        <v>#REF!</v>
      </c>
      <c r="G337" s="1053">
        <v>0.5</v>
      </c>
      <c r="H337" s="206" t="e">
        <f t="shared" si="24"/>
        <v>#REF!</v>
      </c>
      <c r="I337" s="206" t="e">
        <f>(H337*($I$9+#REF!))+H337</f>
        <v>#REF!</v>
      </c>
      <c r="J337" s="274" t="e">
        <f>ROUND(I337*#REF!*#REF!,0)</f>
        <v>#REF!</v>
      </c>
      <c r="K337" s="275" t="e">
        <f>'тарифы 2018 (1)'!K337</f>
        <v>#REF!</v>
      </c>
      <c r="L337" s="173">
        <f>'тарифы 2018 (1)'!M337</f>
        <v>187</v>
      </c>
      <c r="M337" s="173">
        <f>'тарифы 2018 (1)'!O337</f>
        <v>171.4</v>
      </c>
      <c r="N337" s="173">
        <f>'тарифы 2018 (1)'!Q337</f>
        <v>237.75</v>
      </c>
      <c r="O337" s="173">
        <f>'тарифы 2018 (1)'!S337</f>
        <v>255.1</v>
      </c>
      <c r="P337" s="173">
        <f>'тарифы 2018 (1)'!U337</f>
        <v>146</v>
      </c>
      <c r="Q337" s="173">
        <f>'тарифы 2018 (1)'!W337</f>
        <v>253.2660614018474</v>
      </c>
      <c r="R337" s="173">
        <f>'тарифы 2018 (1)'!Y337</f>
        <v>292</v>
      </c>
      <c r="S337" s="173">
        <f>'тарифы 2018 (1)'!AA337</f>
        <v>415</v>
      </c>
      <c r="T337" s="173">
        <f>'тарифы 2018 (1)'!AC337</f>
        <v>315</v>
      </c>
      <c r="U337" s="173">
        <f>'тарифы 2018 (1)'!AE337</f>
        <v>197</v>
      </c>
      <c r="V337" s="173">
        <f>'тарифы 2018 (1)'!AG337</f>
        <v>249</v>
      </c>
      <c r="W337" s="173">
        <f>'тарифы 2018 (1)'!AI337</f>
        <v>206</v>
      </c>
      <c r="X337" s="173">
        <f>'тарифы 2018 (1)'!AK337</f>
        <v>204</v>
      </c>
      <c r="Y337" s="174">
        <v>92</v>
      </c>
      <c r="Z337" s="173">
        <f>'тарифы 2018 (1)'!AO337</f>
        <v>291.3</v>
      </c>
      <c r="AA337" s="173">
        <f>'тарифы 2018 (1)'!AQ337</f>
        <v>329.76599999999996</v>
      </c>
      <c r="AB337" s="173">
        <f t="shared" si="23"/>
        <v>329.76599999999996</v>
      </c>
      <c r="AC337" s="173">
        <f>'тарифы 2018 (1)'!AS337</f>
        <v>282</v>
      </c>
      <c r="AD337" s="173">
        <f>'тарифы 2018 (1)'!AU337</f>
        <v>249.81</v>
      </c>
      <c r="AE337" s="173">
        <f>'тарифы 2018 (1)'!AW337</f>
        <v>176</v>
      </c>
      <c r="AF337" s="173">
        <f>'тарифы 2018 (1)'!AY337</f>
        <v>201.31400000000002</v>
      </c>
      <c r="AG337" s="173">
        <f>'тарифы 2018 (1)'!BA337</f>
        <v>310</v>
      </c>
      <c r="AH337" s="173">
        <f>'тарифы 2018 (1)'!BC337</f>
        <v>177.8207073954984</v>
      </c>
      <c r="AI337" s="173">
        <f>'тарифы 2018 (1)'!BE337</f>
        <v>493</v>
      </c>
      <c r="AJ337" s="173">
        <f>'тарифы 2018 (1)'!BG337</f>
        <v>273</v>
      </c>
      <c r="AK337" s="173">
        <f>'тарифы 2018 (1)'!BI337</f>
        <v>285</v>
      </c>
      <c r="AL337" s="173">
        <f>'тарифы 2018 (1)'!BK337</f>
        <v>189</v>
      </c>
      <c r="AM337" s="173">
        <f>'тарифы 2018 (1)'!BM337</f>
        <v>163</v>
      </c>
      <c r="AN337" s="173">
        <f>'тарифы 2018 (1)'!BO337</f>
        <v>280</v>
      </c>
      <c r="AO337" s="173">
        <f>'тарифы 2018 (1)'!BQ337</f>
        <v>279.85689952000001</v>
      </c>
      <c r="AP337" s="300">
        <f t="shared" ref="AP337:AP395" si="25">AVERAGE(L337:AO337)</f>
        <v>251.03832227724487</v>
      </c>
      <c r="AQ337" s="300" t="e">
        <f t="shared" ref="AQ337:AQ397" si="26">AP337*100/K337</f>
        <v>#REF!</v>
      </c>
    </row>
    <row r="338" spans="1:43" s="195" customFormat="1" ht="44.25" customHeight="1" thickBot="1" x14ac:dyDescent="0.3">
      <c r="A338" s="221">
        <v>260</v>
      </c>
      <c r="B338" s="105" t="s">
        <v>321</v>
      </c>
      <c r="C338" s="1383" t="s">
        <v>3</v>
      </c>
      <c r="D338" s="1383"/>
      <c r="E338" s="1054" t="s">
        <v>8</v>
      </c>
      <c r="F338" s="222" t="e">
        <f>#REF!</f>
        <v>#REF!</v>
      </c>
      <c r="G338" s="1054">
        <v>0.33</v>
      </c>
      <c r="H338" s="222" t="e">
        <f t="shared" si="24"/>
        <v>#REF!</v>
      </c>
      <c r="I338" s="222" t="e">
        <f>(H338*($I$9+#REF!))+H338</f>
        <v>#REF!</v>
      </c>
      <c r="J338" s="278" t="e">
        <f>ROUND(I338*#REF!*#REF!,0)</f>
        <v>#REF!</v>
      </c>
      <c r="K338" s="279" t="e">
        <f>'тарифы 2018 (1)'!K338</f>
        <v>#REF!</v>
      </c>
      <c r="L338" s="173">
        <f>'тарифы 2018 (1)'!M338</f>
        <v>123</v>
      </c>
      <c r="M338" s="173">
        <f>'тарифы 2018 (1)'!O338</f>
        <v>113.2</v>
      </c>
      <c r="N338" s="173">
        <f>'тарифы 2018 (1)'!Q338</f>
        <v>156.75</v>
      </c>
      <c r="O338" s="173">
        <f>'тарифы 2018 (1)'!S338</f>
        <v>168.4</v>
      </c>
      <c r="P338" s="173">
        <f>'тарифы 2018 (1)'!U338</f>
        <v>96</v>
      </c>
      <c r="Q338" s="173">
        <f>'тарифы 2018 (1)'!W338</f>
        <v>167.15560052521928</v>
      </c>
      <c r="R338" s="173">
        <f>'тарифы 2018 (1)'!Y338</f>
        <v>112</v>
      </c>
      <c r="S338" s="173">
        <f>'тарифы 2018 (1)'!AA338</f>
        <v>274</v>
      </c>
      <c r="T338" s="173">
        <f>'тарифы 2018 (1)'!AC338</f>
        <v>208</v>
      </c>
      <c r="U338" s="173">
        <f>'тарифы 2018 (1)'!AE338</f>
        <v>130</v>
      </c>
      <c r="V338" s="173">
        <f>'тарифы 2018 (1)'!AG338</f>
        <v>164</v>
      </c>
      <c r="W338" s="173">
        <f>'тарифы 2018 (1)'!AI338</f>
        <v>136</v>
      </c>
      <c r="X338" s="173">
        <f>'тарифы 2018 (1)'!AK338</f>
        <v>134</v>
      </c>
      <c r="Y338" s="174">
        <v>352</v>
      </c>
      <c r="Z338" s="173">
        <f>'тарифы 2018 (1)'!AO338</f>
        <v>192.3</v>
      </c>
      <c r="AA338" s="173">
        <f>'тарифы 2018 (1)'!AQ338</f>
        <v>430.35499999999996</v>
      </c>
      <c r="AB338" s="173">
        <f t="shared" si="23"/>
        <v>430.35499999999996</v>
      </c>
      <c r="AC338" s="173">
        <f>'тарифы 2018 (1)'!AS338</f>
        <v>186</v>
      </c>
      <c r="AD338" s="173">
        <f>'тарифы 2018 (1)'!AU338</f>
        <v>164.88</v>
      </c>
      <c r="AE338" s="173">
        <f>'тарифы 2018 (1)'!AW338</f>
        <v>116</v>
      </c>
      <c r="AF338" s="173">
        <f>'тарифы 2018 (1)'!AY338</f>
        <v>137.33620000000002</v>
      </c>
      <c r="AG338" s="173">
        <f>'тарифы 2018 (1)'!BA338</f>
        <v>248</v>
      </c>
      <c r="AH338" s="173">
        <f>'тарифы 2018 (1)'!BC338</f>
        <v>117.41970731707318</v>
      </c>
      <c r="AI338" s="173">
        <f>'тарифы 2018 (1)'!BE338</f>
        <v>325</v>
      </c>
      <c r="AJ338" s="173">
        <f>'тарифы 2018 (1)'!BG338</f>
        <v>128</v>
      </c>
      <c r="AK338" s="173">
        <f>'тарифы 2018 (1)'!BI338</f>
        <v>188</v>
      </c>
      <c r="AL338" s="173">
        <f>'тарифы 2018 (1)'!BK338</f>
        <v>125</v>
      </c>
      <c r="AM338" s="173">
        <f>'тарифы 2018 (1)'!BM338</f>
        <v>108</v>
      </c>
      <c r="AN338" s="173">
        <f>'тарифы 2018 (1)'!BO338</f>
        <v>184</v>
      </c>
      <c r="AO338" s="173">
        <f>'тарифы 2018 (1)'!BQ338</f>
        <v>184.70610092000001</v>
      </c>
      <c r="AP338" s="300">
        <f t="shared" si="25"/>
        <v>186.66192029207645</v>
      </c>
      <c r="AQ338" s="300" t="e">
        <f t="shared" si="26"/>
        <v>#REF!</v>
      </c>
    </row>
    <row r="339" spans="1:43" s="195" customFormat="1" ht="44.25" customHeight="1" thickBot="1" x14ac:dyDescent="0.3">
      <c r="A339" s="205">
        <v>261</v>
      </c>
      <c r="B339" s="24" t="s">
        <v>322</v>
      </c>
      <c r="C339" s="1390" t="s">
        <v>3</v>
      </c>
      <c r="D339" s="1390"/>
      <c r="E339" s="1053" t="s">
        <v>8</v>
      </c>
      <c r="F339" s="206" t="e">
        <f>#REF!</f>
        <v>#REF!</v>
      </c>
      <c r="G339" s="1053">
        <v>0.52</v>
      </c>
      <c r="H339" s="206" t="e">
        <f t="shared" si="24"/>
        <v>#REF!</v>
      </c>
      <c r="I339" s="206" t="e">
        <f>(H339*($I$9+#REF!))+H339</f>
        <v>#REF!</v>
      </c>
      <c r="J339" s="274" t="e">
        <f>ROUND(I339*#REF!*#REF!,0)</f>
        <v>#REF!</v>
      </c>
      <c r="K339" s="275" t="e">
        <f>'тарифы 2018 (1)'!K339</f>
        <v>#REF!</v>
      </c>
      <c r="L339" s="173">
        <f>'тарифы 2018 (1)'!M339</f>
        <v>194</v>
      </c>
      <c r="M339" s="173">
        <f>'тарифы 2018 (1)'!O339</f>
        <v>178.3</v>
      </c>
      <c r="N339" s="173">
        <f>'тарифы 2018 (1)'!Q339</f>
        <v>247.5</v>
      </c>
      <c r="O339" s="173">
        <f>'тарифы 2018 (1)'!S339</f>
        <v>265.3</v>
      </c>
      <c r="P339" s="173">
        <f>'тарифы 2018 (1)'!U339</f>
        <v>152</v>
      </c>
      <c r="Q339" s="173">
        <f>'тарифы 2018 (1)'!W339</f>
        <v>263.3967038579213</v>
      </c>
      <c r="R339" s="173">
        <f>'тарифы 2018 (1)'!Y339</f>
        <v>234</v>
      </c>
      <c r="S339" s="173">
        <f>'тарифы 2018 (1)'!AA339</f>
        <v>431</v>
      </c>
      <c r="T339" s="173">
        <f>'тарифы 2018 (1)'!AC339</f>
        <v>328</v>
      </c>
      <c r="U339" s="173">
        <f>'тарифы 2018 (1)'!AE339</f>
        <v>205</v>
      </c>
      <c r="V339" s="173">
        <f>'тарифы 2018 (1)'!AG339</f>
        <v>259</v>
      </c>
      <c r="W339" s="173">
        <f>'тарифы 2018 (1)'!AI339</f>
        <v>214</v>
      </c>
      <c r="X339" s="173">
        <f>'тарифы 2018 (1)'!AK339</f>
        <v>211</v>
      </c>
      <c r="Y339" s="174">
        <v>269</v>
      </c>
      <c r="Z339" s="173">
        <f>'тарифы 2018 (1)'!AO339</f>
        <v>302.89999999999998</v>
      </c>
      <c r="AA339" s="173">
        <f>'тарифы 2018 (1)'!AQ339</f>
        <v>312.137</v>
      </c>
      <c r="AB339" s="173">
        <f t="shared" si="23"/>
        <v>312.137</v>
      </c>
      <c r="AC339" s="173">
        <f>'тарифы 2018 (1)'!AS339</f>
        <v>293</v>
      </c>
      <c r="AD339" s="173">
        <f>'тарифы 2018 (1)'!AU339</f>
        <v>259.81</v>
      </c>
      <c r="AE339" s="173">
        <f>'тарифы 2018 (1)'!AW339</f>
        <v>183</v>
      </c>
      <c r="AF339" s="173">
        <f>'тарифы 2018 (1)'!AY339</f>
        <v>216.39674000000002</v>
      </c>
      <c r="AG339" s="173">
        <f>'тарифы 2018 (1)'!BA339</f>
        <v>323</v>
      </c>
      <c r="AH339" s="173">
        <f>'тарифы 2018 (1)'!BC339</f>
        <v>185.09473684210525</v>
      </c>
      <c r="AI339" s="173">
        <f>'тарифы 2018 (1)'!BE339</f>
        <v>512</v>
      </c>
      <c r="AJ339" s="173">
        <f>'тарифы 2018 (1)'!BG339</f>
        <v>226</v>
      </c>
      <c r="AK339" s="173">
        <f>'тарифы 2018 (1)'!BI339</f>
        <v>297</v>
      </c>
      <c r="AL339" s="173">
        <f>'тарифы 2018 (1)'!BK339</f>
        <v>197</v>
      </c>
      <c r="AM339" s="173">
        <f>'тарифы 2018 (1)'!BM339</f>
        <v>170</v>
      </c>
      <c r="AN339" s="173">
        <f>'тарифы 2018 (1)'!BO339</f>
        <v>291</v>
      </c>
      <c r="AO339" s="173">
        <f>'тарифы 2018 (1)'!BQ339</f>
        <v>291.04789208</v>
      </c>
      <c r="AP339" s="300">
        <f t="shared" si="25"/>
        <v>260.76733575933423</v>
      </c>
      <c r="AQ339" s="300" t="e">
        <f t="shared" si="26"/>
        <v>#REF!</v>
      </c>
    </row>
    <row r="340" spans="1:43" s="195" customFormat="1" ht="44.25" customHeight="1" thickBot="1" x14ac:dyDescent="0.3">
      <c r="A340" s="221">
        <v>262</v>
      </c>
      <c r="B340" s="105" t="s">
        <v>323</v>
      </c>
      <c r="C340" s="1383" t="s">
        <v>3</v>
      </c>
      <c r="D340" s="1383"/>
      <c r="E340" s="1054" t="s">
        <v>8</v>
      </c>
      <c r="F340" s="222" t="e">
        <f>#REF!</f>
        <v>#REF!</v>
      </c>
      <c r="G340" s="1054">
        <v>0.2</v>
      </c>
      <c r="H340" s="222" t="e">
        <f t="shared" si="24"/>
        <v>#REF!</v>
      </c>
      <c r="I340" s="222" t="e">
        <f>(H340*($I$9+#REF!))+H340</f>
        <v>#REF!</v>
      </c>
      <c r="J340" s="278" t="e">
        <f>ROUND(I340*#REF!*#REF!,0)</f>
        <v>#REF!</v>
      </c>
      <c r="K340" s="279" t="e">
        <f>'тарифы 2018 (1)'!K340</f>
        <v>#REF!</v>
      </c>
      <c r="L340" s="173">
        <f>'тарифы 2018 (1)'!M340</f>
        <v>75</v>
      </c>
      <c r="M340" s="173">
        <f>'тарифы 2018 (1)'!O340</f>
        <v>131</v>
      </c>
      <c r="N340" s="173">
        <f>'тарифы 2018 (1)'!Q340</f>
        <v>95.25</v>
      </c>
      <c r="O340" s="173">
        <f>'тарифы 2018 (1)'!S340</f>
        <v>102</v>
      </c>
      <c r="P340" s="173">
        <f>'тарифы 2018 (1)'!U340</f>
        <v>58</v>
      </c>
      <c r="Q340" s="173">
        <f>'тарифы 2018 (1)'!W340</f>
        <v>101.30642456073895</v>
      </c>
      <c r="R340" s="173">
        <f>'тарифы 2018 (1)'!Y340</f>
        <v>90</v>
      </c>
      <c r="S340" s="173">
        <f>'тарифы 2018 (1)'!AA340</f>
        <v>166</v>
      </c>
      <c r="T340" s="173">
        <f>'тарифы 2018 (1)'!AC340</f>
        <v>126</v>
      </c>
      <c r="U340" s="173">
        <f>'тарифы 2018 (1)'!AE340</f>
        <v>79</v>
      </c>
      <c r="V340" s="173">
        <f>'тарифы 2018 (1)'!AG340</f>
        <v>100</v>
      </c>
      <c r="W340" s="173">
        <f>'тарифы 2018 (1)'!AI340</f>
        <v>83</v>
      </c>
      <c r="X340" s="173">
        <f>'тарифы 2018 (1)'!AK340</f>
        <v>82</v>
      </c>
      <c r="Y340" s="174">
        <v>269</v>
      </c>
      <c r="Z340" s="173">
        <f>'тарифы 2018 (1)'!AO340</f>
        <v>116.5</v>
      </c>
      <c r="AA340" s="173">
        <f>'тарифы 2018 (1)'!AQ340</f>
        <v>120.29199999999999</v>
      </c>
      <c r="AB340" s="173">
        <f t="shared" si="23"/>
        <v>120.29199999999999</v>
      </c>
      <c r="AC340" s="173">
        <f>'тарифы 2018 (1)'!AS340</f>
        <v>113</v>
      </c>
      <c r="AD340" s="173">
        <f>'тарифы 2018 (1)'!AU340</f>
        <v>99.93</v>
      </c>
      <c r="AE340" s="173">
        <f>'тарифы 2018 (1)'!AW340</f>
        <v>70</v>
      </c>
      <c r="AF340" s="173">
        <f>'тарифы 2018 (1)'!AY340</f>
        <v>83.234380000000002</v>
      </c>
      <c r="AG340" s="173">
        <f>'тарифы 2018 (1)'!BA340</f>
        <v>121</v>
      </c>
      <c r="AH340" s="173">
        <f>'тарифы 2018 (1)'!BC340</f>
        <v>71.585161290322588</v>
      </c>
      <c r="AI340" s="173">
        <f>'тарифы 2018 (1)'!BE340</f>
        <v>197</v>
      </c>
      <c r="AJ340" s="173">
        <f>'тарифы 2018 (1)'!BG340</f>
        <v>88</v>
      </c>
      <c r="AK340" s="173">
        <f>'тарифы 2018 (1)'!BI340</f>
        <v>114</v>
      </c>
      <c r="AL340" s="173">
        <f>'тарифы 2018 (1)'!BK340</f>
        <v>76</v>
      </c>
      <c r="AM340" s="173">
        <f>'тарифы 2018 (1)'!BM340</f>
        <v>65</v>
      </c>
      <c r="AN340" s="173">
        <f>'тарифы 2018 (1)'!BO340</f>
        <v>112</v>
      </c>
      <c r="AO340" s="173">
        <f>'тарифы 2018 (1)'!BQ340</f>
        <v>111.93728743999999</v>
      </c>
      <c r="AP340" s="300">
        <f t="shared" si="25"/>
        <v>107.91090844303537</v>
      </c>
      <c r="AQ340" s="300" t="e">
        <f t="shared" si="26"/>
        <v>#REF!</v>
      </c>
    </row>
    <row r="341" spans="1:43" s="195" customFormat="1" ht="44.25" customHeight="1" thickBot="1" x14ac:dyDescent="0.3">
      <c r="A341" s="205">
        <v>263</v>
      </c>
      <c r="B341" s="24" t="s">
        <v>324</v>
      </c>
      <c r="C341" s="1390" t="s">
        <v>3</v>
      </c>
      <c r="D341" s="1390"/>
      <c r="E341" s="1053" t="s">
        <v>8</v>
      </c>
      <c r="F341" s="206" t="e">
        <f>#REF!</f>
        <v>#REF!</v>
      </c>
      <c r="G341" s="1053">
        <v>1.46</v>
      </c>
      <c r="H341" s="206" t="e">
        <f t="shared" si="24"/>
        <v>#REF!</v>
      </c>
      <c r="I341" s="206" t="e">
        <f>(H341*($I$9+#REF!))+H341</f>
        <v>#REF!</v>
      </c>
      <c r="J341" s="274" t="e">
        <f>ROUND(I341*#REF!*#REF!,0)</f>
        <v>#REF!</v>
      </c>
      <c r="K341" s="275" t="e">
        <f>'тарифы 2018 (1)'!K341</f>
        <v>#REF!</v>
      </c>
      <c r="L341" s="173">
        <f>'тарифы 2018 (1)'!M341</f>
        <v>546</v>
      </c>
      <c r="M341" s="173">
        <f>'тарифы 2018 (1)'!O341</f>
        <v>500.6</v>
      </c>
      <c r="N341" s="173">
        <f>'тарифы 2018 (1)'!Q341</f>
        <v>694.5</v>
      </c>
      <c r="O341" s="173">
        <f>'тарифы 2018 (1)'!S341</f>
        <v>744.9</v>
      </c>
      <c r="P341" s="173">
        <f>'тарифы 2018 (1)'!U341</f>
        <v>427</v>
      </c>
      <c r="Q341" s="173">
        <f>'тарифы 2018 (1)'!W341</f>
        <v>739.53689929339419</v>
      </c>
      <c r="R341" s="173">
        <f>'тарифы 2018 (1)'!Y341</f>
        <v>835</v>
      </c>
      <c r="S341" s="173">
        <f>'тарифы 2018 (1)'!AA341</f>
        <v>1211</v>
      </c>
      <c r="T341" s="173">
        <f>'тарифы 2018 (1)'!AC341</f>
        <v>921</v>
      </c>
      <c r="U341" s="173">
        <f>'тарифы 2018 (1)'!AE341</f>
        <v>576</v>
      </c>
      <c r="V341" s="173">
        <f>'тарифы 2018 (1)'!AG341</f>
        <v>727</v>
      </c>
      <c r="W341" s="173">
        <f>'тарифы 2018 (1)'!AI341</f>
        <v>602</v>
      </c>
      <c r="X341" s="173">
        <f>'тарифы 2018 (1)'!AK341</f>
        <v>594</v>
      </c>
      <c r="Y341" s="174">
        <v>332</v>
      </c>
      <c r="Z341" s="173">
        <f>'тарифы 2018 (1)'!AO341</f>
        <v>850.6</v>
      </c>
      <c r="AA341" s="173">
        <f>'тарифы 2018 (1)'!AQ341</f>
        <v>726.9369999999999</v>
      </c>
      <c r="AB341" s="173">
        <f t="shared" si="23"/>
        <v>726.9369999999999</v>
      </c>
      <c r="AC341" s="173">
        <f>'тарифы 2018 (1)'!AS341</f>
        <v>824</v>
      </c>
      <c r="AD341" s="173">
        <f>'тарифы 2018 (1)'!AU341</f>
        <v>729.46</v>
      </c>
      <c r="AE341" s="173">
        <f>'тарифы 2018 (1)'!AW341</f>
        <v>513</v>
      </c>
      <c r="AF341" s="173">
        <f>'тарифы 2018 (1)'!AY341</f>
        <v>607.58884</v>
      </c>
      <c r="AG341" s="173">
        <f>'тарифы 2018 (1)'!BA341</f>
        <v>854</v>
      </c>
      <c r="AH341" s="173">
        <f>'тарифы 2018 (1)'!BC341</f>
        <v>520.07533039647581</v>
      </c>
      <c r="AI341" s="173">
        <f>'тарифы 2018 (1)'!BE341</f>
        <v>1438</v>
      </c>
      <c r="AJ341" s="173">
        <f>'тарифы 2018 (1)'!BG341</f>
        <v>566</v>
      </c>
      <c r="AK341" s="173">
        <f>'тарифы 2018 (1)'!BI341</f>
        <v>833</v>
      </c>
      <c r="AL341" s="173">
        <f>'тарифы 2018 (1)'!BK341</f>
        <v>552</v>
      </c>
      <c r="AM341" s="173">
        <f>'тарифы 2018 (1)'!BM341</f>
        <v>477</v>
      </c>
      <c r="AN341" s="173">
        <f>'тарифы 2018 (1)'!BO341</f>
        <v>816</v>
      </c>
      <c r="AO341" s="173">
        <f>'тарифы 2018 (1)'!BQ341</f>
        <v>817.17503251999983</v>
      </c>
      <c r="AP341" s="300">
        <f t="shared" si="25"/>
        <v>710.0770034069958</v>
      </c>
      <c r="AQ341" s="300" t="e">
        <f t="shared" si="26"/>
        <v>#REF!</v>
      </c>
    </row>
    <row r="342" spans="1:43" s="195" customFormat="1" ht="27" customHeight="1" thickBot="1" x14ac:dyDescent="0.3">
      <c r="A342" s="221">
        <v>264</v>
      </c>
      <c r="B342" s="105" t="s">
        <v>325</v>
      </c>
      <c r="C342" s="1383" t="s">
        <v>3</v>
      </c>
      <c r="D342" s="1383"/>
      <c r="E342" s="1054" t="s">
        <v>8</v>
      </c>
      <c r="F342" s="222" t="e">
        <f>#REF!</f>
        <v>#REF!</v>
      </c>
      <c r="G342" s="1054">
        <v>1.69</v>
      </c>
      <c r="H342" s="222" t="e">
        <f t="shared" si="24"/>
        <v>#REF!</v>
      </c>
      <c r="I342" s="222" t="e">
        <f>(H342*($I$9+#REF!))+H342</f>
        <v>#REF!</v>
      </c>
      <c r="J342" s="278" t="e">
        <f>ROUND(I342*#REF!*#REF!,0)</f>
        <v>#REF!</v>
      </c>
      <c r="K342" s="279" t="e">
        <f>'тарифы 2018 (1)'!K342</f>
        <v>#REF!</v>
      </c>
      <c r="L342" s="173">
        <f>'тарифы 2018 (1)'!M342</f>
        <v>632</v>
      </c>
      <c r="M342" s="173">
        <f>'тарифы 2018 (1)'!O342</f>
        <v>579.5</v>
      </c>
      <c r="N342" s="173">
        <f>'тарифы 2018 (1)'!Q342</f>
        <v>803.25</v>
      </c>
      <c r="O342" s="173">
        <f>'тарифы 2018 (1)'!S342</f>
        <v>862.2</v>
      </c>
      <c r="P342" s="173">
        <f>'тарифы 2018 (1)'!U342</f>
        <v>494</v>
      </c>
      <c r="Q342" s="173">
        <f>'тарифы 2018 (1)'!W342</f>
        <v>856.0392875382438</v>
      </c>
      <c r="R342" s="173">
        <f>'тарифы 2018 (1)'!Y342</f>
        <v>967</v>
      </c>
      <c r="S342" s="173">
        <f>'тарифы 2018 (1)'!AA342</f>
        <v>1402</v>
      </c>
      <c r="T342" s="173">
        <f>'тарифы 2018 (1)'!AC342</f>
        <v>1066</v>
      </c>
      <c r="U342" s="173">
        <f>'тарифы 2018 (1)'!AE342</f>
        <v>667</v>
      </c>
      <c r="V342" s="173">
        <f>'тарифы 2018 (1)'!AG342</f>
        <v>841</v>
      </c>
      <c r="W342" s="173">
        <f>'тарифы 2018 (1)'!AI342</f>
        <v>698</v>
      </c>
      <c r="X342" s="173">
        <f>'тарифы 2018 (1)'!AK342</f>
        <v>688</v>
      </c>
      <c r="Y342" s="174">
        <v>389</v>
      </c>
      <c r="Z342" s="173">
        <f>'тарифы 2018 (1)'!AO342</f>
        <v>984.6</v>
      </c>
      <c r="AA342" s="173">
        <f>'тарифы 2018 (1)'!AQ342</f>
        <v>841.00699999999995</v>
      </c>
      <c r="AB342" s="173">
        <f t="shared" si="23"/>
        <v>841.00699999999995</v>
      </c>
      <c r="AC342" s="173">
        <f>'тарифы 2018 (1)'!AS342</f>
        <v>953</v>
      </c>
      <c r="AD342" s="173">
        <f>'тарифы 2018 (1)'!AU342</f>
        <v>844.37</v>
      </c>
      <c r="AE342" s="173">
        <f>'тарифы 2018 (1)'!AW342</f>
        <v>593</v>
      </c>
      <c r="AF342" s="173">
        <f>'тарифы 2018 (1)'!AY342</f>
        <v>703.30258000000003</v>
      </c>
      <c r="AG342" s="173">
        <f>'тарифы 2018 (1)'!BA342</f>
        <v>987.00000000000011</v>
      </c>
      <c r="AH342" s="173">
        <f>'тарифы 2018 (1)'!BC342</f>
        <v>601.72559467174119</v>
      </c>
      <c r="AI342" s="173">
        <f>'тарифы 2018 (1)'!BE342</f>
        <v>1665</v>
      </c>
      <c r="AJ342" s="173">
        <f>'тарифы 2018 (1)'!BG342</f>
        <v>655</v>
      </c>
      <c r="AK342" s="173">
        <f>'тарифы 2018 (1)'!BI342</f>
        <v>964</v>
      </c>
      <c r="AL342" s="173">
        <f>'тарифы 2018 (1)'!BK342</f>
        <v>639</v>
      </c>
      <c r="AM342" s="173">
        <f>'тарифы 2018 (1)'!BM342</f>
        <v>551</v>
      </c>
      <c r="AN342" s="173">
        <f>'тарифы 2018 (1)'!BO342</f>
        <v>945</v>
      </c>
      <c r="AO342" s="173">
        <f>'тарифы 2018 (1)'!BQ342</f>
        <v>945.91248972000005</v>
      </c>
      <c r="AP342" s="300">
        <f t="shared" si="25"/>
        <v>821.96379839766621</v>
      </c>
      <c r="AQ342" s="300" t="e">
        <f t="shared" si="26"/>
        <v>#REF!</v>
      </c>
    </row>
    <row r="343" spans="1:43" s="195" customFormat="1" ht="27" customHeight="1" thickBot="1" x14ac:dyDescent="0.3">
      <c r="A343" s="205">
        <v>265</v>
      </c>
      <c r="B343" s="24" t="s">
        <v>326</v>
      </c>
      <c r="C343" s="1390" t="s">
        <v>3</v>
      </c>
      <c r="D343" s="1390"/>
      <c r="E343" s="1053" t="s">
        <v>8</v>
      </c>
      <c r="F343" s="206" t="e">
        <f>#REF!</f>
        <v>#REF!</v>
      </c>
      <c r="G343" s="1053">
        <v>1.85</v>
      </c>
      <c r="H343" s="206" t="e">
        <f t="shared" si="24"/>
        <v>#REF!</v>
      </c>
      <c r="I343" s="206" t="e">
        <f>(H343*($I$9+#REF!))+H343</f>
        <v>#REF!</v>
      </c>
      <c r="J343" s="274" t="e">
        <f>ROUND(I343*#REF!*#REF!,0)</f>
        <v>#REF!</v>
      </c>
      <c r="K343" s="275" t="e">
        <f>'тарифы 2018 (1)'!K343</f>
        <v>#REF!</v>
      </c>
      <c r="L343" s="173">
        <f>'тарифы 2018 (1)'!M343</f>
        <v>692</v>
      </c>
      <c r="M343" s="173">
        <f>'тарифы 2018 (1)'!O343</f>
        <v>634.4</v>
      </c>
      <c r="N343" s="173">
        <f>'тарифы 2018 (1)'!Q343</f>
        <v>879.75</v>
      </c>
      <c r="O343" s="173">
        <f>'тарифы 2018 (1)'!S343</f>
        <v>943.9</v>
      </c>
      <c r="P343" s="173">
        <f>'тарифы 2018 (1)'!U343</f>
        <v>541</v>
      </c>
      <c r="Q343" s="173">
        <f>'тарифы 2018 (1)'!W343</f>
        <v>937.08442718683534</v>
      </c>
      <c r="R343" s="173">
        <f>'тарифы 2018 (1)'!Y343</f>
        <v>1058</v>
      </c>
      <c r="S343" s="173">
        <f>'тарифы 2018 (1)'!AA343</f>
        <v>1534</v>
      </c>
      <c r="T343" s="173">
        <f>'тарифы 2018 (1)'!AC343</f>
        <v>1167</v>
      </c>
      <c r="U343" s="173">
        <f>'тарифы 2018 (1)'!AE343</f>
        <v>730</v>
      </c>
      <c r="V343" s="173">
        <f>'тарифы 2018 (1)'!AG343</f>
        <v>921</v>
      </c>
      <c r="W343" s="173">
        <f>'тарифы 2018 (1)'!AI343</f>
        <v>764</v>
      </c>
      <c r="X343" s="173">
        <f>'тарифы 2018 (1)'!AK343</f>
        <v>753</v>
      </c>
      <c r="Y343" s="174">
        <v>444</v>
      </c>
      <c r="Z343" s="173">
        <f>'тарифы 2018 (1)'!AO343</f>
        <v>1077.8</v>
      </c>
      <c r="AA343" s="173">
        <f>'тарифы 2018 (1)'!AQ343</f>
        <v>919.81899999999996</v>
      </c>
      <c r="AB343" s="173">
        <f t="shared" si="23"/>
        <v>919.81899999999996</v>
      </c>
      <c r="AC343" s="173">
        <f>'тарифы 2018 (1)'!AS343</f>
        <v>1044</v>
      </c>
      <c r="AD343" s="173">
        <f>'тарифы 2018 (1)'!AU343</f>
        <v>924.31</v>
      </c>
      <c r="AE343" s="173">
        <f>'тарифы 2018 (1)'!AW343</f>
        <v>650</v>
      </c>
      <c r="AF343" s="173">
        <f>'тарифы 2018 (1)'!AY343</f>
        <v>769.88376000000005</v>
      </c>
      <c r="AG343" s="173">
        <f>'тарифы 2018 (1)'!BA343</f>
        <v>1086</v>
      </c>
      <c r="AH343" s="173">
        <f>'тарифы 2018 (1)'!BC343</f>
        <v>658.17271937445707</v>
      </c>
      <c r="AI343" s="173">
        <f>'тарифы 2018 (1)'!BE343</f>
        <v>1823</v>
      </c>
      <c r="AJ343" s="173">
        <f>'тарифы 2018 (1)'!BG343</f>
        <v>717</v>
      </c>
      <c r="AK343" s="173">
        <f>'тарифы 2018 (1)'!BI343</f>
        <v>1056</v>
      </c>
      <c r="AL343" s="173">
        <f>'тарифы 2018 (1)'!BK343</f>
        <v>699</v>
      </c>
      <c r="AM343" s="173">
        <f>'тарифы 2018 (1)'!BM343</f>
        <v>604</v>
      </c>
      <c r="AN343" s="173">
        <f>'тарифы 2018 (1)'!BO343</f>
        <v>1034</v>
      </c>
      <c r="AO343" s="173">
        <f>'тарифы 2018 (1)'!BQ343</f>
        <v>1035.4677920399999</v>
      </c>
      <c r="AP343" s="300">
        <f t="shared" si="25"/>
        <v>900.58022328670972</v>
      </c>
      <c r="AQ343" s="300" t="e">
        <f t="shared" si="26"/>
        <v>#REF!</v>
      </c>
    </row>
    <row r="344" spans="1:43" s="195" customFormat="1" ht="27" customHeight="1" thickBot="1" x14ac:dyDescent="0.3">
      <c r="A344" s="221">
        <v>266</v>
      </c>
      <c r="B344" s="105" t="s">
        <v>327</v>
      </c>
      <c r="C344" s="1383" t="s">
        <v>3</v>
      </c>
      <c r="D344" s="1383"/>
      <c r="E344" s="1054" t="s">
        <v>8</v>
      </c>
      <c r="F344" s="222" t="e">
        <f>#REF!</f>
        <v>#REF!</v>
      </c>
      <c r="G344" s="1054">
        <v>0.17</v>
      </c>
      <c r="H344" s="222" t="e">
        <f t="shared" si="24"/>
        <v>#REF!</v>
      </c>
      <c r="I344" s="222" t="e">
        <f>(H344*($I$9+#REF!))+H344</f>
        <v>#REF!</v>
      </c>
      <c r="J344" s="278" t="e">
        <f>ROUND(I344*#REF!*#REF!,0)</f>
        <v>#REF!</v>
      </c>
      <c r="K344" s="279" t="e">
        <f>'тарифы 2018 (1)'!K344</f>
        <v>#REF!</v>
      </c>
      <c r="L344" s="173">
        <f>'тарифы 2018 (1)'!M344</f>
        <v>64</v>
      </c>
      <c r="M344" s="173">
        <f>'тарифы 2018 (1)'!O344</f>
        <v>58.3</v>
      </c>
      <c r="N344" s="173">
        <f>'тарифы 2018 (1)'!Q344</f>
        <v>81</v>
      </c>
      <c r="O344" s="173">
        <f>'тарифы 2018 (1)'!S344</f>
        <v>86.7</v>
      </c>
      <c r="P344" s="173">
        <f>'тарифы 2018 (1)'!U344</f>
        <v>50</v>
      </c>
      <c r="Q344" s="173">
        <f>'тарифы 2018 (1)'!W344</f>
        <v>86.110460876628096</v>
      </c>
      <c r="R344" s="173">
        <f>'тарифы 2018 (1)'!Y344</f>
        <v>97</v>
      </c>
      <c r="S344" s="173">
        <f>'тарифы 2018 (1)'!AA344</f>
        <v>141</v>
      </c>
      <c r="T344" s="173">
        <f>'тарифы 2018 (1)'!AC344</f>
        <v>107</v>
      </c>
      <c r="U344" s="173">
        <f>'тарифы 2018 (1)'!AE344</f>
        <v>67</v>
      </c>
      <c r="V344" s="173">
        <f>'тарифы 2018 (1)'!AG344</f>
        <v>85</v>
      </c>
      <c r="W344" s="173">
        <f>'тарифы 2018 (1)'!AI344</f>
        <v>70</v>
      </c>
      <c r="X344" s="173">
        <f>'тарифы 2018 (1)'!AK344</f>
        <v>69</v>
      </c>
      <c r="Y344" s="174">
        <v>92</v>
      </c>
      <c r="Z344" s="173">
        <f>'тарифы 2018 (1)'!AO344</f>
        <v>99</v>
      </c>
      <c r="AA344" s="173">
        <f>'тарифы 2018 (1)'!AQ344</f>
        <v>221.91799999999998</v>
      </c>
      <c r="AB344" s="173">
        <f t="shared" si="23"/>
        <v>221.91799999999998</v>
      </c>
      <c r="AC344" s="173">
        <f>'тарифы 2018 (1)'!AS344</f>
        <v>96</v>
      </c>
      <c r="AD344" s="173">
        <f>'тарифы 2018 (1)'!AU344</f>
        <v>84.94</v>
      </c>
      <c r="AE344" s="173">
        <f>'тарифы 2018 (1)'!AW344</f>
        <v>60</v>
      </c>
      <c r="AF344" s="173">
        <f>'тарифы 2018 (1)'!AY344</f>
        <v>70.74448000000001</v>
      </c>
      <c r="AG344" s="173">
        <f>'тарифы 2018 (1)'!BA344</f>
        <v>110</v>
      </c>
      <c r="AH344" s="173">
        <f>'тарифы 2018 (1)'!BC344</f>
        <v>60.40075471698114</v>
      </c>
      <c r="AI344" s="173">
        <f>'тарифы 2018 (1)'!BE344</f>
        <v>167</v>
      </c>
      <c r="AJ344" s="173">
        <f>'тарифы 2018 (1)'!BG344</f>
        <v>65</v>
      </c>
      <c r="AK344" s="173">
        <f>'тарифы 2018 (1)'!BI344</f>
        <v>97</v>
      </c>
      <c r="AL344" s="173">
        <f>'тарифы 2018 (1)'!BK344</f>
        <v>64</v>
      </c>
      <c r="AM344" s="173">
        <f>'тарифы 2018 (1)'!BM344</f>
        <v>56</v>
      </c>
      <c r="AN344" s="173">
        <f>'тарифы 2018 (1)'!BO344</f>
        <v>95</v>
      </c>
      <c r="AO344" s="173">
        <f>'тарифы 2018 (1)'!BQ344</f>
        <v>95.150798599999987</v>
      </c>
      <c r="AP344" s="300">
        <f t="shared" si="25"/>
        <v>93.939416473120318</v>
      </c>
      <c r="AQ344" s="300" t="e">
        <f t="shared" si="26"/>
        <v>#REF!</v>
      </c>
    </row>
    <row r="345" spans="1:43" s="195" customFormat="1" ht="27" customHeight="1" thickBot="1" x14ac:dyDescent="0.3">
      <c r="A345" s="205">
        <v>267</v>
      </c>
      <c r="B345" s="24" t="s">
        <v>328</v>
      </c>
      <c r="C345" s="1390" t="s">
        <v>3</v>
      </c>
      <c r="D345" s="1390"/>
      <c r="E345" s="1053" t="s">
        <v>8</v>
      </c>
      <c r="F345" s="206" t="e">
        <f>#REF!</f>
        <v>#REF!</v>
      </c>
      <c r="G345" s="1053">
        <v>0.17</v>
      </c>
      <c r="H345" s="206" t="e">
        <f t="shared" si="24"/>
        <v>#REF!</v>
      </c>
      <c r="I345" s="206" t="e">
        <f>(H345*($I$9+#REF!))+H345</f>
        <v>#REF!</v>
      </c>
      <c r="J345" s="274" t="e">
        <f>ROUND(I345*#REF!*#REF!,0)</f>
        <v>#REF!</v>
      </c>
      <c r="K345" s="275" t="e">
        <f>'тарифы 2018 (1)'!K345</f>
        <v>#REF!</v>
      </c>
      <c r="L345" s="173">
        <f>'тарифы 2018 (1)'!M345</f>
        <v>64</v>
      </c>
      <c r="M345" s="173">
        <f>'тарифы 2018 (1)'!O345</f>
        <v>58.3</v>
      </c>
      <c r="N345" s="173">
        <f>'тарифы 2018 (1)'!Q345</f>
        <v>81</v>
      </c>
      <c r="O345" s="173">
        <f>'тарифы 2018 (1)'!S345</f>
        <v>86.7</v>
      </c>
      <c r="P345" s="173">
        <f>'тарифы 2018 (1)'!U345</f>
        <v>50</v>
      </c>
      <c r="Q345" s="173">
        <f>'тарифы 2018 (1)'!W345</f>
        <v>86.110460876628096</v>
      </c>
      <c r="R345" s="173"/>
      <c r="S345" s="173">
        <f>'тарифы 2018 (1)'!AA345</f>
        <v>141</v>
      </c>
      <c r="T345" s="173">
        <f>'тарифы 2018 (1)'!AC345</f>
        <v>107</v>
      </c>
      <c r="U345" s="173">
        <f>'тарифы 2018 (1)'!AE345</f>
        <v>67</v>
      </c>
      <c r="V345" s="173">
        <f>'тарифы 2018 (1)'!AG345</f>
        <v>85</v>
      </c>
      <c r="W345" s="173">
        <f>'тарифы 2018 (1)'!AI345</f>
        <v>70</v>
      </c>
      <c r="X345" s="173">
        <f>'тарифы 2018 (1)'!AK345</f>
        <v>69</v>
      </c>
      <c r="Y345" s="174">
        <v>45</v>
      </c>
      <c r="Z345" s="173">
        <f>'тарифы 2018 (1)'!AO345</f>
        <v>99</v>
      </c>
      <c r="AA345" s="173">
        <f>'тарифы 2018 (1)'!AQ345</f>
        <v>111.996</v>
      </c>
      <c r="AB345" s="173">
        <f t="shared" si="23"/>
        <v>111.996</v>
      </c>
      <c r="AC345" s="173">
        <f>'тарифы 2018 (1)'!AS345</f>
        <v>96</v>
      </c>
      <c r="AD345" s="173">
        <f>'тарифы 2018 (1)'!AU345</f>
        <v>84.94</v>
      </c>
      <c r="AE345" s="173">
        <f>'тарифы 2018 (1)'!AW345</f>
        <v>60</v>
      </c>
      <c r="AF345" s="173">
        <f>'тарифы 2018 (1)'!AY345</f>
        <v>70.74448000000001</v>
      </c>
      <c r="AG345" s="173">
        <f>'тарифы 2018 (1)'!BA345</f>
        <v>110</v>
      </c>
      <c r="AH345" s="173">
        <f>'тарифы 2018 (1)'!BC345</f>
        <v>60.40075471698114</v>
      </c>
      <c r="AI345" s="173">
        <f>'тарифы 2018 (1)'!BE345</f>
        <v>167</v>
      </c>
      <c r="AJ345" s="173">
        <f>'тарифы 2018 (1)'!BG345</f>
        <v>65</v>
      </c>
      <c r="AK345" s="173">
        <f>'тарифы 2018 (1)'!BI345</f>
        <v>97</v>
      </c>
      <c r="AL345" s="173">
        <f>'тарифы 2018 (1)'!BK345</f>
        <v>64</v>
      </c>
      <c r="AM345" s="173">
        <f>'тарифы 2018 (1)'!BM345</f>
        <v>56</v>
      </c>
      <c r="AN345" s="173">
        <f>'тарифы 2018 (1)'!BO345</f>
        <v>95</v>
      </c>
      <c r="AO345" s="173">
        <f>'тарифы 2018 (1)'!BQ345</f>
        <v>95.150798599999987</v>
      </c>
      <c r="AP345" s="300">
        <f t="shared" si="25"/>
        <v>84.632361868745164</v>
      </c>
      <c r="AQ345" s="300" t="e">
        <f t="shared" si="26"/>
        <v>#REF!</v>
      </c>
    </row>
    <row r="346" spans="1:43" s="195" customFormat="1" ht="27" customHeight="1" thickBot="1" x14ac:dyDescent="0.3">
      <c r="A346" s="221">
        <v>268</v>
      </c>
      <c r="B346" s="105" t="s">
        <v>329</v>
      </c>
      <c r="C346" s="1383" t="s">
        <v>3</v>
      </c>
      <c r="D346" s="1383"/>
      <c r="E346" s="1054" t="s">
        <v>8</v>
      </c>
      <c r="F346" s="222" t="e">
        <f>#REF!</f>
        <v>#REF!</v>
      </c>
      <c r="G346" s="1054">
        <v>0.22</v>
      </c>
      <c r="H346" s="222" t="e">
        <f t="shared" si="24"/>
        <v>#REF!</v>
      </c>
      <c r="I346" s="222" t="e">
        <f>(H346*($I$9+#REF!))+H346</f>
        <v>#REF!</v>
      </c>
      <c r="J346" s="278" t="e">
        <f>ROUND(I346*#REF!*#REF!,0)</f>
        <v>#REF!</v>
      </c>
      <c r="K346" s="279" t="e">
        <f>'тарифы 2018 (1)'!K346</f>
        <v>#REF!</v>
      </c>
      <c r="L346" s="173">
        <f>'тарифы 2018 (1)'!M346</f>
        <v>82</v>
      </c>
      <c r="M346" s="173">
        <f>'тарифы 2018 (1)'!O346</f>
        <v>75.400000000000006</v>
      </c>
      <c r="N346" s="173">
        <f>'тарифы 2018 (1)'!Q346</f>
        <v>104.25</v>
      </c>
      <c r="O346" s="173">
        <f>'тарифы 2018 (1)'!S346</f>
        <v>112.2</v>
      </c>
      <c r="P346" s="173">
        <f>'тарифы 2018 (1)'!U346</f>
        <v>64</v>
      </c>
      <c r="Q346" s="173">
        <f>'тарифы 2018 (1)'!W346</f>
        <v>111.43706701681283</v>
      </c>
      <c r="R346" s="173">
        <f>'тарифы 2018 (1)'!Y346</f>
        <v>126</v>
      </c>
      <c r="S346" s="173">
        <f>'тарифы 2018 (1)'!AA346</f>
        <v>182</v>
      </c>
      <c r="T346" s="173">
        <f>'тарифы 2018 (1)'!AC346</f>
        <v>138</v>
      </c>
      <c r="U346" s="173">
        <f>'тарифы 2018 (1)'!AE346</f>
        <v>87</v>
      </c>
      <c r="V346" s="173">
        <f>'тарифы 2018 (1)'!AG346</f>
        <v>110</v>
      </c>
      <c r="W346" s="173">
        <f>'тарифы 2018 (1)'!AI346</f>
        <v>91</v>
      </c>
      <c r="X346" s="173">
        <f>'тарифы 2018 (1)'!AK346</f>
        <v>90</v>
      </c>
      <c r="Y346" s="174">
        <v>69</v>
      </c>
      <c r="Z346" s="173">
        <f>'тарифы 2018 (1)'!AO346</f>
        <v>128.19999999999999</v>
      </c>
      <c r="AA346" s="173">
        <f>'тарифы 2018 (1)'!AQ346</f>
        <v>287.24899999999997</v>
      </c>
      <c r="AB346" s="173">
        <f t="shared" si="23"/>
        <v>287.24899999999997</v>
      </c>
      <c r="AC346" s="173">
        <f>'тарифы 2018 (1)'!AS346</f>
        <v>124</v>
      </c>
      <c r="AD346" s="173">
        <f>'тарифы 2018 (1)'!AU346</f>
        <v>109.92</v>
      </c>
      <c r="AE346" s="173">
        <f>'тарифы 2018 (1)'!AW346</f>
        <v>77</v>
      </c>
      <c r="AF346" s="173">
        <f>'тарифы 2018 (1)'!AY346</f>
        <v>91.550440000000009</v>
      </c>
      <c r="AG346" s="173">
        <f>'тарифы 2018 (1)'!BA346</f>
        <v>153</v>
      </c>
      <c r="AH346" s="173">
        <f>'тарифы 2018 (1)'!BC346</f>
        <v>78.285547445255474</v>
      </c>
      <c r="AI346" s="173">
        <f>'тарифы 2018 (1)'!BE346</f>
        <v>217</v>
      </c>
      <c r="AJ346" s="173">
        <f>'тарифы 2018 (1)'!BG346</f>
        <v>85</v>
      </c>
      <c r="AK346" s="173">
        <f>'тарифы 2018 (1)'!BI346</f>
        <v>126</v>
      </c>
      <c r="AL346" s="173">
        <f>'тарифы 2018 (1)'!BK346</f>
        <v>83</v>
      </c>
      <c r="AM346" s="173">
        <f>'тарифы 2018 (1)'!BM346</f>
        <v>71</v>
      </c>
      <c r="AN346" s="173">
        <f>'тарифы 2018 (1)'!BO346</f>
        <v>123</v>
      </c>
      <c r="AO346" s="173">
        <f>'тарифы 2018 (1)'!BQ346</f>
        <v>123.14196092000002</v>
      </c>
      <c r="AP346" s="300">
        <f t="shared" si="25"/>
        <v>120.22943384606894</v>
      </c>
      <c r="AQ346" s="300" t="e">
        <f t="shared" si="26"/>
        <v>#REF!</v>
      </c>
    </row>
    <row r="347" spans="1:43" s="195" customFormat="1" ht="27" customHeight="1" thickBot="1" x14ac:dyDescent="0.3">
      <c r="A347" s="205">
        <v>269</v>
      </c>
      <c r="B347" s="24" t="s">
        <v>330</v>
      </c>
      <c r="C347" s="1390" t="s">
        <v>3</v>
      </c>
      <c r="D347" s="1390"/>
      <c r="E347" s="1053" t="s">
        <v>8</v>
      </c>
      <c r="F347" s="206" t="e">
        <f>#REF!</f>
        <v>#REF!</v>
      </c>
      <c r="G347" s="1053">
        <v>0.3</v>
      </c>
      <c r="H347" s="206" t="e">
        <f t="shared" si="24"/>
        <v>#REF!</v>
      </c>
      <c r="I347" s="206" t="e">
        <f>(H347*($I$9+#REF!))+H347</f>
        <v>#REF!</v>
      </c>
      <c r="J347" s="274" t="e">
        <f>ROUND(I347*#REF!*#REF!,0)</f>
        <v>#REF!</v>
      </c>
      <c r="K347" s="282" t="e">
        <f>'тарифы 2018 (1)'!K347</f>
        <v>#REF!</v>
      </c>
      <c r="L347" s="173">
        <f>'тарифы 2018 (1)'!M347</f>
        <v>112</v>
      </c>
      <c r="M347" s="173">
        <f>'тарифы 2018 (1)'!O347</f>
        <v>102.9</v>
      </c>
      <c r="N347" s="173">
        <f>'тарифы 2018 (1)'!Q347</f>
        <v>142.5</v>
      </c>
      <c r="O347" s="173">
        <f>'тарифы 2018 (1)'!S347</f>
        <v>153.1</v>
      </c>
      <c r="P347" s="173">
        <f>'тарифы 2018 (1)'!U347</f>
        <v>88</v>
      </c>
      <c r="Q347" s="173">
        <f>'тарифы 2018 (1)'!W347</f>
        <v>151.95963684110839</v>
      </c>
      <c r="R347" s="173">
        <f>'тарифы 2018 (1)'!Y347</f>
        <v>172</v>
      </c>
      <c r="S347" s="173">
        <f>'тарифы 2018 (1)'!AA347</f>
        <v>249</v>
      </c>
      <c r="T347" s="173">
        <f>'тарифы 2018 (1)'!AC347</f>
        <v>189</v>
      </c>
      <c r="U347" s="173">
        <f>'тарифы 2018 (1)'!AE347</f>
        <v>118</v>
      </c>
      <c r="V347" s="173">
        <f>'тарифы 2018 (1)'!AG347</f>
        <v>149</v>
      </c>
      <c r="W347" s="173">
        <f>'тарифы 2018 (1)'!AI347</f>
        <v>123</v>
      </c>
      <c r="X347" s="173">
        <f>'тарифы 2018 (1)'!AK347</f>
        <v>122</v>
      </c>
      <c r="Y347" s="174">
        <v>78</v>
      </c>
      <c r="Z347" s="173">
        <f>'тарифы 2018 (1)'!AO347</f>
        <v>174.8</v>
      </c>
      <c r="AA347" s="173">
        <f>'тарифы 2018 (1)'!AQ347</f>
        <v>390.94899999999996</v>
      </c>
      <c r="AB347" s="173">
        <f t="shared" si="23"/>
        <v>390.94899999999996</v>
      </c>
      <c r="AC347" s="173">
        <f>'тарифы 2018 (1)'!AS347</f>
        <v>169</v>
      </c>
      <c r="AD347" s="173">
        <f>'тарифы 2018 (1)'!AU347</f>
        <v>149.88999999999999</v>
      </c>
      <c r="AE347" s="173">
        <f>'тарифы 2018 (1)'!AW347</f>
        <v>105</v>
      </c>
      <c r="AF347" s="173">
        <f>'тарифы 2018 (1)'!AY347</f>
        <v>124.8463</v>
      </c>
      <c r="AG347" s="173">
        <f>'тарифы 2018 (1)'!BA347</f>
        <v>178</v>
      </c>
      <c r="AH347" s="173">
        <f>'тарифы 2018 (1)'!BC347</f>
        <v>106.23828877005349</v>
      </c>
      <c r="AI347" s="173">
        <f>'тарифы 2018 (1)'!BE347</f>
        <v>296</v>
      </c>
      <c r="AJ347" s="173">
        <f>'тарифы 2018 (1)'!BG347</f>
        <v>117</v>
      </c>
      <c r="AK347" s="173">
        <f>'тарифы 2018 (1)'!BI347</f>
        <v>171</v>
      </c>
      <c r="AL347" s="173">
        <f>'тарифы 2018 (1)'!BK347</f>
        <v>113</v>
      </c>
      <c r="AM347" s="173">
        <f>'тарифы 2018 (1)'!BM347</f>
        <v>98</v>
      </c>
      <c r="AN347" s="173">
        <f>'тарифы 2018 (1)'!BO347</f>
        <v>168</v>
      </c>
      <c r="AO347" s="173">
        <f>'тарифы 2018 (1)'!BQ347</f>
        <v>167.90593116000002</v>
      </c>
      <c r="AP347" s="300">
        <f t="shared" si="25"/>
        <v>162.36793855903878</v>
      </c>
      <c r="AQ347" s="300" t="e">
        <f t="shared" si="26"/>
        <v>#REF!</v>
      </c>
    </row>
    <row r="348" spans="1:43" s="195" customFormat="1" ht="44.25" customHeight="1" thickBot="1" x14ac:dyDescent="0.3">
      <c r="A348" s="221">
        <v>270</v>
      </c>
      <c r="B348" s="105" t="s">
        <v>331</v>
      </c>
      <c r="C348" s="1383" t="s">
        <v>3</v>
      </c>
      <c r="D348" s="1383"/>
      <c r="E348" s="1054" t="s">
        <v>8</v>
      </c>
      <c r="F348" s="222" t="e">
        <f>#REF!</f>
        <v>#REF!</v>
      </c>
      <c r="G348" s="1054">
        <v>0.5</v>
      </c>
      <c r="H348" s="222" t="e">
        <f t="shared" si="24"/>
        <v>#REF!</v>
      </c>
      <c r="I348" s="222" t="e">
        <f>(H348*($I$9+#REF!))+H348</f>
        <v>#REF!</v>
      </c>
      <c r="J348" s="278" t="e">
        <f>ROUND(I348*#REF!*#REF!,0)</f>
        <v>#REF!</v>
      </c>
      <c r="K348" s="279" t="e">
        <f>'тарифы 2018 (1)'!K348</f>
        <v>#REF!</v>
      </c>
      <c r="L348" s="173">
        <f>'тарифы 2018 (1)'!M348</f>
        <v>187</v>
      </c>
      <c r="M348" s="173">
        <f>'тарифы 2018 (1)'!O348</f>
        <v>171.4</v>
      </c>
      <c r="N348" s="173">
        <f>'тарифы 2018 (1)'!Q348</f>
        <v>237.75</v>
      </c>
      <c r="O348" s="173">
        <f>'тарифы 2018 (1)'!S348</f>
        <v>255.1</v>
      </c>
      <c r="P348" s="173">
        <f>'тарифы 2018 (1)'!U348</f>
        <v>146</v>
      </c>
      <c r="Q348" s="173">
        <f>'тарифы 2018 (1)'!W348</f>
        <v>253.2660614018474</v>
      </c>
      <c r="R348" s="173">
        <f>'тарифы 2018 (1)'!Y348</f>
        <v>286</v>
      </c>
      <c r="S348" s="173">
        <f>'тарифы 2018 (1)'!AA348</f>
        <v>415</v>
      </c>
      <c r="T348" s="173">
        <f>'тарифы 2018 (1)'!AC348</f>
        <v>315</v>
      </c>
      <c r="U348" s="173">
        <f>'тарифы 2018 (1)'!AE348</f>
        <v>197</v>
      </c>
      <c r="V348" s="173">
        <f>'тарифы 2018 (1)'!AG348</f>
        <v>249</v>
      </c>
      <c r="W348" s="173">
        <f>'тарифы 2018 (1)'!AI348</f>
        <v>206</v>
      </c>
      <c r="X348" s="173">
        <f>'тарифы 2018 (1)'!AK348</f>
        <v>204</v>
      </c>
      <c r="Y348" s="174">
        <v>112</v>
      </c>
      <c r="Z348" s="173">
        <f>'тарифы 2018 (1)'!AO348</f>
        <v>291.3</v>
      </c>
      <c r="AA348" s="173">
        <f>'тарифы 2018 (1)'!AQ348</f>
        <v>300.72999999999996</v>
      </c>
      <c r="AB348" s="173">
        <f t="shared" si="23"/>
        <v>300.72999999999996</v>
      </c>
      <c r="AC348" s="173">
        <f>'тарифы 2018 (1)'!AS348</f>
        <v>282</v>
      </c>
      <c r="AD348" s="173">
        <f>'тарифы 2018 (1)'!AU348</f>
        <v>249.81</v>
      </c>
      <c r="AE348" s="173">
        <f>'тарифы 2018 (1)'!AW348</f>
        <v>176</v>
      </c>
      <c r="AF348" s="173">
        <f>'тарифы 2018 (1)'!AY348</f>
        <v>208.08068</v>
      </c>
      <c r="AG348" s="173">
        <f>'тарифы 2018 (1)'!BA348</f>
        <v>313</v>
      </c>
      <c r="AH348" s="173">
        <f>'тарифы 2018 (1)'!BC348</f>
        <v>177.8207073954984</v>
      </c>
      <c r="AI348" s="173">
        <f>'тарифы 2018 (1)'!BE348</f>
        <v>493</v>
      </c>
      <c r="AJ348" s="173">
        <f>'тарифы 2018 (1)'!BG348</f>
        <v>194</v>
      </c>
      <c r="AK348" s="173">
        <f>'тарифы 2018 (1)'!BI348</f>
        <v>285</v>
      </c>
      <c r="AL348" s="173">
        <f>'тарифы 2018 (1)'!BK348</f>
        <v>189</v>
      </c>
      <c r="AM348" s="173">
        <f>'тарифы 2018 (1)'!BM348</f>
        <v>163</v>
      </c>
      <c r="AN348" s="173">
        <f>'тарифы 2018 (1)'!BO348</f>
        <v>280</v>
      </c>
      <c r="AO348" s="173">
        <f>'тарифы 2018 (1)'!BQ348</f>
        <v>279.85689952000001</v>
      </c>
      <c r="AP348" s="300">
        <f t="shared" si="25"/>
        <v>247.26147827724486</v>
      </c>
      <c r="AQ348" s="300" t="e">
        <f t="shared" si="26"/>
        <v>#REF!</v>
      </c>
    </row>
    <row r="349" spans="1:43" s="195" customFormat="1" ht="44.25" customHeight="1" thickBot="1" x14ac:dyDescent="0.3">
      <c r="A349" s="205">
        <v>271</v>
      </c>
      <c r="B349" s="24" t="s">
        <v>332</v>
      </c>
      <c r="C349" s="1390" t="s">
        <v>3</v>
      </c>
      <c r="D349" s="1390"/>
      <c r="E349" s="1053" t="s">
        <v>8</v>
      </c>
      <c r="F349" s="206" t="e">
        <f>#REF!</f>
        <v>#REF!</v>
      </c>
      <c r="G349" s="1053">
        <v>0.32</v>
      </c>
      <c r="H349" s="206" t="e">
        <f t="shared" si="24"/>
        <v>#REF!</v>
      </c>
      <c r="I349" s="206" t="e">
        <f>(H349*($I$9+#REF!))+H349</f>
        <v>#REF!</v>
      </c>
      <c r="J349" s="274" t="e">
        <f>ROUND(I349*#REF!*#REF!,0)</f>
        <v>#REF!</v>
      </c>
      <c r="K349" s="275" t="e">
        <f>'тарифы 2018 (1)'!K349</f>
        <v>#REF!</v>
      </c>
      <c r="L349" s="173">
        <f>'тарифы 2018 (1)'!M349</f>
        <v>120</v>
      </c>
      <c r="M349" s="173">
        <f>'тарифы 2018 (1)'!O349</f>
        <v>109.7</v>
      </c>
      <c r="N349" s="173">
        <f>'тарифы 2018 (1)'!Q349</f>
        <v>152.25</v>
      </c>
      <c r="O349" s="173">
        <f>'тарифы 2018 (1)'!S349</f>
        <v>163.30000000000001</v>
      </c>
      <c r="P349" s="173">
        <f>'тарифы 2018 (1)'!U349</f>
        <v>93</v>
      </c>
      <c r="Q349" s="173">
        <f>'тарифы 2018 (1)'!W349</f>
        <v>162.09027929718232</v>
      </c>
      <c r="R349" s="173"/>
      <c r="S349" s="173">
        <f>'тарифы 2018 (1)'!AA349</f>
        <v>265</v>
      </c>
      <c r="T349" s="173">
        <f>'тарифы 2018 (1)'!AC349</f>
        <v>202</v>
      </c>
      <c r="U349" s="173">
        <f>'тарифы 2018 (1)'!AE349</f>
        <v>126</v>
      </c>
      <c r="V349" s="173">
        <f>'тарифы 2018 (1)'!AG349</f>
        <v>159</v>
      </c>
      <c r="W349" s="173">
        <f>'тарифы 2018 (1)'!AI349</f>
        <v>132</v>
      </c>
      <c r="X349" s="173">
        <f>'тарифы 2018 (1)'!AK349</f>
        <v>131</v>
      </c>
      <c r="Y349" s="174">
        <v>83</v>
      </c>
      <c r="Z349" s="173">
        <f>'тарифы 2018 (1)'!AO349</f>
        <v>186.4</v>
      </c>
      <c r="AA349" s="173">
        <f>'тарифы 2018 (1)'!AQ349</f>
        <v>192.88199999999998</v>
      </c>
      <c r="AB349" s="173">
        <f t="shared" si="23"/>
        <v>192.88199999999998</v>
      </c>
      <c r="AC349" s="173">
        <f>'тарифы 2018 (1)'!AS349</f>
        <v>181</v>
      </c>
      <c r="AD349" s="173">
        <f>'тарифы 2018 (1)'!AU349</f>
        <v>159.88</v>
      </c>
      <c r="AE349" s="173">
        <f>'тарифы 2018 (1)'!AW349</f>
        <v>112</v>
      </c>
      <c r="AF349" s="173">
        <f>'тарифы 2018 (1)'!AY349</f>
        <v>133.1729</v>
      </c>
      <c r="AG349" s="173">
        <f>'тарифы 2018 (1)'!BA349</f>
        <v>196</v>
      </c>
      <c r="AH349" s="173">
        <f>'тарифы 2018 (1)'!BC349</f>
        <v>113.51115577889449</v>
      </c>
      <c r="AI349" s="173">
        <f>'тарифы 2018 (1)'!BE349</f>
        <v>315</v>
      </c>
      <c r="AJ349" s="173">
        <f>'тарифы 2018 (1)'!BG349</f>
        <v>124</v>
      </c>
      <c r="AK349" s="173">
        <f>'тарифы 2018 (1)'!BI349</f>
        <v>183</v>
      </c>
      <c r="AL349" s="173">
        <f>'тарифы 2018 (1)'!BK349</f>
        <v>121</v>
      </c>
      <c r="AM349" s="173">
        <f>'тарифы 2018 (1)'!BM349</f>
        <v>104</v>
      </c>
      <c r="AN349" s="173">
        <f>'тарифы 2018 (1)'!BO349</f>
        <v>179</v>
      </c>
      <c r="AO349" s="173">
        <f>'тарифы 2018 (1)'!BQ349</f>
        <v>179.11060463999999</v>
      </c>
      <c r="AP349" s="300">
        <f t="shared" si="25"/>
        <v>157.62685999020957</v>
      </c>
      <c r="AQ349" s="300" t="e">
        <f t="shared" si="26"/>
        <v>#REF!</v>
      </c>
    </row>
    <row r="350" spans="1:43" s="195" customFormat="1" ht="44.25" customHeight="1" thickBot="1" x14ac:dyDescent="0.3">
      <c r="A350" s="221">
        <v>272</v>
      </c>
      <c r="B350" s="105" t="s">
        <v>333</v>
      </c>
      <c r="C350" s="1383" t="s">
        <v>3</v>
      </c>
      <c r="D350" s="1383"/>
      <c r="E350" s="1054" t="s">
        <v>8</v>
      </c>
      <c r="F350" s="222" t="e">
        <f>#REF!</f>
        <v>#REF!</v>
      </c>
      <c r="G350" s="1054">
        <v>1</v>
      </c>
      <c r="H350" s="222" t="e">
        <f t="shared" si="24"/>
        <v>#REF!</v>
      </c>
      <c r="I350" s="222" t="e">
        <f>(H350*($I$9+#REF!))+H350</f>
        <v>#REF!</v>
      </c>
      <c r="J350" s="278" t="e">
        <f>ROUND(I350*#REF!*#REF!,0)</f>
        <v>#REF!</v>
      </c>
      <c r="K350" s="279" t="e">
        <f>'тарифы 2018 (1)'!K350</f>
        <v>#REF!</v>
      </c>
      <c r="L350" s="173">
        <f>'тарифы 2018 (1)'!M350</f>
        <v>374</v>
      </c>
      <c r="M350" s="173">
        <f>'тарифы 2018 (1)'!O350</f>
        <v>342.9</v>
      </c>
      <c r="N350" s="173">
        <f>'тарифы 2018 (1)'!Q350</f>
        <v>475.5</v>
      </c>
      <c r="O350" s="173">
        <f>'тарифы 2018 (1)'!S350</f>
        <v>510.2</v>
      </c>
      <c r="P350" s="173">
        <f>'тарифы 2018 (1)'!U350</f>
        <v>340</v>
      </c>
      <c r="Q350" s="173">
        <f>'тарифы 2018 (1)'!W350</f>
        <v>546.05999999999995</v>
      </c>
      <c r="R350" s="173">
        <f>'тарифы 2018 (1)'!Y350</f>
        <v>639</v>
      </c>
      <c r="S350" s="173">
        <f>'тарифы 2018 (1)'!AA350</f>
        <v>829</v>
      </c>
      <c r="T350" s="173">
        <f>'тарифы 2018 (1)'!AC350</f>
        <v>340</v>
      </c>
      <c r="U350" s="173">
        <f>'тарифы 2018 (1)'!AE350</f>
        <v>395</v>
      </c>
      <c r="V350" s="173">
        <f>'тарифы 2018 (1)'!AG350</f>
        <v>498</v>
      </c>
      <c r="W350" s="173">
        <f>'тарифы 2018 (1)'!AI350</f>
        <v>412</v>
      </c>
      <c r="X350" s="173">
        <f>'тарифы 2018 (1)'!AK350</f>
        <v>407</v>
      </c>
      <c r="Y350" s="174">
        <v>277</v>
      </c>
      <c r="Z350" s="173">
        <f>'тарифы 2018 (1)'!AO350</f>
        <v>582.6</v>
      </c>
      <c r="AA350" s="173">
        <f>'тарифы 2018 (1)'!AQ350</f>
        <v>660.56899999999996</v>
      </c>
      <c r="AB350" s="173">
        <f t="shared" si="23"/>
        <v>660.56899999999996</v>
      </c>
      <c r="AC350" s="173">
        <f>'тарифы 2018 (1)'!AS350</f>
        <v>564</v>
      </c>
      <c r="AD350" s="173">
        <f>'тарифы 2018 (1)'!AU350</f>
        <v>499.63</v>
      </c>
      <c r="AE350" s="173">
        <f>'тарифы 2018 (1)'!AW350</f>
        <v>351</v>
      </c>
      <c r="AF350" s="173">
        <f>'тарифы 2018 (1)'!AY350</f>
        <v>418.14288000000005</v>
      </c>
      <c r="AG350" s="173">
        <f>'тарифы 2018 (1)'!BA350</f>
        <v>382</v>
      </c>
      <c r="AH350" s="173">
        <f>'тарифы 2018 (1)'!BC350</f>
        <v>356.23022508038588</v>
      </c>
      <c r="AI350" s="173">
        <f>'тарифы 2018 (1)'!BE350</f>
        <v>565</v>
      </c>
      <c r="AJ350" s="173">
        <f>'тарифы 2018 (1)'!BG350</f>
        <v>457</v>
      </c>
      <c r="AK350" s="173">
        <f>'тарифы 2018 (1)'!BI350</f>
        <v>571</v>
      </c>
      <c r="AL350" s="173">
        <f>'тарифы 2018 (1)'!BK350</f>
        <v>378</v>
      </c>
      <c r="AM350" s="173">
        <f>'тарифы 2018 (1)'!BM350</f>
        <v>327</v>
      </c>
      <c r="AN350" s="173">
        <f>'тарифы 2018 (1)'!BO350</f>
        <v>406</v>
      </c>
      <c r="AO350" s="173">
        <f>'тарифы 2018 (1)'!BQ350</f>
        <v>836.00000000000011</v>
      </c>
      <c r="AP350" s="300">
        <f t="shared" si="25"/>
        <v>480.0133701693461</v>
      </c>
      <c r="AQ350" s="300" t="e">
        <f t="shared" si="26"/>
        <v>#REF!</v>
      </c>
    </row>
    <row r="351" spans="1:43" s="195" customFormat="1" ht="44.25" customHeight="1" thickBot="1" x14ac:dyDescent="0.3">
      <c r="A351" s="205">
        <v>273</v>
      </c>
      <c r="B351" s="24" t="s">
        <v>334</v>
      </c>
      <c r="C351" s="1390" t="s">
        <v>3</v>
      </c>
      <c r="D351" s="1390"/>
      <c r="E351" s="1053" t="s">
        <v>8</v>
      </c>
      <c r="F351" s="206" t="e">
        <f>#REF!</f>
        <v>#REF!</v>
      </c>
      <c r="G351" s="1053">
        <v>1.44</v>
      </c>
      <c r="H351" s="206" t="e">
        <f t="shared" si="24"/>
        <v>#REF!</v>
      </c>
      <c r="I351" s="206" t="e">
        <f>(H351*($I$9+#REF!))+H351</f>
        <v>#REF!</v>
      </c>
      <c r="J351" s="274" t="e">
        <f>ROUND(I351*#REF!*#REF!,0)</f>
        <v>#REF!</v>
      </c>
      <c r="K351" s="275" t="e">
        <f>'тарифы 2018 (1)'!K351</f>
        <v>#REF!</v>
      </c>
      <c r="L351" s="173">
        <f>'тарифы 2018 (1)'!M351</f>
        <v>539</v>
      </c>
      <c r="M351" s="173">
        <f>'тарифы 2018 (1)'!O351</f>
        <v>493.8</v>
      </c>
      <c r="N351" s="173">
        <f>'тарифы 2018 (1)'!Q351</f>
        <v>684.75</v>
      </c>
      <c r="O351" s="173">
        <f>'тарифы 2018 (1)'!S351</f>
        <v>734.7</v>
      </c>
      <c r="P351" s="173">
        <f>'тарифы 2018 (1)'!U351</f>
        <v>490</v>
      </c>
      <c r="Q351" s="173">
        <f>'тарифы 2018 (1)'!W351</f>
        <v>786.32</v>
      </c>
      <c r="R351" s="173">
        <f>'тарифы 2018 (1)'!Y351</f>
        <v>639</v>
      </c>
      <c r="S351" s="173">
        <f>'тарифы 2018 (1)'!AA351</f>
        <v>1194</v>
      </c>
      <c r="T351" s="173">
        <f>'тарифы 2018 (1)'!AC351</f>
        <v>489</v>
      </c>
      <c r="U351" s="173">
        <f>'тарифы 2018 (1)'!AE351</f>
        <v>569</v>
      </c>
      <c r="V351" s="173">
        <f>'тарифы 2018 (1)'!AG351</f>
        <v>717</v>
      </c>
      <c r="W351" s="173">
        <f>'тарифы 2018 (1)'!AI351</f>
        <v>594</v>
      </c>
      <c r="X351" s="173">
        <f>'тарифы 2018 (1)'!AK351</f>
        <v>587</v>
      </c>
      <c r="Y351" s="174">
        <v>718</v>
      </c>
      <c r="Z351" s="173">
        <f>'тарифы 2018 (1)'!AO351</f>
        <v>838.9</v>
      </c>
      <c r="AA351" s="173">
        <f>'тарифы 2018 (1)'!AQ351</f>
        <v>950.92899999999997</v>
      </c>
      <c r="AB351" s="173">
        <f t="shared" si="23"/>
        <v>950.92899999999997</v>
      </c>
      <c r="AC351" s="173">
        <f>'тарифы 2018 (1)'!AS351</f>
        <v>812</v>
      </c>
      <c r="AD351" s="173">
        <f>'тарифы 2018 (1)'!AU351</f>
        <v>719.47</v>
      </c>
      <c r="AE351" s="173">
        <f>'тарифы 2018 (1)'!AW351</f>
        <v>506</v>
      </c>
      <c r="AF351" s="173">
        <f>'тарифы 2018 (1)'!AY351</f>
        <v>418.14288000000005</v>
      </c>
      <c r="AG351" s="173">
        <f>'тарифы 2018 (1)'!BA351</f>
        <v>366</v>
      </c>
      <c r="AH351" s="173">
        <f>'тарифы 2018 (1)'!BC351</f>
        <v>512.8012500000001</v>
      </c>
      <c r="AI351" s="173">
        <f>'тарифы 2018 (1)'!BE351</f>
        <v>865</v>
      </c>
      <c r="AJ351" s="173">
        <f>'тарифы 2018 (1)'!BG351</f>
        <v>457</v>
      </c>
      <c r="AK351" s="173">
        <f>'тарифы 2018 (1)'!BI351</f>
        <v>822</v>
      </c>
      <c r="AL351" s="173">
        <f>'тарифы 2018 (1)'!BK351</f>
        <v>544</v>
      </c>
      <c r="AM351" s="173">
        <f>'тарифы 2018 (1)'!BM351</f>
        <v>469</v>
      </c>
      <c r="AN351" s="173">
        <f>'тарифы 2018 (1)'!BO351</f>
        <v>585</v>
      </c>
      <c r="AO351" s="173">
        <f>'тарифы 2018 (1)'!BQ351</f>
        <v>1204.5</v>
      </c>
      <c r="AP351" s="300">
        <f t="shared" si="25"/>
        <v>675.24140433333332</v>
      </c>
      <c r="AQ351" s="300" t="e">
        <f t="shared" si="26"/>
        <v>#REF!</v>
      </c>
    </row>
    <row r="352" spans="1:43" s="195" customFormat="1" ht="44.25" customHeight="1" thickBot="1" x14ac:dyDescent="0.3">
      <c r="A352" s="221">
        <v>274</v>
      </c>
      <c r="B352" s="105" t="s">
        <v>335</v>
      </c>
      <c r="C352" s="1383" t="s">
        <v>3</v>
      </c>
      <c r="D352" s="1383"/>
      <c r="E352" s="1054" t="s">
        <v>8</v>
      </c>
      <c r="F352" s="222" t="e">
        <f>#REF!</f>
        <v>#REF!</v>
      </c>
      <c r="G352" s="1054">
        <v>1.44</v>
      </c>
      <c r="H352" s="222" t="e">
        <f t="shared" si="24"/>
        <v>#REF!</v>
      </c>
      <c r="I352" s="222" t="e">
        <f>(H352*($I$9+#REF!))+H352</f>
        <v>#REF!</v>
      </c>
      <c r="J352" s="278" t="e">
        <f>ROUND(I352*#REF!*#REF!,0)</f>
        <v>#REF!</v>
      </c>
      <c r="K352" s="279" t="e">
        <f>'тарифы 2018 (1)'!K352</f>
        <v>#REF!</v>
      </c>
      <c r="L352" s="173">
        <f>'тарифы 2018 (1)'!M352</f>
        <v>539</v>
      </c>
      <c r="M352" s="173">
        <f>'тарифы 2018 (1)'!O352</f>
        <v>493.8</v>
      </c>
      <c r="N352" s="173">
        <f>'тарифы 2018 (1)'!Q352</f>
        <v>684.75</v>
      </c>
      <c r="O352" s="173">
        <f>'тарифы 2018 (1)'!S352</f>
        <v>734.7</v>
      </c>
      <c r="P352" s="173">
        <f>'тарифы 2018 (1)'!U352</f>
        <v>490</v>
      </c>
      <c r="Q352" s="173">
        <f>'тарифы 2018 (1)'!W352</f>
        <v>1332.38</v>
      </c>
      <c r="R352" s="173">
        <f>'тарифы 2018 (1)'!Y352</f>
        <v>1278</v>
      </c>
      <c r="S352" s="173">
        <f>'тарифы 2018 (1)'!AA352</f>
        <v>1194</v>
      </c>
      <c r="T352" s="173">
        <f>'тарифы 2018 (1)'!AC352</f>
        <v>489</v>
      </c>
      <c r="U352" s="173">
        <f>'тарифы 2018 (1)'!AE352</f>
        <v>569</v>
      </c>
      <c r="V352" s="173">
        <f>'тарифы 2018 (1)'!AG352</f>
        <v>717</v>
      </c>
      <c r="W352" s="173">
        <f>'тарифы 2018 (1)'!AI352</f>
        <v>594</v>
      </c>
      <c r="X352" s="173">
        <f>'тарифы 2018 (1)'!AK352</f>
        <v>587</v>
      </c>
      <c r="Y352" s="174">
        <v>718</v>
      </c>
      <c r="Z352" s="173">
        <f>'тарифы 2018 (1)'!AO352</f>
        <v>838.9</v>
      </c>
      <c r="AA352" s="173">
        <f>'тарифы 2018 (1)'!AQ352</f>
        <v>950.92899999999997</v>
      </c>
      <c r="AB352" s="173">
        <f t="shared" si="23"/>
        <v>950.92899999999997</v>
      </c>
      <c r="AC352" s="173">
        <f>'тарифы 2018 (1)'!AS352</f>
        <v>812</v>
      </c>
      <c r="AD352" s="173">
        <f>'тарифы 2018 (1)'!AU352</f>
        <v>719.47</v>
      </c>
      <c r="AE352" s="173">
        <f>'тарифы 2018 (1)'!AW352</f>
        <v>506</v>
      </c>
      <c r="AF352" s="173">
        <f>'тарифы 2018 (1)'!AY352</f>
        <v>669.62728000000004</v>
      </c>
      <c r="AG352" s="173">
        <f>'тарифы 2018 (1)'!BA352</f>
        <v>732</v>
      </c>
      <c r="AH352" s="173">
        <f>'тарифы 2018 (1)'!BC352</f>
        <v>512.8012500000001</v>
      </c>
      <c r="AI352" s="173">
        <f>'тарифы 2018 (1)'!BE352</f>
        <v>1419</v>
      </c>
      <c r="AJ352" s="173">
        <f>'тарифы 2018 (1)'!BG352</f>
        <v>787</v>
      </c>
      <c r="AK352" s="173">
        <f>'тарифы 2018 (1)'!BI352</f>
        <v>822</v>
      </c>
      <c r="AL352" s="173">
        <f>'тарифы 2018 (1)'!BK352</f>
        <v>544</v>
      </c>
      <c r="AM352" s="173">
        <f>'тарифы 2018 (1)'!BM352</f>
        <v>469</v>
      </c>
      <c r="AN352" s="173">
        <f>'тарифы 2018 (1)'!BO352</f>
        <v>805</v>
      </c>
      <c r="AO352" s="173">
        <f>'тарифы 2018 (1)'!BQ352</f>
        <v>1204.5</v>
      </c>
      <c r="AP352" s="300">
        <f t="shared" si="25"/>
        <v>772.12621766666666</v>
      </c>
      <c r="AQ352" s="300" t="e">
        <f t="shared" si="26"/>
        <v>#REF!</v>
      </c>
    </row>
    <row r="353" spans="1:43" s="195" customFormat="1" ht="44.25" customHeight="1" thickBot="1" x14ac:dyDescent="0.3">
      <c r="A353" s="205">
        <v>275</v>
      </c>
      <c r="B353" s="24" t="s">
        <v>336</v>
      </c>
      <c r="C353" s="1390" t="s">
        <v>3</v>
      </c>
      <c r="D353" s="1390"/>
      <c r="E353" s="1053" t="s">
        <v>8</v>
      </c>
      <c r="F353" s="206" t="e">
        <f>#REF!</f>
        <v>#REF!</v>
      </c>
      <c r="G353" s="1053">
        <v>0.5</v>
      </c>
      <c r="H353" s="206" t="e">
        <f t="shared" si="24"/>
        <v>#REF!</v>
      </c>
      <c r="I353" s="206" t="e">
        <f>(H353*($I$9+#REF!))+H353</f>
        <v>#REF!</v>
      </c>
      <c r="J353" s="274" t="e">
        <f>ROUND(I353*#REF!*#REF!,0)</f>
        <v>#REF!</v>
      </c>
      <c r="K353" s="275" t="e">
        <f>'тарифы 2018 (1)'!K353</f>
        <v>#REF!</v>
      </c>
      <c r="L353" s="173">
        <f>'тарифы 2018 (1)'!M353</f>
        <v>187</v>
      </c>
      <c r="M353" s="173">
        <f>'тарифы 2018 (1)'!O353</f>
        <v>171.4</v>
      </c>
      <c r="N353" s="173">
        <f>'тарифы 2018 (1)'!Q353</f>
        <v>237.75</v>
      </c>
      <c r="O353" s="173">
        <f>'тарифы 2018 (1)'!S353</f>
        <v>255.1</v>
      </c>
      <c r="P353" s="173">
        <f>'тарифы 2018 (1)'!U353</f>
        <v>170</v>
      </c>
      <c r="Q353" s="173">
        <f>'тарифы 2018 (1)'!W353</f>
        <v>253.2660614018474</v>
      </c>
      <c r="R353" s="173"/>
      <c r="S353" s="173">
        <f>'тарифы 2018 (1)'!AA353</f>
        <v>415</v>
      </c>
      <c r="T353" s="173">
        <f>'тарифы 2018 (1)'!AC353</f>
        <v>315</v>
      </c>
      <c r="U353" s="173">
        <f>'тарифы 2018 (1)'!AE353</f>
        <v>197</v>
      </c>
      <c r="V353" s="173">
        <f>'тарифы 2018 (1)'!AG353</f>
        <v>249</v>
      </c>
      <c r="W353" s="173">
        <f>'тарифы 2018 (1)'!AI353</f>
        <v>206</v>
      </c>
      <c r="X353" s="173">
        <f>'тарифы 2018 (1)'!AK353</f>
        <v>204</v>
      </c>
      <c r="Y353" s="174">
        <v>92</v>
      </c>
      <c r="Z353" s="173">
        <f>'тарифы 2018 (1)'!AO353</f>
        <v>291.3</v>
      </c>
      <c r="AA353" s="173">
        <f>'тарифы 2018 (1)'!AQ353</f>
        <v>329.76599999999996</v>
      </c>
      <c r="AB353" s="173">
        <f t="shared" si="23"/>
        <v>329.76599999999996</v>
      </c>
      <c r="AC353" s="173">
        <f>'тарифы 2018 (1)'!AS353</f>
        <v>282</v>
      </c>
      <c r="AD353" s="173">
        <f>'тарифы 2018 (1)'!AU353</f>
        <v>249.81</v>
      </c>
      <c r="AE353" s="173">
        <f>'тарифы 2018 (1)'!AW353</f>
        <v>176</v>
      </c>
      <c r="AF353" s="173">
        <f>'тарифы 2018 (1)'!AY353</f>
        <v>191</v>
      </c>
      <c r="AG353" s="173">
        <f>'тарифы 2018 (1)'!BA353</f>
        <v>311</v>
      </c>
      <c r="AH353" s="173">
        <f>'тарифы 2018 (1)'!BC353</f>
        <v>177.8207073954984</v>
      </c>
      <c r="AI353" s="173">
        <f>'тарифы 2018 (1)'!BE353</f>
        <v>493</v>
      </c>
      <c r="AJ353" s="173">
        <f>'тарифы 2018 (1)'!BG353</f>
        <v>273</v>
      </c>
      <c r="AK353" s="173">
        <f>'тарифы 2018 (1)'!BI353</f>
        <v>285</v>
      </c>
      <c r="AL353" s="173">
        <f>'тарифы 2018 (1)'!BK353</f>
        <v>189</v>
      </c>
      <c r="AM353" s="173">
        <f>'тарифы 2018 (1)'!BM353</f>
        <v>163</v>
      </c>
      <c r="AN353" s="173">
        <f>'тарифы 2018 (1)'!BO353</f>
        <v>280</v>
      </c>
      <c r="AO353" s="173">
        <f>'тарифы 2018 (1)'!BQ353</f>
        <v>418.00000000000006</v>
      </c>
      <c r="AP353" s="300">
        <f t="shared" si="25"/>
        <v>254.8958196137016</v>
      </c>
      <c r="AQ353" s="300" t="e">
        <f t="shared" si="26"/>
        <v>#REF!</v>
      </c>
    </row>
    <row r="354" spans="1:43" s="22" customFormat="1" ht="42.75" customHeight="1" thickBot="1" x14ac:dyDescent="0.3">
      <c r="A354" s="1473" t="s">
        <v>366</v>
      </c>
      <c r="B354" s="1474"/>
      <c r="C354" s="370"/>
      <c r="D354" s="370"/>
      <c r="E354" s="370"/>
      <c r="F354" s="370"/>
      <c r="G354" s="370"/>
      <c r="H354" s="370"/>
      <c r="I354" s="370"/>
      <c r="J354" s="370"/>
      <c r="K354" s="370">
        <f>'тарифы 2018 (1)'!K354</f>
        <v>0</v>
      </c>
      <c r="L354" s="192"/>
      <c r="M354" s="192"/>
      <c r="N354" s="192"/>
      <c r="O354" s="192"/>
      <c r="P354" s="192"/>
      <c r="Q354" s="192"/>
      <c r="R354" s="192"/>
      <c r="S354" s="192"/>
      <c r="T354" s="192"/>
      <c r="U354" s="192"/>
      <c r="V354" s="192"/>
      <c r="W354" s="192"/>
      <c r="X354" s="192"/>
      <c r="Y354" s="174"/>
      <c r="Z354" s="192"/>
      <c r="AA354" s="192"/>
      <c r="AB354" s="192"/>
      <c r="AC354" s="192"/>
      <c r="AD354" s="192"/>
      <c r="AE354" s="192"/>
      <c r="AF354" s="192"/>
      <c r="AG354" s="192"/>
      <c r="AH354" s="192"/>
      <c r="AI354" s="192"/>
      <c r="AJ354" s="192"/>
      <c r="AK354" s="192"/>
      <c r="AL354" s="192"/>
      <c r="AM354" s="192"/>
      <c r="AN354" s="192"/>
      <c r="AO354" s="192"/>
      <c r="AP354" s="371"/>
      <c r="AQ354" s="371"/>
    </row>
    <row r="355" spans="1:43" s="195" customFormat="1" ht="22.5" customHeight="1" thickBot="1" x14ac:dyDescent="0.3">
      <c r="A355" s="1388" t="s">
        <v>337</v>
      </c>
      <c r="B355" s="1389"/>
      <c r="C355" s="296"/>
      <c r="D355" s="296"/>
      <c r="E355" s="296"/>
      <c r="F355" s="296"/>
      <c r="G355" s="296"/>
      <c r="H355" s="296"/>
      <c r="I355" s="296"/>
      <c r="J355" s="296"/>
      <c r="K355" s="296">
        <f>'тарифы 2018 (1)'!K355</f>
        <v>0</v>
      </c>
      <c r="L355" s="173"/>
      <c r="M355" s="173"/>
      <c r="N355" s="173"/>
      <c r="O355" s="173"/>
      <c r="P355" s="173"/>
      <c r="Q355" s="173"/>
      <c r="R355" s="173"/>
      <c r="S355" s="173"/>
      <c r="T355" s="173"/>
      <c r="U355" s="173"/>
      <c r="V355" s="173"/>
      <c r="W355" s="173"/>
      <c r="X355" s="173"/>
      <c r="Y355" s="174"/>
      <c r="Z355" s="173"/>
      <c r="AA355" s="173"/>
      <c r="AB355" s="173"/>
      <c r="AC355" s="173"/>
      <c r="AD355" s="173"/>
      <c r="AE355" s="173"/>
      <c r="AF355" s="173"/>
      <c r="AG355" s="173"/>
      <c r="AH355" s="173"/>
      <c r="AI355" s="173"/>
      <c r="AJ355" s="173"/>
      <c r="AK355" s="173"/>
      <c r="AL355" s="173"/>
      <c r="AM355" s="173"/>
      <c r="AN355" s="173"/>
      <c r="AO355" s="173"/>
      <c r="AP355" s="300"/>
      <c r="AQ355" s="300"/>
    </row>
    <row r="356" spans="1:43" s="195" customFormat="1" ht="150.75" customHeight="1" thickBot="1" x14ac:dyDescent="0.3">
      <c r="A356" s="221">
        <v>1</v>
      </c>
      <c r="B356" s="226" t="s">
        <v>338</v>
      </c>
      <c r="C356" s="1172" t="s">
        <v>339</v>
      </c>
      <c r="D356" s="1172"/>
      <c r="E356" s="265" t="s">
        <v>388</v>
      </c>
      <c r="F356" s="224" t="e">
        <f>#REF!</f>
        <v>#REF!</v>
      </c>
      <c r="G356" s="265">
        <v>1.17</v>
      </c>
      <c r="H356" s="224" t="e">
        <f>F356*G356</f>
        <v>#REF!</v>
      </c>
      <c r="I356" s="224" t="e">
        <f>(H356*($I$11+#REF!))+H356</f>
        <v>#REF!</v>
      </c>
      <c r="J356" s="274" t="e">
        <f>ROUND(I356*#REF!*#REF!,0)</f>
        <v>#REF!</v>
      </c>
      <c r="K356" s="275">
        <f>'тарифы 2018 (1)'!K356</f>
        <v>0</v>
      </c>
      <c r="L356" s="173">
        <f>'тарифы 2018 (1)'!M356</f>
        <v>549</v>
      </c>
      <c r="M356" s="192"/>
      <c r="N356" s="173">
        <f>'тарифы 2018 (1)'!Q356</f>
        <v>927.75</v>
      </c>
      <c r="O356" s="173">
        <f>'тарифы 2018 (1)'!S356</f>
        <v>666.2</v>
      </c>
      <c r="P356" s="173">
        <f>'тарифы 2018 (1)'!U356</f>
        <v>558</v>
      </c>
      <c r="Q356" s="173">
        <f>'тарифы 2018 (1)'!W356</f>
        <v>726.54126792527916</v>
      </c>
      <c r="R356" s="173">
        <f>'тарифы 2018 (1)'!Y356</f>
        <v>535</v>
      </c>
      <c r="S356" s="173">
        <f>'тарифы 2018 (1)'!AA356</f>
        <v>231.8</v>
      </c>
      <c r="T356" s="173">
        <f>'тарифы 2018 (1)'!AC356</f>
        <v>893</v>
      </c>
      <c r="U356" s="173"/>
      <c r="V356" s="173">
        <f>'тарифы 2018 (1)'!AG356</f>
        <v>413</v>
      </c>
      <c r="W356" s="173">
        <f>'тарифы 2018 (1)'!AI356</f>
        <v>771</v>
      </c>
      <c r="X356" s="173">
        <f>'тарифы 2018 (1)'!AK356</f>
        <v>514</v>
      </c>
      <c r="Y356" s="192">
        <v>3148</v>
      </c>
      <c r="Z356" s="173">
        <f>'тарифы 2018 (1)'!AO356</f>
        <v>3550.1</v>
      </c>
      <c r="AA356" s="173">
        <f>'тарифы 2018 (1)'!AQ356</f>
        <v>1117.886</v>
      </c>
      <c r="AB356" s="173">
        <f>AA356</f>
        <v>1117.886</v>
      </c>
      <c r="AC356" s="173">
        <f>'тарифы 2018 (1)'!AS356</f>
        <v>683</v>
      </c>
      <c r="AD356" s="173">
        <f>'тарифы 2018 (1)'!AU356</f>
        <v>684.15</v>
      </c>
      <c r="AE356" s="173">
        <f>'тарифы 2018 (1)'!AW356</f>
        <v>484</v>
      </c>
      <c r="AF356" s="173">
        <f>'тарифы 2018 (1)'!AY356</f>
        <v>3249.95</v>
      </c>
      <c r="AG356" s="173"/>
      <c r="AH356" s="173">
        <f>'тарифы 2018 (1)'!BC356</f>
        <v>617.61000000000013</v>
      </c>
      <c r="AI356" s="173">
        <f>'тарифы 2018 (1)'!BE356</f>
        <v>1223</v>
      </c>
      <c r="AJ356" s="173">
        <f>'тарифы 2018 (1)'!BG356</f>
        <v>702</v>
      </c>
      <c r="AK356" s="173">
        <f>'тарифы 2018 (1)'!BI356</f>
        <v>899</v>
      </c>
      <c r="AL356" s="173">
        <f>'тарифы 2018 (1)'!BK356</f>
        <v>431</v>
      </c>
      <c r="AM356" s="173">
        <f>'тарифы 2018 (1)'!BM356</f>
        <v>2007</v>
      </c>
      <c r="AN356" s="173">
        <f>'тарифы 2018 (1)'!BO356</f>
        <v>454</v>
      </c>
      <c r="AO356" s="173">
        <f>'тарифы 2018 (1)'!BQ356</f>
        <v>1430.0000000000002</v>
      </c>
      <c r="AP356" s="300">
        <f t="shared" si="25"/>
        <v>1058.6619728861215</v>
      </c>
      <c r="AQ356" s="300" t="e">
        <f t="shared" si="26"/>
        <v>#DIV/0!</v>
      </c>
    </row>
    <row r="357" spans="1:43" s="195" customFormat="1" ht="159.75" customHeight="1" thickBot="1" x14ac:dyDescent="0.3">
      <c r="A357" s="205">
        <v>2</v>
      </c>
      <c r="B357" s="24" t="s">
        <v>340</v>
      </c>
      <c r="C357" s="1390" t="s">
        <v>339</v>
      </c>
      <c r="D357" s="1390"/>
      <c r="E357" s="249" t="s">
        <v>388</v>
      </c>
      <c r="F357" s="206" t="e">
        <f>#REF!</f>
        <v>#REF!</v>
      </c>
      <c r="G357" s="1053">
        <v>0.26</v>
      </c>
      <c r="H357" s="206" t="e">
        <f>F357*G357</f>
        <v>#REF!</v>
      </c>
      <c r="I357" s="206" t="e">
        <f>(H357*($I$11+#REF!))+H357</f>
        <v>#REF!</v>
      </c>
      <c r="J357" s="274" t="e">
        <f>ROUND(I357*#REF!*#REF!,0)</f>
        <v>#REF!</v>
      </c>
      <c r="K357" s="275">
        <f>'тарифы 2018 (1)'!K357</f>
        <v>0</v>
      </c>
      <c r="L357" s="173">
        <f>'тарифы 2018 (1)'!M357</f>
        <v>122</v>
      </c>
      <c r="M357" s="192"/>
      <c r="N357" s="173">
        <f>'тарифы 2018 (1)'!Q357</f>
        <v>206.25</v>
      </c>
      <c r="O357" s="173">
        <f>'тарифы 2018 (1)'!S357</f>
        <v>148.1</v>
      </c>
      <c r="P357" s="173">
        <f>'тарифы 2018 (1)'!U357</f>
        <v>124</v>
      </c>
      <c r="Q357" s="173">
        <f>'тарифы 2018 (1)'!W357</f>
        <v>161.45361509450655</v>
      </c>
      <c r="R357" s="173">
        <f>'тарифы 2018 (1)'!Y357</f>
        <v>2430</v>
      </c>
      <c r="S357" s="173">
        <f>'тарифы 2018 (1)'!AA357</f>
        <v>51.6</v>
      </c>
      <c r="T357" s="173">
        <f>'тарифы 2018 (1)'!AC357</f>
        <v>198</v>
      </c>
      <c r="U357" s="173"/>
      <c r="V357" s="173">
        <f>'тарифы 2018 (1)'!AG357</f>
        <v>92</v>
      </c>
      <c r="W357" s="173">
        <f>'тарифы 2018 (1)'!AI357</f>
        <v>172</v>
      </c>
      <c r="X357" s="173">
        <f>'тарифы 2018 (1)'!AK357</f>
        <v>114</v>
      </c>
      <c r="Y357" s="174">
        <v>265.5</v>
      </c>
      <c r="Z357" s="173">
        <f>'тарифы 2018 (1)'!AO357</f>
        <v>781</v>
      </c>
      <c r="AA357" s="173">
        <f>'тарифы 2018 (1)'!AQ357</f>
        <v>247.84299999999999</v>
      </c>
      <c r="AB357" s="173">
        <f>AA357</f>
        <v>247.84299999999999</v>
      </c>
      <c r="AC357" s="173">
        <f>'тарифы 2018 (1)'!AS357</f>
        <v>152</v>
      </c>
      <c r="AD357" s="173">
        <f>'тарифы 2018 (1)'!AU357</f>
        <v>152.03</v>
      </c>
      <c r="AE357" s="173">
        <f>'тарифы 2018 (1)'!AW357</f>
        <v>108</v>
      </c>
      <c r="AF357" s="173">
        <f>'тарифы 2018 (1)'!AY357</f>
        <v>714.99</v>
      </c>
      <c r="AG357" s="173"/>
      <c r="AH357" s="173">
        <f>'тарифы 2018 (1)'!BC357</f>
        <v>137.08799999999999</v>
      </c>
      <c r="AI357" s="173">
        <f>'тарифы 2018 (1)'!BE357</f>
        <v>272</v>
      </c>
      <c r="AJ357" s="173">
        <f>'тарифы 2018 (1)'!BG357</f>
        <v>156</v>
      </c>
      <c r="AK357" s="173">
        <f>'тарифы 2018 (1)'!BI357</f>
        <v>200</v>
      </c>
      <c r="AL357" s="173">
        <f>'тарифы 2018 (1)'!BK357</f>
        <v>96</v>
      </c>
      <c r="AM357" s="173">
        <f>'тарифы 2018 (1)'!BM357</f>
        <v>752</v>
      </c>
      <c r="AN357" s="173">
        <f>'тарифы 2018 (1)'!BO357</f>
        <v>101</v>
      </c>
      <c r="AO357" s="173">
        <f>'тарифы 2018 (1)'!BQ357</f>
        <v>317.90000000000003</v>
      </c>
      <c r="AP357" s="300">
        <f t="shared" si="25"/>
        <v>315.57768944794458</v>
      </c>
      <c r="AQ357" s="300" t="e">
        <f t="shared" si="26"/>
        <v>#DIV/0!</v>
      </c>
    </row>
    <row r="358" spans="1:43" s="195" customFormat="1" ht="78" customHeight="1" x14ac:dyDescent="0.25">
      <c r="A358" s="1384">
        <v>3</v>
      </c>
      <c r="B358" s="251" t="s">
        <v>341</v>
      </c>
      <c r="C358" s="1385" t="s">
        <v>339</v>
      </c>
      <c r="D358" s="1386"/>
      <c r="E358" s="1391" t="s">
        <v>388</v>
      </c>
      <c r="F358" s="252"/>
      <c r="G358" s="253"/>
      <c r="H358" s="252"/>
      <c r="I358" s="252"/>
      <c r="J358" s="283"/>
      <c r="K358" s="283">
        <f>'тарифы 2018 (1)'!K358</f>
        <v>0</v>
      </c>
      <c r="L358" s="173"/>
      <c r="M358" s="192"/>
      <c r="N358" s="173"/>
      <c r="O358" s="173"/>
      <c r="P358" s="173"/>
      <c r="Q358" s="173"/>
      <c r="R358" s="173"/>
      <c r="S358" s="173"/>
      <c r="T358" s="173"/>
      <c r="U358" s="173"/>
      <c r="V358" s="173"/>
      <c r="W358" s="173"/>
      <c r="X358" s="173"/>
      <c r="Y358" s="174"/>
      <c r="Z358" s="173"/>
      <c r="AA358" s="173"/>
      <c r="AB358" s="173"/>
      <c r="AC358" s="173"/>
      <c r="AD358" s="173"/>
      <c r="AE358" s="173"/>
      <c r="AF358" s="173"/>
      <c r="AG358" s="173"/>
      <c r="AH358" s="173"/>
      <c r="AI358" s="173"/>
      <c r="AJ358" s="173"/>
      <c r="AK358" s="173"/>
      <c r="AL358" s="173"/>
      <c r="AM358" s="173"/>
      <c r="AN358" s="173"/>
      <c r="AO358" s="173"/>
      <c r="AP358" s="300"/>
      <c r="AQ358" s="300"/>
    </row>
    <row r="359" spans="1:43" s="195" customFormat="1" ht="37.5" customHeight="1" x14ac:dyDescent="0.25">
      <c r="A359" s="1372"/>
      <c r="B359" s="105" t="s">
        <v>342</v>
      </c>
      <c r="C359" s="1376"/>
      <c r="D359" s="1377"/>
      <c r="E359" s="1392"/>
      <c r="F359" s="222" t="e">
        <f>#REF!</f>
        <v>#REF!</v>
      </c>
      <c r="G359" s="254">
        <v>0.52</v>
      </c>
      <c r="H359" s="223" t="e">
        <f>F359*G359</f>
        <v>#REF!</v>
      </c>
      <c r="I359" s="223" t="e">
        <f>(H359*($I$11+#REF!))+H359</f>
        <v>#REF!</v>
      </c>
      <c r="J359" s="279" t="e">
        <f>ROUND(I359*#REF!*#REF!,0)</f>
        <v>#REF!</v>
      </c>
      <c r="K359" s="279">
        <f>'тарифы 2018 (1)'!K359</f>
        <v>0</v>
      </c>
      <c r="L359" s="173">
        <f>'тарифы 2018 (1)'!M359</f>
        <v>244</v>
      </c>
      <c r="M359" s="192"/>
      <c r="N359" s="173">
        <f>'тарифы 2018 (1)'!Q359</f>
        <v>412.5</v>
      </c>
      <c r="O359" s="173">
        <f>'тарифы 2018 (1)'!S359</f>
        <v>296.10000000000002</v>
      </c>
      <c r="P359" s="173">
        <f>'тарифы 2018 (1)'!U359</f>
        <v>248</v>
      </c>
      <c r="Q359" s="173">
        <f>'тарифы 2018 (1)'!W359</f>
        <v>322.90723018901309</v>
      </c>
      <c r="R359" s="173">
        <f>'тарифы 2018 (1)'!Y359</f>
        <v>126</v>
      </c>
      <c r="S359" s="173">
        <f>'тарифы 2018 (1)'!AA359</f>
        <v>103</v>
      </c>
      <c r="T359" s="173">
        <f>'тарифы 2018 (1)'!AC359</f>
        <v>396</v>
      </c>
      <c r="U359" s="173">
        <f>'тарифы 2018 (1)'!AE359</f>
        <v>192</v>
      </c>
      <c r="V359" s="173">
        <f>'тарифы 2018 (1)'!AG359</f>
        <v>184</v>
      </c>
      <c r="W359" s="173">
        <f>'тарифы 2018 (1)'!AI359</f>
        <v>343</v>
      </c>
      <c r="X359" s="173">
        <f>'тарифы 2018 (1)'!AK359</f>
        <v>228</v>
      </c>
      <c r="Y359" s="174">
        <v>120</v>
      </c>
      <c r="Z359" s="173">
        <f>'тарифы 2018 (1)'!AO359</f>
        <v>184.6</v>
      </c>
      <c r="AA359" s="173">
        <f>'тарифы 2018 (1)'!AQ359</f>
        <v>496.72299999999996</v>
      </c>
      <c r="AB359" s="173">
        <f>AA359</f>
        <v>496.72299999999996</v>
      </c>
      <c r="AC359" s="173">
        <f>'тарифы 2018 (1)'!AS359</f>
        <v>303</v>
      </c>
      <c r="AD359" s="173">
        <f>'тарифы 2018 (1)'!AU359</f>
        <v>304.07</v>
      </c>
      <c r="AE359" s="173">
        <f>'тарифы 2018 (1)'!AW359</f>
        <v>215</v>
      </c>
      <c r="AF359" s="173">
        <f>'тарифы 2018 (1)'!AY359</f>
        <v>178.126</v>
      </c>
      <c r="AG359" s="173">
        <f>'тарифы 2018 (1)'!BA359</f>
        <v>229.99999999999997</v>
      </c>
      <c r="AH359" s="173">
        <f>'тарифы 2018 (1)'!BC359</f>
        <v>274.17599999999999</v>
      </c>
      <c r="AI359" s="173">
        <f>'тарифы 2018 (1)'!BE359</f>
        <v>544</v>
      </c>
      <c r="AJ359" s="173">
        <f>'тарифы 2018 (1)'!BG359</f>
        <v>312</v>
      </c>
      <c r="AK359" s="173">
        <f>'тарифы 2018 (1)'!BI359</f>
        <v>399</v>
      </c>
      <c r="AL359" s="173">
        <f>'тарифы 2018 (1)'!BK359</f>
        <v>191</v>
      </c>
      <c r="AM359" s="173">
        <f>'тарифы 2018 (1)'!BM359</f>
        <v>275</v>
      </c>
      <c r="AN359" s="173">
        <f>'тарифы 2018 (1)'!BO359</f>
        <v>202</v>
      </c>
      <c r="AO359" s="173">
        <f>'тарифы 2018 (1)'!BQ359</f>
        <v>200.52124444</v>
      </c>
      <c r="AP359" s="300">
        <f t="shared" si="25"/>
        <v>276.60160257341425</v>
      </c>
      <c r="AQ359" s="300" t="e">
        <f t="shared" si="26"/>
        <v>#DIV/0!</v>
      </c>
    </row>
    <row r="360" spans="1:43" s="195" customFormat="1" ht="12.75" customHeight="1" x14ac:dyDescent="0.25">
      <c r="A360" s="1372"/>
      <c r="B360" s="105"/>
      <c r="C360" s="1376"/>
      <c r="D360" s="1377"/>
      <c r="E360" s="1392"/>
      <c r="F360" s="255"/>
      <c r="G360" s="256"/>
      <c r="H360" s="255"/>
      <c r="I360" s="255"/>
      <c r="J360" s="284"/>
      <c r="K360" s="284">
        <f>'тарифы 2018 (1)'!K360</f>
        <v>0</v>
      </c>
      <c r="L360" s="173"/>
      <c r="M360" s="192"/>
      <c r="N360" s="173"/>
      <c r="O360" s="173"/>
      <c r="P360" s="173"/>
      <c r="Q360" s="173"/>
      <c r="R360" s="173"/>
      <c r="S360" s="173"/>
      <c r="T360" s="173"/>
      <c r="U360" s="173"/>
      <c r="V360" s="173"/>
      <c r="W360" s="173"/>
      <c r="X360" s="173"/>
      <c r="Y360" s="174"/>
      <c r="Z360" s="173"/>
      <c r="AA360" s="173"/>
      <c r="AB360" s="173"/>
      <c r="AC360" s="173"/>
      <c r="AD360" s="173"/>
      <c r="AE360" s="173"/>
      <c r="AF360" s="173"/>
      <c r="AG360" s="173"/>
      <c r="AH360" s="173"/>
      <c r="AI360" s="173"/>
      <c r="AJ360" s="173"/>
      <c r="AK360" s="173"/>
      <c r="AL360" s="173"/>
      <c r="AM360" s="173"/>
      <c r="AN360" s="173"/>
      <c r="AO360" s="173"/>
      <c r="AP360" s="300"/>
      <c r="AQ360" s="300"/>
    </row>
    <row r="361" spans="1:43" s="195" customFormat="1" ht="37.5" customHeight="1" x14ac:dyDescent="0.25">
      <c r="A361" s="1372"/>
      <c r="B361" s="105" t="s">
        <v>343</v>
      </c>
      <c r="C361" s="1376"/>
      <c r="D361" s="1377"/>
      <c r="E361" s="1392"/>
      <c r="F361" s="222" t="e">
        <f>#REF!</f>
        <v>#REF!</v>
      </c>
      <c r="G361" s="256">
        <v>0.84</v>
      </c>
      <c r="H361" s="222" t="e">
        <f>F361*G361</f>
        <v>#REF!</v>
      </c>
      <c r="I361" s="223" t="e">
        <f>(H361*($I$11+#REF!))+H361</f>
        <v>#REF!</v>
      </c>
      <c r="J361" s="279" t="e">
        <f>ROUND(I361*#REF!*#REF!,0)</f>
        <v>#REF!</v>
      </c>
      <c r="K361" s="279">
        <f>'тарифы 2018 (1)'!K361</f>
        <v>0</v>
      </c>
      <c r="L361" s="173">
        <f>'тарифы 2018 (1)'!M361</f>
        <v>394</v>
      </c>
      <c r="M361" s="192"/>
      <c r="N361" s="173">
        <f>'тарифы 2018 (1)'!Q361</f>
        <v>666</v>
      </c>
      <c r="O361" s="173">
        <f>'тарифы 2018 (1)'!S361</f>
        <v>478.3</v>
      </c>
      <c r="P361" s="173">
        <f>'тарифы 2018 (1)'!U361</f>
        <v>401</v>
      </c>
      <c r="Q361" s="173">
        <f>'тарифы 2018 (1)'!W361</f>
        <v>521.6193718437903</v>
      </c>
      <c r="R361" s="173">
        <f>'тарифы 2018 (1)'!Y361</f>
        <v>146</v>
      </c>
      <c r="S361" s="173">
        <f>'тарифы 2018 (1)'!AA361</f>
        <v>166.4</v>
      </c>
      <c r="T361" s="173">
        <f>'тарифы 2018 (1)'!AC361</f>
        <v>641</v>
      </c>
      <c r="U361" s="173">
        <f>'тарифы 2018 (1)'!AE361</f>
        <v>311</v>
      </c>
      <c r="V361" s="173">
        <f>'тарифы 2018 (1)'!AG361</f>
        <v>297</v>
      </c>
      <c r="W361" s="173">
        <f>'тарифы 2018 (1)'!AI361</f>
        <v>553</v>
      </c>
      <c r="X361" s="173">
        <f>'тарифы 2018 (1)'!AK361</f>
        <v>368</v>
      </c>
      <c r="Y361" s="174">
        <v>196</v>
      </c>
      <c r="Z361" s="173">
        <f>'тарифы 2018 (1)'!AO361</f>
        <v>305.3</v>
      </c>
      <c r="AA361" s="173">
        <f>'тарифы 2018 (1)'!AQ361</f>
        <v>322.50699999999995</v>
      </c>
      <c r="AB361" s="173">
        <f>AA361</f>
        <v>322.50699999999995</v>
      </c>
      <c r="AC361" s="173">
        <f>'тарифы 2018 (1)'!AS361</f>
        <v>490</v>
      </c>
      <c r="AD361" s="173">
        <f>'тарифы 2018 (1)'!AU361</f>
        <v>491.19</v>
      </c>
      <c r="AE361" s="173">
        <f>'тарифы 2018 (1)'!AW361</f>
        <v>348</v>
      </c>
      <c r="AF361" s="173">
        <f>'тарифы 2018 (1)'!AY361</f>
        <v>294.59299999999996</v>
      </c>
      <c r="AG361" s="173">
        <f>'тарифы 2018 (1)'!BA361</f>
        <v>370</v>
      </c>
      <c r="AH361" s="173">
        <f>'тарифы 2018 (1)'!BC361</f>
        <v>443.39400000000006</v>
      </c>
      <c r="AI361" s="173">
        <f>'тарифы 2018 (1)'!BE361</f>
        <v>878</v>
      </c>
      <c r="AJ361" s="173">
        <f>'тарифы 2018 (1)'!BG361</f>
        <v>504</v>
      </c>
      <c r="AK361" s="173">
        <f>'тарифы 2018 (1)'!BI361</f>
        <v>645</v>
      </c>
      <c r="AL361" s="173">
        <f>'тарифы 2018 (1)'!BK361</f>
        <v>309</v>
      </c>
      <c r="AM361" s="173">
        <f>'тарифы 2018 (1)'!BM361</f>
        <v>445</v>
      </c>
      <c r="AN361" s="173">
        <f>'тарифы 2018 (1)'!BO361</f>
        <v>326</v>
      </c>
      <c r="AO361" s="173">
        <f>'тарифы 2018 (1)'!BQ361</f>
        <v>331.6255008</v>
      </c>
      <c r="AP361" s="300">
        <f t="shared" si="25"/>
        <v>412.6012369877169</v>
      </c>
      <c r="AQ361" s="300" t="e">
        <f t="shared" si="26"/>
        <v>#DIV/0!</v>
      </c>
    </row>
    <row r="362" spans="1:43" s="195" customFormat="1" ht="8.25" customHeight="1" x14ac:dyDescent="0.25">
      <c r="A362" s="1372"/>
      <c r="B362" s="105"/>
      <c r="C362" s="1376"/>
      <c r="D362" s="1377"/>
      <c r="E362" s="1392"/>
      <c r="F362" s="255"/>
      <c r="G362" s="256"/>
      <c r="H362" s="255"/>
      <c r="I362" s="255"/>
      <c r="J362" s="284"/>
      <c r="K362" s="284">
        <f>'тарифы 2018 (1)'!K362</f>
        <v>0</v>
      </c>
      <c r="L362" s="173"/>
      <c r="M362" s="192"/>
      <c r="N362" s="173"/>
      <c r="O362" s="173"/>
      <c r="P362" s="173"/>
      <c r="Q362" s="173"/>
      <c r="R362" s="173"/>
      <c r="S362" s="173"/>
      <c r="T362" s="173"/>
      <c r="U362" s="173"/>
      <c r="V362" s="173"/>
      <c r="W362" s="173"/>
      <c r="X362" s="173"/>
      <c r="Y362" s="174"/>
      <c r="Z362" s="173"/>
      <c r="AA362" s="173"/>
      <c r="AB362" s="173"/>
      <c r="AC362" s="173"/>
      <c r="AD362" s="173"/>
      <c r="AE362" s="173"/>
      <c r="AF362" s="173"/>
      <c r="AG362" s="173"/>
      <c r="AH362" s="173"/>
      <c r="AI362" s="173"/>
      <c r="AJ362" s="173"/>
      <c r="AK362" s="173"/>
      <c r="AL362" s="173"/>
      <c r="AM362" s="173"/>
      <c r="AN362" s="173"/>
      <c r="AO362" s="173"/>
      <c r="AP362" s="300"/>
      <c r="AQ362" s="300"/>
    </row>
    <row r="363" spans="1:43" s="195" customFormat="1" ht="37.5" customHeight="1" x14ac:dyDescent="0.25">
      <c r="A363" s="1372"/>
      <c r="B363" s="105" t="s">
        <v>344</v>
      </c>
      <c r="C363" s="1376"/>
      <c r="D363" s="1377"/>
      <c r="E363" s="1392"/>
      <c r="F363" s="222" t="e">
        <f>#REF!</f>
        <v>#REF!</v>
      </c>
      <c r="G363" s="256">
        <v>1.06</v>
      </c>
      <c r="H363" s="222" t="e">
        <f>F363*G363</f>
        <v>#REF!</v>
      </c>
      <c r="I363" s="223" t="e">
        <f>(H363*($I$11+#REF!))+H363</f>
        <v>#REF!</v>
      </c>
      <c r="J363" s="279" t="e">
        <f>ROUND(I363*#REF!*#REF!,0)</f>
        <v>#REF!</v>
      </c>
      <c r="K363" s="279">
        <f>'тарифы 2018 (1)'!K363</f>
        <v>0</v>
      </c>
      <c r="L363" s="173">
        <f>'тарифы 2018 (1)'!M363</f>
        <v>498</v>
      </c>
      <c r="M363" s="192"/>
      <c r="N363" s="173">
        <f>'тарифы 2018 (1)'!Q363</f>
        <v>840</v>
      </c>
      <c r="O363" s="173">
        <f>'тарифы 2018 (1)'!S363</f>
        <v>603.6</v>
      </c>
      <c r="P363" s="173">
        <f>'тарифы 2018 (1)'!U363</f>
        <v>506</v>
      </c>
      <c r="Q363" s="173">
        <f>'тарифы 2018 (1)'!W363</f>
        <v>658.23396923144958</v>
      </c>
      <c r="R363" s="173">
        <f>'тарифы 2018 (1)'!Y363</f>
        <v>146</v>
      </c>
      <c r="S363" s="173">
        <f>'тарифы 2018 (1)'!AA363</f>
        <v>210</v>
      </c>
      <c r="T363" s="173">
        <f>'тарифы 2018 (1)'!AC363</f>
        <v>809</v>
      </c>
      <c r="U363" s="173">
        <f>'тарифы 2018 (1)'!AE363</f>
        <v>392</v>
      </c>
      <c r="V363" s="173">
        <f>'тарифы 2018 (1)'!AG363</f>
        <v>375</v>
      </c>
      <c r="W363" s="173">
        <f>'тарифы 2018 (1)'!AI363</f>
        <v>699</v>
      </c>
      <c r="X363" s="173">
        <f>'тарифы 2018 (1)'!AK363</f>
        <v>465</v>
      </c>
      <c r="Y363" s="174">
        <v>308</v>
      </c>
      <c r="Z363" s="173"/>
      <c r="AA363" s="173">
        <f>'тарифы 2018 (1)'!AQ363</f>
        <v>1012.112</v>
      </c>
      <c r="AB363" s="173">
        <f>AA363</f>
        <v>1012.112</v>
      </c>
      <c r="AC363" s="173">
        <f>'тарифы 2018 (1)'!AS363</f>
        <v>619</v>
      </c>
      <c r="AD363" s="173">
        <f>'тарифы 2018 (1)'!AU363</f>
        <v>619.83000000000004</v>
      </c>
      <c r="AE363" s="173">
        <f>'тарифы 2018 (1)'!AW363</f>
        <v>439</v>
      </c>
      <c r="AF363" s="173">
        <f>'тарифы 2018 (1)'!AY363</f>
        <v>530</v>
      </c>
      <c r="AG363" s="173">
        <f>'тарифы 2018 (1)'!BA363</f>
        <v>465</v>
      </c>
      <c r="AH363" s="173">
        <f>'тарифы 2018 (1)'!BC363</f>
        <v>559.06200000000001</v>
      </c>
      <c r="AI363" s="173">
        <f>'тарифы 2018 (1)'!BE363</f>
        <v>1108</v>
      </c>
      <c r="AJ363" s="173">
        <f>'тарифы 2018 (1)'!BG363</f>
        <v>636</v>
      </c>
      <c r="AK363" s="173">
        <f>'тарифы 2018 (1)'!BI363</f>
        <v>814</v>
      </c>
      <c r="AL363" s="173">
        <f>'тарифы 2018 (1)'!BK363</f>
        <v>390</v>
      </c>
      <c r="AM363" s="173">
        <f>'тарифы 2018 (1)'!BM363</f>
        <v>562</v>
      </c>
      <c r="AN363" s="173">
        <f>'тарифы 2018 (1)'!BO363</f>
        <v>411</v>
      </c>
      <c r="AO363" s="173">
        <f>'тарифы 2018 (1)'!BQ363</f>
        <v>1294.7</v>
      </c>
      <c r="AP363" s="300">
        <f t="shared" si="25"/>
        <v>606.48749890112322</v>
      </c>
      <c r="AQ363" s="300" t="e">
        <f t="shared" si="26"/>
        <v>#DIV/0!</v>
      </c>
    </row>
    <row r="364" spans="1:43" s="195" customFormat="1" ht="12" customHeight="1" x14ac:dyDescent="0.25">
      <c r="A364" s="1372"/>
      <c r="B364" s="105"/>
      <c r="C364" s="1376"/>
      <c r="D364" s="1377"/>
      <c r="E364" s="1392"/>
      <c r="F364" s="255"/>
      <c r="G364" s="256"/>
      <c r="H364" s="255"/>
      <c r="I364" s="255"/>
      <c r="J364" s="284"/>
      <c r="K364" s="284">
        <f>'тарифы 2018 (1)'!K364</f>
        <v>0</v>
      </c>
      <c r="L364" s="173"/>
      <c r="M364" s="192"/>
      <c r="N364" s="173"/>
      <c r="O364" s="173"/>
      <c r="P364" s="173"/>
      <c r="Q364" s="173"/>
      <c r="R364" s="173"/>
      <c r="S364" s="173"/>
      <c r="T364" s="173"/>
      <c r="U364" s="173"/>
      <c r="V364" s="173"/>
      <c r="W364" s="173"/>
      <c r="X364" s="173"/>
      <c r="Y364" s="174"/>
      <c r="Z364" s="173"/>
      <c r="AA364" s="173"/>
      <c r="AB364" s="173"/>
      <c r="AC364" s="173"/>
      <c r="AD364" s="173"/>
      <c r="AE364" s="173"/>
      <c r="AF364" s="173"/>
      <c r="AG364" s="173"/>
      <c r="AH364" s="173"/>
      <c r="AI364" s="173"/>
      <c r="AJ364" s="173"/>
      <c r="AK364" s="173"/>
      <c r="AL364" s="173"/>
      <c r="AM364" s="173"/>
      <c r="AN364" s="173"/>
      <c r="AO364" s="173"/>
      <c r="AP364" s="300"/>
      <c r="AQ364" s="300"/>
    </row>
    <row r="365" spans="1:43" s="195" customFormat="1" ht="37.5" customHeight="1" x14ac:dyDescent="0.25">
      <c r="A365" s="1372"/>
      <c r="B365" s="105" t="s">
        <v>345</v>
      </c>
      <c r="C365" s="1376"/>
      <c r="D365" s="1377"/>
      <c r="E365" s="1392"/>
      <c r="F365" s="222" t="e">
        <f>#REF!</f>
        <v>#REF!</v>
      </c>
      <c r="G365" s="256">
        <v>0.94</v>
      </c>
      <c r="H365" s="222" t="e">
        <f>F365*G365</f>
        <v>#REF!</v>
      </c>
      <c r="I365" s="223" t="e">
        <f>(H365*($I$11+#REF!))+H365</f>
        <v>#REF!</v>
      </c>
      <c r="J365" s="279" t="e">
        <f>ROUND(I365*#REF!*#REF!,0)</f>
        <v>#REF!</v>
      </c>
      <c r="K365" s="279">
        <f>'тарифы 2018 (1)'!K365</f>
        <v>0</v>
      </c>
      <c r="L365" s="173">
        <f>'тарифы 2018 (1)'!M365</f>
        <v>441</v>
      </c>
      <c r="M365" s="192"/>
      <c r="N365" s="173">
        <f>'тарифы 2018 (1)'!Q365</f>
        <v>744.75</v>
      </c>
      <c r="O365" s="173">
        <f>'тарифы 2018 (1)'!S365</f>
        <v>535.29999999999995</v>
      </c>
      <c r="P365" s="173">
        <f>'тарифы 2018 (1)'!U365</f>
        <v>448</v>
      </c>
      <c r="Q365" s="173">
        <f>'тарифы 2018 (1)'!W365</f>
        <v>583.71691611090819</v>
      </c>
      <c r="R365" s="173">
        <f>'тарифы 2018 (1)'!Y365</f>
        <v>233</v>
      </c>
      <c r="S365" s="173">
        <f>'тарифы 2018 (1)'!AA365</f>
        <v>186.20000000000002</v>
      </c>
      <c r="T365" s="173">
        <f>'тарифы 2018 (1)'!AC365</f>
        <v>717</v>
      </c>
      <c r="U365" s="173">
        <f>'тарифы 2018 (1)'!AE365</f>
        <v>348</v>
      </c>
      <c r="V365" s="173">
        <f>'тарифы 2018 (1)'!AG365</f>
        <v>332</v>
      </c>
      <c r="W365" s="173">
        <f>'тарифы 2018 (1)'!AI365</f>
        <v>619</v>
      </c>
      <c r="X365" s="173">
        <f>'тарифы 2018 (1)'!AK365</f>
        <v>412</v>
      </c>
      <c r="Y365" s="174">
        <v>108</v>
      </c>
      <c r="Z365" s="173"/>
      <c r="AA365" s="173">
        <f>'тарифы 2018 (1)'!AQ365</f>
        <v>898.04199999999992</v>
      </c>
      <c r="AB365" s="173">
        <f>AA365</f>
        <v>898.04199999999992</v>
      </c>
      <c r="AC365" s="173">
        <f>'тарифы 2018 (1)'!AS365</f>
        <v>549</v>
      </c>
      <c r="AD365" s="173">
        <f>'тарифы 2018 (1)'!AU365</f>
        <v>549.66</v>
      </c>
      <c r="AE365" s="173">
        <f>'тарифы 2018 (1)'!AW365</f>
        <v>389</v>
      </c>
      <c r="AF365" s="173">
        <f>'тарифы 2018 (1)'!AY365</f>
        <v>470</v>
      </c>
      <c r="AG365" s="173">
        <f>'тарифы 2018 (1)'!BA365</f>
        <v>414</v>
      </c>
      <c r="AH365" s="173">
        <f>'тарифы 2018 (1)'!BC365</f>
        <v>496.23000000000008</v>
      </c>
      <c r="AI365" s="173">
        <f>'тарифы 2018 (1)'!BE365</f>
        <v>983</v>
      </c>
      <c r="AJ365" s="173">
        <f>'тарифы 2018 (1)'!BG365</f>
        <v>564</v>
      </c>
      <c r="AK365" s="173">
        <f>'тарифы 2018 (1)'!BI365</f>
        <v>722</v>
      </c>
      <c r="AL365" s="173">
        <f>'тарифы 2018 (1)'!BK365</f>
        <v>346</v>
      </c>
      <c r="AM365" s="173">
        <f>'тарифы 2018 (1)'!BM365</f>
        <v>498</v>
      </c>
      <c r="AN365" s="173">
        <f>'тарифы 2018 (1)'!BO365</f>
        <v>365</v>
      </c>
      <c r="AO365" s="173">
        <f>'тарифы 2018 (1)'!BQ365</f>
        <v>892.1</v>
      </c>
      <c r="AP365" s="300">
        <f t="shared" si="25"/>
        <v>526.50146128967526</v>
      </c>
      <c r="AQ365" s="300" t="e">
        <f t="shared" si="26"/>
        <v>#DIV/0!</v>
      </c>
    </row>
    <row r="366" spans="1:43" s="195" customFormat="1" ht="9" customHeight="1" x14ac:dyDescent="0.25">
      <c r="A366" s="1372"/>
      <c r="B366" s="105"/>
      <c r="C366" s="1376"/>
      <c r="D366" s="1377"/>
      <c r="E366" s="1392"/>
      <c r="F366" s="255"/>
      <c r="G366" s="256"/>
      <c r="H366" s="255"/>
      <c r="I366" s="255"/>
      <c r="J366" s="284"/>
      <c r="K366" s="284">
        <f>'тарифы 2018 (1)'!K366</f>
        <v>0</v>
      </c>
      <c r="L366" s="173"/>
      <c r="M366" s="192"/>
      <c r="N366" s="173"/>
      <c r="O366" s="173"/>
      <c r="P366" s="173"/>
      <c r="Q366" s="173"/>
      <c r="R366" s="173"/>
      <c r="S366" s="173"/>
      <c r="T366" s="173"/>
      <c r="U366" s="173"/>
      <c r="V366" s="173"/>
      <c r="W366" s="173"/>
      <c r="X366" s="173"/>
      <c r="Y366" s="174"/>
      <c r="Z366" s="173"/>
      <c r="AA366" s="173"/>
      <c r="AB366" s="173"/>
      <c r="AC366" s="173"/>
      <c r="AD366" s="173"/>
      <c r="AE366" s="173"/>
      <c r="AF366" s="173"/>
      <c r="AG366" s="173"/>
      <c r="AH366" s="173"/>
      <c r="AI366" s="173"/>
      <c r="AJ366" s="173"/>
      <c r="AK366" s="173"/>
      <c r="AL366" s="173"/>
      <c r="AM366" s="173"/>
      <c r="AN366" s="173"/>
      <c r="AO366" s="173"/>
      <c r="AP366" s="300"/>
      <c r="AQ366" s="300"/>
    </row>
    <row r="367" spans="1:43" s="195" customFormat="1" ht="37.5" customHeight="1" x14ac:dyDescent="0.25">
      <c r="A367" s="1372"/>
      <c r="B367" s="105" t="s">
        <v>346</v>
      </c>
      <c r="C367" s="1376"/>
      <c r="D367" s="1377"/>
      <c r="E367" s="1392"/>
      <c r="F367" s="222" t="e">
        <f>#REF!</f>
        <v>#REF!</v>
      </c>
      <c r="G367" s="256">
        <v>0.73</v>
      </c>
      <c r="H367" s="222" t="e">
        <f>F367*G367</f>
        <v>#REF!</v>
      </c>
      <c r="I367" s="223" t="e">
        <f>(H367*($I$11+#REF!))+H367</f>
        <v>#REF!</v>
      </c>
      <c r="J367" s="279" t="e">
        <f>ROUND(I367*#REF!*#REF!,0)</f>
        <v>#REF!</v>
      </c>
      <c r="K367" s="279">
        <f>'тарифы 2018 (1)'!K367</f>
        <v>0</v>
      </c>
      <c r="L367" s="173">
        <f>'тарифы 2018 (1)'!M367</f>
        <v>343</v>
      </c>
      <c r="M367" s="192"/>
      <c r="N367" s="173">
        <f>'тарифы 2018 (1)'!Q367</f>
        <v>579</v>
      </c>
      <c r="O367" s="173">
        <f>'тарифы 2018 (1)'!S367</f>
        <v>415.7</v>
      </c>
      <c r="P367" s="173">
        <f>'тарифы 2018 (1)'!U367</f>
        <v>348</v>
      </c>
      <c r="Q367" s="173">
        <f>'тарифы 2018 (1)'!W367</f>
        <v>453.31207314996067</v>
      </c>
      <c r="R367" s="173">
        <f>'тарифы 2018 (1)'!Y367</f>
        <v>233</v>
      </c>
      <c r="S367" s="173">
        <f>'тарифы 2018 (1)'!AA367</f>
        <v>144.6</v>
      </c>
      <c r="T367" s="173">
        <f>'тарифы 2018 (1)'!AC367</f>
        <v>557</v>
      </c>
      <c r="U367" s="173">
        <f>'тарифы 2018 (1)'!AE367</f>
        <v>270</v>
      </c>
      <c r="V367" s="173">
        <f>'тарифы 2018 (1)'!AG367</f>
        <v>258</v>
      </c>
      <c r="W367" s="173">
        <f>'тарифы 2018 (1)'!AI367</f>
        <v>481</v>
      </c>
      <c r="X367" s="173">
        <f>'тарифы 2018 (1)'!AK367</f>
        <v>320</v>
      </c>
      <c r="Y367" s="174">
        <v>108</v>
      </c>
      <c r="Z367" s="173"/>
      <c r="AA367" s="173">
        <f>'тарифы 2018 (1)'!AQ367</f>
        <v>696.86399999999992</v>
      </c>
      <c r="AB367" s="173">
        <f>AA367</f>
        <v>696.86399999999992</v>
      </c>
      <c r="AC367" s="173">
        <f>'тарифы 2018 (1)'!AS367</f>
        <v>426</v>
      </c>
      <c r="AD367" s="173">
        <f>'тарифы 2018 (1)'!AU367</f>
        <v>426.86</v>
      </c>
      <c r="AE367" s="173">
        <f>'тарифы 2018 (1)'!AW367</f>
        <v>302</v>
      </c>
      <c r="AF367" s="173">
        <f>'тарифы 2018 (1)'!AY367</f>
        <v>365</v>
      </c>
      <c r="AG367" s="173">
        <f>'тарифы 2018 (1)'!BA367</f>
        <v>319</v>
      </c>
      <c r="AH367" s="173">
        <f>'тарифы 2018 (1)'!BC367</f>
        <v>384.84600000000006</v>
      </c>
      <c r="AI367" s="173">
        <f>'тарифы 2018 (1)'!BE367</f>
        <v>763</v>
      </c>
      <c r="AJ367" s="173">
        <f>'тарифы 2018 (1)'!BG367</f>
        <v>438</v>
      </c>
      <c r="AK367" s="173">
        <f>'тарифы 2018 (1)'!BI367</f>
        <v>561</v>
      </c>
      <c r="AL367" s="173">
        <f>'тарифы 2018 (1)'!BK367</f>
        <v>269</v>
      </c>
      <c r="AM367" s="173">
        <f>'тарифы 2018 (1)'!BM367</f>
        <v>386</v>
      </c>
      <c r="AN367" s="173">
        <f>'тарифы 2018 (1)'!BO367</f>
        <v>283</v>
      </c>
      <c r="AO367" s="173">
        <f>'тарифы 2018 (1)'!BQ367</f>
        <v>415.8</v>
      </c>
      <c r="AP367" s="300">
        <f t="shared" si="25"/>
        <v>401.56593118392709</v>
      </c>
      <c r="AQ367" s="300" t="e">
        <f t="shared" si="26"/>
        <v>#DIV/0!</v>
      </c>
    </row>
    <row r="368" spans="1:43" s="195" customFormat="1" ht="6.75" customHeight="1" x14ac:dyDescent="0.25">
      <c r="A368" s="1372"/>
      <c r="B368" s="105"/>
      <c r="C368" s="1376"/>
      <c r="D368" s="1377"/>
      <c r="E368" s="1392"/>
      <c r="F368" s="255"/>
      <c r="G368" s="256"/>
      <c r="H368" s="255"/>
      <c r="I368" s="255"/>
      <c r="J368" s="284"/>
      <c r="K368" s="284">
        <f>'тарифы 2018 (1)'!K368</f>
        <v>0</v>
      </c>
      <c r="L368" s="173"/>
      <c r="M368" s="192"/>
      <c r="N368" s="173"/>
      <c r="O368" s="173"/>
      <c r="P368" s="173"/>
      <c r="Q368" s="173"/>
      <c r="R368" s="173"/>
      <c r="S368" s="173"/>
      <c r="T368" s="173"/>
      <c r="U368" s="173"/>
      <c r="V368" s="173"/>
      <c r="W368" s="173"/>
      <c r="X368" s="173"/>
      <c r="Y368" s="174"/>
      <c r="Z368" s="173"/>
      <c r="AA368" s="173"/>
      <c r="AB368" s="173"/>
      <c r="AC368" s="173"/>
      <c r="AD368" s="173"/>
      <c r="AE368" s="173"/>
      <c r="AF368" s="173"/>
      <c r="AG368" s="173"/>
      <c r="AH368" s="173"/>
      <c r="AI368" s="173"/>
      <c r="AJ368" s="173"/>
      <c r="AK368" s="173"/>
      <c r="AL368" s="173"/>
      <c r="AM368" s="173"/>
      <c r="AN368" s="173"/>
      <c r="AO368" s="173"/>
      <c r="AP368" s="300"/>
      <c r="AQ368" s="300"/>
    </row>
    <row r="369" spans="1:43" s="195" customFormat="1" ht="37.5" customHeight="1" x14ac:dyDescent="0.25">
      <c r="A369" s="1372"/>
      <c r="B369" s="105" t="s">
        <v>347</v>
      </c>
      <c r="C369" s="1376"/>
      <c r="D369" s="1377"/>
      <c r="E369" s="1392"/>
      <c r="F369" s="222" t="e">
        <f>#REF!</f>
        <v>#REF!</v>
      </c>
      <c r="G369" s="256">
        <v>0.34</v>
      </c>
      <c r="H369" s="222" t="e">
        <f>F369*G369</f>
        <v>#REF!</v>
      </c>
      <c r="I369" s="223" t="e">
        <f>(H369*($I$11+#REF!))+H369</f>
        <v>#REF!</v>
      </c>
      <c r="J369" s="279" t="e">
        <f>ROUND(I369*#REF!*#REF!,0)</f>
        <v>#REF!</v>
      </c>
      <c r="K369" s="279">
        <f>'тарифы 2018 (1)'!K369</f>
        <v>0</v>
      </c>
      <c r="L369" s="173">
        <f>'тарифы 2018 (1)'!M369</f>
        <v>160</v>
      </c>
      <c r="M369" s="192"/>
      <c r="N369" s="173">
        <f>'тарифы 2018 (1)'!Q369</f>
        <v>269.25</v>
      </c>
      <c r="O369" s="173">
        <f>'тарифы 2018 (1)'!S369</f>
        <v>193.6</v>
      </c>
      <c r="P369" s="173">
        <f>'тарифы 2018 (1)'!U369</f>
        <v>162</v>
      </c>
      <c r="Q369" s="173">
        <f>'тарифы 2018 (1)'!W369</f>
        <v>211.13165050820086</v>
      </c>
      <c r="R369" s="173">
        <f>'тарифы 2018 (1)'!Y369</f>
        <v>126</v>
      </c>
      <c r="S369" s="173">
        <f>'тарифы 2018 (1)'!AA369</f>
        <v>67.400000000000006</v>
      </c>
      <c r="T369" s="173">
        <f>'тарифы 2018 (1)'!AC369</f>
        <v>259</v>
      </c>
      <c r="U369" s="173">
        <f>'тарифы 2018 (1)'!AE369</f>
        <v>126</v>
      </c>
      <c r="V369" s="173">
        <f>'тарифы 2018 (1)'!AG369</f>
        <v>120</v>
      </c>
      <c r="W369" s="173">
        <f>'тарифы 2018 (1)'!AI369</f>
        <v>224</v>
      </c>
      <c r="X369" s="173">
        <f>'тарифы 2018 (1)'!AK369</f>
        <v>150</v>
      </c>
      <c r="Y369" s="174">
        <v>108</v>
      </c>
      <c r="Z369" s="173"/>
      <c r="AA369" s="173">
        <f>'тарифы 2018 (1)'!AQ369</f>
        <v>324.58099999999996</v>
      </c>
      <c r="AB369" s="173">
        <f>AA369</f>
        <v>324.58099999999996</v>
      </c>
      <c r="AC369" s="173">
        <f>'тарифы 2018 (1)'!AS369</f>
        <v>198</v>
      </c>
      <c r="AD369" s="173">
        <f>'тарифы 2018 (1)'!AU369</f>
        <v>198.81</v>
      </c>
      <c r="AE369" s="173">
        <f>'тарифы 2018 (1)'!AW369</f>
        <v>141</v>
      </c>
      <c r="AF369" s="173">
        <f>'тарифы 2018 (1)'!AY369</f>
        <v>170</v>
      </c>
      <c r="AG369" s="173">
        <f>'тарифы 2018 (1)'!BA369</f>
        <v>146</v>
      </c>
      <c r="AH369" s="173">
        <f>'тарифы 2018 (1)'!BC369</f>
        <v>179.21400000000003</v>
      </c>
      <c r="AI369" s="173">
        <f>'тарифы 2018 (1)'!BE369</f>
        <v>355</v>
      </c>
      <c r="AJ369" s="173">
        <f>'тарифы 2018 (1)'!BG369</f>
        <v>204</v>
      </c>
      <c r="AK369" s="173">
        <f>'тарифы 2018 (1)'!BI369</f>
        <v>261</v>
      </c>
      <c r="AL369" s="173">
        <f>'тарифы 2018 (1)'!BK369</f>
        <v>125</v>
      </c>
      <c r="AM369" s="173">
        <f>'тарифы 2018 (1)'!BM369</f>
        <v>180</v>
      </c>
      <c r="AN369" s="173">
        <f>'тарифы 2018 (1)'!BO369</f>
        <v>132</v>
      </c>
      <c r="AO369" s="173">
        <f>'тарифы 2018 (1)'!BQ369</f>
        <v>415.8</v>
      </c>
      <c r="AP369" s="300">
        <f t="shared" si="25"/>
        <v>197.54884466100719</v>
      </c>
      <c r="AQ369" s="300" t="e">
        <f t="shared" si="26"/>
        <v>#DIV/0!</v>
      </c>
    </row>
    <row r="370" spans="1:43" s="195" customFormat="1" ht="6.75" customHeight="1" thickBot="1" x14ac:dyDescent="0.3">
      <c r="A370" s="1373"/>
      <c r="B370" s="258"/>
      <c r="C370" s="1378"/>
      <c r="D370" s="1379"/>
      <c r="E370" s="1393"/>
      <c r="F370" s="259"/>
      <c r="G370" s="260"/>
      <c r="H370" s="259"/>
      <c r="I370" s="259"/>
      <c r="J370" s="285"/>
      <c r="K370" s="285">
        <f>'тарифы 2018 (1)'!K370</f>
        <v>0</v>
      </c>
      <c r="L370" s="173"/>
      <c r="M370" s="192"/>
      <c r="N370" s="173"/>
      <c r="O370" s="173"/>
      <c r="P370" s="173"/>
      <c r="Q370" s="173"/>
      <c r="R370" s="173"/>
      <c r="S370" s="173"/>
      <c r="T370" s="173"/>
      <c r="U370" s="173"/>
      <c r="V370" s="173"/>
      <c r="W370" s="173"/>
      <c r="X370" s="173"/>
      <c r="Y370" s="174"/>
      <c r="Z370" s="173"/>
      <c r="AA370" s="173"/>
      <c r="AB370" s="173"/>
      <c r="AC370" s="173"/>
      <c r="AD370" s="173"/>
      <c r="AE370" s="173"/>
      <c r="AF370" s="173"/>
      <c r="AG370" s="173"/>
      <c r="AH370" s="173"/>
      <c r="AI370" s="173"/>
      <c r="AJ370" s="173"/>
      <c r="AK370" s="173"/>
      <c r="AL370" s="173"/>
      <c r="AM370" s="173"/>
      <c r="AN370" s="173"/>
      <c r="AO370" s="173"/>
      <c r="AP370" s="300"/>
      <c r="AQ370" s="300"/>
    </row>
    <row r="371" spans="1:43" s="195" customFormat="1" ht="87" customHeight="1" x14ac:dyDescent="0.25">
      <c r="A371" s="1371">
        <v>4</v>
      </c>
      <c r="B371" s="105" t="s">
        <v>348</v>
      </c>
      <c r="C371" s="1374" t="s">
        <v>352</v>
      </c>
      <c r="D371" s="1375"/>
      <c r="E371" s="1380" t="s">
        <v>388</v>
      </c>
      <c r="F371" s="255"/>
      <c r="G371" s="256"/>
      <c r="H371" s="255"/>
      <c r="I371" s="255"/>
      <c r="J371" s="284"/>
      <c r="K371" s="284">
        <f>'тарифы 2018 (1)'!K371</f>
        <v>0</v>
      </c>
      <c r="L371" s="173"/>
      <c r="M371" s="192"/>
      <c r="N371" s="173"/>
      <c r="O371" s="173"/>
      <c r="P371" s="173"/>
      <c r="Q371" s="173"/>
      <c r="R371" s="173"/>
      <c r="S371" s="173"/>
      <c r="T371" s="173"/>
      <c r="U371" s="173"/>
      <c r="V371" s="173"/>
      <c r="W371" s="173"/>
      <c r="X371" s="173"/>
      <c r="Y371" s="174"/>
      <c r="Z371" s="173"/>
      <c r="AA371" s="173"/>
      <c r="AB371" s="173"/>
      <c r="AC371" s="173"/>
      <c r="AD371" s="173"/>
      <c r="AE371" s="173"/>
      <c r="AF371" s="173"/>
      <c r="AG371" s="173"/>
      <c r="AH371" s="173"/>
      <c r="AI371" s="173"/>
      <c r="AJ371" s="173"/>
      <c r="AK371" s="173"/>
      <c r="AL371" s="173"/>
      <c r="AM371" s="173"/>
      <c r="AN371" s="173"/>
      <c r="AO371" s="173"/>
      <c r="AP371" s="300"/>
      <c r="AQ371" s="300"/>
    </row>
    <row r="372" spans="1:43" s="195" customFormat="1" ht="37.5" customHeight="1" x14ac:dyDescent="0.25">
      <c r="A372" s="1372"/>
      <c r="B372" s="105" t="s">
        <v>342</v>
      </c>
      <c r="C372" s="1376"/>
      <c r="D372" s="1377"/>
      <c r="E372" s="1381"/>
      <c r="F372" s="222" t="e">
        <f>#REF!</f>
        <v>#REF!</v>
      </c>
      <c r="G372" s="256">
        <v>0.52</v>
      </c>
      <c r="H372" s="222" t="e">
        <f>F372*G372</f>
        <v>#REF!</v>
      </c>
      <c r="I372" s="223" t="e">
        <f>(H372*($I$11+#REF!))+H372</f>
        <v>#REF!</v>
      </c>
      <c r="J372" s="279" t="e">
        <f>ROUND(I372*#REF!*#REF!,0)</f>
        <v>#REF!</v>
      </c>
      <c r="K372" s="279">
        <f>'тарифы 2018 (1)'!K372</f>
        <v>0</v>
      </c>
      <c r="L372" s="173">
        <f>'тарифы 2018 (1)'!M372</f>
        <v>244</v>
      </c>
      <c r="M372" s="192"/>
      <c r="N372" s="173">
        <f>'тарифы 2018 (1)'!Q372</f>
        <v>412.5</v>
      </c>
      <c r="O372" s="173">
        <f>'тарифы 2018 (1)'!S372</f>
        <v>296.10000000000002</v>
      </c>
      <c r="P372" s="173">
        <f>'тарифы 2018 (1)'!U372</f>
        <v>248</v>
      </c>
      <c r="Q372" s="173">
        <f>'тарифы 2018 (1)'!W372</f>
        <v>322.90723018901309</v>
      </c>
      <c r="R372" s="173">
        <f>'тарифы 2018 (1)'!Y372</f>
        <v>126</v>
      </c>
      <c r="S372" s="173">
        <f>'тарифы 2018 (1)'!AA372</f>
        <v>103</v>
      </c>
      <c r="T372" s="173">
        <f>'тарифы 2018 (1)'!AC372</f>
        <v>396</v>
      </c>
      <c r="U372" s="173">
        <f>'тарифы 2018 (1)'!AE372</f>
        <v>192</v>
      </c>
      <c r="V372" s="173">
        <f>'тарифы 2018 (1)'!AG372</f>
        <v>184</v>
      </c>
      <c r="W372" s="173">
        <f>'тарифы 2018 (1)'!AI372</f>
        <v>343</v>
      </c>
      <c r="X372" s="173">
        <f>'тарифы 2018 (1)'!AK372</f>
        <v>228</v>
      </c>
      <c r="Y372" s="174">
        <v>120</v>
      </c>
      <c r="Z372" s="173">
        <f>'тарифы 2018 (1)'!AO372</f>
        <v>127.8</v>
      </c>
      <c r="AA372" s="173">
        <f>'тарифы 2018 (1)'!AQ372</f>
        <v>135.84699999999998</v>
      </c>
      <c r="AB372" s="173">
        <f>AA372</f>
        <v>135.84699999999998</v>
      </c>
      <c r="AC372" s="173">
        <f>'тарифы 2018 (1)'!AS372</f>
        <v>303</v>
      </c>
      <c r="AD372" s="173">
        <f>'тарифы 2018 (1)'!AU372</f>
        <v>304.07</v>
      </c>
      <c r="AE372" s="173">
        <f>'тарифы 2018 (1)'!AW372</f>
        <v>215</v>
      </c>
      <c r="AF372" s="173">
        <f>'тарифы 2018 (1)'!AY372</f>
        <v>123.318</v>
      </c>
      <c r="AG372" s="173">
        <f>'тарифы 2018 (1)'!BA372</f>
        <v>229.99999999999997</v>
      </c>
      <c r="AH372" s="173">
        <f>'тарифы 2018 (1)'!BC372</f>
        <v>274.17599999999999</v>
      </c>
      <c r="AI372" s="173">
        <f>'тарифы 2018 (1)'!BE372</f>
        <v>544</v>
      </c>
      <c r="AJ372" s="173">
        <f>'тарифы 2018 (1)'!BG372</f>
        <v>84</v>
      </c>
      <c r="AK372" s="173">
        <f>'тарифы 2018 (1)'!BI372</f>
        <v>399</v>
      </c>
      <c r="AL372" s="173">
        <f>'тарифы 2018 (1)'!BK372</f>
        <v>191</v>
      </c>
      <c r="AM372" s="173">
        <f>'тарифы 2018 (1)'!BM372</f>
        <v>275</v>
      </c>
      <c r="AN372" s="173">
        <f>'тарифы 2018 (1)'!BO372</f>
        <v>202</v>
      </c>
      <c r="AO372" s="173">
        <f>'тарифы 2018 (1)'!BQ372</f>
        <v>138.82029524000001</v>
      </c>
      <c r="AP372" s="300">
        <f t="shared" si="25"/>
        <v>237.87536294582804</v>
      </c>
      <c r="AQ372" s="300" t="e">
        <f t="shared" si="26"/>
        <v>#DIV/0!</v>
      </c>
    </row>
    <row r="373" spans="1:43" s="195" customFormat="1" ht="6.75" customHeight="1" x14ac:dyDescent="0.25">
      <c r="A373" s="1372"/>
      <c r="B373" s="105"/>
      <c r="C373" s="1376"/>
      <c r="D373" s="1377"/>
      <c r="E373" s="1381"/>
      <c r="F373" s="255"/>
      <c r="G373" s="256"/>
      <c r="H373" s="255"/>
      <c r="I373" s="255"/>
      <c r="J373" s="284"/>
      <c r="K373" s="284">
        <f>'тарифы 2018 (1)'!K373</f>
        <v>0</v>
      </c>
      <c r="L373" s="173"/>
      <c r="M373" s="192"/>
      <c r="N373" s="173"/>
      <c r="O373" s="173"/>
      <c r="P373" s="173"/>
      <c r="Q373" s="173"/>
      <c r="R373" s="173"/>
      <c r="S373" s="173"/>
      <c r="T373" s="173"/>
      <c r="U373" s="173"/>
      <c r="V373" s="173"/>
      <c r="W373" s="173"/>
      <c r="X373" s="173"/>
      <c r="Y373" s="174"/>
      <c r="Z373" s="173"/>
      <c r="AA373" s="173"/>
      <c r="AB373" s="173"/>
      <c r="AC373" s="173"/>
      <c r="AD373" s="173"/>
      <c r="AE373" s="173"/>
      <c r="AF373" s="173"/>
      <c r="AG373" s="173"/>
      <c r="AH373" s="173"/>
      <c r="AI373" s="173"/>
      <c r="AJ373" s="173"/>
      <c r="AK373" s="173"/>
      <c r="AL373" s="173"/>
      <c r="AM373" s="173"/>
      <c r="AN373" s="173"/>
      <c r="AO373" s="173"/>
      <c r="AP373" s="300"/>
      <c r="AQ373" s="300"/>
    </row>
    <row r="374" spans="1:43" s="195" customFormat="1" ht="37.5" customHeight="1" x14ac:dyDescent="0.25">
      <c r="A374" s="1372"/>
      <c r="B374" s="105" t="s">
        <v>349</v>
      </c>
      <c r="C374" s="1376"/>
      <c r="D374" s="1377"/>
      <c r="E374" s="1381"/>
      <c r="F374" s="222" t="e">
        <f>#REF!</f>
        <v>#REF!</v>
      </c>
      <c r="G374" s="256">
        <v>0.84</v>
      </c>
      <c r="H374" s="222" t="e">
        <f>F374*G374</f>
        <v>#REF!</v>
      </c>
      <c r="I374" s="223" t="e">
        <f>(H374*($I$11+#REF!))+H374</f>
        <v>#REF!</v>
      </c>
      <c r="J374" s="279" t="e">
        <f>ROUND(I374*#REF!*#REF!,0)</f>
        <v>#REF!</v>
      </c>
      <c r="K374" s="279">
        <f>'тарифы 2018 (1)'!K374</f>
        <v>0</v>
      </c>
      <c r="L374" s="173">
        <f>'тарифы 2018 (1)'!M374</f>
        <v>394</v>
      </c>
      <c r="M374" s="192"/>
      <c r="N374" s="173">
        <f>'тарифы 2018 (1)'!Q374</f>
        <v>666</v>
      </c>
      <c r="O374" s="173">
        <f>'тарифы 2018 (1)'!S374</f>
        <v>478.3</v>
      </c>
      <c r="P374" s="173">
        <f>'тарифы 2018 (1)'!U374</f>
        <v>401</v>
      </c>
      <c r="Q374" s="173">
        <f>'тарифы 2018 (1)'!W374</f>
        <v>521.6193718437903</v>
      </c>
      <c r="R374" s="173">
        <f>'тарифы 2018 (1)'!Y374</f>
        <v>146</v>
      </c>
      <c r="S374" s="173">
        <f>'тарифы 2018 (1)'!AA374</f>
        <v>166.4</v>
      </c>
      <c r="T374" s="173">
        <f>'тарифы 2018 (1)'!AC374</f>
        <v>641</v>
      </c>
      <c r="U374" s="173">
        <f>'тарифы 2018 (1)'!AE374</f>
        <v>311</v>
      </c>
      <c r="V374" s="173">
        <f>'тарифы 2018 (1)'!AG374</f>
        <v>297</v>
      </c>
      <c r="W374" s="173">
        <f>'тарифы 2018 (1)'!AI374</f>
        <v>553</v>
      </c>
      <c r="X374" s="173">
        <f>'тарифы 2018 (1)'!AK374</f>
        <v>368</v>
      </c>
      <c r="Y374" s="174">
        <v>196</v>
      </c>
      <c r="Z374" s="173">
        <f>'тарифы 2018 (1)'!AO374</f>
        <v>213</v>
      </c>
      <c r="AA374" s="173">
        <f>'тарифы 2018 (1)'!AQ374</f>
        <v>225.029</v>
      </c>
      <c r="AB374" s="173">
        <f>AA374</f>
        <v>225.029</v>
      </c>
      <c r="AC374" s="173">
        <f>'тарифы 2018 (1)'!AS374</f>
        <v>490</v>
      </c>
      <c r="AD374" s="173">
        <f>'тарифы 2018 (1)'!AU374</f>
        <v>491.19</v>
      </c>
      <c r="AE374" s="173">
        <f>'тарифы 2018 (1)'!AW374</f>
        <v>348</v>
      </c>
      <c r="AF374" s="173">
        <f>'тарифы 2018 (1)'!AY374</f>
        <v>205.53</v>
      </c>
      <c r="AG374" s="173">
        <f>'тарифы 2018 (1)'!BA374</f>
        <v>370</v>
      </c>
      <c r="AH374" s="173">
        <f>'тарифы 2018 (1)'!BC374</f>
        <v>443.39400000000006</v>
      </c>
      <c r="AI374" s="173">
        <f>'тарифы 2018 (1)'!BE374</f>
        <v>878</v>
      </c>
      <c r="AJ374" s="173">
        <f>'тарифы 2018 (1)'!BG374</f>
        <v>141</v>
      </c>
      <c r="AK374" s="173">
        <f>'тарифы 2018 (1)'!BI374</f>
        <v>645</v>
      </c>
      <c r="AL374" s="173">
        <f>'тарифы 2018 (1)'!BK374</f>
        <v>309</v>
      </c>
      <c r="AM374" s="173">
        <f>'тарифы 2018 (1)'!BM374</f>
        <v>445</v>
      </c>
      <c r="AN374" s="173">
        <f>'тарифы 2018 (1)'!BO374</f>
        <v>326</v>
      </c>
      <c r="AO374" s="173">
        <f>'тарифы 2018 (1)'!BQ374</f>
        <v>231.35803812</v>
      </c>
      <c r="AP374" s="300">
        <f t="shared" si="25"/>
        <v>383.64997965392388</v>
      </c>
      <c r="AQ374" s="300" t="e">
        <f t="shared" si="26"/>
        <v>#DIV/0!</v>
      </c>
    </row>
    <row r="375" spans="1:43" s="195" customFormat="1" ht="11.25" customHeight="1" x14ac:dyDescent="0.25">
      <c r="A375" s="1372"/>
      <c r="B375" s="105"/>
      <c r="C375" s="1376"/>
      <c r="D375" s="1377"/>
      <c r="E375" s="1381"/>
      <c r="F375" s="255"/>
      <c r="G375" s="256"/>
      <c r="H375" s="255"/>
      <c r="I375" s="255"/>
      <c r="J375" s="284"/>
      <c r="K375" s="284">
        <f>'тарифы 2018 (1)'!K375</f>
        <v>0</v>
      </c>
      <c r="L375" s="173"/>
      <c r="M375" s="192"/>
      <c r="N375" s="173"/>
      <c r="O375" s="173"/>
      <c r="P375" s="173"/>
      <c r="Q375" s="173"/>
      <c r="R375" s="173"/>
      <c r="S375" s="173"/>
      <c r="T375" s="173"/>
      <c r="U375" s="173"/>
      <c r="V375" s="173"/>
      <c r="W375" s="173"/>
      <c r="X375" s="173"/>
      <c r="Y375" s="174"/>
      <c r="Z375" s="173"/>
      <c r="AA375" s="173"/>
      <c r="AB375" s="173"/>
      <c r="AC375" s="173"/>
      <c r="AD375" s="173"/>
      <c r="AE375" s="173"/>
      <c r="AF375" s="173"/>
      <c r="AG375" s="173"/>
      <c r="AH375" s="173"/>
      <c r="AI375" s="173"/>
      <c r="AJ375" s="173"/>
      <c r="AK375" s="173"/>
      <c r="AL375" s="173"/>
      <c r="AM375" s="173"/>
      <c r="AN375" s="173"/>
      <c r="AO375" s="173"/>
      <c r="AP375" s="300"/>
      <c r="AQ375" s="300"/>
    </row>
    <row r="376" spans="1:43" s="195" customFormat="1" ht="51.75" customHeight="1" x14ac:dyDescent="0.25">
      <c r="A376" s="1372"/>
      <c r="B376" s="105" t="s">
        <v>344</v>
      </c>
      <c r="C376" s="1376"/>
      <c r="D376" s="1377"/>
      <c r="E376" s="1381"/>
      <c r="F376" s="222" t="e">
        <f>#REF!</f>
        <v>#REF!</v>
      </c>
      <c r="G376" s="256">
        <v>1.05</v>
      </c>
      <c r="H376" s="222" t="e">
        <f>F376*G376</f>
        <v>#REF!</v>
      </c>
      <c r="I376" s="223" t="e">
        <f>(H376*($I$11+#REF!))+H376</f>
        <v>#REF!</v>
      </c>
      <c r="J376" s="279" t="e">
        <f>ROUND(I376*#REF!*#REF!,0)</f>
        <v>#REF!</v>
      </c>
      <c r="K376" s="279">
        <f>'тарифы 2018 (1)'!K376</f>
        <v>0</v>
      </c>
      <c r="L376" s="173">
        <f>'тарифы 2018 (1)'!M376</f>
        <v>493</v>
      </c>
      <c r="M376" s="192"/>
      <c r="N376" s="173">
        <f>'тарифы 2018 (1)'!Q376</f>
        <v>832.5</v>
      </c>
      <c r="O376" s="173">
        <f>'тарифы 2018 (1)'!S376</f>
        <v>597.9</v>
      </c>
      <c r="P376" s="173">
        <f>'тарифы 2018 (1)'!U376</f>
        <v>501</v>
      </c>
      <c r="Q376" s="173">
        <f>'тарифы 2018 (1)'!W376</f>
        <v>652.02421480473777</v>
      </c>
      <c r="R376" s="173">
        <f>'тарифы 2018 (1)'!Y376</f>
        <v>146</v>
      </c>
      <c r="S376" s="173">
        <f>'тарифы 2018 (1)'!AA376</f>
        <v>208</v>
      </c>
      <c r="T376" s="173">
        <f>'тарифы 2018 (1)'!AC376</f>
        <v>801</v>
      </c>
      <c r="U376" s="173">
        <f>'тарифы 2018 (1)'!AE376</f>
        <v>389</v>
      </c>
      <c r="V376" s="173">
        <f>'тарифы 2018 (1)'!AG376</f>
        <v>371</v>
      </c>
      <c r="W376" s="173">
        <f>'тарифы 2018 (1)'!AI376</f>
        <v>691</v>
      </c>
      <c r="X376" s="173">
        <f>'тарифы 2018 (1)'!AK376</f>
        <v>460</v>
      </c>
      <c r="Y376" s="174">
        <v>308</v>
      </c>
      <c r="Z376" s="173"/>
      <c r="AA376" s="173">
        <f>'тарифы 2018 (1)'!AQ376</f>
        <v>359.839</v>
      </c>
      <c r="AB376" s="173">
        <f>AA376</f>
        <v>359.839</v>
      </c>
      <c r="AC376" s="173">
        <f>'тарифы 2018 (1)'!AS376</f>
        <v>613</v>
      </c>
      <c r="AD376" s="173">
        <f>'тарифы 2018 (1)'!AU376</f>
        <v>613.98</v>
      </c>
      <c r="AE376" s="173">
        <f>'тарифы 2018 (1)'!AW376</f>
        <v>435</v>
      </c>
      <c r="AF376" s="173">
        <f>'тарифы 2018 (1)'!AY376</f>
        <v>328.84800000000001</v>
      </c>
      <c r="AG376" s="173">
        <f>'тарифы 2018 (1)'!BA376</f>
        <v>465</v>
      </c>
      <c r="AH376" s="173">
        <f>'тарифы 2018 (1)'!BC376</f>
        <v>554.06400000000008</v>
      </c>
      <c r="AI376" s="173">
        <f>'тарифы 2018 (1)'!BE376</f>
        <v>1098</v>
      </c>
      <c r="AJ376" s="173">
        <f>'тарифы 2018 (1)'!BG376</f>
        <v>227</v>
      </c>
      <c r="AK376" s="173">
        <f>'тарифы 2018 (1)'!BI376</f>
        <v>807</v>
      </c>
      <c r="AL376" s="173">
        <f>'тарифы 2018 (1)'!BK376</f>
        <v>387</v>
      </c>
      <c r="AM376" s="173">
        <f>'тарифы 2018 (1)'!BM376</f>
        <v>557</v>
      </c>
      <c r="AN376" s="173">
        <f>'тарифы 2018 (1)'!BO376</f>
        <v>408</v>
      </c>
      <c r="AO376" s="173">
        <f>'тарифы 2018 (1)'!BQ376</f>
        <v>1282.6000000000001</v>
      </c>
      <c r="AP376" s="300">
        <f t="shared" si="25"/>
        <v>533.80693624302637</v>
      </c>
      <c r="AQ376" s="300" t="e">
        <f t="shared" si="26"/>
        <v>#DIV/0!</v>
      </c>
    </row>
    <row r="377" spans="1:43" s="195" customFormat="1" ht="14.25" customHeight="1" x14ac:dyDescent="0.25">
      <c r="A377" s="1372"/>
      <c r="B377" s="105"/>
      <c r="C377" s="1376"/>
      <c r="D377" s="1377"/>
      <c r="E377" s="1381"/>
      <c r="F377" s="255"/>
      <c r="G377" s="256"/>
      <c r="H377" s="255"/>
      <c r="I377" s="255"/>
      <c r="J377" s="284"/>
      <c r="K377" s="284">
        <f>'тарифы 2018 (1)'!K377</f>
        <v>0</v>
      </c>
      <c r="L377" s="173"/>
      <c r="M377" s="192"/>
      <c r="N377" s="173"/>
      <c r="O377" s="173"/>
      <c r="P377" s="173"/>
      <c r="Q377" s="173"/>
      <c r="R377" s="173"/>
      <c r="S377" s="173"/>
      <c r="T377" s="173"/>
      <c r="U377" s="173"/>
      <c r="V377" s="173"/>
      <c r="W377" s="173"/>
      <c r="X377" s="173"/>
      <c r="Y377" s="174"/>
      <c r="Z377" s="173"/>
      <c r="AA377" s="173"/>
      <c r="AB377" s="173"/>
      <c r="AC377" s="173"/>
      <c r="AD377" s="173"/>
      <c r="AE377" s="173"/>
      <c r="AF377" s="173"/>
      <c r="AG377" s="173"/>
      <c r="AH377" s="173"/>
      <c r="AI377" s="173"/>
      <c r="AJ377" s="173"/>
      <c r="AK377" s="173"/>
      <c r="AL377" s="173"/>
      <c r="AM377" s="173"/>
      <c r="AN377" s="173"/>
      <c r="AO377" s="173"/>
      <c r="AP377" s="300"/>
      <c r="AQ377" s="300"/>
    </row>
    <row r="378" spans="1:43" s="195" customFormat="1" ht="37.5" customHeight="1" x14ac:dyDescent="0.25">
      <c r="A378" s="1372"/>
      <c r="B378" s="105" t="s">
        <v>350</v>
      </c>
      <c r="C378" s="1376"/>
      <c r="D378" s="1377"/>
      <c r="E378" s="1381"/>
      <c r="F378" s="222" t="e">
        <f>#REF!</f>
        <v>#REF!</v>
      </c>
      <c r="G378" s="256">
        <v>0.94</v>
      </c>
      <c r="H378" s="222" t="e">
        <f>F378*G378</f>
        <v>#REF!</v>
      </c>
      <c r="I378" s="223" t="e">
        <f>(H378*($I$11+#REF!))+H378</f>
        <v>#REF!</v>
      </c>
      <c r="J378" s="279" t="e">
        <f>ROUND(I378*#REF!*#REF!,0)</f>
        <v>#REF!</v>
      </c>
      <c r="K378" s="279">
        <f>'тарифы 2018 (1)'!K378</f>
        <v>0</v>
      </c>
      <c r="L378" s="173">
        <f>'тарифы 2018 (1)'!M378</f>
        <v>441</v>
      </c>
      <c r="M378" s="192"/>
      <c r="N378" s="173">
        <f>'тарифы 2018 (1)'!Q378</f>
        <v>744.75</v>
      </c>
      <c r="O378" s="173">
        <f>'тарифы 2018 (1)'!S378</f>
        <v>535.29999999999995</v>
      </c>
      <c r="P378" s="173">
        <f>'тарифы 2018 (1)'!U378</f>
        <v>448</v>
      </c>
      <c r="Q378" s="173">
        <f>'тарифы 2018 (1)'!W378</f>
        <v>583.71691611090819</v>
      </c>
      <c r="R378" s="173">
        <f>'тарифы 2018 (1)'!Y378</f>
        <v>233</v>
      </c>
      <c r="S378" s="173">
        <f>'тарифы 2018 (1)'!AA378</f>
        <v>186.20000000000002</v>
      </c>
      <c r="T378" s="173">
        <f>'тарифы 2018 (1)'!AC378</f>
        <v>717</v>
      </c>
      <c r="U378" s="173">
        <f>'тарифы 2018 (1)'!AE378</f>
        <v>348</v>
      </c>
      <c r="V378" s="173">
        <f>'тарифы 2018 (1)'!AG378</f>
        <v>332</v>
      </c>
      <c r="W378" s="173">
        <f>'тарифы 2018 (1)'!AI378</f>
        <v>619</v>
      </c>
      <c r="X378" s="173">
        <f>'тарифы 2018 (1)'!AK378</f>
        <v>412</v>
      </c>
      <c r="Y378" s="174">
        <v>108</v>
      </c>
      <c r="Z378" s="173"/>
      <c r="AA378" s="173">
        <f>'тарифы 2018 (1)'!AQ378</f>
        <v>120.29199999999999</v>
      </c>
      <c r="AB378" s="173">
        <f>AA378</f>
        <v>120.29199999999999</v>
      </c>
      <c r="AC378" s="173">
        <f>'тарифы 2018 (1)'!AS378</f>
        <v>549</v>
      </c>
      <c r="AD378" s="173">
        <f>'тарифы 2018 (1)'!AU378</f>
        <v>549.66</v>
      </c>
      <c r="AE378" s="173">
        <f>'тарифы 2018 (1)'!AW378</f>
        <v>389</v>
      </c>
      <c r="AF378" s="173">
        <f>'тарифы 2018 (1)'!AY378</f>
        <v>219.232</v>
      </c>
      <c r="AG378" s="173">
        <f>'тарифы 2018 (1)'!BA378</f>
        <v>414</v>
      </c>
      <c r="AH378" s="173">
        <f>'тарифы 2018 (1)'!BC378</f>
        <v>496.23000000000008</v>
      </c>
      <c r="AI378" s="173">
        <f>'тарифы 2018 (1)'!BE378</f>
        <v>983</v>
      </c>
      <c r="AJ378" s="173">
        <f>'тарифы 2018 (1)'!BG378</f>
        <v>203</v>
      </c>
      <c r="AK378" s="173">
        <f>'тарифы 2018 (1)'!BI378</f>
        <v>722</v>
      </c>
      <c r="AL378" s="173">
        <f>'тарифы 2018 (1)'!BK378</f>
        <v>346</v>
      </c>
      <c r="AM378" s="173">
        <f>'тарифы 2018 (1)'!BM378</f>
        <v>498</v>
      </c>
      <c r="AN378" s="173">
        <f>'тарифы 2018 (1)'!BO378</f>
        <v>365</v>
      </c>
      <c r="AO378" s="173">
        <f>'тарифы 2018 (1)'!BQ378</f>
        <v>1148.4000000000001</v>
      </c>
      <c r="AP378" s="300">
        <f t="shared" si="25"/>
        <v>458.25260414681816</v>
      </c>
      <c r="AQ378" s="300" t="e">
        <f t="shared" si="26"/>
        <v>#DIV/0!</v>
      </c>
    </row>
    <row r="379" spans="1:43" s="195" customFormat="1" ht="23.25" customHeight="1" x14ac:dyDescent="0.25">
      <c r="A379" s="1372"/>
      <c r="B379" s="105" t="s">
        <v>351</v>
      </c>
      <c r="C379" s="1376"/>
      <c r="D379" s="1377"/>
      <c r="E379" s="1381"/>
      <c r="F379" s="255"/>
      <c r="G379" s="256"/>
      <c r="H379" s="255"/>
      <c r="I379" s="255"/>
      <c r="J379" s="284"/>
      <c r="K379" s="284">
        <f>'тарифы 2018 (1)'!K379</f>
        <v>0</v>
      </c>
      <c r="L379" s="173"/>
      <c r="M379" s="192"/>
      <c r="N379" s="173"/>
      <c r="O379" s="173"/>
      <c r="P379" s="173"/>
      <c r="Q379" s="173"/>
      <c r="R379" s="173"/>
      <c r="S379" s="173"/>
      <c r="T379" s="173"/>
      <c r="U379" s="173"/>
      <c r="V379" s="173"/>
      <c r="W379" s="173"/>
      <c r="X379" s="173"/>
      <c r="Y379" s="174"/>
      <c r="Z379" s="173"/>
      <c r="AA379" s="173"/>
      <c r="AB379" s="173"/>
      <c r="AC379" s="173"/>
      <c r="AD379" s="173"/>
      <c r="AE379" s="173"/>
      <c r="AF379" s="173"/>
      <c r="AG379" s="173"/>
      <c r="AH379" s="173"/>
      <c r="AI379" s="173"/>
      <c r="AJ379" s="173"/>
      <c r="AK379" s="173"/>
      <c r="AL379" s="173"/>
      <c r="AM379" s="173"/>
      <c r="AN379" s="173"/>
      <c r="AO379" s="173"/>
      <c r="AP379" s="300"/>
      <c r="AQ379" s="300"/>
    </row>
    <row r="380" spans="1:43" s="195" customFormat="1" ht="9" customHeight="1" x14ac:dyDescent="0.25">
      <c r="A380" s="1372"/>
      <c r="B380" s="105"/>
      <c r="C380" s="1376"/>
      <c r="D380" s="1377"/>
      <c r="E380" s="1381"/>
      <c r="F380" s="255"/>
      <c r="G380" s="256"/>
      <c r="H380" s="255"/>
      <c r="I380" s="255"/>
      <c r="J380" s="284"/>
      <c r="K380" s="284">
        <f>'тарифы 2018 (1)'!K380</f>
        <v>0</v>
      </c>
      <c r="L380" s="173"/>
      <c r="M380" s="192"/>
      <c r="N380" s="173"/>
      <c r="O380" s="173"/>
      <c r="P380" s="173"/>
      <c r="Q380" s="173"/>
      <c r="R380" s="173"/>
      <c r="S380" s="173"/>
      <c r="T380" s="173"/>
      <c r="U380" s="173"/>
      <c r="V380" s="173"/>
      <c r="W380" s="173"/>
      <c r="X380" s="173"/>
      <c r="Y380" s="174" t="s">
        <v>364</v>
      </c>
      <c r="Z380" s="173"/>
      <c r="AA380" s="173"/>
      <c r="AB380" s="173"/>
      <c r="AC380" s="173"/>
      <c r="AD380" s="173"/>
      <c r="AE380" s="173"/>
      <c r="AF380" s="173"/>
      <c r="AG380" s="173"/>
      <c r="AH380" s="173"/>
      <c r="AI380" s="173"/>
      <c r="AJ380" s="173"/>
      <c r="AK380" s="173"/>
      <c r="AL380" s="173"/>
      <c r="AM380" s="173"/>
      <c r="AN380" s="173"/>
      <c r="AO380" s="173"/>
      <c r="AP380" s="300"/>
      <c r="AQ380" s="300"/>
    </row>
    <row r="381" spans="1:43" s="195" customFormat="1" ht="37.5" customHeight="1" x14ac:dyDescent="0.25">
      <c r="A381" s="1372"/>
      <c r="B381" s="105" t="s">
        <v>346</v>
      </c>
      <c r="C381" s="1376"/>
      <c r="D381" s="1377"/>
      <c r="E381" s="1381"/>
      <c r="F381" s="222" t="e">
        <f>#REF!</f>
        <v>#REF!</v>
      </c>
      <c r="G381" s="256">
        <v>0.73</v>
      </c>
      <c r="H381" s="222" t="e">
        <f>F381*G381</f>
        <v>#REF!</v>
      </c>
      <c r="I381" s="223" t="e">
        <f>(H381*($I$11+#REF!))+H381</f>
        <v>#REF!</v>
      </c>
      <c r="J381" s="279" t="e">
        <f>ROUND(I381*#REF!*#REF!,0)</f>
        <v>#REF!</v>
      </c>
      <c r="K381" s="279">
        <f>'тарифы 2018 (1)'!K381</f>
        <v>0</v>
      </c>
      <c r="L381" s="173">
        <f>'тарифы 2018 (1)'!M381</f>
        <v>343</v>
      </c>
      <c r="M381" s="192"/>
      <c r="N381" s="173">
        <f>'тарифы 2018 (1)'!Q381</f>
        <v>579</v>
      </c>
      <c r="O381" s="173">
        <f>'тарифы 2018 (1)'!S381</f>
        <v>415.7</v>
      </c>
      <c r="P381" s="173">
        <f>'тарифы 2018 (1)'!U381</f>
        <v>348</v>
      </c>
      <c r="Q381" s="173">
        <f>'тарифы 2018 (1)'!W381</f>
        <v>453.31207314996067</v>
      </c>
      <c r="R381" s="173">
        <f>'тарифы 2018 (1)'!Y381</f>
        <v>233</v>
      </c>
      <c r="S381" s="173">
        <f>'тарифы 2018 (1)'!AA381</f>
        <v>144.6</v>
      </c>
      <c r="T381" s="173">
        <f>'тарифы 2018 (1)'!AC381</f>
        <v>557</v>
      </c>
      <c r="U381" s="173">
        <f>'тарифы 2018 (1)'!AE381</f>
        <v>270</v>
      </c>
      <c r="V381" s="173">
        <f>'тарифы 2018 (1)'!AG381</f>
        <v>258</v>
      </c>
      <c r="W381" s="173">
        <f>'тарифы 2018 (1)'!AI381</f>
        <v>481</v>
      </c>
      <c r="X381" s="173">
        <f>'тарифы 2018 (1)'!AK381</f>
        <v>320</v>
      </c>
      <c r="Y381" s="174">
        <v>108</v>
      </c>
      <c r="Z381" s="173"/>
      <c r="AA381" s="173">
        <f>'тарифы 2018 (1)'!AQ381</f>
        <v>696.86399999999992</v>
      </c>
      <c r="AB381" s="173">
        <f>AA381</f>
        <v>696.86399999999992</v>
      </c>
      <c r="AC381" s="173">
        <f>'тарифы 2018 (1)'!AS381</f>
        <v>426</v>
      </c>
      <c r="AD381" s="173">
        <f>'тарифы 2018 (1)'!AU381</f>
        <v>426.86</v>
      </c>
      <c r="AE381" s="173">
        <f>'тарифы 2018 (1)'!AW381</f>
        <v>302</v>
      </c>
      <c r="AF381" s="173">
        <f>'тарифы 2018 (1)'!AY381</f>
        <v>109.616</v>
      </c>
      <c r="AG381" s="173">
        <f>'тарифы 2018 (1)'!BA381</f>
        <v>319</v>
      </c>
      <c r="AH381" s="173">
        <f>'тарифы 2018 (1)'!BC381</f>
        <v>384.84600000000006</v>
      </c>
      <c r="AI381" s="173">
        <f>'тарифы 2018 (1)'!BE381</f>
        <v>763</v>
      </c>
      <c r="AJ381" s="173">
        <f>'тарифы 2018 (1)'!BG381</f>
        <v>123</v>
      </c>
      <c r="AK381" s="173">
        <f>'тарифы 2018 (1)'!BI381</f>
        <v>561</v>
      </c>
      <c r="AL381" s="173">
        <f>'тарифы 2018 (1)'!BK381</f>
        <v>269</v>
      </c>
      <c r="AM381" s="173">
        <f>'тарифы 2018 (1)'!BM381</f>
        <v>386</v>
      </c>
      <c r="AN381" s="173">
        <f>'тарифы 2018 (1)'!BO381</f>
        <v>283</v>
      </c>
      <c r="AO381" s="173">
        <f>'тарифы 2018 (1)'!BQ381</f>
        <v>892.1</v>
      </c>
      <c r="AP381" s="300">
        <f t="shared" si="25"/>
        <v>398.20578832678433</v>
      </c>
      <c r="AQ381" s="300" t="e">
        <f t="shared" si="26"/>
        <v>#DIV/0!</v>
      </c>
    </row>
    <row r="382" spans="1:43" s="195" customFormat="1" ht="12" customHeight="1" x14ac:dyDescent="0.25">
      <c r="A382" s="1372"/>
      <c r="B382" s="105"/>
      <c r="C382" s="1376"/>
      <c r="D382" s="1377"/>
      <c r="E382" s="1381"/>
      <c r="F382" s="255"/>
      <c r="G382" s="256"/>
      <c r="H382" s="255"/>
      <c r="I382" s="255"/>
      <c r="J382" s="284"/>
      <c r="K382" s="284">
        <f>'тарифы 2018 (1)'!K382</f>
        <v>0</v>
      </c>
      <c r="L382" s="173"/>
      <c r="M382" s="192"/>
      <c r="N382" s="173"/>
      <c r="O382" s="173"/>
      <c r="P382" s="173"/>
      <c r="Q382" s="173"/>
      <c r="R382" s="173"/>
      <c r="S382" s="173"/>
      <c r="T382" s="173"/>
      <c r="U382" s="173"/>
      <c r="V382" s="173"/>
      <c r="W382" s="173"/>
      <c r="X382" s="173"/>
      <c r="Y382" s="174"/>
      <c r="Z382" s="173"/>
      <c r="AA382" s="173"/>
      <c r="AB382" s="173"/>
      <c r="AC382" s="173"/>
      <c r="AD382" s="173"/>
      <c r="AE382" s="173"/>
      <c r="AF382" s="173"/>
      <c r="AG382" s="173"/>
      <c r="AH382" s="173"/>
      <c r="AI382" s="173"/>
      <c r="AJ382" s="173"/>
      <c r="AK382" s="173"/>
      <c r="AL382" s="173"/>
      <c r="AM382" s="173"/>
      <c r="AN382" s="173"/>
      <c r="AO382" s="173"/>
      <c r="AP382" s="300"/>
      <c r="AQ382" s="300"/>
    </row>
    <row r="383" spans="1:43" s="195" customFormat="1" ht="37.5" customHeight="1" x14ac:dyDescent="0.25">
      <c r="A383" s="1372"/>
      <c r="B383" s="105" t="s">
        <v>347</v>
      </c>
      <c r="C383" s="1376"/>
      <c r="D383" s="1377"/>
      <c r="E383" s="1381"/>
      <c r="F383" s="222" t="e">
        <f>#REF!</f>
        <v>#REF!</v>
      </c>
      <c r="G383" s="256">
        <v>0.34</v>
      </c>
      <c r="H383" s="222" t="e">
        <f>F383*G383</f>
        <v>#REF!</v>
      </c>
      <c r="I383" s="223" t="e">
        <f>(H383*($I$11+#REF!))+H383</f>
        <v>#REF!</v>
      </c>
      <c r="J383" s="279" t="e">
        <f>ROUND(I383*#REF!*#REF!,0)</f>
        <v>#REF!</v>
      </c>
      <c r="K383" s="279">
        <f>'тарифы 2018 (1)'!K383</f>
        <v>0</v>
      </c>
      <c r="L383" s="173">
        <f>'тарифы 2018 (1)'!M383</f>
        <v>160</v>
      </c>
      <c r="M383" s="192"/>
      <c r="N383" s="173">
        <f>'тарифы 2018 (1)'!Q383</f>
        <v>269.25</v>
      </c>
      <c r="O383" s="173">
        <f>'тарифы 2018 (1)'!S383</f>
        <v>193.6</v>
      </c>
      <c r="P383" s="173">
        <f>'тарифы 2018 (1)'!U383</f>
        <v>162</v>
      </c>
      <c r="Q383" s="173">
        <f>'тарифы 2018 (1)'!W383</f>
        <v>211.13165050820086</v>
      </c>
      <c r="R383" s="173">
        <f>'тарифы 2018 (1)'!Y383</f>
        <v>126</v>
      </c>
      <c r="S383" s="173">
        <f>'тарифы 2018 (1)'!AA383</f>
        <v>67.400000000000006</v>
      </c>
      <c r="T383" s="173">
        <f>'тарифы 2018 (1)'!AC383</f>
        <v>259</v>
      </c>
      <c r="U383" s="173">
        <f>'тарифы 2018 (1)'!AE383</f>
        <v>126</v>
      </c>
      <c r="V383" s="173">
        <f>'тарифы 2018 (1)'!AG383</f>
        <v>120</v>
      </c>
      <c r="W383" s="173">
        <f>'тарифы 2018 (1)'!AI383</f>
        <v>224</v>
      </c>
      <c r="X383" s="173">
        <f>'тарифы 2018 (1)'!AK383</f>
        <v>150</v>
      </c>
      <c r="Y383" s="174">
        <v>108</v>
      </c>
      <c r="Z383" s="173"/>
      <c r="AA383" s="173">
        <f>'тарифы 2018 (1)'!AQ383</f>
        <v>324.58099999999996</v>
      </c>
      <c r="AB383" s="173">
        <f>AA383</f>
        <v>324.58099999999996</v>
      </c>
      <c r="AC383" s="173">
        <f>'тарифы 2018 (1)'!AS383</f>
        <v>198</v>
      </c>
      <c r="AD383" s="173">
        <f>'тарифы 2018 (1)'!AU383</f>
        <v>198.81</v>
      </c>
      <c r="AE383" s="173">
        <f>'тарифы 2018 (1)'!AW383</f>
        <v>141</v>
      </c>
      <c r="AF383" s="173">
        <f>'тарифы 2018 (1)'!AY383</f>
        <v>170</v>
      </c>
      <c r="AG383" s="173">
        <f>'тарифы 2018 (1)'!BA383</f>
        <v>146</v>
      </c>
      <c r="AH383" s="173">
        <f>'тарифы 2018 (1)'!BC383</f>
        <v>179.21400000000003</v>
      </c>
      <c r="AI383" s="173">
        <f>'тарифы 2018 (1)'!BE383</f>
        <v>355</v>
      </c>
      <c r="AJ383" s="173">
        <f>'тарифы 2018 (1)'!BG383</f>
        <v>55</v>
      </c>
      <c r="AK383" s="173">
        <f>'тарифы 2018 (1)'!BI383</f>
        <v>261</v>
      </c>
      <c r="AL383" s="173">
        <f>'тарифы 2018 (1)'!BK383</f>
        <v>125</v>
      </c>
      <c r="AM383" s="173">
        <f>'тарифы 2018 (1)'!BM383</f>
        <v>180</v>
      </c>
      <c r="AN383" s="173">
        <f>'тарифы 2018 (1)'!BO383</f>
        <v>132</v>
      </c>
      <c r="AO383" s="173">
        <f>'тарифы 2018 (1)'!BQ383</f>
        <v>415.8</v>
      </c>
      <c r="AP383" s="300">
        <f t="shared" si="25"/>
        <v>192.22741608957861</v>
      </c>
      <c r="AQ383" s="300" t="e">
        <f t="shared" si="26"/>
        <v>#DIV/0!</v>
      </c>
    </row>
    <row r="384" spans="1:43" s="195" customFormat="1" ht="8.25" customHeight="1" thickBot="1" x14ac:dyDescent="0.3">
      <c r="A384" s="1373"/>
      <c r="B384" s="258"/>
      <c r="C384" s="1378"/>
      <c r="D384" s="1379"/>
      <c r="E384" s="1382"/>
      <c r="F384" s="259"/>
      <c r="G384" s="260"/>
      <c r="H384" s="259"/>
      <c r="I384" s="259"/>
      <c r="J384" s="285"/>
      <c r="K384" s="285">
        <f>'тарифы 2018 (1)'!K384</f>
        <v>0</v>
      </c>
      <c r="L384" s="173"/>
      <c r="M384" s="192"/>
      <c r="N384" s="173"/>
      <c r="O384" s="173"/>
      <c r="P384" s="173"/>
      <c r="Q384" s="173"/>
      <c r="R384" s="173"/>
      <c r="S384" s="173"/>
      <c r="T384" s="173"/>
      <c r="U384" s="173"/>
      <c r="V384" s="173"/>
      <c r="W384" s="173"/>
      <c r="X384" s="173"/>
      <c r="Y384" s="174"/>
      <c r="Z384" s="173"/>
      <c r="AA384" s="173"/>
      <c r="AB384" s="173"/>
      <c r="AC384" s="173"/>
      <c r="AD384" s="173"/>
      <c r="AE384" s="173"/>
      <c r="AF384" s="173"/>
      <c r="AG384" s="173"/>
      <c r="AH384" s="173"/>
      <c r="AI384" s="173"/>
      <c r="AJ384" s="173"/>
      <c r="AK384" s="173"/>
      <c r="AL384" s="173"/>
      <c r="AM384" s="173"/>
      <c r="AN384" s="173"/>
      <c r="AO384" s="173"/>
      <c r="AP384" s="300"/>
      <c r="AQ384" s="300"/>
    </row>
    <row r="385" spans="1:43" s="195" customFormat="1" ht="166.5" customHeight="1" thickBot="1" x14ac:dyDescent="0.3">
      <c r="A385" s="221">
        <v>5</v>
      </c>
      <c r="B385" s="105" t="s">
        <v>353</v>
      </c>
      <c r="C385" s="1383" t="s">
        <v>352</v>
      </c>
      <c r="D385" s="1383"/>
      <c r="E385" s="1050" t="s">
        <v>382</v>
      </c>
      <c r="F385" s="206" t="e">
        <f>#REF!</f>
        <v>#REF!</v>
      </c>
      <c r="G385" s="1054">
        <v>0.64</v>
      </c>
      <c r="H385" s="206" t="e">
        <f>F385*G385</f>
        <v>#REF!</v>
      </c>
      <c r="I385" s="223" t="e">
        <f>(H385*($I$11+#REF!))+H385</f>
        <v>#REF!</v>
      </c>
      <c r="J385" s="279" t="e">
        <f>ROUND(I385*#REF!*#REF!,0)</f>
        <v>#REF!</v>
      </c>
      <c r="K385" s="279">
        <f>'тарифы 2018 (1)'!K385</f>
        <v>0</v>
      </c>
      <c r="L385" s="173">
        <f>'тарифы 2018 (1)'!M385</f>
        <v>213</v>
      </c>
      <c r="M385" s="192"/>
      <c r="N385" s="173">
        <f>'тарифы 2018 (1)'!Q385</f>
        <v>348.75</v>
      </c>
      <c r="O385" s="173">
        <f>'тарифы 2018 (1)'!S385</f>
        <v>284.60000000000002</v>
      </c>
      <c r="P385" s="173">
        <f>'тарифы 2018 (1)'!U385</f>
        <v>305</v>
      </c>
      <c r="Q385" s="173">
        <f>'тарифы 2018 (1)'!W385</f>
        <v>282.35080909831754</v>
      </c>
      <c r="R385" s="173">
        <f>'тарифы 2018 (1)'!Y385</f>
        <v>364</v>
      </c>
      <c r="S385" s="173">
        <f>'тарифы 2018 (1)'!AA385</f>
        <v>143.4</v>
      </c>
      <c r="T385" s="173">
        <f>'тарифы 2018 (1)'!AC385</f>
        <v>298</v>
      </c>
      <c r="U385" s="173">
        <f>'тарифы 2018 (1)'!AE385</f>
        <v>220</v>
      </c>
      <c r="V385" s="173">
        <f>'тарифы 2018 (1)'!AG385</f>
        <v>141</v>
      </c>
      <c r="W385" s="173">
        <f>'тарифы 2018 (1)'!AI385</f>
        <v>236</v>
      </c>
      <c r="X385" s="173">
        <f>'тарифы 2018 (1)'!AK385</f>
        <v>230</v>
      </c>
      <c r="Y385" s="174">
        <v>629.6</v>
      </c>
      <c r="Z385" s="173"/>
      <c r="AA385" s="173">
        <f>'тарифы 2018 (1)'!AQ385</f>
        <v>365.024</v>
      </c>
      <c r="AB385" s="173">
        <f>AA385</f>
        <v>365.024</v>
      </c>
      <c r="AC385" s="173">
        <f>'тарифы 2018 (1)'!AS385</f>
        <v>315</v>
      </c>
      <c r="AD385" s="173">
        <f>'тарифы 2018 (1)'!AU385</f>
        <v>299.33999999999997</v>
      </c>
      <c r="AE385" s="173">
        <f>'тарифы 2018 (1)'!AW385</f>
        <v>196</v>
      </c>
      <c r="AF385" s="173">
        <f>'тарифы 2018 (1)'!AY385</f>
        <v>1624.98</v>
      </c>
      <c r="AG385" s="173">
        <f>'тарифы 2018 (1)'!BA385</f>
        <v>366</v>
      </c>
      <c r="AH385" s="173">
        <f>'тарифы 2018 (1)'!BC385</f>
        <v>249.18600000000001</v>
      </c>
      <c r="AI385" s="173">
        <f>'тарифы 2018 (1)'!BE385</f>
        <v>549</v>
      </c>
      <c r="AJ385" s="173">
        <f>'тарифы 2018 (1)'!BG385</f>
        <v>306</v>
      </c>
      <c r="AK385" s="173">
        <f>'тарифы 2018 (1)'!BI385</f>
        <v>320</v>
      </c>
      <c r="AL385" s="173">
        <f>'тарифы 2018 (1)'!BK385</f>
        <v>169</v>
      </c>
      <c r="AM385" s="173">
        <f>'тарифы 2018 (1)'!BM385</f>
        <v>264</v>
      </c>
      <c r="AN385" s="173">
        <f>'тарифы 2018 (1)'!BO385</f>
        <v>217</v>
      </c>
      <c r="AO385" s="173">
        <f>'тарифы 2018 (1)'!BQ385</f>
        <v>486.20000000000005</v>
      </c>
      <c r="AP385" s="300">
        <f t="shared" si="25"/>
        <v>349.55195746779708</v>
      </c>
      <c r="AQ385" s="300" t="e">
        <f t="shared" si="26"/>
        <v>#DIV/0!</v>
      </c>
    </row>
    <row r="386" spans="1:43" s="195" customFormat="1" ht="65.25" customHeight="1" x14ac:dyDescent="0.25">
      <c r="A386" s="1384">
        <v>6</v>
      </c>
      <c r="B386" s="251" t="s">
        <v>354</v>
      </c>
      <c r="C386" s="1385" t="s">
        <v>352</v>
      </c>
      <c r="D386" s="1386"/>
      <c r="E386" s="1387" t="s">
        <v>382</v>
      </c>
      <c r="F386" s="252"/>
      <c r="G386" s="253"/>
      <c r="H386" s="261"/>
      <c r="I386" s="252"/>
      <c r="J386" s="286"/>
      <c r="K386" s="287">
        <f>'тарифы 2018 (1)'!K386</f>
        <v>0</v>
      </c>
      <c r="L386" s="173"/>
      <c r="M386" s="192"/>
      <c r="N386" s="173"/>
      <c r="O386" s="173"/>
      <c r="P386" s="173"/>
      <c r="Q386" s="173"/>
      <c r="R386" s="173"/>
      <c r="S386" s="173"/>
      <c r="T386" s="173"/>
      <c r="U386" s="173"/>
      <c r="V386" s="173"/>
      <c r="W386" s="173"/>
      <c r="X386" s="173"/>
      <c r="Y386" s="174"/>
      <c r="Z386" s="173"/>
      <c r="AA386" s="173"/>
      <c r="AB386" s="173"/>
      <c r="AC386" s="173"/>
      <c r="AD386" s="173"/>
      <c r="AE386" s="173"/>
      <c r="AF386" s="173"/>
      <c r="AG386" s="173"/>
      <c r="AH386" s="173"/>
      <c r="AI386" s="173"/>
      <c r="AJ386" s="173"/>
      <c r="AK386" s="173"/>
      <c r="AL386" s="173"/>
      <c r="AM386" s="173"/>
      <c r="AN386" s="173"/>
      <c r="AO386" s="173"/>
      <c r="AP386" s="300"/>
      <c r="AQ386" s="300"/>
    </row>
    <row r="387" spans="1:43" s="195" customFormat="1" ht="37.5" customHeight="1" x14ac:dyDescent="0.25">
      <c r="A387" s="1372"/>
      <c r="B387" s="105" t="s">
        <v>355</v>
      </c>
      <c r="C387" s="1376"/>
      <c r="D387" s="1377"/>
      <c r="E387" s="1381"/>
      <c r="F387" s="222" t="e">
        <f>#REF!</f>
        <v>#REF!</v>
      </c>
      <c r="G387" s="256">
        <v>0.11</v>
      </c>
      <c r="H387" s="222" t="e">
        <f>F387*G387</f>
        <v>#REF!</v>
      </c>
      <c r="I387" s="223" t="e">
        <f>(H387*($I$11+#REF!))+H387</f>
        <v>#REF!</v>
      </c>
      <c r="J387" s="279" t="e">
        <f>ROUND(I387*#REF!*#REF!,0)</f>
        <v>#REF!</v>
      </c>
      <c r="K387" s="279">
        <f>'тарифы 2018 (1)'!K387</f>
        <v>0</v>
      </c>
      <c r="L387" s="173">
        <f>'тарифы 2018 (1)'!M387</f>
        <v>37</v>
      </c>
      <c r="M387" s="192"/>
      <c r="N387" s="173">
        <f>'тарифы 2018 (1)'!Q387</f>
        <v>60</v>
      </c>
      <c r="O387" s="173">
        <f>'тарифы 2018 (1)'!S387</f>
        <v>48.915868903182933</v>
      </c>
      <c r="P387" s="173">
        <f>'тарифы 2018 (1)'!U387</f>
        <v>52</v>
      </c>
      <c r="Q387" s="173">
        <f>'тарифы 2018 (1)'!W387</f>
        <v>48.529045313773324</v>
      </c>
      <c r="R387" s="173">
        <f>'тарифы 2018 (1)'!Y387</f>
        <v>126</v>
      </c>
      <c r="S387" s="173">
        <f>'тарифы 2018 (1)'!AA387</f>
        <v>24.599999999999998</v>
      </c>
      <c r="T387" s="173">
        <f>'тарифы 2018 (1)'!AC387</f>
        <v>51</v>
      </c>
      <c r="U387" s="173">
        <f>'тарифы 2018 (1)'!AE387</f>
        <v>38</v>
      </c>
      <c r="V387" s="173">
        <f>'тарифы 2018 (1)'!AG387</f>
        <v>24</v>
      </c>
      <c r="W387" s="173">
        <f>'тарифы 2018 (1)'!AI387</f>
        <v>41</v>
      </c>
      <c r="X387" s="173">
        <f>'тарифы 2018 (1)'!AK387</f>
        <v>40</v>
      </c>
      <c r="Y387" s="174">
        <v>24</v>
      </c>
      <c r="Z387" s="173"/>
      <c r="AA387" s="173">
        <f>'тарифы 2018 (1)'!AQ387</f>
        <v>63.256999999999998</v>
      </c>
      <c r="AB387" s="173">
        <f>AA387</f>
        <v>63.256999999999998</v>
      </c>
      <c r="AC387" s="173">
        <f>'тарифы 2018 (1)'!AS387</f>
        <v>54</v>
      </c>
      <c r="AD387" s="173">
        <f>'тарифы 2018 (1)'!AU387</f>
        <v>51.45</v>
      </c>
      <c r="AE387" s="173">
        <f>'тарифы 2018 (1)'!AW387</f>
        <v>34</v>
      </c>
      <c r="AF387" s="173">
        <f>'тарифы 2018 (1)'!AY387</f>
        <v>61.658999999999999</v>
      </c>
      <c r="AG387" s="173">
        <f>'тарифы 2018 (1)'!BA387</f>
        <v>63</v>
      </c>
      <c r="AH387" s="173">
        <f>'тарифы 2018 (1)'!BC387</f>
        <v>42.84</v>
      </c>
      <c r="AI387" s="173">
        <f>'тарифы 2018 (1)'!BE387</f>
        <v>94</v>
      </c>
      <c r="AJ387" s="173">
        <f>'тарифы 2018 (1)'!BG387</f>
        <v>53</v>
      </c>
      <c r="AK387" s="173">
        <f>'тарифы 2018 (1)'!BI387</f>
        <v>55</v>
      </c>
      <c r="AL387" s="173">
        <f>'тарифы 2018 (1)'!BK387</f>
        <v>29</v>
      </c>
      <c r="AM387" s="173">
        <f>'тарифы 2018 (1)'!BM387</f>
        <v>45</v>
      </c>
      <c r="AN387" s="173">
        <f>'тарифы 2018 (1)'!BO387</f>
        <v>37</v>
      </c>
      <c r="AO387" s="173">
        <f>'тарифы 2018 (1)'!BQ387</f>
        <v>83.600000000000009</v>
      </c>
      <c r="AP387" s="300">
        <f t="shared" si="25"/>
        <v>51.610996936319857</v>
      </c>
      <c r="AQ387" s="300" t="e">
        <f t="shared" si="26"/>
        <v>#DIV/0!</v>
      </c>
    </row>
    <row r="388" spans="1:43" s="195" customFormat="1" ht="8.25" customHeight="1" x14ac:dyDescent="0.25">
      <c r="A388" s="1372"/>
      <c r="B388" s="105"/>
      <c r="C388" s="1376"/>
      <c r="D388" s="1377"/>
      <c r="E388" s="1381"/>
      <c r="F388" s="255"/>
      <c r="G388" s="256"/>
      <c r="H388" s="262"/>
      <c r="I388" s="255"/>
      <c r="J388" s="288"/>
      <c r="K388" s="289">
        <f>'тарифы 2018 (1)'!K388</f>
        <v>0</v>
      </c>
      <c r="L388" s="173"/>
      <c r="M388" s="192"/>
      <c r="N388" s="173"/>
      <c r="O388" s="173"/>
      <c r="P388" s="173"/>
      <c r="Q388" s="173"/>
      <c r="R388" s="173"/>
      <c r="S388" s="173"/>
      <c r="T388" s="173"/>
      <c r="U388" s="173"/>
      <c r="V388" s="173"/>
      <c r="W388" s="173"/>
      <c r="X388" s="173"/>
      <c r="Y388" s="174"/>
      <c r="Z388" s="173"/>
      <c r="AA388" s="173"/>
      <c r="AB388" s="173"/>
      <c r="AC388" s="173"/>
      <c r="AD388" s="173"/>
      <c r="AE388" s="173"/>
      <c r="AF388" s="173"/>
      <c r="AG388" s="173"/>
      <c r="AH388" s="173"/>
      <c r="AI388" s="173"/>
      <c r="AJ388" s="173"/>
      <c r="AK388" s="173"/>
      <c r="AL388" s="173"/>
      <c r="AM388" s="173"/>
      <c r="AN388" s="173"/>
      <c r="AO388" s="173"/>
      <c r="AP388" s="300"/>
      <c r="AQ388" s="300"/>
    </row>
    <row r="389" spans="1:43" s="195" customFormat="1" ht="37.5" customHeight="1" x14ac:dyDescent="0.25">
      <c r="A389" s="1372"/>
      <c r="B389" s="105" t="s">
        <v>349</v>
      </c>
      <c r="C389" s="1376"/>
      <c r="D389" s="1377"/>
      <c r="E389" s="1381"/>
      <c r="F389" s="222" t="e">
        <f>#REF!</f>
        <v>#REF!</v>
      </c>
      <c r="G389" s="256">
        <v>0.43</v>
      </c>
      <c r="H389" s="222" t="e">
        <f>F389*G389</f>
        <v>#REF!</v>
      </c>
      <c r="I389" s="223" t="e">
        <f>(H389*($I$11+#REF!))+H389</f>
        <v>#REF!</v>
      </c>
      <c r="J389" s="279" t="e">
        <f>ROUND(I389*#REF!*#REF!,0)</f>
        <v>#REF!</v>
      </c>
      <c r="K389" s="279">
        <f>'тарифы 2018 (1)'!K389</f>
        <v>0</v>
      </c>
      <c r="L389" s="173">
        <f>'тарифы 2018 (1)'!M389</f>
        <v>143</v>
      </c>
      <c r="M389" s="192"/>
      <c r="N389" s="173">
        <f>'тарифы 2018 (1)'!Q389</f>
        <v>234.75</v>
      </c>
      <c r="O389" s="173">
        <f>'тарифы 2018 (1)'!S389</f>
        <v>191.2</v>
      </c>
      <c r="P389" s="173">
        <f>'тарифы 2018 (1)'!U389</f>
        <v>205</v>
      </c>
      <c r="Q389" s="173">
        <f>'тарифы 2018 (1)'!W389</f>
        <v>189.70444986293211</v>
      </c>
      <c r="R389" s="173">
        <f>'тарифы 2018 (1)'!Y389</f>
        <v>146</v>
      </c>
      <c r="S389" s="173">
        <f>'тарифы 2018 (1)'!AA389</f>
        <v>96.3</v>
      </c>
      <c r="T389" s="173">
        <f>'тарифы 2018 (1)'!AC389</f>
        <v>200</v>
      </c>
      <c r="U389" s="173">
        <f>'тарифы 2018 (1)'!AE389</f>
        <v>148</v>
      </c>
      <c r="V389" s="173">
        <f>'тарифы 2018 (1)'!AG389</f>
        <v>95</v>
      </c>
      <c r="W389" s="173">
        <f>'тарифы 2018 (1)'!AI389</f>
        <v>159</v>
      </c>
      <c r="X389" s="173">
        <f>'тарифы 2018 (1)'!AK389</f>
        <v>155</v>
      </c>
      <c r="Y389" s="174">
        <v>39.200000000000003</v>
      </c>
      <c r="Z389" s="173"/>
      <c r="AA389" s="173">
        <f>'тарифы 2018 (1)'!AQ389</f>
        <v>245.76899999999998</v>
      </c>
      <c r="AB389" s="173">
        <f>AA389</f>
        <v>245.76899999999998</v>
      </c>
      <c r="AC389" s="173">
        <f>'тарифы 2018 (1)'!AS389</f>
        <v>212</v>
      </c>
      <c r="AD389" s="173">
        <f>'тарифы 2018 (1)'!AU389</f>
        <v>201.12</v>
      </c>
      <c r="AE389" s="173">
        <f>'тарифы 2018 (1)'!AW389</f>
        <v>132</v>
      </c>
      <c r="AF389" s="173">
        <f>'тарифы 2018 (1)'!AY389</f>
        <v>102.765</v>
      </c>
      <c r="AG389" s="173">
        <f>'тарифы 2018 (1)'!BA389</f>
        <v>240</v>
      </c>
      <c r="AH389" s="173">
        <f>'тарифы 2018 (1)'!BC389</f>
        <v>167.07599999999999</v>
      </c>
      <c r="AI389" s="173">
        <f>'тарифы 2018 (1)'!BE389</f>
        <v>369</v>
      </c>
      <c r="AJ389" s="173">
        <f>'тарифы 2018 (1)'!BG389</f>
        <v>205</v>
      </c>
      <c r="AK389" s="173">
        <f>'тарифы 2018 (1)'!BI389</f>
        <v>215</v>
      </c>
      <c r="AL389" s="173">
        <f>'тарифы 2018 (1)'!BK389</f>
        <v>113</v>
      </c>
      <c r="AM389" s="173">
        <f>'тарифы 2018 (1)'!BM389</f>
        <v>177</v>
      </c>
      <c r="AN389" s="173">
        <f>'тарифы 2018 (1)'!BO389</f>
        <v>146</v>
      </c>
      <c r="AO389" s="173">
        <f>'тарифы 2018 (1)'!BQ389</f>
        <v>326.70000000000005</v>
      </c>
      <c r="AP389" s="300">
        <f t="shared" si="25"/>
        <v>182.15548035224757</v>
      </c>
      <c r="AQ389" s="300" t="e">
        <f t="shared" si="26"/>
        <v>#DIV/0!</v>
      </c>
    </row>
    <row r="390" spans="1:43" s="195" customFormat="1" ht="10.5" customHeight="1" x14ac:dyDescent="0.25">
      <c r="A390" s="1372"/>
      <c r="B390" s="105"/>
      <c r="C390" s="1376"/>
      <c r="D390" s="1377"/>
      <c r="E390" s="1381"/>
      <c r="F390" s="255"/>
      <c r="G390" s="256"/>
      <c r="H390" s="262"/>
      <c r="I390" s="255"/>
      <c r="J390" s="288"/>
      <c r="K390" s="289">
        <f>'тарифы 2018 (1)'!K390</f>
        <v>0</v>
      </c>
      <c r="L390" s="173"/>
      <c r="M390" s="192"/>
      <c r="N390" s="173"/>
      <c r="O390" s="173"/>
      <c r="P390" s="173"/>
      <c r="Q390" s="173"/>
      <c r="R390" s="173"/>
      <c r="S390" s="173"/>
      <c r="T390" s="173"/>
      <c r="U390" s="173"/>
      <c r="V390" s="173"/>
      <c r="W390" s="173"/>
      <c r="X390" s="173"/>
      <c r="Y390" s="174"/>
      <c r="Z390" s="173"/>
      <c r="AA390" s="173"/>
      <c r="AB390" s="173"/>
      <c r="AC390" s="173"/>
      <c r="AD390" s="173"/>
      <c r="AE390" s="173"/>
      <c r="AF390" s="173"/>
      <c r="AG390" s="173"/>
      <c r="AH390" s="173"/>
      <c r="AI390" s="173"/>
      <c r="AJ390" s="173"/>
      <c r="AK390" s="173"/>
      <c r="AL390" s="173"/>
      <c r="AM390" s="173"/>
      <c r="AN390" s="173"/>
      <c r="AO390" s="173"/>
      <c r="AP390" s="300"/>
      <c r="AQ390" s="300"/>
    </row>
    <row r="391" spans="1:43" s="195" customFormat="1" ht="37.5" customHeight="1" x14ac:dyDescent="0.25">
      <c r="A391" s="1372"/>
      <c r="B391" s="105" t="s">
        <v>344</v>
      </c>
      <c r="C391" s="1376"/>
      <c r="D391" s="1377"/>
      <c r="E391" s="1381"/>
      <c r="F391" s="222" t="e">
        <f>#REF!</f>
        <v>#REF!</v>
      </c>
      <c r="G391" s="256">
        <v>0.64</v>
      </c>
      <c r="H391" s="222" t="e">
        <f>F391*G391</f>
        <v>#REF!</v>
      </c>
      <c r="I391" s="223" t="e">
        <f>(H391*($I$11+#REF!))+H391</f>
        <v>#REF!</v>
      </c>
      <c r="J391" s="279" t="e">
        <f>ROUND(I391*#REF!*#REF!,0)</f>
        <v>#REF!</v>
      </c>
      <c r="K391" s="279">
        <f>'тарифы 2018 (1)'!K391</f>
        <v>0</v>
      </c>
      <c r="L391" s="173">
        <f>'тарифы 2018 (1)'!M391</f>
        <v>213</v>
      </c>
      <c r="M391" s="192"/>
      <c r="N391" s="173">
        <f>'тарифы 2018 (1)'!Q391</f>
        <v>348.75</v>
      </c>
      <c r="O391" s="173">
        <f>'тарифы 2018 (1)'!S391</f>
        <v>284.60000000000002</v>
      </c>
      <c r="P391" s="173">
        <f>'тарифы 2018 (1)'!U391</f>
        <v>305</v>
      </c>
      <c r="Q391" s="173">
        <f>'тарифы 2018 (1)'!W391</f>
        <v>282.35080909831754</v>
      </c>
      <c r="R391" s="173">
        <f>'тарифы 2018 (1)'!Y391</f>
        <v>146</v>
      </c>
      <c r="S391" s="173">
        <f>'тарифы 2018 (1)'!AA391</f>
        <v>143.4</v>
      </c>
      <c r="T391" s="173">
        <f>'тарифы 2018 (1)'!AC391</f>
        <v>298</v>
      </c>
      <c r="U391" s="173">
        <f>'тарифы 2018 (1)'!AE391</f>
        <v>220</v>
      </c>
      <c r="V391" s="173">
        <f>'тарифы 2018 (1)'!AG391</f>
        <v>141</v>
      </c>
      <c r="W391" s="173">
        <f>'тарифы 2018 (1)'!AI391</f>
        <v>236</v>
      </c>
      <c r="X391" s="173">
        <f>'тарифы 2018 (1)'!AK391</f>
        <v>230</v>
      </c>
      <c r="Y391" s="174">
        <v>61.6</v>
      </c>
      <c r="Z391" s="173"/>
      <c r="AA391" s="173">
        <f>'тарифы 2018 (1)'!AQ391</f>
        <v>365.024</v>
      </c>
      <c r="AB391" s="173">
        <f t="shared" ref="AB391:AB397" si="27">AA391</f>
        <v>365.024</v>
      </c>
      <c r="AC391" s="173">
        <f>'тарифы 2018 (1)'!AS391</f>
        <v>315</v>
      </c>
      <c r="AD391" s="173">
        <f>'тарифы 2018 (1)'!AU391</f>
        <v>299.33999999999997</v>
      </c>
      <c r="AE391" s="173">
        <f>'тарифы 2018 (1)'!AW391</f>
        <v>196</v>
      </c>
      <c r="AF391" s="173">
        <f>'тарифы 2018 (1)'!AY391</f>
        <v>164.42400000000001</v>
      </c>
      <c r="AG391" s="173">
        <f>'тарифы 2018 (1)'!BA391</f>
        <v>366</v>
      </c>
      <c r="AH391" s="173">
        <f>'тарифы 2018 (1)'!BC391</f>
        <v>249.18600000000001</v>
      </c>
      <c r="AI391" s="173">
        <f>'тарифы 2018 (1)'!BE391</f>
        <v>549</v>
      </c>
      <c r="AJ391" s="173">
        <f>'тарифы 2018 (1)'!BG391</f>
        <v>306</v>
      </c>
      <c r="AK391" s="173">
        <f>'тарифы 2018 (1)'!BI391</f>
        <v>320</v>
      </c>
      <c r="AL391" s="173">
        <f>'тарифы 2018 (1)'!BK391</f>
        <v>169</v>
      </c>
      <c r="AM391" s="173">
        <f>'тарифы 2018 (1)'!BM391</f>
        <v>264</v>
      </c>
      <c r="AN391" s="173">
        <f>'тарифы 2018 (1)'!BO391</f>
        <v>217</v>
      </c>
      <c r="AO391" s="173">
        <f>'тарифы 2018 (1)'!BQ391</f>
        <v>486.20000000000005</v>
      </c>
      <c r="AP391" s="300">
        <f t="shared" si="25"/>
        <v>269.31781461065418</v>
      </c>
      <c r="AQ391" s="300" t="e">
        <f t="shared" si="26"/>
        <v>#DIV/0!</v>
      </c>
    </row>
    <row r="392" spans="1:43" s="195" customFormat="1" ht="8.25" customHeight="1" x14ac:dyDescent="0.25">
      <c r="A392" s="1372"/>
      <c r="B392" s="105"/>
      <c r="C392" s="1376"/>
      <c r="D392" s="1377"/>
      <c r="E392" s="1381"/>
      <c r="F392" s="255"/>
      <c r="G392" s="256"/>
      <c r="H392" s="262"/>
      <c r="I392" s="255"/>
      <c r="J392" s="288"/>
      <c r="K392" s="289">
        <f>'тарифы 2018 (1)'!K392</f>
        <v>0</v>
      </c>
      <c r="L392" s="173"/>
      <c r="M392" s="192"/>
      <c r="N392" s="173"/>
      <c r="O392" s="173"/>
      <c r="P392" s="173"/>
      <c r="Q392" s="173"/>
      <c r="R392" s="173"/>
      <c r="S392" s="173"/>
      <c r="T392" s="173"/>
      <c r="U392" s="173"/>
      <c r="V392" s="173"/>
      <c r="W392" s="173"/>
      <c r="X392" s="173"/>
      <c r="Y392" s="174"/>
      <c r="Z392" s="173"/>
      <c r="AA392" s="173"/>
      <c r="AB392" s="173"/>
      <c r="AC392" s="173"/>
      <c r="AD392" s="173"/>
      <c r="AE392" s="173"/>
      <c r="AF392" s="173"/>
      <c r="AG392" s="173"/>
      <c r="AH392" s="173"/>
      <c r="AI392" s="173"/>
      <c r="AJ392" s="173"/>
      <c r="AK392" s="173"/>
      <c r="AL392" s="173"/>
      <c r="AM392" s="173"/>
      <c r="AN392" s="173"/>
      <c r="AO392" s="173"/>
      <c r="AP392" s="300"/>
      <c r="AQ392" s="300"/>
    </row>
    <row r="393" spans="1:43" s="195" customFormat="1" ht="37.5" customHeight="1" x14ac:dyDescent="0.25">
      <c r="A393" s="1372"/>
      <c r="B393" s="105" t="s">
        <v>345</v>
      </c>
      <c r="C393" s="1376"/>
      <c r="D393" s="1377"/>
      <c r="E393" s="1381"/>
      <c r="F393" s="222" t="e">
        <f>#REF!</f>
        <v>#REF!</v>
      </c>
      <c r="G393" s="256">
        <v>0.54</v>
      </c>
      <c r="H393" s="222" t="e">
        <f>F393*G393</f>
        <v>#REF!</v>
      </c>
      <c r="I393" s="223" t="e">
        <f>(H393*($I$11+#REF!))+H393</f>
        <v>#REF!</v>
      </c>
      <c r="J393" s="279" t="e">
        <f>ROUND(I393*#REF!*#REF!,0)</f>
        <v>#REF!</v>
      </c>
      <c r="K393" s="279">
        <f>'тарифы 2018 (1)'!K393</f>
        <v>0</v>
      </c>
      <c r="L393" s="173">
        <f>'тарифы 2018 (1)'!M393</f>
        <v>180</v>
      </c>
      <c r="M393" s="192"/>
      <c r="N393" s="173">
        <f>'тарифы 2018 (1)'!Q393</f>
        <v>294.75</v>
      </c>
      <c r="O393" s="173">
        <f>'тарифы 2018 (1)'!S393</f>
        <v>240.1</v>
      </c>
      <c r="P393" s="173">
        <f>'тарифы 2018 (1)'!U393</f>
        <v>258</v>
      </c>
      <c r="Q393" s="173">
        <f>'тарифы 2018 (1)'!W393</f>
        <v>238.23349517670545</v>
      </c>
      <c r="R393" s="173">
        <f>'тарифы 2018 (1)'!Y393</f>
        <v>233</v>
      </c>
      <c r="S393" s="173">
        <f>'тарифы 2018 (1)'!AA393</f>
        <v>120.89999999999999</v>
      </c>
      <c r="T393" s="173">
        <f>'тарифы 2018 (1)'!AC393</f>
        <v>251</v>
      </c>
      <c r="U393" s="173">
        <f>'тарифы 2018 (1)'!AE393</f>
        <v>186</v>
      </c>
      <c r="V393" s="173">
        <f>'тарифы 2018 (1)'!AG393</f>
        <v>119</v>
      </c>
      <c r="W393" s="173">
        <f>'тарифы 2018 (1)'!AI393</f>
        <v>200</v>
      </c>
      <c r="X393" s="173">
        <f>'тарифы 2018 (1)'!AK393</f>
        <v>195</v>
      </c>
      <c r="Y393" s="174">
        <v>21.6</v>
      </c>
      <c r="Z393" s="173"/>
      <c r="AA393" s="173">
        <f>'тарифы 2018 (1)'!AQ393</f>
        <v>307.98899999999998</v>
      </c>
      <c r="AB393" s="173">
        <f t="shared" si="27"/>
        <v>307.98899999999998</v>
      </c>
      <c r="AC393" s="173">
        <f>'тарифы 2018 (1)'!AS393</f>
        <v>266</v>
      </c>
      <c r="AD393" s="173">
        <f>'тарифы 2018 (1)'!AU393</f>
        <v>252.56</v>
      </c>
      <c r="AE393" s="173">
        <f>'тарифы 2018 (1)'!AW393</f>
        <v>165</v>
      </c>
      <c r="AF393" s="173">
        <f>'тарифы 2018 (1)'!AY393</f>
        <v>109.61599999999999</v>
      </c>
      <c r="AG393" s="173">
        <f>'тарифы 2018 (1)'!BA393</f>
        <v>309</v>
      </c>
      <c r="AH393" s="173">
        <f>'тарифы 2018 (1)'!BC393</f>
        <v>209.91600000000005</v>
      </c>
      <c r="AI393" s="173">
        <f>'тарифы 2018 (1)'!BE393</f>
        <v>463</v>
      </c>
      <c r="AJ393" s="173">
        <f>'тарифы 2018 (1)'!BG393</f>
        <v>258</v>
      </c>
      <c r="AK393" s="173">
        <f>'тарифы 2018 (1)'!BI393</f>
        <v>270</v>
      </c>
      <c r="AL393" s="173">
        <f>'тарифы 2018 (1)'!BK393</f>
        <v>142</v>
      </c>
      <c r="AM393" s="173">
        <f>'тарифы 2018 (1)'!BM393</f>
        <v>223</v>
      </c>
      <c r="AN393" s="173">
        <f>'тарифы 2018 (1)'!BO393</f>
        <v>183</v>
      </c>
      <c r="AO393" s="173">
        <f>'тарифы 2018 (1)'!BQ393</f>
        <v>410.3</v>
      </c>
      <c r="AP393" s="300">
        <f t="shared" si="25"/>
        <v>229.10548197059663</v>
      </c>
      <c r="AQ393" s="300" t="e">
        <f t="shared" si="26"/>
        <v>#DIV/0!</v>
      </c>
    </row>
    <row r="394" spans="1:43" s="195" customFormat="1" ht="8.25" customHeight="1" x14ac:dyDescent="0.25">
      <c r="A394" s="1372"/>
      <c r="B394" s="105"/>
      <c r="C394" s="1376"/>
      <c r="D394" s="1377"/>
      <c r="E394" s="1381"/>
      <c r="F394" s="255"/>
      <c r="G394" s="256"/>
      <c r="H394" s="262"/>
      <c r="I394" s="255"/>
      <c r="J394" s="288"/>
      <c r="K394" s="289">
        <f>'тарифы 2018 (1)'!K394</f>
        <v>0</v>
      </c>
      <c r="L394" s="173"/>
      <c r="M394" s="192"/>
      <c r="N394" s="173"/>
      <c r="O394" s="173"/>
      <c r="P394" s="173"/>
      <c r="Q394" s="173"/>
      <c r="R394" s="173"/>
      <c r="S394" s="173"/>
      <c r="T394" s="173"/>
      <c r="U394" s="173"/>
      <c r="V394" s="173"/>
      <c r="W394" s="173"/>
      <c r="X394" s="173"/>
      <c r="Y394" s="174"/>
      <c r="Z394" s="173"/>
      <c r="AA394" s="173"/>
      <c r="AB394" s="173"/>
      <c r="AC394" s="173"/>
      <c r="AD394" s="173"/>
      <c r="AE394" s="173"/>
      <c r="AF394" s="173"/>
      <c r="AG394" s="173"/>
      <c r="AH394" s="173"/>
      <c r="AI394" s="173"/>
      <c r="AJ394" s="173"/>
      <c r="AK394" s="173"/>
      <c r="AL394" s="173"/>
      <c r="AM394" s="173"/>
      <c r="AN394" s="173"/>
      <c r="AO394" s="173"/>
      <c r="AP394" s="300"/>
      <c r="AQ394" s="300"/>
    </row>
    <row r="395" spans="1:43" s="195" customFormat="1" ht="37.5" customHeight="1" x14ac:dyDescent="0.25">
      <c r="A395" s="1372"/>
      <c r="B395" s="105" t="s">
        <v>346</v>
      </c>
      <c r="C395" s="1376"/>
      <c r="D395" s="1377"/>
      <c r="E395" s="1381"/>
      <c r="F395" s="222" t="e">
        <f>#REF!</f>
        <v>#REF!</v>
      </c>
      <c r="G395" s="256">
        <v>0.32</v>
      </c>
      <c r="H395" s="222" t="e">
        <f>F395*G395</f>
        <v>#REF!</v>
      </c>
      <c r="I395" s="223" t="e">
        <f>(H395*($I$11+#REF!))+H395</f>
        <v>#REF!</v>
      </c>
      <c r="J395" s="279" t="e">
        <f>ROUND(I395*#REF!*#REF!,0)</f>
        <v>#REF!</v>
      </c>
      <c r="K395" s="279">
        <f>'тарифы 2018 (1)'!K395</f>
        <v>0</v>
      </c>
      <c r="L395" s="173">
        <f>'тарифы 2018 (1)'!M395</f>
        <v>107</v>
      </c>
      <c r="M395" s="192"/>
      <c r="N395" s="173">
        <f>'тарифы 2018 (1)'!Q395</f>
        <v>174.75</v>
      </c>
      <c r="O395" s="173">
        <f>'тарифы 2018 (1)'!S395</f>
        <v>142.30000000000001</v>
      </c>
      <c r="P395" s="173">
        <f>'тарифы 2018 (1)'!U395</f>
        <v>153</v>
      </c>
      <c r="Q395" s="173">
        <f>'тарифы 2018 (1)'!W395</f>
        <v>141.17540454915877</v>
      </c>
      <c r="R395" s="173">
        <f>'тарифы 2018 (1)'!Y395</f>
        <v>233</v>
      </c>
      <c r="S395" s="173">
        <f>'тарифы 2018 (1)'!AA395</f>
        <v>71.7</v>
      </c>
      <c r="T395" s="173">
        <f>'тарифы 2018 (1)'!AC395</f>
        <v>149</v>
      </c>
      <c r="U395" s="173">
        <f>'тарифы 2018 (1)'!AE395</f>
        <v>110</v>
      </c>
      <c r="V395" s="173">
        <f>'тарифы 2018 (1)'!AG395</f>
        <v>70</v>
      </c>
      <c r="W395" s="173">
        <f>'тарифы 2018 (1)'!AI395</f>
        <v>118</v>
      </c>
      <c r="X395" s="173">
        <f>'тарифы 2018 (1)'!AK395</f>
        <v>115</v>
      </c>
      <c r="Y395" s="174">
        <v>21.6</v>
      </c>
      <c r="Z395" s="173"/>
      <c r="AA395" s="173">
        <f>'тарифы 2018 (1)'!AQ395</f>
        <v>182.512</v>
      </c>
      <c r="AB395" s="173">
        <f t="shared" si="27"/>
        <v>182.512</v>
      </c>
      <c r="AC395" s="173">
        <f>'тарифы 2018 (1)'!AS395</f>
        <v>157</v>
      </c>
      <c r="AD395" s="173">
        <f>'тарифы 2018 (1)'!AU395</f>
        <v>149.66999999999999</v>
      </c>
      <c r="AE395" s="173">
        <f>'тарифы 2018 (1)'!AW395</f>
        <v>98</v>
      </c>
      <c r="AF395" s="173">
        <f>'тарифы 2018 (1)'!AY395</f>
        <v>54.808000000000014</v>
      </c>
      <c r="AG395" s="173">
        <f>'тарифы 2018 (1)'!BA395</f>
        <v>178</v>
      </c>
      <c r="AH395" s="173">
        <f>'тарифы 2018 (1)'!BC395</f>
        <v>124.23600000000002</v>
      </c>
      <c r="AI395" s="173">
        <f>'тарифы 2018 (1)'!BE395</f>
        <v>275</v>
      </c>
      <c r="AJ395" s="173">
        <f>'тарифы 2018 (1)'!BG395</f>
        <v>153</v>
      </c>
      <c r="AK395" s="173">
        <f>'тарифы 2018 (1)'!BI395</f>
        <v>160</v>
      </c>
      <c r="AL395" s="173">
        <f>'тарифы 2018 (1)'!BK395</f>
        <v>84</v>
      </c>
      <c r="AM395" s="173">
        <f>'тарифы 2018 (1)'!BM395</f>
        <v>131</v>
      </c>
      <c r="AN395" s="173">
        <f>'тарифы 2018 (1)'!BO395</f>
        <v>108</v>
      </c>
      <c r="AO395" s="173">
        <f>'тарифы 2018 (1)'!BQ395</f>
        <v>243.10000000000002</v>
      </c>
      <c r="AP395" s="300">
        <f t="shared" si="25"/>
        <v>138.83440730532709</v>
      </c>
      <c r="AQ395" s="300" t="e">
        <f t="shared" si="26"/>
        <v>#DIV/0!</v>
      </c>
    </row>
    <row r="396" spans="1:43" s="195" customFormat="1" ht="6.75" customHeight="1" x14ac:dyDescent="0.25">
      <c r="A396" s="1372"/>
      <c r="B396" s="105"/>
      <c r="C396" s="1376"/>
      <c r="D396" s="1377"/>
      <c r="E396" s="1381"/>
      <c r="F396" s="255"/>
      <c r="G396" s="256"/>
      <c r="H396" s="262"/>
      <c r="I396" s="255"/>
      <c r="J396" s="288"/>
      <c r="K396" s="289">
        <f>'тарифы 2018 (1)'!K396</f>
        <v>0</v>
      </c>
      <c r="L396" s="173"/>
      <c r="M396" s="192"/>
      <c r="N396" s="173"/>
      <c r="O396" s="173"/>
      <c r="P396" s="173"/>
      <c r="Q396" s="173"/>
      <c r="R396" s="173"/>
      <c r="S396" s="173"/>
      <c r="T396" s="173"/>
      <c r="U396" s="173"/>
      <c r="V396" s="173"/>
      <c r="W396" s="173"/>
      <c r="X396" s="173"/>
      <c r="Y396" s="174"/>
      <c r="Z396" s="173"/>
      <c r="AA396" s="173"/>
      <c r="AB396" s="173"/>
      <c r="AC396" s="173"/>
      <c r="AD396" s="173"/>
      <c r="AE396" s="173"/>
      <c r="AF396" s="173"/>
      <c r="AG396" s="173"/>
      <c r="AH396" s="173"/>
      <c r="AI396" s="173"/>
      <c r="AJ396" s="173"/>
      <c r="AK396" s="173"/>
      <c r="AL396" s="173"/>
      <c r="AM396" s="173"/>
      <c r="AN396" s="173"/>
      <c r="AO396" s="173"/>
      <c r="AP396" s="300"/>
      <c r="AQ396" s="300"/>
    </row>
    <row r="397" spans="1:43" s="195" customFormat="1" ht="37.5" customHeight="1" x14ac:dyDescent="0.25">
      <c r="A397" s="1372"/>
      <c r="B397" s="105" t="s">
        <v>347</v>
      </c>
      <c r="C397" s="1376"/>
      <c r="D397" s="1377"/>
      <c r="E397" s="1381"/>
      <c r="F397" s="222" t="e">
        <f>#REF!</f>
        <v>#REF!</v>
      </c>
      <c r="G397" s="256">
        <v>0.04</v>
      </c>
      <c r="H397" s="222" t="e">
        <f>F397*G397</f>
        <v>#REF!</v>
      </c>
      <c r="I397" s="223" t="e">
        <f>(H397*($I$11+#REF!))+H397</f>
        <v>#REF!</v>
      </c>
      <c r="J397" s="279" t="e">
        <f>ROUND(I397*#REF!*#REF!,0)</f>
        <v>#REF!</v>
      </c>
      <c r="K397" s="279">
        <f>'тарифы 2018 (1)'!K397</f>
        <v>0</v>
      </c>
      <c r="L397" s="173">
        <f>'тарифы 2018 (1)'!M397</f>
        <v>13</v>
      </c>
      <c r="M397" s="192"/>
      <c r="N397" s="173">
        <f>'тарифы 2018 (1)'!Q397</f>
        <v>21.75</v>
      </c>
      <c r="O397" s="173">
        <f>'тарифы 2018 (1)'!S397</f>
        <v>17.8</v>
      </c>
      <c r="P397" s="173">
        <f>'тарифы 2018 (1)'!U397</f>
        <v>19</v>
      </c>
      <c r="Q397" s="173">
        <f>'тарифы 2018 (1)'!W397</f>
        <v>17.646925568644846</v>
      </c>
      <c r="R397" s="173">
        <f>'тарифы 2018 (1)'!Y397</f>
        <v>126</v>
      </c>
      <c r="S397" s="173">
        <f>'тарифы 2018 (1)'!AA397</f>
        <v>9</v>
      </c>
      <c r="T397" s="173">
        <f>'тарифы 2018 (1)'!AC397</f>
        <v>18</v>
      </c>
      <c r="U397" s="173">
        <f>'тарифы 2018 (1)'!AE397</f>
        <v>14</v>
      </c>
      <c r="V397" s="173">
        <f>'тарифы 2018 (1)'!AG397</f>
        <v>9</v>
      </c>
      <c r="W397" s="173">
        <f>'тарифы 2018 (1)'!AI397</f>
        <v>15</v>
      </c>
      <c r="X397" s="173">
        <f>'тарифы 2018 (1)'!AK397</f>
        <v>15</v>
      </c>
      <c r="Y397" s="174">
        <v>21.6</v>
      </c>
      <c r="Z397" s="173"/>
      <c r="AA397" s="173">
        <f>'тарифы 2018 (1)'!AQ397</f>
        <v>22.814</v>
      </c>
      <c r="AB397" s="173">
        <f t="shared" si="27"/>
        <v>22.814</v>
      </c>
      <c r="AC397" s="173">
        <f>'тарифы 2018 (1)'!AS397</f>
        <v>20</v>
      </c>
      <c r="AD397" s="173">
        <f>'тарифы 2018 (1)'!AU397</f>
        <v>18.71</v>
      </c>
      <c r="AE397" s="173">
        <f>'тарифы 2018 (1)'!AW397</f>
        <v>12</v>
      </c>
      <c r="AF397" s="173">
        <f>'тарифы 2018 (1)'!AY397</f>
        <v>13</v>
      </c>
      <c r="AG397" s="173">
        <f>'тарифы 2018 (1)'!BA397</f>
        <v>21</v>
      </c>
      <c r="AH397" s="173">
        <f>'тарифы 2018 (1)'!BC397</f>
        <v>15.708000000000004</v>
      </c>
      <c r="AI397" s="173">
        <f>'тарифы 2018 (1)'!BE397</f>
        <v>34</v>
      </c>
      <c r="AJ397" s="173">
        <f>'тарифы 2018 (1)'!BG397</f>
        <v>19</v>
      </c>
      <c r="AK397" s="173">
        <f>'тарифы 2018 (1)'!BI397</f>
        <v>20</v>
      </c>
      <c r="AL397" s="173">
        <f>'тарифы 2018 (1)'!BK397</f>
        <v>11</v>
      </c>
      <c r="AM397" s="173">
        <f>'тарифы 2018 (1)'!BM397</f>
        <v>17</v>
      </c>
      <c r="AN397" s="173">
        <f>'тарифы 2018 (1)'!BO397</f>
        <v>14</v>
      </c>
      <c r="AO397" s="173">
        <f>'тарифы 2018 (1)'!BQ397</f>
        <v>30.800000000000004</v>
      </c>
      <c r="AP397" s="300">
        <f>AVERAGE(L397:AO397)</f>
        <v>21.737247341737316</v>
      </c>
      <c r="AQ397" s="300" t="e">
        <f t="shared" si="26"/>
        <v>#DIV/0!</v>
      </c>
    </row>
    <row r="398" spans="1:43" s="195" customFormat="1" ht="12" customHeight="1" thickBot="1" x14ac:dyDescent="0.3">
      <c r="A398" s="1373"/>
      <c r="B398" s="258"/>
      <c r="C398" s="1378"/>
      <c r="D398" s="1379"/>
      <c r="E398" s="1382"/>
      <c r="F398" s="259"/>
      <c r="G398" s="260"/>
      <c r="H398" s="263"/>
      <c r="I398" s="259"/>
      <c r="J398" s="290"/>
      <c r="K398" s="291"/>
      <c r="L398" s="173"/>
      <c r="M398" s="173"/>
      <c r="N398" s="173"/>
      <c r="O398" s="173"/>
      <c r="P398" s="297"/>
      <c r="Q398" s="173"/>
      <c r="R398" s="173"/>
      <c r="S398" s="173"/>
      <c r="T398" s="173"/>
      <c r="U398" s="173"/>
      <c r="V398" s="173"/>
      <c r="W398" s="173"/>
      <c r="X398" s="173"/>
      <c r="Y398" s="174"/>
      <c r="Z398" s="173"/>
      <c r="AA398" s="173"/>
      <c r="AB398" s="173"/>
      <c r="AC398" s="173"/>
      <c r="AD398" s="173"/>
      <c r="AE398" s="173"/>
      <c r="AF398" s="173"/>
      <c r="AG398" s="173"/>
      <c r="AH398" s="173"/>
      <c r="AI398" s="173"/>
      <c r="AJ398" s="173"/>
      <c r="AK398" s="173"/>
      <c r="AL398" s="173"/>
      <c r="AM398" s="173"/>
      <c r="AN398" s="173"/>
      <c r="AO398" s="173"/>
      <c r="AP398" s="300"/>
      <c r="AQ398" s="300"/>
    </row>
    <row r="399" spans="1:43" s="298" customFormat="1" ht="22.5" customHeight="1" x14ac:dyDescent="0.2">
      <c r="A399" s="315"/>
      <c r="B399" s="298" t="s">
        <v>506</v>
      </c>
      <c r="J399" s="312" t="e">
        <f>AVERAGE(J15:J398)</f>
        <v>#REF!</v>
      </c>
      <c r="K399" s="317" t="e">
        <f>SUBTOTAL(101,K37:K72)</f>
        <v>#REF!</v>
      </c>
      <c r="L399" s="317">
        <f t="shared" ref="L399:AP399" si="28">SUBTOTAL(101,L37:L72)</f>
        <v>1300.8888888888889</v>
      </c>
      <c r="M399" s="317">
        <f t="shared" si="28"/>
        <v>1190.0722222222223</v>
      </c>
      <c r="N399" s="317">
        <f t="shared" si="28"/>
        <v>1032.0472222222222</v>
      </c>
      <c r="O399" s="317">
        <f t="shared" si="28"/>
        <v>958.29444444444437</v>
      </c>
      <c r="P399" s="317">
        <f t="shared" si="28"/>
        <v>839.83333333333337</v>
      </c>
      <c r="Q399" s="317">
        <f t="shared" si="28"/>
        <v>1650.5013037140532</v>
      </c>
      <c r="R399" s="317">
        <f t="shared" si="28"/>
        <v>586.66666666666663</v>
      </c>
      <c r="S399" s="317">
        <f t="shared" si="28"/>
        <v>1125.4895000000001</v>
      </c>
      <c r="T399" s="317">
        <f t="shared" si="28"/>
        <v>1167.4166666666667</v>
      </c>
      <c r="U399" s="317">
        <f t="shared" si="28"/>
        <v>1148.4444444444443</v>
      </c>
      <c r="V399" s="317">
        <f t="shared" si="28"/>
        <v>1728.4444444444443</v>
      </c>
      <c r="W399" s="317">
        <f t="shared" si="28"/>
        <v>1313</v>
      </c>
      <c r="X399" s="317">
        <f t="shared" si="28"/>
        <v>1194.6666666666667</v>
      </c>
      <c r="Y399" s="317">
        <f t="shared" si="28"/>
        <v>483.52777777777777</v>
      </c>
      <c r="Z399" s="317">
        <f t="shared" si="28"/>
        <v>1592.8277777777776</v>
      </c>
      <c r="AA399" s="317">
        <f t="shared" si="28"/>
        <v>2248.0409198333341</v>
      </c>
      <c r="AB399" s="317">
        <f t="shared" si="28"/>
        <v>2057.6411350503622</v>
      </c>
      <c r="AC399" s="317">
        <f t="shared" si="28"/>
        <v>1956.6111111111111</v>
      </c>
      <c r="AD399" s="317">
        <f t="shared" si="28"/>
        <v>1747.8180555555559</v>
      </c>
      <c r="AE399" s="317">
        <f t="shared" si="28"/>
        <v>1236.4444444444443</v>
      </c>
      <c r="AF399" s="317">
        <f t="shared" si="28"/>
        <v>1376.4161666666669</v>
      </c>
      <c r="AG399" s="317">
        <f t="shared" si="28"/>
        <v>2324.7777777777778</v>
      </c>
      <c r="AH399" s="317">
        <f t="shared" si="28"/>
        <v>1242.221655775536</v>
      </c>
      <c r="AI399" s="317">
        <f t="shared" si="28"/>
        <v>2292.9166666666665</v>
      </c>
      <c r="AJ399" s="317">
        <f t="shared" si="28"/>
        <v>1462</v>
      </c>
      <c r="AK399" s="317">
        <f t="shared" si="28"/>
        <v>1317.4375811111113</v>
      </c>
      <c r="AL399" s="317">
        <f t="shared" si="28"/>
        <v>583</v>
      </c>
      <c r="AM399" s="317">
        <f t="shared" si="28"/>
        <v>1164.5555555555557</v>
      </c>
      <c r="AN399" s="317">
        <f t="shared" si="28"/>
        <v>1715.8333333333333</v>
      </c>
      <c r="AO399" s="317">
        <f t="shared" si="28"/>
        <v>2444.3849587544455</v>
      </c>
      <c r="AP399" s="317">
        <f t="shared" si="28"/>
        <v>1414.54249843151</v>
      </c>
      <c r="AQ399" s="313" t="e">
        <f>AP399*100/K399</f>
        <v>#REF!</v>
      </c>
    </row>
    <row r="400" spans="1:43" s="298" customFormat="1" ht="22.5" customHeight="1" x14ac:dyDescent="0.2">
      <c r="A400" s="314"/>
      <c r="B400" s="314" t="s">
        <v>507</v>
      </c>
      <c r="C400" s="314"/>
      <c r="D400" s="314"/>
      <c r="E400" s="314"/>
      <c r="F400" s="314"/>
      <c r="G400" s="314"/>
      <c r="H400" s="314"/>
      <c r="J400" s="314"/>
      <c r="K400" s="318">
        <v>1</v>
      </c>
      <c r="L400" s="316" t="e">
        <f>L399/$K$399</f>
        <v>#REF!</v>
      </c>
      <c r="M400" s="316" t="e">
        <f t="shared" ref="M400:AO400" si="29">M399/$K$399</f>
        <v>#REF!</v>
      </c>
      <c r="N400" s="316" t="e">
        <f t="shared" si="29"/>
        <v>#REF!</v>
      </c>
      <c r="O400" s="316" t="e">
        <f t="shared" si="29"/>
        <v>#REF!</v>
      </c>
      <c r="P400" s="316" t="e">
        <f t="shared" si="29"/>
        <v>#REF!</v>
      </c>
      <c r="Q400" s="316" t="e">
        <f t="shared" si="29"/>
        <v>#REF!</v>
      </c>
      <c r="R400" s="316" t="e">
        <f t="shared" si="29"/>
        <v>#REF!</v>
      </c>
      <c r="S400" s="316" t="e">
        <f t="shared" si="29"/>
        <v>#REF!</v>
      </c>
      <c r="T400" s="316" t="e">
        <f t="shared" si="29"/>
        <v>#REF!</v>
      </c>
      <c r="U400" s="316" t="e">
        <f t="shared" si="29"/>
        <v>#REF!</v>
      </c>
      <c r="V400" s="316" t="e">
        <f t="shared" si="29"/>
        <v>#REF!</v>
      </c>
      <c r="W400" s="316" t="e">
        <f t="shared" si="29"/>
        <v>#REF!</v>
      </c>
      <c r="X400" s="316" t="e">
        <f t="shared" si="29"/>
        <v>#REF!</v>
      </c>
      <c r="Y400" s="316" t="e">
        <f>Y399/$K$399</f>
        <v>#REF!</v>
      </c>
      <c r="Z400" s="316" t="e">
        <f t="shared" si="29"/>
        <v>#REF!</v>
      </c>
      <c r="AA400" s="316" t="e">
        <f t="shared" si="29"/>
        <v>#REF!</v>
      </c>
      <c r="AB400" s="316" t="e">
        <f t="shared" si="29"/>
        <v>#REF!</v>
      </c>
      <c r="AC400" s="316" t="e">
        <f t="shared" si="29"/>
        <v>#REF!</v>
      </c>
      <c r="AD400" s="316" t="e">
        <f t="shared" si="29"/>
        <v>#REF!</v>
      </c>
      <c r="AE400" s="316" t="e">
        <f t="shared" si="29"/>
        <v>#REF!</v>
      </c>
      <c r="AF400" s="316" t="e">
        <f t="shared" si="29"/>
        <v>#REF!</v>
      </c>
      <c r="AG400" s="316" t="e">
        <f t="shared" si="29"/>
        <v>#REF!</v>
      </c>
      <c r="AH400" s="316" t="e">
        <f t="shared" si="29"/>
        <v>#REF!</v>
      </c>
      <c r="AI400" s="316" t="e">
        <f t="shared" si="29"/>
        <v>#REF!</v>
      </c>
      <c r="AJ400" s="316" t="e">
        <f t="shared" si="29"/>
        <v>#REF!</v>
      </c>
      <c r="AK400" s="316" t="e">
        <f t="shared" si="29"/>
        <v>#REF!</v>
      </c>
      <c r="AL400" s="316" t="e">
        <f t="shared" si="29"/>
        <v>#REF!</v>
      </c>
      <c r="AM400" s="316" t="e">
        <f t="shared" si="29"/>
        <v>#REF!</v>
      </c>
      <c r="AN400" s="316" t="e">
        <f t="shared" si="29"/>
        <v>#REF!</v>
      </c>
      <c r="AO400" s="316" t="e">
        <f t="shared" si="29"/>
        <v>#REF!</v>
      </c>
    </row>
    <row r="401" spans="1:42" s="6" customFormat="1" ht="22.5" customHeight="1" x14ac:dyDescent="0.25">
      <c r="A401" s="1475"/>
      <c r="B401" s="1475"/>
      <c r="C401" s="1475"/>
      <c r="D401" s="1475"/>
      <c r="E401" s="1475"/>
      <c r="F401" s="1475"/>
      <c r="G401" s="1475"/>
      <c r="H401" s="1475"/>
      <c r="I401" s="1475"/>
      <c r="J401" s="1475"/>
      <c r="K401" s="1475"/>
      <c r="Y401" s="162"/>
    </row>
    <row r="402" spans="1:42" s="450" customFormat="1" ht="22.5" customHeight="1" x14ac:dyDescent="0.25">
      <c r="B402" s="864" t="s">
        <v>549</v>
      </c>
      <c r="C402" s="451" t="s">
        <v>549</v>
      </c>
      <c r="D402" s="451" t="s">
        <v>549</v>
      </c>
      <c r="E402" s="451" t="s">
        <v>549</v>
      </c>
      <c r="F402" s="451"/>
      <c r="G402" s="451"/>
      <c r="H402" s="451"/>
      <c r="I402" s="451"/>
      <c r="J402" s="451" t="s">
        <v>549</v>
      </c>
      <c r="K402" s="452" t="e">
        <f>SUBTOTAL(101,K15:K398)</f>
        <v>#REF!</v>
      </c>
      <c r="L402" s="452">
        <f>SUBTOTAL(101,L15:L398)</f>
        <v>409.18678160919541</v>
      </c>
      <c r="M402" s="452">
        <f t="shared" ref="M402:AP402" si="30">SUBTOTAL(101,M15:M398)</f>
        <v>384.43822629969276</v>
      </c>
      <c r="N402" s="452">
        <f t="shared" si="30"/>
        <v>457.17128279883383</v>
      </c>
      <c r="O402" s="452">
        <f t="shared" si="30"/>
        <v>466.44918353133181</v>
      </c>
      <c r="P402" s="452">
        <f t="shared" si="30"/>
        <v>308.49137931034483</v>
      </c>
      <c r="Q402" s="452">
        <f t="shared" si="30"/>
        <v>555.50640594627396</v>
      </c>
      <c r="R402" s="452">
        <f t="shared" si="30"/>
        <v>409.22145328719722</v>
      </c>
      <c r="S402" s="452">
        <f t="shared" si="30"/>
        <v>700.47072413793103</v>
      </c>
      <c r="T402" s="452">
        <f t="shared" si="30"/>
        <v>567.64367816091954</v>
      </c>
      <c r="U402" s="452">
        <f t="shared" si="30"/>
        <v>406.44797687861274</v>
      </c>
      <c r="V402" s="452">
        <f t="shared" si="30"/>
        <v>541.17528735632186</v>
      </c>
      <c r="W402" s="452">
        <f t="shared" si="30"/>
        <v>452.58620689655174</v>
      </c>
      <c r="X402" s="452">
        <f t="shared" si="30"/>
        <v>421.78160919540232</v>
      </c>
      <c r="Y402" s="452">
        <f t="shared" si="30"/>
        <v>291.69626436781618</v>
      </c>
      <c r="Z402" s="452">
        <f t="shared" si="30"/>
        <v>616.97897897897781</v>
      </c>
      <c r="AA402" s="452">
        <f t="shared" si="30"/>
        <v>724.21931502873588</v>
      </c>
      <c r="AB402" s="452">
        <f t="shared" si="30"/>
        <v>700.4084953651801</v>
      </c>
      <c r="AC402" s="452">
        <f t="shared" si="30"/>
        <v>613.12931034482756</v>
      </c>
      <c r="AD402" s="452">
        <f t="shared" si="30"/>
        <v>551.11675287356343</v>
      </c>
      <c r="AE402" s="452">
        <f t="shared" si="30"/>
        <v>391.60632183908046</v>
      </c>
      <c r="AF402" s="452">
        <f t="shared" si="30"/>
        <v>469.81759468208122</v>
      </c>
      <c r="AG402" s="452">
        <f t="shared" si="30"/>
        <v>734.49421965317924</v>
      </c>
      <c r="AH402" s="452">
        <f t="shared" si="30"/>
        <v>394.8965595954794</v>
      </c>
      <c r="AI402" s="452">
        <f t="shared" si="30"/>
        <v>930.42702962212638</v>
      </c>
      <c r="AJ402" s="452">
        <f t="shared" si="30"/>
        <v>514.6985507246377</v>
      </c>
      <c r="AK402" s="452">
        <f t="shared" si="30"/>
        <v>557.60378425287354</v>
      </c>
      <c r="AL402" s="452">
        <f t="shared" si="30"/>
        <v>331.72413793103448</v>
      </c>
      <c r="AM402" s="452">
        <f t="shared" si="30"/>
        <v>373.69540229885058</v>
      </c>
      <c r="AN402" s="452">
        <f t="shared" si="30"/>
        <v>580.41666666666663</v>
      </c>
      <c r="AO402" s="452">
        <f t="shared" si="30"/>
        <v>774.22691793206911</v>
      </c>
      <c r="AP402" s="452">
        <f t="shared" si="30"/>
        <v>522.36689851630513</v>
      </c>
    </row>
    <row r="403" spans="1:42" s="450" customFormat="1" ht="22.5" customHeight="1" thickBot="1" x14ac:dyDescent="0.3">
      <c r="A403" s="451"/>
      <c r="B403" s="864" t="s">
        <v>604</v>
      </c>
      <c r="C403" s="451" t="s">
        <v>550</v>
      </c>
      <c r="D403" s="451" t="s">
        <v>550</v>
      </c>
      <c r="E403" s="451" t="s">
        <v>550</v>
      </c>
      <c r="F403" s="451"/>
      <c r="G403" s="451"/>
      <c r="H403" s="451"/>
      <c r="I403" s="451"/>
      <c r="J403" s="451" t="s">
        <v>550</v>
      </c>
      <c r="K403" s="451"/>
      <c r="L403" s="453">
        <f>L402/$AP$402</f>
        <v>0.7833321421618048</v>
      </c>
      <c r="M403" s="453">
        <f t="shared" ref="M403:AO403" si="31">M402/$AP$402</f>
        <v>0.73595441708045539</v>
      </c>
      <c r="N403" s="453">
        <f t="shared" si="31"/>
        <v>0.87519190840260275</v>
      </c>
      <c r="O403" s="453">
        <f t="shared" si="31"/>
        <v>0.89295318071685226</v>
      </c>
      <c r="P403" s="455">
        <f>P402/$AP$402</f>
        <v>0.59056456331088825</v>
      </c>
      <c r="Q403" s="455">
        <f t="shared" si="31"/>
        <v>1.0634410555571112</v>
      </c>
      <c r="R403" s="455">
        <f t="shared" si="31"/>
        <v>0.7833985163484164</v>
      </c>
      <c r="S403" s="455">
        <f t="shared" si="31"/>
        <v>1.3409554206583527</v>
      </c>
      <c r="T403" s="455">
        <f t="shared" si="31"/>
        <v>1.0866762035902646</v>
      </c>
      <c r="U403" s="455">
        <f t="shared" si="31"/>
        <v>0.77808907500276048</v>
      </c>
      <c r="V403" s="455">
        <f t="shared" si="31"/>
        <v>1.0360060886197782</v>
      </c>
      <c r="W403" s="455">
        <f t="shared" si="31"/>
        <v>0.86641440754007648</v>
      </c>
      <c r="X403" s="455">
        <f t="shared" si="31"/>
        <v>0.80744321738877733</v>
      </c>
      <c r="Y403" s="455">
        <f>Y402/$AP$402</f>
        <v>0.55841261227755834</v>
      </c>
      <c r="Z403" s="455">
        <f t="shared" si="31"/>
        <v>1.1811218910145385</v>
      </c>
      <c r="AA403" s="455">
        <f t="shared" si="31"/>
        <v>1.3864188505928656</v>
      </c>
      <c r="AB403" s="455">
        <f t="shared" si="31"/>
        <v>1.3408362921819359</v>
      </c>
      <c r="AC403" s="455">
        <f t="shared" si="31"/>
        <v>1.1737522268090066</v>
      </c>
      <c r="AD403" s="455">
        <f t="shared" si="31"/>
        <v>1.0550376649801458</v>
      </c>
      <c r="AE403" s="455">
        <f t="shared" si="31"/>
        <v>0.74967675584224813</v>
      </c>
      <c r="AF403" s="455">
        <f t="shared" si="31"/>
        <v>0.89940154327641875</v>
      </c>
      <c r="AG403" s="455">
        <f t="shared" si="31"/>
        <v>1.4060887505302995</v>
      </c>
      <c r="AH403" s="455">
        <f t="shared" si="31"/>
        <v>0.75597546612757494</v>
      </c>
      <c r="AI403" s="455">
        <f t="shared" si="31"/>
        <v>1.7811753238286099</v>
      </c>
      <c r="AJ403" s="455">
        <f t="shared" si="31"/>
        <v>0.98531999670452308</v>
      </c>
      <c r="AK403" s="455">
        <f t="shared" si="31"/>
        <v>1.0674561995345664</v>
      </c>
      <c r="AL403" s="455">
        <f t="shared" si="31"/>
        <v>0.63504050289794556</v>
      </c>
      <c r="AM403" s="455">
        <f t="shared" si="31"/>
        <v>0.7153887494790907</v>
      </c>
      <c r="AN403" s="455">
        <f t="shared" si="31"/>
        <v>1.1111283435363957</v>
      </c>
      <c r="AO403" s="455">
        <f t="shared" si="31"/>
        <v>1.4821515684304074</v>
      </c>
      <c r="AP403" s="453">
        <v>1</v>
      </c>
    </row>
    <row r="404" spans="1:42" s="6" customFormat="1" ht="22.5" customHeight="1" thickBot="1" x14ac:dyDescent="0.3">
      <c r="A404" s="87"/>
      <c r="B404" s="49"/>
      <c r="C404" s="49"/>
      <c r="D404" s="49"/>
      <c r="E404" s="49"/>
      <c r="G404" s="49"/>
      <c r="Y404" s="162"/>
      <c r="AP404" s="454">
        <f>SUM(L403:AO403)</f>
        <v>29.924802934422267</v>
      </c>
    </row>
    <row r="405" spans="1:42" s="6" customFormat="1" ht="22.5" customHeight="1" x14ac:dyDescent="0.25">
      <c r="A405" s="87"/>
      <c r="B405" s="49"/>
      <c r="C405" s="49"/>
      <c r="D405" s="49"/>
      <c r="E405" s="49"/>
      <c r="G405" s="49"/>
      <c r="Y405" s="162"/>
    </row>
    <row r="406" spans="1:42" s="6" customFormat="1" ht="22.5" customHeight="1" x14ac:dyDescent="0.25">
      <c r="A406" s="87"/>
      <c r="Y406" s="162"/>
    </row>
    <row r="407" spans="1:42" s="6" customFormat="1" ht="22.5" customHeight="1" x14ac:dyDescent="0.25">
      <c r="A407" s="87"/>
      <c r="Y407" s="162"/>
    </row>
    <row r="408" spans="1:42" s="6" customFormat="1" ht="22.5" customHeight="1" x14ac:dyDescent="0.25">
      <c r="A408" s="87"/>
      <c r="Y408" s="162"/>
    </row>
    <row r="409" spans="1:42" s="6" customFormat="1" ht="22.5" customHeight="1" x14ac:dyDescent="0.25">
      <c r="A409" s="87"/>
      <c r="Y409" s="162"/>
    </row>
    <row r="410" spans="1:42" s="6" customFormat="1" ht="22.5" customHeight="1" x14ac:dyDescent="0.25">
      <c r="A410" s="87"/>
      <c r="Y410" s="162"/>
    </row>
    <row r="411" spans="1:42" s="6" customFormat="1" ht="22.5" customHeight="1" x14ac:dyDescent="0.25">
      <c r="A411" s="87"/>
      <c r="Y411" s="162"/>
    </row>
    <row r="412" spans="1:42" s="6" customFormat="1" ht="22.5" customHeight="1" x14ac:dyDescent="0.25">
      <c r="A412" s="87"/>
      <c r="Y412" s="162"/>
    </row>
    <row r="413" spans="1:42" s="6" customFormat="1" ht="22.5" customHeight="1" x14ac:dyDescent="0.25">
      <c r="A413" s="87"/>
      <c r="U413" s="301"/>
      <c r="Y413" s="162"/>
    </row>
    <row r="414" spans="1:42" s="6" customFormat="1" ht="22.5" customHeight="1" x14ac:dyDescent="0.25">
      <c r="A414" s="87"/>
      <c r="Y414" s="162"/>
    </row>
    <row r="415" spans="1:42" s="6" customFormat="1" ht="22.5" customHeight="1" x14ac:dyDescent="0.25">
      <c r="A415" s="87"/>
      <c r="Y415" s="162"/>
    </row>
    <row r="416" spans="1:42" s="6" customFormat="1" ht="22.5" customHeight="1" x14ac:dyDescent="0.25">
      <c r="A416" s="87"/>
      <c r="Y416" s="162"/>
    </row>
    <row r="417" spans="1:25" s="6" customFormat="1" ht="22.5" customHeight="1" x14ac:dyDescent="0.25">
      <c r="A417" s="87"/>
      <c r="Y417" s="162"/>
    </row>
    <row r="418" spans="1:25" s="6" customFormat="1" ht="22.5" customHeight="1" x14ac:dyDescent="0.25">
      <c r="A418" s="87"/>
      <c r="Y418" s="162"/>
    </row>
    <row r="419" spans="1:25" s="6" customFormat="1" ht="22.5" customHeight="1" x14ac:dyDescent="0.25">
      <c r="A419" s="87"/>
      <c r="Y419" s="162"/>
    </row>
  </sheetData>
  <sheetProtection formatCells="0" formatRows="0"/>
  <autoFilter ref="A13:AQ400">
    <filterColumn colId="2" showButton="0"/>
  </autoFilter>
  <mergeCells count="478">
    <mergeCell ref="C385:D385"/>
    <mergeCell ref="A386:A398"/>
    <mergeCell ref="C386:D398"/>
    <mergeCell ref="E386:E398"/>
    <mergeCell ref="A401:K401"/>
    <mergeCell ref="C356:D356"/>
    <mergeCell ref="C357:D357"/>
    <mergeCell ref="A358:A370"/>
    <mergeCell ref="C358:D370"/>
    <mergeCell ref="E358:E370"/>
    <mergeCell ref="A371:A384"/>
    <mergeCell ref="C371:D384"/>
    <mergeCell ref="E371:E384"/>
    <mergeCell ref="C350:D350"/>
    <mergeCell ref="C351:D351"/>
    <mergeCell ref="C352:D352"/>
    <mergeCell ref="C353:D353"/>
    <mergeCell ref="A354:B354"/>
    <mergeCell ref="A355:B355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A332:B332"/>
    <mergeCell ref="C333:D333"/>
    <mergeCell ref="C334:D334"/>
    <mergeCell ref="C335:D335"/>
    <mergeCell ref="C336:D336"/>
    <mergeCell ref="C337:D337"/>
    <mergeCell ref="AP326:AP327"/>
    <mergeCell ref="AQ326:AQ327"/>
    <mergeCell ref="C328:D328"/>
    <mergeCell ref="C329:D329"/>
    <mergeCell ref="C330:D330"/>
    <mergeCell ref="C331:D331"/>
    <mergeCell ref="AJ326:AJ327"/>
    <mergeCell ref="AK326:AK327"/>
    <mergeCell ref="AL326:AL327"/>
    <mergeCell ref="AM326:AM327"/>
    <mergeCell ref="AN326:AN327"/>
    <mergeCell ref="AO326:AO327"/>
    <mergeCell ref="AD326:AD327"/>
    <mergeCell ref="AE326:AE327"/>
    <mergeCell ref="AF326:AF327"/>
    <mergeCell ref="AG326:AG327"/>
    <mergeCell ref="AH326:AH327"/>
    <mergeCell ref="AI326:AI327"/>
    <mergeCell ref="X326:X327"/>
    <mergeCell ref="Y326:Y327"/>
    <mergeCell ref="Z326:Z327"/>
    <mergeCell ref="AA326:AA327"/>
    <mergeCell ref="AB326:AB327"/>
    <mergeCell ref="AC326:AC327"/>
    <mergeCell ref="R326:R327"/>
    <mergeCell ref="S326:S327"/>
    <mergeCell ref="T326:T327"/>
    <mergeCell ref="U326:U327"/>
    <mergeCell ref="V326:V327"/>
    <mergeCell ref="W326:W327"/>
    <mergeCell ref="L326:L327"/>
    <mergeCell ref="M326:M327"/>
    <mergeCell ref="N326:N327"/>
    <mergeCell ref="O326:O327"/>
    <mergeCell ref="P326:P327"/>
    <mergeCell ref="Q326:Q327"/>
    <mergeCell ref="A326:A327"/>
    <mergeCell ref="B326:B327"/>
    <mergeCell ref="C326:D327"/>
    <mergeCell ref="I326:I327"/>
    <mergeCell ref="J326:J327"/>
    <mergeCell ref="K326:K327"/>
    <mergeCell ref="C320:D320"/>
    <mergeCell ref="C321:D321"/>
    <mergeCell ref="C322:D322"/>
    <mergeCell ref="C323:D323"/>
    <mergeCell ref="C324:D324"/>
    <mergeCell ref="C325:D325"/>
    <mergeCell ref="C314:D314"/>
    <mergeCell ref="C315:D315"/>
    <mergeCell ref="C316:D316"/>
    <mergeCell ref="C317:D317"/>
    <mergeCell ref="C318:D318"/>
    <mergeCell ref="C319:D319"/>
    <mergeCell ref="C308:D308"/>
    <mergeCell ref="C309:D309"/>
    <mergeCell ref="C310:D310"/>
    <mergeCell ref="C311:D311"/>
    <mergeCell ref="C312:D312"/>
    <mergeCell ref="C313:D313"/>
    <mergeCell ref="C302:D302"/>
    <mergeCell ref="C303:D303"/>
    <mergeCell ref="C304:D304"/>
    <mergeCell ref="C305:D305"/>
    <mergeCell ref="C306:D306"/>
    <mergeCell ref="C307:D307"/>
    <mergeCell ref="C296:D296"/>
    <mergeCell ref="C297:D297"/>
    <mergeCell ref="C298:D298"/>
    <mergeCell ref="C299:D299"/>
    <mergeCell ref="C300:D300"/>
    <mergeCell ref="C301:D301"/>
    <mergeCell ref="C290:D290"/>
    <mergeCell ref="C291:D291"/>
    <mergeCell ref="C292:D292"/>
    <mergeCell ref="C293:D293"/>
    <mergeCell ref="C294:D294"/>
    <mergeCell ref="C295:D295"/>
    <mergeCell ref="C284:D284"/>
    <mergeCell ref="C285:D285"/>
    <mergeCell ref="C286:D286"/>
    <mergeCell ref="C287:D287"/>
    <mergeCell ref="C288:D288"/>
    <mergeCell ref="C289:D289"/>
    <mergeCell ref="C278:D278"/>
    <mergeCell ref="C279:D279"/>
    <mergeCell ref="C280:D280"/>
    <mergeCell ref="C281:D281"/>
    <mergeCell ref="C282:D282"/>
    <mergeCell ref="C283:D283"/>
    <mergeCell ref="C272:D272"/>
    <mergeCell ref="C273:D273"/>
    <mergeCell ref="C274:D274"/>
    <mergeCell ref="C275:D275"/>
    <mergeCell ref="C276:D276"/>
    <mergeCell ref="C277:D277"/>
    <mergeCell ref="C266:D266"/>
    <mergeCell ref="C267:D267"/>
    <mergeCell ref="C268:D268"/>
    <mergeCell ref="C269:D269"/>
    <mergeCell ref="C270:D270"/>
    <mergeCell ref="C271:D271"/>
    <mergeCell ref="C260:D260"/>
    <mergeCell ref="C261:D261"/>
    <mergeCell ref="C262:D262"/>
    <mergeCell ref="C263:D263"/>
    <mergeCell ref="C264:D264"/>
    <mergeCell ref="C265:D265"/>
    <mergeCell ref="C254:D254"/>
    <mergeCell ref="C255:D255"/>
    <mergeCell ref="C256:D256"/>
    <mergeCell ref="C257:D257"/>
    <mergeCell ref="C258:D258"/>
    <mergeCell ref="C259:D259"/>
    <mergeCell ref="C248:D248"/>
    <mergeCell ref="C249:D249"/>
    <mergeCell ref="C250:D250"/>
    <mergeCell ref="C251:D251"/>
    <mergeCell ref="C252:D252"/>
    <mergeCell ref="C253:D253"/>
    <mergeCell ref="C242:D242"/>
    <mergeCell ref="C243:D243"/>
    <mergeCell ref="C244:D244"/>
    <mergeCell ref="C245:D245"/>
    <mergeCell ref="C246:D246"/>
    <mergeCell ref="C247:D247"/>
    <mergeCell ref="C236:D236"/>
    <mergeCell ref="C237:D237"/>
    <mergeCell ref="C238:D238"/>
    <mergeCell ref="C239:D239"/>
    <mergeCell ref="C240:D240"/>
    <mergeCell ref="C241:D241"/>
    <mergeCell ref="C230:D230"/>
    <mergeCell ref="C231:D231"/>
    <mergeCell ref="C232:D232"/>
    <mergeCell ref="C233:D233"/>
    <mergeCell ref="C234:D234"/>
    <mergeCell ref="C235:D235"/>
    <mergeCell ref="C224:D224"/>
    <mergeCell ref="C225:D225"/>
    <mergeCell ref="C226:D226"/>
    <mergeCell ref="C227:D227"/>
    <mergeCell ref="C228:D228"/>
    <mergeCell ref="C229:D229"/>
    <mergeCell ref="C218:D218"/>
    <mergeCell ref="C219:D219"/>
    <mergeCell ref="C220:D220"/>
    <mergeCell ref="C221:D221"/>
    <mergeCell ref="C222:D222"/>
    <mergeCell ref="C223:D223"/>
    <mergeCell ref="C212:D212"/>
    <mergeCell ref="C213:D213"/>
    <mergeCell ref="C214:D214"/>
    <mergeCell ref="C215:D215"/>
    <mergeCell ref="C216:D216"/>
    <mergeCell ref="C217:D217"/>
    <mergeCell ref="C206:D206"/>
    <mergeCell ref="C207:D207"/>
    <mergeCell ref="C208:D208"/>
    <mergeCell ref="C209:D209"/>
    <mergeCell ref="C210:D210"/>
    <mergeCell ref="C211:D211"/>
    <mergeCell ref="C200:D200"/>
    <mergeCell ref="C201:D201"/>
    <mergeCell ref="C202:D202"/>
    <mergeCell ref="C203:D203"/>
    <mergeCell ref="C204:D204"/>
    <mergeCell ref="C205:D205"/>
    <mergeCell ref="C194:D194"/>
    <mergeCell ref="C195:D195"/>
    <mergeCell ref="C196:D196"/>
    <mergeCell ref="C197:D197"/>
    <mergeCell ref="C198:D198"/>
    <mergeCell ref="C199:D199"/>
    <mergeCell ref="C188:D188"/>
    <mergeCell ref="C189:D189"/>
    <mergeCell ref="C190:D190"/>
    <mergeCell ref="C191:D191"/>
    <mergeCell ref="C192:D192"/>
    <mergeCell ref="A193:B193"/>
    <mergeCell ref="C182:D182"/>
    <mergeCell ref="C183:D183"/>
    <mergeCell ref="C184:D184"/>
    <mergeCell ref="C185:D185"/>
    <mergeCell ref="C186:D186"/>
    <mergeCell ref="C187:D187"/>
    <mergeCell ref="C176:D176"/>
    <mergeCell ref="C177:D177"/>
    <mergeCell ref="C178:D178"/>
    <mergeCell ref="C179:D179"/>
    <mergeCell ref="C180:D180"/>
    <mergeCell ref="C181:D181"/>
    <mergeCell ref="C170:D170"/>
    <mergeCell ref="C171:D171"/>
    <mergeCell ref="C172:D172"/>
    <mergeCell ref="C173:D173"/>
    <mergeCell ref="C174:D174"/>
    <mergeCell ref="C175:D175"/>
    <mergeCell ref="C164:D164"/>
    <mergeCell ref="C165:D165"/>
    <mergeCell ref="C166:D166"/>
    <mergeCell ref="C167:D167"/>
    <mergeCell ref="C168:D168"/>
    <mergeCell ref="C169:D169"/>
    <mergeCell ref="C158:D158"/>
    <mergeCell ref="C159:D159"/>
    <mergeCell ref="C160:D160"/>
    <mergeCell ref="C161:D161"/>
    <mergeCell ref="C162:D162"/>
    <mergeCell ref="C163:D163"/>
    <mergeCell ref="C152:D152"/>
    <mergeCell ref="C153:D153"/>
    <mergeCell ref="C154:D154"/>
    <mergeCell ref="C155:D155"/>
    <mergeCell ref="C156:D156"/>
    <mergeCell ref="C157:D157"/>
    <mergeCell ref="C146:D146"/>
    <mergeCell ref="C147:D147"/>
    <mergeCell ref="C148:D148"/>
    <mergeCell ref="C149:D149"/>
    <mergeCell ref="C150:D150"/>
    <mergeCell ref="C151:D151"/>
    <mergeCell ref="C140:D140"/>
    <mergeCell ref="C141:D141"/>
    <mergeCell ref="C142:D142"/>
    <mergeCell ref="C143:D143"/>
    <mergeCell ref="C144:D144"/>
    <mergeCell ref="C145:D145"/>
    <mergeCell ref="C134:D134"/>
    <mergeCell ref="C135:D135"/>
    <mergeCell ref="C136:D136"/>
    <mergeCell ref="C137:D137"/>
    <mergeCell ref="C138:D138"/>
    <mergeCell ref="C139:D139"/>
    <mergeCell ref="C128:D128"/>
    <mergeCell ref="C129:D129"/>
    <mergeCell ref="C130:D130"/>
    <mergeCell ref="C131:D131"/>
    <mergeCell ref="C132:D132"/>
    <mergeCell ref="C133:D133"/>
    <mergeCell ref="C122:D122"/>
    <mergeCell ref="C123:D123"/>
    <mergeCell ref="C124:D124"/>
    <mergeCell ref="A125:B125"/>
    <mergeCell ref="C126:D126"/>
    <mergeCell ref="C127:D127"/>
    <mergeCell ref="C116:D116"/>
    <mergeCell ref="C117:D117"/>
    <mergeCell ref="C118:D118"/>
    <mergeCell ref="C119:D119"/>
    <mergeCell ref="C120:D120"/>
    <mergeCell ref="C121:D121"/>
    <mergeCell ref="C110:D110"/>
    <mergeCell ref="C111:D111"/>
    <mergeCell ref="C112:D112"/>
    <mergeCell ref="C113:D113"/>
    <mergeCell ref="C114:D114"/>
    <mergeCell ref="C115:D115"/>
    <mergeCell ref="C104:D104"/>
    <mergeCell ref="C105:D105"/>
    <mergeCell ref="C106:D106"/>
    <mergeCell ref="C107:D107"/>
    <mergeCell ref="C108:D108"/>
    <mergeCell ref="C109:D109"/>
    <mergeCell ref="C98:D98"/>
    <mergeCell ref="C99:D99"/>
    <mergeCell ref="C100:D100"/>
    <mergeCell ref="C101:D101"/>
    <mergeCell ref="C102:D102"/>
    <mergeCell ref="C103:D103"/>
    <mergeCell ref="C92:D92"/>
    <mergeCell ref="C93:D93"/>
    <mergeCell ref="C94:D94"/>
    <mergeCell ref="C95:D95"/>
    <mergeCell ref="C96:D96"/>
    <mergeCell ref="C97:D97"/>
    <mergeCell ref="C86:D86"/>
    <mergeCell ref="C87:D87"/>
    <mergeCell ref="C88:D88"/>
    <mergeCell ref="C89:D89"/>
    <mergeCell ref="C90:D90"/>
    <mergeCell ref="C91:D91"/>
    <mergeCell ref="C80:D80"/>
    <mergeCell ref="C81:D81"/>
    <mergeCell ref="C82:D82"/>
    <mergeCell ref="C83:D83"/>
    <mergeCell ref="C84:D84"/>
    <mergeCell ref="C85:D85"/>
    <mergeCell ref="C74:D74"/>
    <mergeCell ref="A75:B75"/>
    <mergeCell ref="C76:D76"/>
    <mergeCell ref="C77:D77"/>
    <mergeCell ref="C78:D78"/>
    <mergeCell ref="C79:D79"/>
    <mergeCell ref="C68:D68"/>
    <mergeCell ref="C69:D69"/>
    <mergeCell ref="C70:D70"/>
    <mergeCell ref="C71:D71"/>
    <mergeCell ref="C72:D72"/>
    <mergeCell ref="A73:B73"/>
    <mergeCell ref="C62:D62"/>
    <mergeCell ref="C63:D63"/>
    <mergeCell ref="C64:D64"/>
    <mergeCell ref="C65:D65"/>
    <mergeCell ref="C66:D66"/>
    <mergeCell ref="C67:D67"/>
    <mergeCell ref="C56:D56"/>
    <mergeCell ref="C57:D57"/>
    <mergeCell ref="C58:D58"/>
    <mergeCell ref="C59:D59"/>
    <mergeCell ref="C60:D60"/>
    <mergeCell ref="C61:D61"/>
    <mergeCell ref="C50:D50"/>
    <mergeCell ref="C51:D51"/>
    <mergeCell ref="C52:D52"/>
    <mergeCell ref="C53:D53"/>
    <mergeCell ref="C54:D54"/>
    <mergeCell ref="C55:D55"/>
    <mergeCell ref="C44:D44"/>
    <mergeCell ref="C45:D45"/>
    <mergeCell ref="C46:D46"/>
    <mergeCell ref="C47:D47"/>
    <mergeCell ref="C48:D48"/>
    <mergeCell ref="C49:D49"/>
    <mergeCell ref="C38:D38"/>
    <mergeCell ref="C39:D39"/>
    <mergeCell ref="C40:D40"/>
    <mergeCell ref="C41:D41"/>
    <mergeCell ref="C42:D42"/>
    <mergeCell ref="C43:D43"/>
    <mergeCell ref="AO31:AO34"/>
    <mergeCell ref="AP31:AP34"/>
    <mergeCell ref="AQ31:AQ34"/>
    <mergeCell ref="C35:D35"/>
    <mergeCell ref="U31:U34"/>
    <mergeCell ref="V31:V34"/>
    <mergeCell ref="K31:K34"/>
    <mergeCell ref="L31:L34"/>
    <mergeCell ref="M31:M34"/>
    <mergeCell ref="N31:N34"/>
    <mergeCell ref="O31:O34"/>
    <mergeCell ref="P31:P34"/>
    <mergeCell ref="A36:B36"/>
    <mergeCell ref="C37:D37"/>
    <mergeCell ref="AI31:AI34"/>
    <mergeCell ref="AJ31:AJ34"/>
    <mergeCell ref="AK31:AK34"/>
    <mergeCell ref="AL31:AL34"/>
    <mergeCell ref="AM31:AM34"/>
    <mergeCell ref="AN31:AN34"/>
    <mergeCell ref="AC31:AC34"/>
    <mergeCell ref="AD31:AD34"/>
    <mergeCell ref="AE31:AE34"/>
    <mergeCell ref="AF31:AF34"/>
    <mergeCell ref="AG31:AG34"/>
    <mergeCell ref="AH31:AH34"/>
    <mergeCell ref="W31:W34"/>
    <mergeCell ref="X31:X34"/>
    <mergeCell ref="Y31:Y34"/>
    <mergeCell ref="Z31:Z34"/>
    <mergeCell ref="AA31:AA34"/>
    <mergeCell ref="AB31:AB34"/>
    <mergeCell ref="Q31:Q34"/>
    <mergeCell ref="R31:R34"/>
    <mergeCell ref="S31:S34"/>
    <mergeCell ref="T31:T34"/>
    <mergeCell ref="C30:D30"/>
    <mergeCell ref="A31:A34"/>
    <mergeCell ref="B31:B34"/>
    <mergeCell ref="C31:D34"/>
    <mergeCell ref="I31:I34"/>
    <mergeCell ref="J31:J34"/>
    <mergeCell ref="C24:D24"/>
    <mergeCell ref="C25:D25"/>
    <mergeCell ref="C26:D26"/>
    <mergeCell ref="C27:D27"/>
    <mergeCell ref="C28:D28"/>
    <mergeCell ref="C29:D29"/>
    <mergeCell ref="A20:A23"/>
    <mergeCell ref="C20:D20"/>
    <mergeCell ref="E20:E23"/>
    <mergeCell ref="C21:D21"/>
    <mergeCell ref="C22:D22"/>
    <mergeCell ref="C23:D23"/>
    <mergeCell ref="AO12:AO13"/>
    <mergeCell ref="AP12:AP13"/>
    <mergeCell ref="AA12:AA13"/>
    <mergeCell ref="AB12:AB13"/>
    <mergeCell ref="Q12:Q13"/>
    <mergeCell ref="R12:R13"/>
    <mergeCell ref="S12:S13"/>
    <mergeCell ref="T12:T13"/>
    <mergeCell ref="U12:U13"/>
    <mergeCell ref="V12:V13"/>
    <mergeCell ref="K12:K13"/>
    <mergeCell ref="L12:L13"/>
    <mergeCell ref="M12:M13"/>
    <mergeCell ref="N12:N13"/>
    <mergeCell ref="O12:O13"/>
    <mergeCell ref="P12:P13"/>
    <mergeCell ref="A14:B14"/>
    <mergeCell ref="A15:A19"/>
    <mergeCell ref="C15:D15"/>
    <mergeCell ref="E15:E19"/>
    <mergeCell ref="C16:D16"/>
    <mergeCell ref="C17:D17"/>
    <mergeCell ref="C18:D18"/>
    <mergeCell ref="AI12:AI13"/>
    <mergeCell ref="AJ12:AJ13"/>
    <mergeCell ref="AC12:AC13"/>
    <mergeCell ref="AD12:AD13"/>
    <mergeCell ref="AE12:AE13"/>
    <mergeCell ref="AF12:AF13"/>
    <mergeCell ref="AG12:AG13"/>
    <mergeCell ref="AH12:AH13"/>
    <mergeCell ref="W12:W13"/>
    <mergeCell ref="X12:X13"/>
    <mergeCell ref="Y12:Y13"/>
    <mergeCell ref="Z12:Z13"/>
    <mergeCell ref="C19:D19"/>
    <mergeCell ref="A1:K1"/>
    <mergeCell ref="AO1:AQ1"/>
    <mergeCell ref="A2:K2"/>
    <mergeCell ref="L2:AQ2"/>
    <mergeCell ref="A3:K3"/>
    <mergeCell ref="L3:AO3"/>
    <mergeCell ref="I5:K5"/>
    <mergeCell ref="A12:A13"/>
    <mergeCell ref="B12:B13"/>
    <mergeCell ref="C12:D13"/>
    <mergeCell ref="E12:E13"/>
    <mergeCell ref="F12:F13"/>
    <mergeCell ref="G12:G13"/>
    <mergeCell ref="H12:H13"/>
    <mergeCell ref="I12:I13"/>
    <mergeCell ref="J12:J13"/>
    <mergeCell ref="AQ12:AQ13"/>
    <mergeCell ref="AK12:AK13"/>
    <mergeCell ref="AL12:AL13"/>
    <mergeCell ref="AM12:AM13"/>
    <mergeCell ref="AN12:AN13"/>
  </mergeCells>
  <conditionalFormatting sqref="B2:B13 B401 B404:B1048576">
    <cfRule type="duplicateValues" dxfId="869" priority="705"/>
  </conditionalFormatting>
  <conditionalFormatting sqref="AQ16:AQ31 AQ35:AQ326 AQ328:AQ398">
    <cfRule type="cellIs" dxfId="868" priority="704" operator="greaterThan">
      <formula>100</formula>
    </cfRule>
  </conditionalFormatting>
  <conditionalFormatting sqref="AQ399">
    <cfRule type="cellIs" dxfId="867" priority="703" operator="greaterThan">
      <formula>100</formula>
    </cfRule>
  </conditionalFormatting>
  <conditionalFormatting sqref="L397">
    <cfRule type="cellIs" dxfId="866" priority="702" operator="greaterThan">
      <formula>$L$399</formula>
    </cfRule>
  </conditionalFormatting>
  <conditionalFormatting sqref="L16:X16 AC16:AO16 Z16:AA16">
    <cfRule type="cellIs" dxfId="865" priority="701" operator="greaterThan">
      <formula>359</formula>
    </cfRule>
  </conditionalFormatting>
  <conditionalFormatting sqref="L17:X17 AC17:AO17 Z17:AA17">
    <cfRule type="cellIs" dxfId="864" priority="700" operator="greaterThan">
      <formula>415</formula>
    </cfRule>
  </conditionalFormatting>
  <conditionalFormatting sqref="L18:X18 AC18:AO18 Z18:AA18">
    <cfRule type="cellIs" dxfId="863" priority="699" operator="greaterThan">
      <formula>498</formula>
    </cfRule>
  </conditionalFormatting>
  <conditionalFormatting sqref="L19:X19 AC19:AO19 Z19:AA19">
    <cfRule type="cellIs" dxfId="862" priority="698" operator="greaterThan">
      <formula>580</formula>
    </cfRule>
  </conditionalFormatting>
  <conditionalFormatting sqref="L21:X21 AC21:AP21 Z21:AA21">
    <cfRule type="cellIs" dxfId="861" priority="697" operator="greaterThan">
      <formula>117</formula>
    </cfRule>
  </conditionalFormatting>
  <conditionalFormatting sqref="L22:X22 AC22:AO22 Z22:AA22">
    <cfRule type="cellIs" dxfId="860" priority="696" operator="greaterThan">
      <formula>152</formula>
    </cfRule>
  </conditionalFormatting>
  <conditionalFormatting sqref="L23:X23 AC23:AO23 Z23:AA23">
    <cfRule type="cellIs" dxfId="859" priority="695" operator="greaterThan">
      <formula>242</formula>
    </cfRule>
  </conditionalFormatting>
  <conditionalFormatting sqref="L24:X24 AC24:AO24 Z24:AA24">
    <cfRule type="cellIs" dxfId="858" priority="694" operator="greaterThan">
      <formula>28</formula>
    </cfRule>
  </conditionalFormatting>
  <conditionalFormatting sqref="L25:X25 AC25:AO25 Z25:AA25">
    <cfRule type="cellIs" dxfId="857" priority="693" operator="greaterThan">
      <formula>145</formula>
    </cfRule>
  </conditionalFormatting>
  <conditionalFormatting sqref="L26:X26 AC26:AO26 Z26:AA26">
    <cfRule type="cellIs" dxfId="856" priority="692" operator="greaterThan">
      <formula>145</formula>
    </cfRule>
  </conditionalFormatting>
  <conditionalFormatting sqref="L27:X27 AC27:AO27 Z27:AA27">
    <cfRule type="cellIs" dxfId="855" priority="691" operator="greaterThan">
      <formula>402</formula>
    </cfRule>
  </conditionalFormatting>
  <conditionalFormatting sqref="L28:X28 AC28:AO28 Z28:AA28">
    <cfRule type="cellIs" dxfId="854" priority="690" operator="greaterThan">
      <formula>298</formula>
    </cfRule>
  </conditionalFormatting>
  <conditionalFormatting sqref="L29:X29 AC29:AO29 Z29:AA29">
    <cfRule type="cellIs" dxfId="853" priority="689" operator="greaterThan">
      <formula>3338</formula>
    </cfRule>
  </conditionalFormatting>
  <conditionalFormatting sqref="L30:X30 AC30:AO30 Z30:AA30">
    <cfRule type="cellIs" dxfId="852" priority="688" operator="greaterThan">
      <formula>719</formula>
    </cfRule>
  </conditionalFormatting>
  <conditionalFormatting sqref="L31:X34 AC31:AO34 Z31:AA34">
    <cfRule type="cellIs" dxfId="851" priority="686" operator="greaterThan">
      <formula>1079</formula>
    </cfRule>
    <cfRule type="cellIs" dxfId="850" priority="687" operator="greaterThan">
      <formula>1079</formula>
    </cfRule>
  </conditionalFormatting>
  <conditionalFormatting sqref="L35:X35 AC35:AO35 Z35:AA35">
    <cfRule type="cellIs" dxfId="849" priority="685" operator="greaterThan">
      <formula>89</formula>
    </cfRule>
  </conditionalFormatting>
  <conditionalFormatting sqref="L37:X37 AC37:AO37 Z37:AA37">
    <cfRule type="cellIs" dxfId="848" priority="684" operator="greaterThan">
      <formula>221</formula>
    </cfRule>
  </conditionalFormatting>
  <conditionalFormatting sqref="L38:X38 AC38:AO38 Z38:AA38">
    <cfRule type="cellIs" dxfId="847" priority="683" operator="greaterThan">
      <formula>663</formula>
    </cfRule>
  </conditionalFormatting>
  <conditionalFormatting sqref="L39:X39 AC39:AO39 Z39:AA39">
    <cfRule type="cellIs" dxfId="846" priority="682" operator="greaterThan">
      <formula>815</formula>
    </cfRule>
  </conditionalFormatting>
  <conditionalFormatting sqref="L40:X40 AC40:AN40 Z40:AA40">
    <cfRule type="cellIs" dxfId="845" priority="681" operator="greaterThan">
      <formula>346</formula>
    </cfRule>
  </conditionalFormatting>
  <conditionalFormatting sqref="L41:X41 AC41:AO41 Z41:AA41">
    <cfRule type="cellIs" dxfId="844" priority="680" operator="greaterThan">
      <formula>207</formula>
    </cfRule>
  </conditionalFormatting>
  <conditionalFormatting sqref="L42:X42 AC42:AO42 Z42:AA42">
    <cfRule type="cellIs" dxfId="843" priority="679" operator="greaterThan">
      <formula>346</formula>
    </cfRule>
  </conditionalFormatting>
  <conditionalFormatting sqref="L43:X43 AC43:AO43 Z43:AA43">
    <cfRule type="cellIs" dxfId="842" priority="678" operator="greaterThan">
      <formula>173</formula>
    </cfRule>
  </conditionalFormatting>
  <conditionalFormatting sqref="L44:X44 AC44:AO44 Z44:AA44">
    <cfRule type="cellIs" dxfId="841" priority="677" operator="greaterThan">
      <formula>4146</formula>
    </cfRule>
  </conditionalFormatting>
  <conditionalFormatting sqref="L45:X45 AC45:AO45 Z45:AA45">
    <cfRule type="cellIs" dxfId="840" priority="676" operator="greaterThan">
      <formula>5528</formula>
    </cfRule>
  </conditionalFormatting>
  <conditionalFormatting sqref="L46:X46 AC46:AO46 Z46:AA46">
    <cfRule type="cellIs" dxfId="839" priority="675" operator="greaterThan">
      <formula>6910</formula>
    </cfRule>
  </conditionalFormatting>
  <conditionalFormatting sqref="L47:X47 AC47:AO47 Z47:AA47">
    <cfRule type="cellIs" dxfId="838" priority="674" operator="greaterThan">
      <formula>8293</formula>
    </cfRule>
  </conditionalFormatting>
  <conditionalFormatting sqref="L48:X48 AC48:AO48 Z48:AA48">
    <cfRule type="cellIs" dxfId="837" priority="673" operator="greaterThan">
      <formula>9675</formula>
    </cfRule>
  </conditionalFormatting>
  <conditionalFormatting sqref="L49:X49 AC49:AO49 Z49:AA49">
    <cfRule type="cellIs" dxfId="836" priority="672" operator="greaterThan">
      <formula>4146</formula>
    </cfRule>
  </conditionalFormatting>
  <conditionalFormatting sqref="L50:X50 AC50:AO50 Z50:AA50">
    <cfRule type="cellIs" dxfId="835" priority="671" operator="greaterThan">
      <formula>5528</formula>
    </cfRule>
  </conditionalFormatting>
  <conditionalFormatting sqref="L51:X51 AC51:AO51 Z51:AA51">
    <cfRule type="cellIs" dxfId="834" priority="670" operator="greaterThan">
      <formula>6910</formula>
    </cfRule>
  </conditionalFormatting>
  <conditionalFormatting sqref="L52:X52 AC52:AO52 Z52:AA52">
    <cfRule type="cellIs" dxfId="833" priority="669" operator="greaterThan">
      <formula>8293</formula>
    </cfRule>
  </conditionalFormatting>
  <conditionalFormatting sqref="L53:X53 AC53:AO53 Z53:AA53">
    <cfRule type="cellIs" dxfId="832" priority="668" operator="greaterThan">
      <formula>9675</formula>
    </cfRule>
  </conditionalFormatting>
  <conditionalFormatting sqref="L54:X54 AC54:AO54 Z54:AA54">
    <cfRule type="cellIs" dxfId="831" priority="667" operator="greaterThan">
      <formula>1459</formula>
    </cfRule>
  </conditionalFormatting>
  <conditionalFormatting sqref="L55:X55 AC55:AO55 Z55:AA55">
    <cfRule type="cellIs" dxfId="830" priority="666" operator="greaterThan">
      <formula>770</formula>
    </cfRule>
  </conditionalFormatting>
  <conditionalFormatting sqref="L56:X56 AC56:AO56 Z56:AA56">
    <cfRule type="cellIs" dxfId="829" priority="665" operator="greaterThan">
      <formula>566</formula>
    </cfRule>
  </conditionalFormatting>
  <conditionalFormatting sqref="L57:X57 AC57:AO57 Z57:AA57">
    <cfRule type="cellIs" dxfId="828" priority="664" operator="greaterThan">
      <formula>734</formula>
    </cfRule>
  </conditionalFormatting>
  <conditionalFormatting sqref="L58:X58 AC58:AO58 Z58:AA58">
    <cfRule type="cellIs" dxfId="827" priority="663" operator="greaterThan">
      <formula>823</formula>
    </cfRule>
  </conditionalFormatting>
  <conditionalFormatting sqref="L59:X59 AC59:AO59 Z59:AA59">
    <cfRule type="cellIs" dxfId="826" priority="662" operator="greaterThan">
      <formula>1031</formula>
    </cfRule>
  </conditionalFormatting>
  <conditionalFormatting sqref="L60:X60 AC60:AO60 Z60:AA60">
    <cfRule type="cellIs" dxfId="825" priority="661" operator="greaterThan">
      <formula>1185</formula>
    </cfRule>
  </conditionalFormatting>
  <conditionalFormatting sqref="L61:X61 AC61:AO61 Z61:AA61">
    <cfRule type="cellIs" dxfId="824" priority="660" operator="greaterThan">
      <formula>1422</formula>
    </cfRule>
  </conditionalFormatting>
  <conditionalFormatting sqref="L62:X62 AC62:AO62 Z62:AA62">
    <cfRule type="cellIs" dxfId="823" priority="659" operator="greaterThan">
      <formula>511</formula>
    </cfRule>
  </conditionalFormatting>
  <conditionalFormatting sqref="L63:X63 AC63:AO63 Z63:AA63">
    <cfRule type="cellIs" dxfId="822" priority="658" operator="greaterThan">
      <formula>594</formula>
    </cfRule>
  </conditionalFormatting>
  <conditionalFormatting sqref="L64:X64 AC64:AO64 Z64:AA64">
    <cfRule type="cellIs" dxfId="821" priority="657" operator="greaterThan">
      <formula>677</formula>
    </cfRule>
  </conditionalFormatting>
  <conditionalFormatting sqref="L65:X65 AC65:AO65 Z65:AA65">
    <cfRule type="cellIs" dxfId="820" priority="656" operator="greaterThan">
      <formula>511</formula>
    </cfRule>
  </conditionalFormatting>
  <conditionalFormatting sqref="L66:X66 AC66:AO66 Z66:AA66">
    <cfRule type="cellIs" dxfId="819" priority="655" operator="greaterThan">
      <formula>311</formula>
    </cfRule>
  </conditionalFormatting>
  <conditionalFormatting sqref="L67:X67 AC67:AO67 Z67:AA67">
    <cfRule type="cellIs" dxfId="818" priority="654" operator="greaterThan">
      <formula>346</formula>
    </cfRule>
  </conditionalFormatting>
  <conditionalFormatting sqref="L68:X68 AC68:AO68 Z68:AA68">
    <cfRule type="cellIs" dxfId="817" priority="653" operator="greaterThan">
      <formula>1486</formula>
    </cfRule>
  </conditionalFormatting>
  <conditionalFormatting sqref="L69:X69 AC69:AO69 Z69:AA69">
    <cfRule type="cellIs" dxfId="816" priority="652" operator="greaterThan">
      <formula>995</formula>
    </cfRule>
  </conditionalFormatting>
  <conditionalFormatting sqref="L70:X70 AC70:AO70 Z70:AA70">
    <cfRule type="cellIs" dxfId="815" priority="651" operator="greaterThan">
      <formula>335</formula>
    </cfRule>
  </conditionalFormatting>
  <conditionalFormatting sqref="L71:X71 AC71:AO71 Z71:AA71">
    <cfRule type="cellIs" dxfId="814" priority="650" operator="greaterThan">
      <formula>521</formula>
    </cfRule>
  </conditionalFormatting>
  <conditionalFormatting sqref="L72:X72 AC72:AO72 Z72:AA72">
    <cfRule type="cellIs" dxfId="813" priority="649" operator="greaterThan">
      <formula>387</formula>
    </cfRule>
  </conditionalFormatting>
  <conditionalFormatting sqref="L74:X74 AC74:AO74 Z74:AA74">
    <cfRule type="cellIs" dxfId="812" priority="648" operator="greaterThan">
      <formula>124</formula>
    </cfRule>
  </conditionalFormatting>
  <conditionalFormatting sqref="L76:X76 AC76:AO76 Z76:AA76">
    <cfRule type="cellIs" dxfId="811" priority="647" operator="greaterThan">
      <formula>691</formula>
    </cfRule>
  </conditionalFormatting>
  <conditionalFormatting sqref="L77:X77 AC77:AO77 Z77:AA77">
    <cfRule type="cellIs" dxfId="810" priority="646" operator="greaterThan">
      <formula>1283</formula>
    </cfRule>
  </conditionalFormatting>
  <conditionalFormatting sqref="L78:X78 AC78:AO78 Z78:AA78">
    <cfRule type="cellIs" dxfId="809" priority="645" operator="greaterThan">
      <formula>498</formula>
    </cfRule>
  </conditionalFormatting>
  <conditionalFormatting sqref="L79:X79 AC79:AO79 Z79:AA79">
    <cfRule type="cellIs" dxfId="808" priority="644" operator="greaterThan">
      <formula>200</formula>
    </cfRule>
  </conditionalFormatting>
  <conditionalFormatting sqref="L80:X80 AC80:AO80 Z80:AA80">
    <cfRule type="cellIs" dxfId="807" priority="643" operator="greaterThan">
      <formula>1037</formula>
    </cfRule>
  </conditionalFormatting>
  <conditionalFormatting sqref="L81:X81 AC81:AO81 Z81:AA81">
    <cfRule type="cellIs" dxfId="806" priority="642" operator="greaterThan">
      <formula>200</formula>
    </cfRule>
  </conditionalFormatting>
  <conditionalFormatting sqref="L82:X82 AC82:AO82 Z82:AA82">
    <cfRule type="cellIs" dxfId="805" priority="641" operator="greaterThan">
      <formula>249</formula>
    </cfRule>
  </conditionalFormatting>
  <conditionalFormatting sqref="L83:X83 AC83:AO83 Z83:AA83">
    <cfRule type="cellIs" dxfId="804" priority="640" operator="greaterThan">
      <formula>104</formula>
    </cfRule>
  </conditionalFormatting>
  <conditionalFormatting sqref="L84:X84 AC84:AO84 Z84:AA84">
    <cfRule type="cellIs" dxfId="803" priority="639" operator="greaterThan">
      <formula>138</formula>
    </cfRule>
  </conditionalFormatting>
  <conditionalFormatting sqref="L85:X85 AC85:AO85 Z85:AA85">
    <cfRule type="cellIs" dxfId="802" priority="638" operator="greaterThan">
      <formula>173</formula>
    </cfRule>
  </conditionalFormatting>
  <conditionalFormatting sqref="L86:X86 AC86:AO86 Z86:AA86">
    <cfRule type="cellIs" dxfId="801" priority="637" operator="greaterThan">
      <formula>104</formula>
    </cfRule>
  </conditionalFormatting>
  <conditionalFormatting sqref="L87:X87 AC87:AO87 Z87:AA87">
    <cfRule type="cellIs" dxfId="800" priority="636" operator="greaterThan">
      <formula>138</formula>
    </cfRule>
  </conditionalFormatting>
  <conditionalFormatting sqref="L88:X88 AC88:AO88 Z88:AA88">
    <cfRule type="cellIs" dxfId="799" priority="635" operator="greaterThan">
      <formula>857</formula>
    </cfRule>
  </conditionalFormatting>
  <conditionalFormatting sqref="L89:X89 AC89:AO89 Z89:AA89">
    <cfRule type="cellIs" dxfId="798" priority="634" operator="greaterThan">
      <formula>560</formula>
    </cfRule>
  </conditionalFormatting>
  <conditionalFormatting sqref="L90:X90 AC90:AO90 Z90:AA90">
    <cfRule type="cellIs" dxfId="797" priority="633" operator="greaterThan">
      <formula>477</formula>
    </cfRule>
  </conditionalFormatting>
  <conditionalFormatting sqref="L91:X91 AC91:AO91 Z91:AA91">
    <cfRule type="cellIs" dxfId="796" priority="632" operator="greaterThan">
      <formula>297</formula>
    </cfRule>
  </conditionalFormatting>
  <conditionalFormatting sqref="L92:X92 AC92:AO92 Z92:AA92">
    <cfRule type="cellIs" dxfId="795" priority="631" operator="greaterThan">
      <formula>346</formula>
    </cfRule>
  </conditionalFormatting>
  <conditionalFormatting sqref="L93:X93 AC93:AO93 Z93:AA93">
    <cfRule type="cellIs" dxfId="794" priority="630" operator="greaterThan">
      <formula>207</formula>
    </cfRule>
  </conditionalFormatting>
  <conditionalFormatting sqref="L94:X94 AC94:AO94 Z94:AA94">
    <cfRule type="cellIs" dxfId="793" priority="629" operator="greaterThan">
      <formula>276</formula>
    </cfRule>
  </conditionalFormatting>
  <conditionalFormatting sqref="L95:X95 AC95:AO95 Z95:AA95">
    <cfRule type="cellIs" dxfId="792" priority="628" operator="greaterThan">
      <formula>415</formula>
    </cfRule>
  </conditionalFormatting>
  <conditionalFormatting sqref="L96:X96 AC96:AO96 Z96:AA96">
    <cfRule type="cellIs" dxfId="791" priority="627" operator="greaterThan">
      <formula>622</formula>
    </cfRule>
  </conditionalFormatting>
  <conditionalFormatting sqref="L97:X97 AC97:AO97 Z97:AA97">
    <cfRule type="cellIs" dxfId="790" priority="626" operator="greaterThan">
      <formula>567</formula>
    </cfRule>
  </conditionalFormatting>
  <conditionalFormatting sqref="L98:X98 AC98:AO98 Z98:AA98">
    <cfRule type="cellIs" dxfId="789" priority="625" operator="greaterThan">
      <formula>173</formula>
    </cfRule>
  </conditionalFormatting>
  <conditionalFormatting sqref="L99:X99 AC99:AO99 Z99:AA99">
    <cfRule type="cellIs" dxfId="788" priority="624" operator="greaterThan">
      <formula>117</formula>
    </cfRule>
  </conditionalFormatting>
  <conditionalFormatting sqref="L100:X100 AC100:AO100 Z100:AA100">
    <cfRule type="cellIs" dxfId="787" priority="623" operator="greaterThan">
      <formula>346</formula>
    </cfRule>
  </conditionalFormatting>
  <conditionalFormatting sqref="L101:X101 AC101:AO101 Z101:AA101">
    <cfRule type="cellIs" dxfId="786" priority="622" operator="greaterThan">
      <formula>173</formula>
    </cfRule>
  </conditionalFormatting>
  <conditionalFormatting sqref="L102:X102 AC102:AO102 Z102:AA102">
    <cfRule type="cellIs" dxfId="785" priority="621" operator="greaterThan">
      <formula>173</formula>
    </cfRule>
  </conditionalFormatting>
  <conditionalFormatting sqref="L103:X103 AC103:AO103 Z103:AA103">
    <cfRule type="cellIs" dxfId="784" priority="620" operator="greaterThan">
      <formula>691</formula>
    </cfRule>
  </conditionalFormatting>
  <conditionalFormatting sqref="L104:X104 AC104:AO104 Z104:AA104">
    <cfRule type="cellIs" dxfId="783" priority="619" operator="greaterThan">
      <formula>346</formula>
    </cfRule>
  </conditionalFormatting>
  <conditionalFormatting sqref="L105:X105 AC105:AO105 Z105:AA105">
    <cfRule type="cellIs" dxfId="782" priority="618" operator="greaterThan">
      <formula>346</formula>
    </cfRule>
  </conditionalFormatting>
  <conditionalFormatting sqref="L106:X106 AC106:AO106 Z106:AA106">
    <cfRule type="cellIs" dxfId="781" priority="617" operator="greaterThan">
      <formula>69</formula>
    </cfRule>
  </conditionalFormatting>
  <conditionalFormatting sqref="L107:X107 AC107:AO107 Z107:AA107">
    <cfRule type="cellIs" dxfId="780" priority="616" operator="greaterThan">
      <formula>$K$107</formula>
    </cfRule>
  </conditionalFormatting>
  <conditionalFormatting sqref="L108:X108 AC108:AO108 Z108:AA108">
    <cfRule type="cellIs" dxfId="779" priority="615" operator="greaterThan">
      <formula>$K$108</formula>
    </cfRule>
  </conditionalFormatting>
  <conditionalFormatting sqref="L109:X109 AC109:AO109 Z109:AA109">
    <cfRule type="cellIs" dxfId="778" priority="614" operator="greaterThan">
      <formula>$K$109</formula>
    </cfRule>
  </conditionalFormatting>
  <conditionalFormatting sqref="L110:X110 AC110:AO110 Z110:AA110">
    <cfRule type="cellIs" dxfId="777" priority="613" operator="greaterThan">
      <formula>$K$110</formula>
    </cfRule>
  </conditionalFormatting>
  <conditionalFormatting sqref="L111:X111 AC111:AO111 Z111:AA111">
    <cfRule type="cellIs" dxfId="776" priority="612" operator="greaterThan">
      <formula>$K$111</formula>
    </cfRule>
  </conditionalFormatting>
  <conditionalFormatting sqref="L112:X112 AC112:AO112 Z112:AA112">
    <cfRule type="cellIs" dxfId="775" priority="611" operator="greaterThan">
      <formula>$K$112</formula>
    </cfRule>
  </conditionalFormatting>
  <conditionalFormatting sqref="L113:X113 AC113:AO113 Z113:AA113">
    <cfRule type="cellIs" dxfId="774" priority="610" operator="greaterThan">
      <formula>$K$113</formula>
    </cfRule>
  </conditionalFormatting>
  <conditionalFormatting sqref="L114:X114 AC114:AO114 Z114:AA114">
    <cfRule type="cellIs" dxfId="773" priority="609" operator="greaterThan">
      <formula>$K$114</formula>
    </cfRule>
  </conditionalFormatting>
  <conditionalFormatting sqref="L115:X115 AC115:AO115 Z115:AA115">
    <cfRule type="cellIs" dxfId="772" priority="608" operator="greaterThan">
      <formula>$K$115</formula>
    </cfRule>
  </conditionalFormatting>
  <conditionalFormatting sqref="L116:X116 AC116:AO116 Z116:AA116">
    <cfRule type="cellIs" dxfId="771" priority="607" operator="greaterThan">
      <formula>$K$116</formula>
    </cfRule>
  </conditionalFormatting>
  <conditionalFormatting sqref="M117:X117 AC117:AO117 Z117:AA117">
    <cfRule type="cellIs" dxfId="770" priority="606" operator="greaterThan">
      <formula>$K$117</formula>
    </cfRule>
  </conditionalFormatting>
  <conditionalFormatting sqref="L118:X118 AC118:AO118 Z118:AA118">
    <cfRule type="cellIs" dxfId="769" priority="605" operator="greaterThan">
      <formula>$K$118</formula>
    </cfRule>
  </conditionalFormatting>
  <conditionalFormatting sqref="L119:X119 AC119:AO119 Z119:AA119">
    <cfRule type="cellIs" dxfId="768" priority="604" operator="greaterThan">
      <formula>$K$119</formula>
    </cfRule>
  </conditionalFormatting>
  <conditionalFormatting sqref="L120:X120 AC120:AO120 Z120:AA120">
    <cfRule type="cellIs" dxfId="767" priority="603" operator="greaterThan">
      <formula>$K$120</formula>
    </cfRule>
  </conditionalFormatting>
  <conditionalFormatting sqref="L121:X121 AC121:AO121 Z121:AA121">
    <cfRule type="cellIs" dxfId="766" priority="602" operator="greaterThan">
      <formula>$K$121</formula>
    </cfRule>
  </conditionalFormatting>
  <conditionalFormatting sqref="L122:X122 AC122:AO122 Z122:AA122">
    <cfRule type="cellIs" dxfId="765" priority="601" operator="greaterThan">
      <formula>$K$122</formula>
    </cfRule>
  </conditionalFormatting>
  <conditionalFormatting sqref="L123:X123 AC123:AO123 Z123:AA123">
    <cfRule type="cellIs" dxfId="764" priority="600" operator="greaterThan">
      <formula>$K$123</formula>
    </cfRule>
  </conditionalFormatting>
  <conditionalFormatting sqref="L124:X124 AC124:AO124 Z124:AA124">
    <cfRule type="cellIs" dxfId="763" priority="599" operator="greaterThan">
      <formula>$K$124</formula>
    </cfRule>
  </conditionalFormatting>
  <conditionalFormatting sqref="L126:X126 AC126:AO126 Z126:AA126">
    <cfRule type="cellIs" dxfId="762" priority="598" operator="greaterThan">
      <formula>$K$126</formula>
    </cfRule>
  </conditionalFormatting>
  <conditionalFormatting sqref="L127:X127 AC127:AO127 Z127:AA127">
    <cfRule type="cellIs" dxfId="761" priority="597" operator="greaterThan">
      <formula>$K$127</formula>
    </cfRule>
  </conditionalFormatting>
  <conditionalFormatting sqref="L128:X128 AC128:AN128 Z128:AA128">
    <cfRule type="cellIs" dxfId="760" priority="596" operator="greaterThan">
      <formula>$K$128</formula>
    </cfRule>
  </conditionalFormatting>
  <conditionalFormatting sqref="L129:X129 AC129:AN129 Z129:AA129">
    <cfRule type="cellIs" dxfId="759" priority="595" operator="greaterThan">
      <formula>$K$129</formula>
    </cfRule>
  </conditionalFormatting>
  <conditionalFormatting sqref="L130:X130 AC130:AO130 Z130:AA130">
    <cfRule type="cellIs" dxfId="758" priority="594" operator="greaterThan">
      <formula>$K$130</formula>
    </cfRule>
  </conditionalFormatting>
  <conditionalFormatting sqref="L131:X131 AC131:AO131 Z131:AA131">
    <cfRule type="cellIs" dxfId="757" priority="593" operator="greaterThan">
      <formula>$K$131</formula>
    </cfRule>
  </conditionalFormatting>
  <conditionalFormatting sqref="L132:X132 AC132:AO132 Z132:AA132">
    <cfRule type="cellIs" dxfId="756" priority="592" operator="greaterThan">
      <formula>$K$132</formula>
    </cfRule>
  </conditionalFormatting>
  <conditionalFormatting sqref="L133:X133 AC133:AO133 Z133:AA133">
    <cfRule type="cellIs" dxfId="755" priority="591" operator="greaterThan">
      <formula>$K$133</formula>
    </cfRule>
  </conditionalFormatting>
  <conditionalFormatting sqref="L134:X134 AC134:AO134 Z134:AA134">
    <cfRule type="cellIs" dxfId="754" priority="590" operator="greaterThan">
      <formula>$K$134</formula>
    </cfRule>
  </conditionalFormatting>
  <conditionalFormatting sqref="L135:X135 AC135:AO135 Z135:AA135">
    <cfRule type="cellIs" dxfId="753" priority="589" operator="greaterThan">
      <formula>$K$135</formula>
    </cfRule>
  </conditionalFormatting>
  <conditionalFormatting sqref="L136:X136 AC136:AO136 Z136:AA136">
    <cfRule type="cellIs" dxfId="752" priority="588" operator="greaterThan">
      <formula>$K$136</formula>
    </cfRule>
  </conditionalFormatting>
  <conditionalFormatting sqref="L137:X137 AC137:AO137 Z137:AA137">
    <cfRule type="cellIs" dxfId="751" priority="587" operator="greaterThan">
      <formula>$K$137</formula>
    </cfRule>
  </conditionalFormatting>
  <conditionalFormatting sqref="L138:X138 AC138:AO138 Z138:AA138">
    <cfRule type="cellIs" dxfId="750" priority="586" operator="greaterThan">
      <formula>$K$138</formula>
    </cfRule>
  </conditionalFormatting>
  <conditionalFormatting sqref="L139:X139 AC139:AO139 Z139:AA139">
    <cfRule type="cellIs" dxfId="749" priority="585" operator="greaterThan">
      <formula>$K$139</formula>
    </cfRule>
  </conditionalFormatting>
  <conditionalFormatting sqref="L140:X140 AC140:AO140 Z140:AA140">
    <cfRule type="cellIs" dxfId="748" priority="584" operator="greaterThan">
      <formula>$K$140</formula>
    </cfRule>
  </conditionalFormatting>
  <conditionalFormatting sqref="L141:X141 AC141:AO141 Z141:AA141">
    <cfRule type="cellIs" dxfId="747" priority="583" operator="greaterThan">
      <formula>$K$141</formula>
    </cfRule>
  </conditionalFormatting>
  <conditionalFormatting sqref="L142:X142 AC142:AN142 Z142:AA142">
    <cfRule type="cellIs" dxfId="746" priority="582" operator="greaterThan">
      <formula>$K$142</formula>
    </cfRule>
  </conditionalFormatting>
  <conditionalFormatting sqref="L143:X143 AC143:AO143 Z143:AA143">
    <cfRule type="cellIs" dxfId="745" priority="581" operator="greaterThan">
      <formula>$K$143</formula>
    </cfRule>
  </conditionalFormatting>
  <conditionalFormatting sqref="L144:X144 AC144:AO144 Z144:AA144">
    <cfRule type="cellIs" dxfId="744" priority="580" operator="greaterThan">
      <formula>$K$144</formula>
    </cfRule>
  </conditionalFormatting>
  <conditionalFormatting sqref="L145:X145 AC145:AO145 Z145:AA145">
    <cfRule type="cellIs" dxfId="743" priority="579" operator="greaterThan">
      <formula>$K$145</formula>
    </cfRule>
  </conditionalFormatting>
  <conditionalFormatting sqref="L146:X146 AC146:AO146 Z146:AA146">
    <cfRule type="cellIs" dxfId="742" priority="578" operator="greaterThan">
      <formula>$K$146</formula>
    </cfRule>
  </conditionalFormatting>
  <conditionalFormatting sqref="L147:X147 AC147:AO147 Z147:AA147">
    <cfRule type="cellIs" dxfId="741" priority="577" operator="greaterThan">
      <formula>$K$147</formula>
    </cfRule>
  </conditionalFormatting>
  <conditionalFormatting sqref="L148:X148 AC148:AO148 Z148:AA148">
    <cfRule type="cellIs" dxfId="740" priority="576" operator="greaterThan">
      <formula>$K$148</formula>
    </cfRule>
  </conditionalFormatting>
  <conditionalFormatting sqref="L149:X149 AC149:AN149 Z149:AA149">
    <cfRule type="cellIs" dxfId="739" priority="575" operator="greaterThan">
      <formula>$K$149</formula>
    </cfRule>
  </conditionalFormatting>
  <conditionalFormatting sqref="L150:X150 AC150:AO150 Z150:AA150">
    <cfRule type="cellIs" dxfId="738" priority="574" operator="greaterThan">
      <formula>$K$150</formula>
    </cfRule>
  </conditionalFormatting>
  <conditionalFormatting sqref="L151:X151 AC151:AO151 Z151:AA151">
    <cfRule type="cellIs" dxfId="737" priority="573" operator="greaterThan">
      <formula>$K$151</formula>
    </cfRule>
  </conditionalFormatting>
  <conditionalFormatting sqref="L152:X152 AC152:AO152 Z152:AA152">
    <cfRule type="cellIs" dxfId="736" priority="572" operator="greaterThan">
      <formula>$K$152</formula>
    </cfRule>
  </conditionalFormatting>
  <conditionalFormatting sqref="L153:X153 AC153:AO153 Z153:AA153">
    <cfRule type="cellIs" dxfId="735" priority="571" operator="greaterThan">
      <formula>$K$153</formula>
    </cfRule>
  </conditionalFormatting>
  <conditionalFormatting sqref="L154:X154 AC154:AO154 Z154:AA154">
    <cfRule type="cellIs" dxfId="734" priority="570" operator="greaterThan">
      <formula>$K$154</formula>
    </cfRule>
  </conditionalFormatting>
  <conditionalFormatting sqref="L155:X155 AC155:AO155 Z155:AA155">
    <cfRule type="cellIs" dxfId="733" priority="569" operator="greaterThan">
      <formula>$K$155</formula>
    </cfRule>
  </conditionalFormatting>
  <conditionalFormatting sqref="L156:X156 AC156:AO156 Z156:AA156">
    <cfRule type="cellIs" dxfId="732" priority="568" operator="greaterThan">
      <formula>$K$156</formula>
    </cfRule>
  </conditionalFormatting>
  <conditionalFormatting sqref="L157:X157 AC157:AO157 Z157:AA157">
    <cfRule type="cellIs" dxfId="731" priority="567" operator="greaterThan">
      <formula>$K$157</formula>
    </cfRule>
  </conditionalFormatting>
  <conditionalFormatting sqref="L158:X158 AC158:AO158 Z158:AA158">
    <cfRule type="cellIs" dxfId="730" priority="566" operator="greaterThan">
      <formula>$K$158</formula>
    </cfRule>
  </conditionalFormatting>
  <conditionalFormatting sqref="L159:X159 AC159:AO159 Z159:AA159">
    <cfRule type="cellIs" dxfId="729" priority="565" operator="greaterThan">
      <formula>$K$159</formula>
    </cfRule>
  </conditionalFormatting>
  <conditionalFormatting sqref="L160:X160 AC160:AO160 Z160:AA160">
    <cfRule type="cellIs" dxfId="728" priority="564" operator="greaterThan">
      <formula>$K$160</formula>
    </cfRule>
  </conditionalFormatting>
  <conditionalFormatting sqref="L161:X161 AC161:AO161 Z161:AA161">
    <cfRule type="cellIs" dxfId="727" priority="563" operator="greaterThan">
      <formula>$K$161</formula>
    </cfRule>
  </conditionalFormatting>
  <conditionalFormatting sqref="L162:X162 AC162:AO162 Z162:AA162">
    <cfRule type="cellIs" dxfId="726" priority="562" operator="greaterThan">
      <formula>$K$162</formula>
    </cfRule>
  </conditionalFormatting>
  <conditionalFormatting sqref="L163:X163 AC163:AO163 Z163:AA163">
    <cfRule type="cellIs" dxfId="725" priority="561" operator="greaterThan">
      <formula>$K$163</formula>
    </cfRule>
  </conditionalFormatting>
  <conditionalFormatting sqref="L164:X164 AC164:AO164 Z164:AA164">
    <cfRule type="cellIs" dxfId="724" priority="560" operator="greaterThan">
      <formula>$K$164</formula>
    </cfRule>
  </conditionalFormatting>
  <conditionalFormatting sqref="L165:X165 AC165:AO165 Z165:AA165">
    <cfRule type="cellIs" dxfId="723" priority="559" operator="greaterThan">
      <formula>$K$165</formula>
    </cfRule>
  </conditionalFormatting>
  <conditionalFormatting sqref="L166:X166 AC166:AO166 Z166:AA166">
    <cfRule type="cellIs" dxfId="722" priority="558" operator="greaterThan">
      <formula>$K$166</formula>
    </cfRule>
  </conditionalFormatting>
  <conditionalFormatting sqref="L167:X167 AC167:AO167 Z167:AA167">
    <cfRule type="cellIs" dxfId="721" priority="557" operator="greaterThan">
      <formula>$K$167</formula>
    </cfRule>
  </conditionalFormatting>
  <conditionalFormatting sqref="L168:X168 AC168:AO168 Z168:AA168">
    <cfRule type="cellIs" dxfId="720" priority="556" operator="greaterThan">
      <formula>$K$168</formula>
    </cfRule>
  </conditionalFormatting>
  <conditionalFormatting sqref="L169:X169 AC169:AO169 Z169:AA169">
    <cfRule type="cellIs" dxfId="719" priority="555" operator="greaterThan">
      <formula>$K$169</formula>
    </cfRule>
  </conditionalFormatting>
  <conditionalFormatting sqref="L170:X170 AC170:AO170 Z170:AA170">
    <cfRule type="cellIs" dxfId="718" priority="554" operator="greaterThan">
      <formula>$K$170</formula>
    </cfRule>
  </conditionalFormatting>
  <conditionalFormatting sqref="L171:X171 AC171:AO171 Z171:AA171">
    <cfRule type="cellIs" dxfId="717" priority="553" operator="greaterThan">
      <formula>$K$171</formula>
    </cfRule>
  </conditionalFormatting>
  <conditionalFormatting sqref="L172:X172 AC172:AO172 Z172:AA172">
    <cfRule type="cellIs" dxfId="716" priority="552" operator="greaterThan">
      <formula>$K$172</formula>
    </cfRule>
  </conditionalFormatting>
  <conditionalFormatting sqref="L173:X173 AC173:AO173 Z173:AA173">
    <cfRule type="cellIs" dxfId="715" priority="551" operator="greaterThan">
      <formula>$K$173</formula>
    </cfRule>
  </conditionalFormatting>
  <conditionalFormatting sqref="L174:X174 AC174:AO174 Z174:AA174">
    <cfRule type="cellIs" dxfId="714" priority="550" operator="greaterThan">
      <formula>$K$174</formula>
    </cfRule>
  </conditionalFormatting>
  <conditionalFormatting sqref="L175:X175 AC175:AO175 Z175:AA175">
    <cfRule type="cellIs" dxfId="713" priority="549" operator="greaterThan">
      <formula>$K$175</formula>
    </cfRule>
  </conditionalFormatting>
  <conditionalFormatting sqref="L176:X176 AC176:AN176 Z176:AA176">
    <cfRule type="cellIs" dxfId="712" priority="548" operator="greaterThan">
      <formula>$K$176</formula>
    </cfRule>
  </conditionalFormatting>
  <conditionalFormatting sqref="L177:X177 AC177:AO177 Z177:AA177">
    <cfRule type="cellIs" dxfId="711" priority="547" operator="greaterThan">
      <formula>$K$177</formula>
    </cfRule>
  </conditionalFormatting>
  <conditionalFormatting sqref="L178:X178 AC178:AO178 Z178:AA178">
    <cfRule type="cellIs" dxfId="710" priority="546" operator="greaterThan">
      <formula>$K$178</formula>
    </cfRule>
  </conditionalFormatting>
  <conditionalFormatting sqref="L179:X179 AC179:AO179 Z179:AA179">
    <cfRule type="cellIs" dxfId="709" priority="545" operator="greaterThan">
      <formula>$K$179</formula>
    </cfRule>
  </conditionalFormatting>
  <conditionalFormatting sqref="L180:X180 AC180:AO180 Z180:AA180">
    <cfRule type="cellIs" dxfId="708" priority="544" operator="greaterThan">
      <formula>$K$180</formula>
    </cfRule>
  </conditionalFormatting>
  <conditionalFormatting sqref="L181:X181 AC181:AO181 Z181:AA181">
    <cfRule type="cellIs" dxfId="707" priority="543" operator="greaterThan">
      <formula>$K$181</formula>
    </cfRule>
  </conditionalFormatting>
  <conditionalFormatting sqref="L182:X182 AC182:AO182 Z182:AA182">
    <cfRule type="cellIs" dxfId="706" priority="542" operator="greaterThan">
      <formula>$K$182</formula>
    </cfRule>
  </conditionalFormatting>
  <conditionalFormatting sqref="L183:X183 AC183:AO183 Z183:AA183">
    <cfRule type="cellIs" dxfId="705" priority="541" operator="greaterThan">
      <formula>$K$183</formula>
    </cfRule>
  </conditionalFormatting>
  <conditionalFormatting sqref="L184:X184 AC184:AO184 Z184:AA184">
    <cfRule type="cellIs" dxfId="704" priority="540" operator="greaterThan">
      <formula>$K$184</formula>
    </cfRule>
  </conditionalFormatting>
  <conditionalFormatting sqref="L185:X185 AC185:AO185 Z185:AA185">
    <cfRule type="cellIs" dxfId="703" priority="539" operator="greaterThan">
      <formula>$K$185</formula>
    </cfRule>
  </conditionalFormatting>
  <conditionalFormatting sqref="L186:X186 AC186:AO186 Z186:AA186">
    <cfRule type="cellIs" dxfId="702" priority="538" operator="greaterThan">
      <formula>$K$186</formula>
    </cfRule>
  </conditionalFormatting>
  <conditionalFormatting sqref="L187:X187 AC187:AO187 Z187:AA187">
    <cfRule type="cellIs" dxfId="701" priority="537" operator="greaterThan">
      <formula>$K$187</formula>
    </cfRule>
  </conditionalFormatting>
  <conditionalFormatting sqref="L188:X188 AC188:AO188 Z188:AA188">
    <cfRule type="cellIs" dxfId="700" priority="536" operator="greaterThan">
      <formula>$K$188</formula>
    </cfRule>
  </conditionalFormatting>
  <conditionalFormatting sqref="L189:X189 AC189:AO189 Z189:AA189">
    <cfRule type="cellIs" dxfId="699" priority="535" operator="greaterThan">
      <formula>$K$189</formula>
    </cfRule>
  </conditionalFormatting>
  <conditionalFormatting sqref="L190:X190 AC190:AO190 Z190:AA190">
    <cfRule type="cellIs" dxfId="698" priority="534" operator="greaterThan">
      <formula>$K$190</formula>
    </cfRule>
  </conditionalFormatting>
  <conditionalFormatting sqref="L191:X191 AC191:AO191 Z191:AA191">
    <cfRule type="cellIs" dxfId="697" priority="533" operator="greaterThan">
      <formula>$K$191</formula>
    </cfRule>
  </conditionalFormatting>
  <conditionalFormatting sqref="L193:X193 AC193:AO193 Z193:AA193">
    <cfRule type="cellIs" dxfId="696" priority="532" operator="greaterThan">
      <formula>$K$192</formula>
    </cfRule>
  </conditionalFormatting>
  <conditionalFormatting sqref="L194:X194 AC194:AO194 Z194:AA194 AO195:AO325">
    <cfRule type="cellIs" dxfId="695" priority="531" operator="greaterThan">
      <formula>$K$194</formula>
    </cfRule>
  </conditionalFormatting>
  <conditionalFormatting sqref="L195:X195 AC195:AN195 Z195:AA195">
    <cfRule type="cellIs" dxfId="694" priority="530" operator="greaterThan">
      <formula>$K$195</formula>
    </cfRule>
  </conditionalFormatting>
  <conditionalFormatting sqref="L196:X196 AC196:AN196 Z196:AA196">
    <cfRule type="cellIs" dxfId="693" priority="529" operator="greaterThan">
      <formula>$K$196</formula>
    </cfRule>
  </conditionalFormatting>
  <conditionalFormatting sqref="L197:X197 AC197:AN197 Z197:AA197">
    <cfRule type="cellIs" dxfId="692" priority="528" operator="greaterThan">
      <formula>$K$197</formula>
    </cfRule>
  </conditionalFormatting>
  <conditionalFormatting sqref="L198:X198 AC198:AN198 Z198:AA198">
    <cfRule type="cellIs" dxfId="691" priority="527" operator="greaterThan">
      <formula>$K$198</formula>
    </cfRule>
  </conditionalFormatting>
  <conditionalFormatting sqref="L199:X199 AC199:AN199 Z199:AA199">
    <cfRule type="cellIs" dxfId="690" priority="526" operator="greaterThan">
      <formula>$K$199</formula>
    </cfRule>
  </conditionalFormatting>
  <conditionalFormatting sqref="L200:X200 AC200:AN200 Z200:AA200">
    <cfRule type="cellIs" dxfId="689" priority="525" operator="greaterThan">
      <formula>$K$200</formula>
    </cfRule>
  </conditionalFormatting>
  <conditionalFormatting sqref="L201:X201 AC201:AN201 Z201:AA201">
    <cfRule type="cellIs" dxfId="688" priority="524" operator="greaterThan">
      <formula>$K$201</formula>
    </cfRule>
  </conditionalFormatting>
  <conditionalFormatting sqref="L202:X202 AC202:AN202 Z202:AA202">
    <cfRule type="cellIs" dxfId="687" priority="523" operator="greaterThan">
      <formula>$K$202</formula>
    </cfRule>
  </conditionalFormatting>
  <conditionalFormatting sqref="L202:X202 AC202:AN202 Z202:AA202">
    <cfRule type="cellIs" dxfId="686" priority="522" operator="greaterThan">
      <formula>$K$202</formula>
    </cfRule>
  </conditionalFormatting>
  <conditionalFormatting sqref="L203:X203 AC203:AN203 Z203:AA203">
    <cfRule type="cellIs" dxfId="685" priority="521" operator="greaterThan">
      <formula>$K$203</formula>
    </cfRule>
  </conditionalFormatting>
  <conditionalFormatting sqref="L204:X204 AC204:AN204 Z204:AA204">
    <cfRule type="cellIs" dxfId="684" priority="520" operator="greaterThan">
      <formula>$K$204</formula>
    </cfRule>
  </conditionalFormatting>
  <conditionalFormatting sqref="L205:X205 AC205:AN205 Z205:AA205">
    <cfRule type="cellIs" dxfId="683" priority="519" operator="greaterThan">
      <formula>$K$205</formula>
    </cfRule>
  </conditionalFormatting>
  <conditionalFormatting sqref="L206:X206 AC206:AN206 Z206:AA206">
    <cfRule type="cellIs" dxfId="682" priority="518" operator="greaterThan">
      <formula>$K$206</formula>
    </cfRule>
  </conditionalFormatting>
  <conditionalFormatting sqref="L207:X207 AC207:AN207 Z207:AA207">
    <cfRule type="cellIs" dxfId="681" priority="517" operator="greaterThan">
      <formula>$K$207</formula>
    </cfRule>
  </conditionalFormatting>
  <conditionalFormatting sqref="L208:X208 AC208:AN208 Z208:AA208">
    <cfRule type="cellIs" dxfId="680" priority="516" operator="greaterThan">
      <formula>$K$208</formula>
    </cfRule>
  </conditionalFormatting>
  <conditionalFormatting sqref="L209:X209 AC209:AN209 Z209:AA209">
    <cfRule type="cellIs" dxfId="679" priority="515" operator="greaterThan">
      <formula>$K$209</formula>
    </cfRule>
  </conditionalFormatting>
  <conditionalFormatting sqref="L210:X210 AC210:AN210 Z210:AA210">
    <cfRule type="cellIs" dxfId="678" priority="514" operator="greaterThan">
      <formula>$K$210</formula>
    </cfRule>
  </conditionalFormatting>
  <conditionalFormatting sqref="L211:X211 AC211:AN211 Z211:AA211">
    <cfRule type="cellIs" dxfId="677" priority="513" operator="greaterThan">
      <formula>$K$211</formula>
    </cfRule>
  </conditionalFormatting>
  <conditionalFormatting sqref="L212:X212 AC212:AN212 Z212:AA212">
    <cfRule type="cellIs" dxfId="676" priority="512" operator="greaterThan">
      <formula>$K$212</formula>
    </cfRule>
  </conditionalFormatting>
  <conditionalFormatting sqref="L213:X213 AC213:AN213 Z213:AA213">
    <cfRule type="cellIs" dxfId="675" priority="511" operator="greaterThan">
      <formula>$K$213</formula>
    </cfRule>
  </conditionalFormatting>
  <conditionalFormatting sqref="L214:X214 AC214:AN214 Z214:AA214">
    <cfRule type="cellIs" dxfId="674" priority="510" operator="greaterThan">
      <formula>$K$214</formula>
    </cfRule>
  </conditionalFormatting>
  <conditionalFormatting sqref="L215:X215 AC215:AN215 Z215:AA215">
    <cfRule type="cellIs" dxfId="673" priority="509" operator="greaterThan">
      <formula>$K$215</formula>
    </cfRule>
  </conditionalFormatting>
  <conditionalFormatting sqref="L216:X216 AC216:AN216 Z216:AA216">
    <cfRule type="cellIs" dxfId="672" priority="508" operator="greaterThan">
      <formula>$K$216</formula>
    </cfRule>
  </conditionalFormatting>
  <conditionalFormatting sqref="L217:X217 AC217:AN217 Z217:AA217">
    <cfRule type="cellIs" dxfId="671" priority="507" operator="greaterThan">
      <formula>$K$217</formula>
    </cfRule>
  </conditionalFormatting>
  <conditionalFormatting sqref="L218:X218 AC218:AN218 Z218:AA218">
    <cfRule type="cellIs" dxfId="670" priority="506" operator="greaterThan">
      <formula>$K$218</formula>
    </cfRule>
  </conditionalFormatting>
  <conditionalFormatting sqref="L219:X219 AC219:AN219 Z219:AA219">
    <cfRule type="cellIs" dxfId="669" priority="505" operator="greaterThan">
      <formula>$K$219</formula>
    </cfRule>
  </conditionalFormatting>
  <conditionalFormatting sqref="L220:X220 AC220:AN220 Z220:AA220">
    <cfRule type="cellIs" dxfId="668" priority="504" operator="greaterThan">
      <formula>$K$220</formula>
    </cfRule>
  </conditionalFormatting>
  <conditionalFormatting sqref="L221:X221 AC221:AN221 Z221:AA221">
    <cfRule type="cellIs" dxfId="667" priority="503" operator="greaterThan">
      <formula>$K$221</formula>
    </cfRule>
  </conditionalFormatting>
  <conditionalFormatting sqref="L222:X222 AC222:AN222 Z222:AA222">
    <cfRule type="cellIs" dxfId="666" priority="502" operator="greaterThan">
      <formula>$K$222</formula>
    </cfRule>
  </conditionalFormatting>
  <conditionalFormatting sqref="L223:X223 AC223:AN223 Z223:AA223">
    <cfRule type="cellIs" dxfId="665" priority="501" operator="greaterThan">
      <formula>$K$223</formula>
    </cfRule>
  </conditionalFormatting>
  <conditionalFormatting sqref="L224:X224 AC224:AN224 Z224:AA224">
    <cfRule type="cellIs" dxfId="664" priority="500" operator="greaterThan">
      <formula>$K$224</formula>
    </cfRule>
  </conditionalFormatting>
  <conditionalFormatting sqref="L225:X225 AC225:AN225 Z225:AA225">
    <cfRule type="cellIs" dxfId="663" priority="499" operator="greaterThan">
      <formula>$K$225</formula>
    </cfRule>
  </conditionalFormatting>
  <conditionalFormatting sqref="L226:X226 AC226:AN226 Z226:AA226">
    <cfRule type="cellIs" dxfId="662" priority="498" operator="greaterThan">
      <formula>$K$226</formula>
    </cfRule>
  </conditionalFormatting>
  <conditionalFormatting sqref="L227:X227 AC227:AN227 Z227:AA227">
    <cfRule type="cellIs" dxfId="661" priority="497" operator="greaterThan">
      <formula>$K$227</formula>
    </cfRule>
  </conditionalFormatting>
  <conditionalFormatting sqref="L228:X228 AC228:AN228 Z228:AA228">
    <cfRule type="cellIs" dxfId="660" priority="496" operator="greaterThan">
      <formula>$K$228</formula>
    </cfRule>
  </conditionalFormatting>
  <conditionalFormatting sqref="L229:X229 AC229:AN229 Z229:AA229">
    <cfRule type="cellIs" dxfId="659" priority="495" operator="greaterThan">
      <formula>$K$229</formula>
    </cfRule>
  </conditionalFormatting>
  <conditionalFormatting sqref="L230:X230 AC230:AN230 Z230:AA230">
    <cfRule type="cellIs" dxfId="658" priority="494" operator="greaterThan">
      <formula>$K$230</formula>
    </cfRule>
  </conditionalFormatting>
  <conditionalFormatting sqref="L231:X231 AC231:AN231 Z231:AA231">
    <cfRule type="cellIs" dxfId="657" priority="493" operator="greaterThan">
      <formula>$K$231</formula>
    </cfRule>
  </conditionalFormatting>
  <conditionalFormatting sqref="L232:X232 AC232:AN232 Z232:AA232">
    <cfRule type="cellIs" dxfId="656" priority="492" operator="greaterThan">
      <formula>$K$232</formula>
    </cfRule>
  </conditionalFormatting>
  <conditionalFormatting sqref="L233:X233 AC233:AN233 Z233:AA233">
    <cfRule type="cellIs" dxfId="655" priority="491" operator="greaterThan">
      <formula>$K$233</formula>
    </cfRule>
  </conditionalFormatting>
  <conditionalFormatting sqref="L234:X234 AC234:AN234 Z234:AA234">
    <cfRule type="cellIs" dxfId="654" priority="490" operator="greaterThan">
      <formula>$K$234</formula>
    </cfRule>
  </conditionalFormatting>
  <conditionalFormatting sqref="L235:X235 AC235:AN235 Z235:AA235">
    <cfRule type="cellIs" dxfId="653" priority="489" operator="greaterThan">
      <formula>$K$235</formula>
    </cfRule>
  </conditionalFormatting>
  <conditionalFormatting sqref="L236:X236 AC236:AN236 Z236:AA236">
    <cfRule type="cellIs" dxfId="652" priority="488" operator="greaterThan">
      <formula>$K$236</formula>
    </cfRule>
  </conditionalFormatting>
  <conditionalFormatting sqref="L237:X237 AC237:AN237 Z237:AA237">
    <cfRule type="cellIs" dxfId="651" priority="487" operator="greaterThan">
      <formula>$K$237</formula>
    </cfRule>
  </conditionalFormatting>
  <conditionalFormatting sqref="L238:X238 AC238:AN238 Z238:AA238">
    <cfRule type="cellIs" dxfId="650" priority="486" operator="greaterThan">
      <formula>$K$238</formula>
    </cfRule>
  </conditionalFormatting>
  <conditionalFormatting sqref="L239:X239 AC239:AN239 Z239:AA239">
    <cfRule type="cellIs" dxfId="649" priority="485" operator="greaterThan">
      <formula>$K$239</formula>
    </cfRule>
  </conditionalFormatting>
  <conditionalFormatting sqref="L240:X240 AC240:AN240 Z240:AA240">
    <cfRule type="cellIs" dxfId="648" priority="484" operator="greaterThan">
      <formula>$K$240</formula>
    </cfRule>
  </conditionalFormatting>
  <conditionalFormatting sqref="L241:X241 AC241:AN241 Z241:AA241">
    <cfRule type="cellIs" dxfId="647" priority="483" operator="greaterThan">
      <formula>$K$241</formula>
    </cfRule>
  </conditionalFormatting>
  <conditionalFormatting sqref="L242:X242 AC242:AN242 Z242:AA242">
    <cfRule type="cellIs" dxfId="646" priority="482" operator="greaterThan">
      <formula>$K$242</formula>
    </cfRule>
  </conditionalFormatting>
  <conditionalFormatting sqref="L243:X243 AC243:AN243 Z243:AA243">
    <cfRule type="cellIs" dxfId="645" priority="481" operator="greaterThan">
      <formula>$K$243</formula>
    </cfRule>
  </conditionalFormatting>
  <conditionalFormatting sqref="L244:X244 AC244:AN244 Z244:AA244">
    <cfRule type="cellIs" dxfId="644" priority="480" operator="greaterThan">
      <formula>$K$244</formula>
    </cfRule>
  </conditionalFormatting>
  <conditionalFormatting sqref="L245:X245 AC245:AN245 Z245:AA245">
    <cfRule type="cellIs" dxfId="643" priority="479" operator="greaterThan">
      <formula>$K$245</formula>
    </cfRule>
  </conditionalFormatting>
  <conditionalFormatting sqref="L246:X246 AC246:AN246 Z246:AA246">
    <cfRule type="cellIs" dxfId="642" priority="478" operator="greaterThan">
      <formula>$K$246</formula>
    </cfRule>
  </conditionalFormatting>
  <conditionalFormatting sqref="L247:X247 AC247:AN247 Z247:AA247">
    <cfRule type="cellIs" dxfId="641" priority="477" operator="greaterThan">
      <formula>$K$247</formula>
    </cfRule>
  </conditionalFormatting>
  <conditionalFormatting sqref="L248:X248 AC248:AN248 Z248:AA248">
    <cfRule type="cellIs" dxfId="640" priority="476" operator="greaterThan">
      <formula>$K$248</formula>
    </cfRule>
  </conditionalFormatting>
  <conditionalFormatting sqref="L249:X249 AC249:AN249 Z249:AA249">
    <cfRule type="cellIs" dxfId="639" priority="475" operator="greaterThan">
      <formula>$K$249</formula>
    </cfRule>
  </conditionalFormatting>
  <conditionalFormatting sqref="L250:X250 AC250:AN250 Z250:AA250">
    <cfRule type="cellIs" dxfId="638" priority="474" operator="greaterThan">
      <formula>$K$250</formula>
    </cfRule>
  </conditionalFormatting>
  <conditionalFormatting sqref="L251:X251 AC251:AN251 Z251:AA251">
    <cfRule type="cellIs" dxfId="637" priority="473" operator="greaterThan">
      <formula>$K$251</formula>
    </cfRule>
  </conditionalFormatting>
  <conditionalFormatting sqref="L252:X252 AC252:AN252 Z252:AA252">
    <cfRule type="cellIs" dxfId="636" priority="472" operator="greaterThan">
      <formula>$K$252</formula>
    </cfRule>
  </conditionalFormatting>
  <conditionalFormatting sqref="L253:X253 AC253:AN253 Z253:AA253">
    <cfRule type="cellIs" dxfId="635" priority="471" operator="greaterThan">
      <formula>$K$253</formula>
    </cfRule>
  </conditionalFormatting>
  <conditionalFormatting sqref="L254:X254 AC254:AN254 Z254:AA254">
    <cfRule type="cellIs" dxfId="634" priority="470" operator="greaterThan">
      <formula>$K$254</formula>
    </cfRule>
  </conditionalFormatting>
  <conditionalFormatting sqref="L255:X255 AC255:AN255 Z255:AA255">
    <cfRule type="cellIs" dxfId="633" priority="469" operator="greaterThan">
      <formula>$K$255</formula>
    </cfRule>
  </conditionalFormatting>
  <conditionalFormatting sqref="L256:X256 AC256:AN256 Z256:AA256">
    <cfRule type="cellIs" dxfId="632" priority="468" operator="greaterThan">
      <formula>$K$256</formula>
    </cfRule>
  </conditionalFormatting>
  <conditionalFormatting sqref="L257:X257 AC257:AN257 Z257:AA257">
    <cfRule type="cellIs" dxfId="631" priority="467" operator="greaterThan">
      <formula>$K$257</formula>
    </cfRule>
  </conditionalFormatting>
  <conditionalFormatting sqref="L258:X258 AC258:AN258 Z258:AA258">
    <cfRule type="cellIs" dxfId="630" priority="466" operator="greaterThan">
      <formula>$K$258</formula>
    </cfRule>
  </conditionalFormatting>
  <conditionalFormatting sqref="L259:X259 AC259:AN259 Z259:AA259">
    <cfRule type="cellIs" dxfId="629" priority="465" operator="greaterThan">
      <formula>$K$259</formula>
    </cfRule>
  </conditionalFormatting>
  <conditionalFormatting sqref="L260:X260 AC260:AN260 Z260:AA260">
    <cfRule type="cellIs" dxfId="628" priority="464" operator="greaterThan">
      <formula>$K$260</formula>
    </cfRule>
  </conditionalFormatting>
  <conditionalFormatting sqref="L261:X261 AC261:AN261 Z261:AA261">
    <cfRule type="cellIs" dxfId="627" priority="463" operator="greaterThan">
      <formula>$K$261</formula>
    </cfRule>
  </conditionalFormatting>
  <conditionalFormatting sqref="L262:X262 AC262:AN262 Z262:AA262">
    <cfRule type="cellIs" dxfId="626" priority="462" operator="greaterThan">
      <formula>$K$262</formula>
    </cfRule>
  </conditionalFormatting>
  <conditionalFormatting sqref="L263:X263 AC263:AN263 Z263:AA263">
    <cfRule type="cellIs" dxfId="625" priority="461" operator="greaterThan">
      <formula>$K$263</formula>
    </cfRule>
  </conditionalFormatting>
  <conditionalFormatting sqref="L264:X264 AC264:AN264 Z264:AA264">
    <cfRule type="cellIs" dxfId="624" priority="460" operator="greaterThan">
      <formula>$K$264</formula>
    </cfRule>
  </conditionalFormatting>
  <conditionalFormatting sqref="L265:X265 AC265:AN265 Z265:AA265">
    <cfRule type="cellIs" dxfId="623" priority="459" operator="greaterThan">
      <formula>$K$265</formula>
    </cfRule>
  </conditionalFormatting>
  <conditionalFormatting sqref="L266:X266 AC266:AN266 Z266:AA266">
    <cfRule type="cellIs" dxfId="622" priority="458" operator="greaterThan">
      <formula>$K$266</formula>
    </cfRule>
  </conditionalFormatting>
  <conditionalFormatting sqref="L267:X267 AC267:AN267 Z267:AA267">
    <cfRule type="cellIs" dxfId="621" priority="457" operator="greaterThan">
      <formula>$K$267</formula>
    </cfRule>
  </conditionalFormatting>
  <conditionalFormatting sqref="L268:X268 AC268:AN268 Z268:AA268">
    <cfRule type="cellIs" dxfId="620" priority="456" operator="greaterThan">
      <formula>$K$268</formula>
    </cfRule>
  </conditionalFormatting>
  <conditionalFormatting sqref="L269:X269 AC269:AN269 Z269:AA269">
    <cfRule type="cellIs" dxfId="619" priority="455" operator="greaterThan">
      <formula>$K$269</formula>
    </cfRule>
  </conditionalFormatting>
  <conditionalFormatting sqref="L270:X270 AC270:AN270 Z270:AA270">
    <cfRule type="cellIs" dxfId="618" priority="454" operator="greaterThan">
      <formula>$K$270</formula>
    </cfRule>
  </conditionalFormatting>
  <conditionalFormatting sqref="L271:X271 AC271:AN271 Z271:AA271">
    <cfRule type="cellIs" dxfId="617" priority="453" operator="greaterThan">
      <formula>$K$271</formula>
    </cfRule>
  </conditionalFormatting>
  <conditionalFormatting sqref="L272:X272 AC272:AN272 Z272:AA272">
    <cfRule type="cellIs" dxfId="616" priority="452" operator="greaterThan">
      <formula>$K$272</formula>
    </cfRule>
  </conditionalFormatting>
  <conditionalFormatting sqref="L273:X273 AC273:AN273 Z273:AA273">
    <cfRule type="cellIs" dxfId="615" priority="451" operator="greaterThan">
      <formula>$K$273</formula>
    </cfRule>
  </conditionalFormatting>
  <conditionalFormatting sqref="L274:X274 AC274:AN274 Z274:AA274">
    <cfRule type="cellIs" dxfId="614" priority="450" operator="greaterThan">
      <formula>$K$274</formula>
    </cfRule>
  </conditionalFormatting>
  <conditionalFormatting sqref="L275:X275 AC275:AN275 Z275:AA275">
    <cfRule type="cellIs" dxfId="613" priority="449" operator="greaterThan">
      <formula>$K$275</formula>
    </cfRule>
  </conditionalFormatting>
  <conditionalFormatting sqref="L276:X276 AC276:AN276 Z276:AA276">
    <cfRule type="cellIs" dxfId="612" priority="448" operator="greaterThan">
      <formula>$K$276</formula>
    </cfRule>
  </conditionalFormatting>
  <conditionalFormatting sqref="L277:X277 AC277:AN277 Z277:AA277">
    <cfRule type="cellIs" dxfId="611" priority="447" operator="greaterThan">
      <formula>$K$277</formula>
    </cfRule>
  </conditionalFormatting>
  <conditionalFormatting sqref="M278:X278 AC278:AN278 Z278:AA278">
    <cfRule type="cellIs" dxfId="610" priority="446" operator="greaterThan">
      <formula>$K$278</formula>
    </cfRule>
  </conditionalFormatting>
  <conditionalFormatting sqref="L279:X279 AC279:AN279 Z279:AA279">
    <cfRule type="cellIs" dxfId="609" priority="445" operator="greaterThan">
      <formula>$K$279</formula>
    </cfRule>
  </conditionalFormatting>
  <conditionalFormatting sqref="L280:X280 AC280:AN280 Z280:AA280">
    <cfRule type="cellIs" dxfId="608" priority="444" operator="greaterThan">
      <formula>$K$280</formula>
    </cfRule>
  </conditionalFormatting>
  <conditionalFormatting sqref="L281:X281 AC281:AN281 Z281:AA281">
    <cfRule type="cellIs" dxfId="607" priority="443" operator="greaterThan">
      <formula>$K$281</formula>
    </cfRule>
  </conditionalFormatting>
  <conditionalFormatting sqref="L282:X282 AC282:AN282 Z282:AA282">
    <cfRule type="cellIs" dxfId="606" priority="442" operator="greaterThan">
      <formula>$K$282</formula>
    </cfRule>
  </conditionalFormatting>
  <conditionalFormatting sqref="L283:X283 AC283:AN283 Z283:AA283">
    <cfRule type="cellIs" dxfId="605" priority="441" operator="greaterThan">
      <formula>$K$283</formula>
    </cfRule>
  </conditionalFormatting>
  <conditionalFormatting sqref="L284:X284 AC284:AN284 Z284:AA284">
    <cfRule type="cellIs" dxfId="604" priority="440" operator="greaterThan">
      <formula>$K$284</formula>
    </cfRule>
  </conditionalFormatting>
  <conditionalFormatting sqref="L285:X285 AC285:AN285 Z285:AA285">
    <cfRule type="cellIs" dxfId="603" priority="439" operator="greaterThan">
      <formula>$K$285</formula>
    </cfRule>
  </conditionalFormatting>
  <conditionalFormatting sqref="L286:X286 AC286:AN286 Z286:AA286">
    <cfRule type="cellIs" dxfId="602" priority="438" operator="greaterThan">
      <formula>$K$286</formula>
    </cfRule>
  </conditionalFormatting>
  <conditionalFormatting sqref="L287:X287 AC287:AN287 Z287:AA287">
    <cfRule type="cellIs" dxfId="601" priority="437" operator="greaterThan">
      <formula>$K$287</formula>
    </cfRule>
  </conditionalFormatting>
  <conditionalFormatting sqref="L288:X288 AC288:AN288 Z288:AA288">
    <cfRule type="cellIs" dxfId="600" priority="436" operator="greaterThan">
      <formula>$K$288</formula>
    </cfRule>
  </conditionalFormatting>
  <conditionalFormatting sqref="L289:X289 AC289:AN289 Z289:AA289">
    <cfRule type="cellIs" dxfId="599" priority="435" operator="greaterThan">
      <formula>$K$289</formula>
    </cfRule>
  </conditionalFormatting>
  <conditionalFormatting sqref="L290:X290 AC290:AN290 Z290:AA290">
    <cfRule type="cellIs" dxfId="598" priority="434" operator="greaterThan">
      <formula>$K$290</formula>
    </cfRule>
  </conditionalFormatting>
  <conditionalFormatting sqref="L291:X291 AC291:AN291 Z291:AA291">
    <cfRule type="cellIs" dxfId="597" priority="433" operator="greaterThan">
      <formula>$K$291</formula>
    </cfRule>
  </conditionalFormatting>
  <conditionalFormatting sqref="L292:X292 AC292:AN292 Z292:AA292">
    <cfRule type="cellIs" dxfId="596" priority="432" operator="greaterThan">
      <formula>$K$292</formula>
    </cfRule>
  </conditionalFormatting>
  <conditionalFormatting sqref="L293:X293 AC293:AN293 Z293:AA293">
    <cfRule type="cellIs" dxfId="595" priority="431" operator="greaterThan">
      <formula>$K$293</formula>
    </cfRule>
  </conditionalFormatting>
  <conditionalFormatting sqref="L294:X294 AC294:AN294 Z294:AA294">
    <cfRule type="cellIs" dxfId="594" priority="430" operator="greaterThan">
      <formula>$K$294</formula>
    </cfRule>
  </conditionalFormatting>
  <conditionalFormatting sqref="L295:X295 AC295:AN295 Z295:AA295">
    <cfRule type="cellIs" dxfId="593" priority="429" operator="greaterThan">
      <formula>$K$295</formula>
    </cfRule>
  </conditionalFormatting>
  <conditionalFormatting sqref="L296:X296 AC296:AN296 Z296:AA296">
    <cfRule type="cellIs" dxfId="592" priority="428" operator="greaterThan">
      <formula>$K$296</formula>
    </cfRule>
  </conditionalFormatting>
  <conditionalFormatting sqref="L297:X297 AC297:AN297 Z297:AA297">
    <cfRule type="cellIs" dxfId="591" priority="427" operator="greaterThan">
      <formula>$K$297</formula>
    </cfRule>
  </conditionalFormatting>
  <conditionalFormatting sqref="L298:X298 AC298:AN298 Z298:AA298">
    <cfRule type="cellIs" dxfId="590" priority="426" operator="greaterThan">
      <formula>$K$298</formula>
    </cfRule>
  </conditionalFormatting>
  <conditionalFormatting sqref="L299:X299 AC299:AN299 Z299:AA299">
    <cfRule type="cellIs" dxfId="589" priority="425" operator="greaterThan">
      <formula>$K$299</formula>
    </cfRule>
  </conditionalFormatting>
  <conditionalFormatting sqref="L300:X300 AC300:AN300 Z300:AA300">
    <cfRule type="cellIs" dxfId="588" priority="424" operator="greaterThan">
      <formula>$K$300</formula>
    </cfRule>
  </conditionalFormatting>
  <conditionalFormatting sqref="L301:X301 AC301:AN301 Z301:AA301">
    <cfRule type="cellIs" dxfId="587" priority="423" operator="greaterThan">
      <formula>$K$301</formula>
    </cfRule>
  </conditionalFormatting>
  <conditionalFormatting sqref="L302:X302 AC302:AN302 Z302:AA302">
    <cfRule type="cellIs" dxfId="586" priority="422" operator="greaterThan">
      <formula>$K$302</formula>
    </cfRule>
  </conditionalFormatting>
  <conditionalFormatting sqref="L303:X303 AC303:AN303 Z303:AA303">
    <cfRule type="cellIs" dxfId="585" priority="421" operator="greaterThan">
      <formula>$K$303</formula>
    </cfRule>
  </conditionalFormatting>
  <conditionalFormatting sqref="L304:X304 AC304:AN304 Z304:AA304">
    <cfRule type="cellIs" dxfId="584" priority="420" operator="greaterThan">
      <formula>$K$304</formula>
    </cfRule>
  </conditionalFormatting>
  <conditionalFormatting sqref="L305:X305 AC305:AN305 Z305:AA305">
    <cfRule type="cellIs" dxfId="583" priority="419" operator="greaterThan">
      <formula>$K$305</formula>
    </cfRule>
  </conditionalFormatting>
  <conditionalFormatting sqref="L306:X306 AC306:AN306 Z306:AA306">
    <cfRule type="cellIs" dxfId="582" priority="418" operator="greaterThan">
      <formula>$K$306</formula>
    </cfRule>
  </conditionalFormatting>
  <conditionalFormatting sqref="L307:X307 AC307:AN307 Z307:AA307">
    <cfRule type="cellIs" dxfId="581" priority="417" operator="greaterThan">
      <formula>$K$307</formula>
    </cfRule>
  </conditionalFormatting>
  <conditionalFormatting sqref="L308:X308 AC308:AN308 Z308:AA308">
    <cfRule type="cellIs" dxfId="580" priority="416" operator="greaterThan">
      <formula>$K$308</formula>
    </cfRule>
  </conditionalFormatting>
  <conditionalFormatting sqref="L309:X309 AC309:AN309 Z309:AA309">
    <cfRule type="cellIs" dxfId="579" priority="415" operator="greaterThan">
      <formula>$K$309</formula>
    </cfRule>
  </conditionalFormatting>
  <conditionalFormatting sqref="L310:X310 AC310:AN310 Z310:AA310">
    <cfRule type="cellIs" dxfId="578" priority="414" operator="greaterThan">
      <formula>$K$310</formula>
    </cfRule>
  </conditionalFormatting>
  <conditionalFormatting sqref="L311:X311 AC311:AN311 Z311:AA311">
    <cfRule type="cellIs" dxfId="577" priority="413" operator="greaterThan">
      <formula>$K$311</formula>
    </cfRule>
  </conditionalFormatting>
  <conditionalFormatting sqref="L312:X312 AC312:AN312 Z312:AA312">
    <cfRule type="cellIs" dxfId="576" priority="412" operator="greaterThan">
      <formula>$K$312</formula>
    </cfRule>
  </conditionalFormatting>
  <conditionalFormatting sqref="L313:X313 AC313:AN313 Z313:AA313">
    <cfRule type="cellIs" dxfId="575" priority="411" operator="greaterThan">
      <formula>$K$313</formula>
    </cfRule>
  </conditionalFormatting>
  <conditionalFormatting sqref="L314:X314 AC314:AN314 Z314:AA314">
    <cfRule type="cellIs" dxfId="574" priority="410" operator="greaterThan">
      <formula>$K$314</formula>
    </cfRule>
  </conditionalFormatting>
  <conditionalFormatting sqref="L315:X315 AC315:AN315 Z315:AA315">
    <cfRule type="cellIs" dxfId="573" priority="409" operator="greaterThan">
      <formula>$K$315</formula>
    </cfRule>
  </conditionalFormatting>
  <conditionalFormatting sqref="L316:X316 AC316:AN316 Z316:AA316">
    <cfRule type="cellIs" dxfId="572" priority="408" operator="greaterThan">
      <formula>$K$316</formula>
    </cfRule>
  </conditionalFormatting>
  <conditionalFormatting sqref="L317:X317 AC317:AN317 Z317:AA317">
    <cfRule type="cellIs" dxfId="571" priority="407" operator="greaterThan">
      <formula>$K$317</formula>
    </cfRule>
  </conditionalFormatting>
  <conditionalFormatting sqref="L318:X318 AC318:AN318 Z318:AA318">
    <cfRule type="cellIs" dxfId="570" priority="406" operator="greaterThan">
      <formula>$K$318</formula>
    </cfRule>
  </conditionalFormatting>
  <conditionalFormatting sqref="L319:X319 AC319:AN319 Z319:AA319">
    <cfRule type="cellIs" dxfId="569" priority="405" operator="greaterThan">
      <formula>$K$319</formula>
    </cfRule>
  </conditionalFormatting>
  <conditionalFormatting sqref="L320:X320 AC320:AN320 Z320:AA320">
    <cfRule type="cellIs" dxfId="568" priority="404" operator="greaterThan">
      <formula>$K$320</formula>
    </cfRule>
  </conditionalFormatting>
  <conditionalFormatting sqref="L321:X321 AC321:AN321 Z321:AA321">
    <cfRule type="cellIs" dxfId="567" priority="403" operator="greaterThan">
      <formula>$K$321</formula>
    </cfRule>
  </conditionalFormatting>
  <conditionalFormatting sqref="L322:X322 AC322:AN322 Z322:AA322">
    <cfRule type="cellIs" dxfId="566" priority="402" operator="greaterThan">
      <formula>$K$322</formula>
    </cfRule>
  </conditionalFormatting>
  <conditionalFormatting sqref="L323:X323 AC323:AN323 Z323:AA323">
    <cfRule type="cellIs" dxfId="565" priority="401" operator="greaterThan">
      <formula>$K$323</formula>
    </cfRule>
  </conditionalFormatting>
  <conditionalFormatting sqref="L324:X324 AC324:AN324 Z324:AA324">
    <cfRule type="cellIs" dxfId="564" priority="400" operator="greaterThan">
      <formula>$K$324</formula>
    </cfRule>
  </conditionalFormatting>
  <conditionalFormatting sqref="L325:X325 AC325:AN325 Z325:AA325">
    <cfRule type="cellIs" dxfId="563" priority="399" operator="greaterThan">
      <formula>$K$325</formula>
    </cfRule>
  </conditionalFormatting>
  <conditionalFormatting sqref="L326:X327 AC326:AO327 Z326:AA327">
    <cfRule type="cellIs" dxfId="562" priority="398" operator="greaterThan">
      <formula>$K$326</formula>
    </cfRule>
  </conditionalFormatting>
  <conditionalFormatting sqref="L328:X328 AC328:AO328 Z328:AA328">
    <cfRule type="cellIs" dxfId="561" priority="397" operator="greaterThan">
      <formula>$K$328</formula>
    </cfRule>
  </conditionalFormatting>
  <conditionalFormatting sqref="L329:X329 AC329:AO329 Z329:AA329">
    <cfRule type="cellIs" dxfId="560" priority="396" operator="greaterThan">
      <formula>$K$329</formula>
    </cfRule>
  </conditionalFormatting>
  <conditionalFormatting sqref="L330:X330 AC330:AO330 Z330:AA330">
    <cfRule type="cellIs" dxfId="559" priority="395" operator="greaterThan">
      <formula>$K$330</formula>
    </cfRule>
  </conditionalFormatting>
  <conditionalFormatting sqref="L331:X331 AC331:AO331 Z331:AA331">
    <cfRule type="cellIs" dxfId="558" priority="394" operator="greaterThan">
      <formula>$K$331</formula>
    </cfRule>
  </conditionalFormatting>
  <conditionalFormatting sqref="L333:X333 AC333:AO333 Z333:AA333">
    <cfRule type="cellIs" dxfId="557" priority="393" operator="greaterThan">
      <formula>$K$333</formula>
    </cfRule>
  </conditionalFormatting>
  <conditionalFormatting sqref="L334:X334 AC334:AO334 Z334:AA334">
    <cfRule type="cellIs" dxfId="556" priority="392" operator="greaterThan">
      <formula>$K$334</formula>
    </cfRule>
  </conditionalFormatting>
  <conditionalFormatting sqref="L335:X335 AC335:AO335 Z335:AA335">
    <cfRule type="cellIs" dxfId="555" priority="391" operator="greaterThan">
      <formula>$K$335</formula>
    </cfRule>
  </conditionalFormatting>
  <conditionalFormatting sqref="L336:X336 AC336:AO336 Z336:AA336">
    <cfRule type="cellIs" dxfId="554" priority="390" operator="greaterThan">
      <formula>$K$336</formula>
    </cfRule>
  </conditionalFormatting>
  <conditionalFormatting sqref="L337:X337 AC337:AO337 Z337:AA337">
    <cfRule type="cellIs" dxfId="553" priority="389" operator="greaterThan">
      <formula>$K$337</formula>
    </cfRule>
  </conditionalFormatting>
  <conditionalFormatting sqref="L338:X338 AC338:AO338 Z338:AA338">
    <cfRule type="cellIs" dxfId="552" priority="388" operator="greaterThan">
      <formula>$K$338</formula>
    </cfRule>
  </conditionalFormatting>
  <conditionalFormatting sqref="L339:X339 AC339:AO339 Z339:AA339">
    <cfRule type="cellIs" dxfId="551" priority="387" operator="greaterThan">
      <formula>$K$339</formula>
    </cfRule>
  </conditionalFormatting>
  <conditionalFormatting sqref="L340:X340 AC340:AO340 Z340:AA340">
    <cfRule type="cellIs" dxfId="550" priority="386" operator="greaterThan">
      <formula>$K$340</formula>
    </cfRule>
  </conditionalFormatting>
  <conditionalFormatting sqref="L341:X341 AC341:AO341 Z341:AA341">
    <cfRule type="cellIs" dxfId="549" priority="385" operator="greaterThan">
      <formula>$K$341</formula>
    </cfRule>
  </conditionalFormatting>
  <conditionalFormatting sqref="L342:X342 AC342:AO342 Z342:AA342">
    <cfRule type="cellIs" dxfId="548" priority="384" operator="greaterThan">
      <formula>$K$342</formula>
    </cfRule>
  </conditionalFormatting>
  <conditionalFormatting sqref="L343:X343 AC343:AO343 Z343:AA343">
    <cfRule type="cellIs" dxfId="547" priority="383" operator="greaterThan">
      <formula>$K$343</formula>
    </cfRule>
  </conditionalFormatting>
  <conditionalFormatting sqref="L344:X344 AC344:AO344 Z344:AA344">
    <cfRule type="cellIs" dxfId="546" priority="382" operator="greaterThan">
      <formula>$K$344</formula>
    </cfRule>
  </conditionalFormatting>
  <conditionalFormatting sqref="L345:X345 AC345:AO345 Z345:AA345">
    <cfRule type="cellIs" dxfId="545" priority="381" operator="greaterThan">
      <formula>$K$345</formula>
    </cfRule>
  </conditionalFormatting>
  <conditionalFormatting sqref="L346:X346 AC346:AO346 Z346:AA346">
    <cfRule type="cellIs" dxfId="544" priority="380" operator="greaterThan">
      <formula>$K$346</formula>
    </cfRule>
  </conditionalFormatting>
  <conditionalFormatting sqref="L347:X347 AC347:AO347 Z347:AA347">
    <cfRule type="cellIs" dxfId="543" priority="379" operator="greaterThan">
      <formula>$K$347</formula>
    </cfRule>
  </conditionalFormatting>
  <conditionalFormatting sqref="L348:X348 AC348:AO348 Z348:AA348">
    <cfRule type="cellIs" dxfId="542" priority="378" operator="greaterThan">
      <formula>$K$348</formula>
    </cfRule>
  </conditionalFormatting>
  <conditionalFormatting sqref="L349:X349 AC349:AO349 Z349:AA349">
    <cfRule type="cellIs" dxfId="541" priority="377" operator="greaterThan">
      <formula>$K$349</formula>
    </cfRule>
  </conditionalFormatting>
  <conditionalFormatting sqref="L350:X350 AC350:AO350 Z350:AA350">
    <cfRule type="cellIs" dxfId="540" priority="376" operator="greaterThan">
      <formula>$K$350</formula>
    </cfRule>
  </conditionalFormatting>
  <conditionalFormatting sqref="L351:X351 AC351:AO351 Z351:AA351">
    <cfRule type="cellIs" dxfId="539" priority="375" operator="greaterThan">
      <formula>$K$351</formula>
    </cfRule>
  </conditionalFormatting>
  <conditionalFormatting sqref="L352:X352 AC352:AO352 Z352:AA352">
    <cfRule type="cellIs" dxfId="538" priority="374" operator="greaterThan">
      <formula>$K$352</formula>
    </cfRule>
  </conditionalFormatting>
  <conditionalFormatting sqref="L353:X353 AC353:AO353 Z353:AA353">
    <cfRule type="cellIs" dxfId="537" priority="373" operator="greaterThan">
      <formula>$K$353</formula>
    </cfRule>
  </conditionalFormatting>
  <conditionalFormatting sqref="L356:X356 AC356:AO356 Z356:AA356">
    <cfRule type="cellIs" dxfId="536" priority="372" operator="greaterThan">
      <formula>$K$356</formula>
    </cfRule>
  </conditionalFormatting>
  <conditionalFormatting sqref="L357:X357 AC357:AO357 Z357:AA357">
    <cfRule type="cellIs" dxfId="535" priority="371" operator="greaterThan">
      <formula>$K$357</formula>
    </cfRule>
  </conditionalFormatting>
  <conditionalFormatting sqref="L359:X359 AC359:AO359 Z359:AA359">
    <cfRule type="cellIs" dxfId="534" priority="370" operator="greaterThan">
      <formula>$K$359</formula>
    </cfRule>
  </conditionalFormatting>
  <conditionalFormatting sqref="L361:X361 AC361:AO361 Z361:AA361">
    <cfRule type="cellIs" dxfId="533" priority="369" operator="greaterThan">
      <formula>$K$361</formula>
    </cfRule>
  </conditionalFormatting>
  <conditionalFormatting sqref="L363:X363 AC363:AO363 Z363:AA363">
    <cfRule type="cellIs" dxfId="532" priority="368" operator="greaterThan">
      <formula>$K$363</formula>
    </cfRule>
  </conditionalFormatting>
  <conditionalFormatting sqref="L365:X365 AC365:AO365 Z365:AA365">
    <cfRule type="cellIs" dxfId="531" priority="367" operator="greaterThan">
      <formula>$K$365</formula>
    </cfRule>
  </conditionalFormatting>
  <conditionalFormatting sqref="L367:X367 AC367:AO367 Z367:AA367">
    <cfRule type="cellIs" dxfId="530" priority="366" operator="greaterThan">
      <formula>$K$367</formula>
    </cfRule>
  </conditionalFormatting>
  <conditionalFormatting sqref="L368:X369 AC368:AO369 Z368:AA369">
    <cfRule type="cellIs" dxfId="529" priority="365" operator="greaterThan">
      <formula>$K$369</formula>
    </cfRule>
  </conditionalFormatting>
  <conditionalFormatting sqref="L372:X372 AC372:AO372 Z372:AA372">
    <cfRule type="cellIs" dxfId="528" priority="364" operator="greaterThan">
      <formula>$K$372</formula>
    </cfRule>
  </conditionalFormatting>
  <conditionalFormatting sqref="L374:X374 AC374:AO374 Z374:AA374">
    <cfRule type="cellIs" dxfId="527" priority="363" operator="greaterThan">
      <formula>$K$374</formula>
    </cfRule>
  </conditionalFormatting>
  <conditionalFormatting sqref="L376:X376 AC376:AO376 Z376:AA376">
    <cfRule type="cellIs" dxfId="526" priority="362" operator="greaterThan">
      <formula>$K$376</formula>
    </cfRule>
  </conditionalFormatting>
  <conditionalFormatting sqref="L378:X378 AC378:AO378 Z378:AA378">
    <cfRule type="cellIs" dxfId="525" priority="361" operator="greaterThan">
      <formula>$K$378</formula>
    </cfRule>
  </conditionalFormatting>
  <conditionalFormatting sqref="L381:X381 AC381:AO381 Z381:AA381">
    <cfRule type="cellIs" dxfId="524" priority="360" operator="greaterThan">
      <formula>$K$381</formula>
    </cfRule>
  </conditionalFormatting>
  <conditionalFormatting sqref="L383:X383 AC383:AO383 Z383:AA383">
    <cfRule type="cellIs" dxfId="523" priority="359" operator="greaterThan">
      <formula>$K$383</formula>
    </cfRule>
  </conditionalFormatting>
  <conditionalFormatting sqref="L385:X385 AC385:AO385 Z385:AA385">
    <cfRule type="cellIs" dxfId="522" priority="358" operator="greaterThan">
      <formula>$K$385</formula>
    </cfRule>
  </conditionalFormatting>
  <conditionalFormatting sqref="L387:X387 AC387:AO387 Z387:AA387">
    <cfRule type="cellIs" dxfId="521" priority="357" operator="greaterThan">
      <formula>$K$387</formula>
    </cfRule>
  </conditionalFormatting>
  <conditionalFormatting sqref="L389:X389 AC389:AO389 Z389:AA389">
    <cfRule type="cellIs" dxfId="520" priority="356" operator="greaterThan">
      <formula>$K$389</formula>
    </cfRule>
  </conditionalFormatting>
  <conditionalFormatting sqref="L391:X391 AC391:AO391 Z391:AA391">
    <cfRule type="cellIs" dxfId="519" priority="355" operator="greaterThan">
      <formula>$K$391</formula>
    </cfRule>
  </conditionalFormatting>
  <conditionalFormatting sqref="L393:X393 AC393:AO393 Z393:AA393">
    <cfRule type="cellIs" dxfId="518" priority="354" operator="greaterThan">
      <formula>$K$393</formula>
    </cfRule>
  </conditionalFormatting>
  <conditionalFormatting sqref="L395:X395 AC395:AO395 Z395:AA395">
    <cfRule type="cellIs" dxfId="517" priority="353" operator="greaterThan">
      <formula>$K$395</formula>
    </cfRule>
  </conditionalFormatting>
  <conditionalFormatting sqref="L397:X397 AC397:AO397 Z397:AA397">
    <cfRule type="cellIs" dxfId="516" priority="352" operator="greaterThan">
      <formula>$K$397</formula>
    </cfRule>
  </conditionalFormatting>
  <conditionalFormatting sqref="AB16">
    <cfRule type="cellIs" dxfId="515" priority="351" operator="greaterThan">
      <formula>359</formula>
    </cfRule>
  </conditionalFormatting>
  <conditionalFormatting sqref="AB17">
    <cfRule type="cellIs" dxfId="514" priority="350" operator="greaterThan">
      <formula>415</formula>
    </cfRule>
  </conditionalFormatting>
  <conditionalFormatting sqref="AB18">
    <cfRule type="cellIs" dxfId="513" priority="349" operator="greaterThan">
      <formula>498</formula>
    </cfRule>
  </conditionalFormatting>
  <conditionalFormatting sqref="AB19">
    <cfRule type="cellIs" dxfId="512" priority="348" operator="greaterThan">
      <formula>580</formula>
    </cfRule>
  </conditionalFormatting>
  <conditionalFormatting sqref="AB21">
    <cfRule type="cellIs" dxfId="511" priority="347" operator="greaterThan">
      <formula>117</formula>
    </cfRule>
  </conditionalFormatting>
  <conditionalFormatting sqref="AB22">
    <cfRule type="cellIs" dxfId="510" priority="346" operator="greaterThan">
      <formula>152</formula>
    </cfRule>
  </conditionalFormatting>
  <conditionalFormatting sqref="AB23">
    <cfRule type="cellIs" dxfId="509" priority="345" operator="greaterThan">
      <formula>242</formula>
    </cfRule>
  </conditionalFormatting>
  <conditionalFormatting sqref="AB24">
    <cfRule type="cellIs" dxfId="508" priority="344" operator="greaterThan">
      <formula>28</formula>
    </cfRule>
  </conditionalFormatting>
  <conditionalFormatting sqref="AB25">
    <cfRule type="cellIs" dxfId="507" priority="343" operator="greaterThan">
      <formula>145</formula>
    </cfRule>
  </conditionalFormatting>
  <conditionalFormatting sqref="AB26">
    <cfRule type="cellIs" dxfId="506" priority="342" operator="greaterThan">
      <formula>145</formula>
    </cfRule>
  </conditionalFormatting>
  <conditionalFormatting sqref="AB27">
    <cfRule type="cellIs" dxfId="505" priority="341" operator="greaterThan">
      <formula>402</formula>
    </cfRule>
  </conditionalFormatting>
  <conditionalFormatting sqref="AB28">
    <cfRule type="cellIs" dxfId="504" priority="340" operator="greaterThan">
      <formula>298</formula>
    </cfRule>
  </conditionalFormatting>
  <conditionalFormatting sqref="AB29">
    <cfRule type="cellIs" dxfId="503" priority="339" operator="greaterThan">
      <formula>3338</formula>
    </cfRule>
  </conditionalFormatting>
  <conditionalFormatting sqref="AB30">
    <cfRule type="cellIs" dxfId="502" priority="338" operator="greaterThan">
      <formula>719</formula>
    </cfRule>
  </conditionalFormatting>
  <conditionalFormatting sqref="AB31:AB34">
    <cfRule type="cellIs" dxfId="501" priority="336" operator="greaterThan">
      <formula>1079</formula>
    </cfRule>
    <cfRule type="cellIs" dxfId="500" priority="337" operator="greaterThan">
      <formula>1079</formula>
    </cfRule>
  </conditionalFormatting>
  <conditionalFormatting sqref="AB35">
    <cfRule type="cellIs" dxfId="499" priority="335" operator="greaterThan">
      <formula>89</formula>
    </cfRule>
  </conditionalFormatting>
  <conditionalFormatting sqref="AB37">
    <cfRule type="cellIs" dxfId="498" priority="334" operator="greaterThan">
      <formula>221</formula>
    </cfRule>
  </conditionalFormatting>
  <conditionalFormatting sqref="AB38">
    <cfRule type="cellIs" dxfId="497" priority="333" operator="greaterThan">
      <formula>663</formula>
    </cfRule>
  </conditionalFormatting>
  <conditionalFormatting sqref="AB39">
    <cfRule type="cellIs" dxfId="496" priority="332" operator="greaterThan">
      <formula>815</formula>
    </cfRule>
  </conditionalFormatting>
  <conditionalFormatting sqref="AB40">
    <cfRule type="cellIs" dxfId="495" priority="331" operator="greaterThan">
      <formula>346</formula>
    </cfRule>
  </conditionalFormatting>
  <conditionalFormatting sqref="AB41">
    <cfRule type="cellIs" dxfId="494" priority="330" operator="greaterThan">
      <formula>207</formula>
    </cfRule>
  </conditionalFormatting>
  <conditionalFormatting sqref="AB42">
    <cfRule type="cellIs" dxfId="493" priority="329" operator="greaterThan">
      <formula>346</formula>
    </cfRule>
  </conditionalFormatting>
  <conditionalFormatting sqref="AB43">
    <cfRule type="cellIs" dxfId="492" priority="328" operator="greaterThan">
      <formula>173</formula>
    </cfRule>
  </conditionalFormatting>
  <conditionalFormatting sqref="AB44">
    <cfRule type="cellIs" dxfId="491" priority="327" operator="greaterThan">
      <formula>4146</formula>
    </cfRule>
  </conditionalFormatting>
  <conditionalFormatting sqref="AB45">
    <cfRule type="cellIs" dxfId="490" priority="326" operator="greaterThan">
      <formula>5528</formula>
    </cfRule>
  </conditionalFormatting>
  <conditionalFormatting sqref="AB46">
    <cfRule type="cellIs" dxfId="489" priority="325" operator="greaterThan">
      <formula>6910</formula>
    </cfRule>
  </conditionalFormatting>
  <conditionalFormatting sqref="AB47">
    <cfRule type="cellIs" dxfId="488" priority="324" operator="greaterThan">
      <formula>8293</formula>
    </cfRule>
  </conditionalFormatting>
  <conditionalFormatting sqref="AB48">
    <cfRule type="cellIs" dxfId="487" priority="323" operator="greaterThan">
      <formula>9675</formula>
    </cfRule>
  </conditionalFormatting>
  <conditionalFormatting sqref="AB49">
    <cfRule type="cellIs" dxfId="486" priority="322" operator="greaterThan">
      <formula>4146</formula>
    </cfRule>
  </conditionalFormatting>
  <conditionalFormatting sqref="AB50">
    <cfRule type="cellIs" dxfId="485" priority="321" operator="greaterThan">
      <formula>5528</formula>
    </cfRule>
  </conditionalFormatting>
  <conditionalFormatting sqref="AB51">
    <cfRule type="cellIs" dxfId="484" priority="320" operator="greaterThan">
      <formula>6910</formula>
    </cfRule>
  </conditionalFormatting>
  <conditionalFormatting sqref="AB52">
    <cfRule type="cellIs" dxfId="483" priority="319" operator="greaterThan">
      <formula>8293</formula>
    </cfRule>
  </conditionalFormatting>
  <conditionalFormatting sqref="AB53">
    <cfRule type="cellIs" dxfId="482" priority="318" operator="greaterThan">
      <formula>9675</formula>
    </cfRule>
  </conditionalFormatting>
  <conditionalFormatting sqref="AB54">
    <cfRule type="cellIs" dxfId="481" priority="317" operator="greaterThan">
      <formula>1459</formula>
    </cfRule>
  </conditionalFormatting>
  <conditionalFormatting sqref="AB55">
    <cfRule type="cellIs" dxfId="480" priority="316" operator="greaterThan">
      <formula>770</formula>
    </cfRule>
  </conditionalFormatting>
  <conditionalFormatting sqref="AB56">
    <cfRule type="cellIs" dxfId="479" priority="315" operator="greaterThan">
      <formula>566</formula>
    </cfRule>
  </conditionalFormatting>
  <conditionalFormatting sqref="AB57">
    <cfRule type="cellIs" dxfId="478" priority="314" operator="greaterThan">
      <formula>734</formula>
    </cfRule>
  </conditionalFormatting>
  <conditionalFormatting sqref="AB58">
    <cfRule type="cellIs" dxfId="477" priority="313" operator="greaterThan">
      <formula>823</formula>
    </cfRule>
  </conditionalFormatting>
  <conditionalFormatting sqref="AB59">
    <cfRule type="cellIs" dxfId="476" priority="312" operator="greaterThan">
      <formula>1031</formula>
    </cfRule>
  </conditionalFormatting>
  <conditionalFormatting sqref="AB60">
    <cfRule type="cellIs" dxfId="475" priority="311" operator="greaterThan">
      <formula>1185</formula>
    </cfRule>
  </conditionalFormatting>
  <conditionalFormatting sqref="AB61">
    <cfRule type="cellIs" dxfId="474" priority="310" operator="greaterThan">
      <formula>1422</formula>
    </cfRule>
  </conditionalFormatting>
  <conditionalFormatting sqref="AB63">
    <cfRule type="cellIs" dxfId="473" priority="309" operator="greaterThan">
      <formula>594</formula>
    </cfRule>
  </conditionalFormatting>
  <conditionalFormatting sqref="AB64">
    <cfRule type="cellIs" dxfId="472" priority="308" operator="greaterThan">
      <formula>677</formula>
    </cfRule>
  </conditionalFormatting>
  <conditionalFormatting sqref="AB65">
    <cfRule type="cellIs" dxfId="471" priority="307" operator="greaterThan">
      <formula>511</formula>
    </cfRule>
  </conditionalFormatting>
  <conditionalFormatting sqref="AB66">
    <cfRule type="cellIs" dxfId="470" priority="306" operator="greaterThan">
      <formula>311</formula>
    </cfRule>
  </conditionalFormatting>
  <conditionalFormatting sqref="AB67">
    <cfRule type="cellIs" dxfId="469" priority="305" operator="greaterThan">
      <formula>346</formula>
    </cfRule>
  </conditionalFormatting>
  <conditionalFormatting sqref="AB68">
    <cfRule type="cellIs" dxfId="468" priority="304" operator="greaterThan">
      <formula>1486</formula>
    </cfRule>
  </conditionalFormatting>
  <conditionalFormatting sqref="AB69">
    <cfRule type="cellIs" dxfId="467" priority="303" operator="greaterThan">
      <formula>995</formula>
    </cfRule>
  </conditionalFormatting>
  <conditionalFormatting sqref="AB70">
    <cfRule type="cellIs" dxfId="466" priority="302" operator="greaterThan">
      <formula>335</formula>
    </cfRule>
  </conditionalFormatting>
  <conditionalFormatting sqref="AB71">
    <cfRule type="cellIs" dxfId="465" priority="301" operator="greaterThan">
      <formula>521</formula>
    </cfRule>
  </conditionalFormatting>
  <conditionalFormatting sqref="AB72">
    <cfRule type="cellIs" dxfId="464" priority="300" operator="greaterThan">
      <formula>387</formula>
    </cfRule>
  </conditionalFormatting>
  <conditionalFormatting sqref="AB74">
    <cfRule type="cellIs" dxfId="463" priority="299" operator="greaterThan">
      <formula>124</formula>
    </cfRule>
  </conditionalFormatting>
  <conditionalFormatting sqref="AB76">
    <cfRule type="cellIs" dxfId="462" priority="298" operator="greaterThan">
      <formula>691</formula>
    </cfRule>
  </conditionalFormatting>
  <conditionalFormatting sqref="AB77">
    <cfRule type="cellIs" dxfId="461" priority="297" operator="greaterThan">
      <formula>1283</formula>
    </cfRule>
  </conditionalFormatting>
  <conditionalFormatting sqref="AB78">
    <cfRule type="cellIs" dxfId="460" priority="296" operator="greaterThan">
      <formula>498</formula>
    </cfRule>
  </conditionalFormatting>
  <conditionalFormatting sqref="AB79">
    <cfRule type="cellIs" dxfId="459" priority="295" operator="greaterThan">
      <formula>200</formula>
    </cfRule>
  </conditionalFormatting>
  <conditionalFormatting sqref="AB80">
    <cfRule type="cellIs" dxfId="458" priority="294" operator="greaterThan">
      <formula>1037</formula>
    </cfRule>
  </conditionalFormatting>
  <conditionalFormatting sqref="AB81">
    <cfRule type="cellIs" dxfId="457" priority="293" operator="greaterThan">
      <formula>200</formula>
    </cfRule>
  </conditionalFormatting>
  <conditionalFormatting sqref="AB82">
    <cfRule type="cellIs" dxfId="456" priority="292" operator="greaterThan">
      <formula>249</formula>
    </cfRule>
  </conditionalFormatting>
  <conditionalFormatting sqref="AB83">
    <cfRule type="cellIs" dxfId="455" priority="291" operator="greaterThan">
      <formula>104</formula>
    </cfRule>
  </conditionalFormatting>
  <conditionalFormatting sqref="AB84">
    <cfRule type="cellIs" dxfId="454" priority="290" operator="greaterThan">
      <formula>138</formula>
    </cfRule>
  </conditionalFormatting>
  <conditionalFormatting sqref="AB85">
    <cfRule type="cellIs" dxfId="453" priority="289" operator="greaterThan">
      <formula>173</formula>
    </cfRule>
  </conditionalFormatting>
  <conditionalFormatting sqref="AB86">
    <cfRule type="cellIs" dxfId="452" priority="288" operator="greaterThan">
      <formula>104</formula>
    </cfRule>
  </conditionalFormatting>
  <conditionalFormatting sqref="AB87">
    <cfRule type="cellIs" dxfId="451" priority="287" operator="greaterThan">
      <formula>138</formula>
    </cfRule>
  </conditionalFormatting>
  <conditionalFormatting sqref="AB88">
    <cfRule type="cellIs" dxfId="450" priority="286" operator="greaterThan">
      <formula>857</formula>
    </cfRule>
  </conditionalFormatting>
  <conditionalFormatting sqref="AB89">
    <cfRule type="cellIs" dxfId="449" priority="285" operator="greaterThan">
      <formula>560</formula>
    </cfRule>
  </conditionalFormatting>
  <conditionalFormatting sqref="AB90">
    <cfRule type="cellIs" dxfId="448" priority="284" operator="greaterThan">
      <formula>477</formula>
    </cfRule>
  </conditionalFormatting>
  <conditionalFormatting sqref="AB91">
    <cfRule type="cellIs" dxfId="447" priority="283" operator="greaterThan">
      <formula>297</formula>
    </cfRule>
  </conditionalFormatting>
  <conditionalFormatting sqref="AB92">
    <cfRule type="cellIs" dxfId="446" priority="282" operator="greaterThan">
      <formula>346</formula>
    </cfRule>
  </conditionalFormatting>
  <conditionalFormatting sqref="AB93">
    <cfRule type="cellIs" dxfId="445" priority="281" operator="greaterThan">
      <formula>207</formula>
    </cfRule>
  </conditionalFormatting>
  <conditionalFormatting sqref="AB94">
    <cfRule type="cellIs" dxfId="444" priority="280" operator="greaterThan">
      <formula>276</formula>
    </cfRule>
  </conditionalFormatting>
  <conditionalFormatting sqref="AB95">
    <cfRule type="cellIs" dxfId="443" priority="279" operator="greaterThan">
      <formula>415</formula>
    </cfRule>
  </conditionalFormatting>
  <conditionalFormatting sqref="AB96">
    <cfRule type="cellIs" dxfId="442" priority="278" operator="greaterThan">
      <formula>622</formula>
    </cfRule>
  </conditionalFormatting>
  <conditionalFormatting sqref="AB97">
    <cfRule type="cellIs" dxfId="441" priority="277" operator="greaterThan">
      <formula>567</formula>
    </cfRule>
  </conditionalFormatting>
  <conditionalFormatting sqref="AB98">
    <cfRule type="cellIs" dxfId="440" priority="276" operator="greaterThan">
      <formula>173</formula>
    </cfRule>
  </conditionalFormatting>
  <conditionalFormatting sqref="AB99">
    <cfRule type="cellIs" dxfId="439" priority="275" operator="greaterThan">
      <formula>117</formula>
    </cfRule>
  </conditionalFormatting>
  <conditionalFormatting sqref="AB100">
    <cfRule type="cellIs" dxfId="438" priority="274" operator="greaterThan">
      <formula>346</formula>
    </cfRule>
  </conditionalFormatting>
  <conditionalFormatting sqref="AB101">
    <cfRule type="cellIs" dxfId="437" priority="273" operator="greaterThan">
      <formula>173</formula>
    </cfRule>
  </conditionalFormatting>
  <conditionalFormatting sqref="AB102">
    <cfRule type="cellIs" dxfId="436" priority="272" operator="greaterThan">
      <formula>173</formula>
    </cfRule>
  </conditionalFormatting>
  <conditionalFormatting sqref="AB103">
    <cfRule type="cellIs" dxfId="435" priority="271" operator="greaterThan">
      <formula>691</formula>
    </cfRule>
  </conditionalFormatting>
  <conditionalFormatting sqref="AB104">
    <cfRule type="cellIs" dxfId="434" priority="270" operator="greaterThan">
      <formula>346</formula>
    </cfRule>
  </conditionalFormatting>
  <conditionalFormatting sqref="AB105">
    <cfRule type="cellIs" dxfId="433" priority="269" operator="greaterThan">
      <formula>346</formula>
    </cfRule>
  </conditionalFormatting>
  <conditionalFormatting sqref="AB106">
    <cfRule type="cellIs" dxfId="432" priority="268" operator="greaterThan">
      <formula>69</formula>
    </cfRule>
  </conditionalFormatting>
  <conditionalFormatting sqref="AB107">
    <cfRule type="cellIs" dxfId="431" priority="267" operator="greaterThan">
      <formula>$K$107</formula>
    </cfRule>
  </conditionalFormatting>
  <conditionalFormatting sqref="AB108">
    <cfRule type="cellIs" dxfId="430" priority="266" operator="greaterThan">
      <formula>$K$108</formula>
    </cfRule>
  </conditionalFormatting>
  <conditionalFormatting sqref="AB109">
    <cfRule type="cellIs" dxfId="429" priority="265" operator="greaterThan">
      <formula>$K$109</formula>
    </cfRule>
  </conditionalFormatting>
  <conditionalFormatting sqref="AB110">
    <cfRule type="cellIs" dxfId="428" priority="264" operator="greaterThan">
      <formula>$K$110</formula>
    </cfRule>
  </conditionalFormatting>
  <conditionalFormatting sqref="AB111">
    <cfRule type="cellIs" dxfId="427" priority="263" operator="greaterThan">
      <formula>$K$111</formula>
    </cfRule>
  </conditionalFormatting>
  <conditionalFormatting sqref="AB112">
    <cfRule type="cellIs" dxfId="426" priority="262" operator="greaterThan">
      <formula>$K$112</formula>
    </cfRule>
  </conditionalFormatting>
  <conditionalFormatting sqref="AB113">
    <cfRule type="cellIs" dxfId="425" priority="261" operator="greaterThan">
      <formula>$K$113</formula>
    </cfRule>
  </conditionalFormatting>
  <conditionalFormatting sqref="AB114">
    <cfRule type="cellIs" dxfId="424" priority="260" operator="greaterThan">
      <formula>$K$114</formula>
    </cfRule>
  </conditionalFormatting>
  <conditionalFormatting sqref="AB115">
    <cfRule type="cellIs" dxfId="423" priority="259" operator="greaterThan">
      <formula>$K$115</formula>
    </cfRule>
  </conditionalFormatting>
  <conditionalFormatting sqref="AB116">
    <cfRule type="cellIs" dxfId="422" priority="258" operator="greaterThan">
      <formula>$K$116</formula>
    </cfRule>
  </conditionalFormatting>
  <conditionalFormatting sqref="AB117">
    <cfRule type="cellIs" dxfId="421" priority="257" operator="greaterThan">
      <formula>$K$117</formula>
    </cfRule>
  </conditionalFormatting>
  <conditionalFormatting sqref="AB118">
    <cfRule type="cellIs" dxfId="420" priority="256" operator="greaterThan">
      <formula>$K$118</formula>
    </cfRule>
  </conditionalFormatting>
  <conditionalFormatting sqref="AB119">
    <cfRule type="cellIs" dxfId="419" priority="255" operator="greaterThan">
      <formula>$K$119</formula>
    </cfRule>
  </conditionalFormatting>
  <conditionalFormatting sqref="AB120">
    <cfRule type="cellIs" dxfId="418" priority="254" operator="greaterThan">
      <formula>$K$120</formula>
    </cfRule>
  </conditionalFormatting>
  <conditionalFormatting sqref="AB121">
    <cfRule type="cellIs" dxfId="417" priority="253" operator="greaterThan">
      <formula>$K$121</formula>
    </cfRule>
  </conditionalFormatting>
  <conditionalFormatting sqref="AB122">
    <cfRule type="cellIs" dxfId="416" priority="252" operator="greaterThan">
      <formula>$K$122</formula>
    </cfRule>
  </conditionalFormatting>
  <conditionalFormatting sqref="AB123">
    <cfRule type="cellIs" dxfId="415" priority="251" operator="greaterThan">
      <formula>$K$123</formula>
    </cfRule>
  </conditionalFormatting>
  <conditionalFormatting sqref="AB124">
    <cfRule type="cellIs" dxfId="414" priority="250" operator="greaterThan">
      <formula>$K$124</formula>
    </cfRule>
  </conditionalFormatting>
  <conditionalFormatting sqref="AB126">
    <cfRule type="cellIs" dxfId="413" priority="249" operator="greaterThan">
      <formula>$K$126</formula>
    </cfRule>
  </conditionalFormatting>
  <conditionalFormatting sqref="AB127">
    <cfRule type="cellIs" dxfId="412" priority="248" operator="greaterThan">
      <formula>$K$127</formula>
    </cfRule>
  </conditionalFormatting>
  <conditionalFormatting sqref="AB128">
    <cfRule type="cellIs" dxfId="411" priority="247" operator="greaterThan">
      <formula>$K$128</formula>
    </cfRule>
  </conditionalFormatting>
  <conditionalFormatting sqref="AB129">
    <cfRule type="cellIs" dxfId="410" priority="246" operator="greaterThan">
      <formula>$K$129</formula>
    </cfRule>
  </conditionalFormatting>
  <conditionalFormatting sqref="AB130">
    <cfRule type="cellIs" dxfId="409" priority="245" operator="greaterThan">
      <formula>$K$130</formula>
    </cfRule>
  </conditionalFormatting>
  <conditionalFormatting sqref="AB131">
    <cfRule type="cellIs" dxfId="408" priority="244" operator="greaterThan">
      <formula>$K$131</formula>
    </cfRule>
  </conditionalFormatting>
  <conditionalFormatting sqref="AB132">
    <cfRule type="cellIs" dxfId="407" priority="243" operator="greaterThan">
      <formula>$K$132</formula>
    </cfRule>
  </conditionalFormatting>
  <conditionalFormatting sqref="AB133">
    <cfRule type="cellIs" dxfId="406" priority="242" operator="greaterThan">
      <formula>$K$133</formula>
    </cfRule>
  </conditionalFormatting>
  <conditionalFormatting sqref="AB134">
    <cfRule type="cellIs" dxfId="405" priority="241" operator="greaterThan">
      <formula>$K$134</formula>
    </cfRule>
  </conditionalFormatting>
  <conditionalFormatting sqref="AB135">
    <cfRule type="cellIs" dxfId="404" priority="240" operator="greaterThan">
      <formula>$K$135</formula>
    </cfRule>
  </conditionalFormatting>
  <conditionalFormatting sqref="AB136">
    <cfRule type="cellIs" dxfId="403" priority="239" operator="greaterThan">
      <formula>$K$136</formula>
    </cfRule>
  </conditionalFormatting>
  <conditionalFormatting sqref="AB137">
    <cfRule type="cellIs" dxfId="402" priority="238" operator="greaterThan">
      <formula>$K$137</formula>
    </cfRule>
  </conditionalFormatting>
  <conditionalFormatting sqref="AB138">
    <cfRule type="cellIs" dxfId="401" priority="237" operator="greaterThan">
      <formula>$K$138</formula>
    </cfRule>
  </conditionalFormatting>
  <conditionalFormatting sqref="AB139">
    <cfRule type="cellIs" dxfId="400" priority="236" operator="greaterThan">
      <formula>$K$139</formula>
    </cfRule>
  </conditionalFormatting>
  <conditionalFormatting sqref="AB140">
    <cfRule type="cellIs" dxfId="399" priority="235" operator="greaterThan">
      <formula>$K$140</formula>
    </cfRule>
  </conditionalFormatting>
  <conditionalFormatting sqref="AB141">
    <cfRule type="cellIs" dxfId="398" priority="234" operator="greaterThan">
      <formula>$K$141</formula>
    </cfRule>
  </conditionalFormatting>
  <conditionalFormatting sqref="AB142">
    <cfRule type="cellIs" dxfId="397" priority="233" operator="greaterThan">
      <formula>$K$142</formula>
    </cfRule>
  </conditionalFormatting>
  <conditionalFormatting sqref="AB143">
    <cfRule type="cellIs" dxfId="396" priority="232" operator="greaterThan">
      <formula>$K$143</formula>
    </cfRule>
  </conditionalFormatting>
  <conditionalFormatting sqref="AB144">
    <cfRule type="cellIs" dxfId="395" priority="231" operator="greaterThan">
      <formula>$K$144</formula>
    </cfRule>
  </conditionalFormatting>
  <conditionalFormatting sqref="AB145">
    <cfRule type="cellIs" dxfId="394" priority="230" operator="greaterThan">
      <formula>$K$145</formula>
    </cfRule>
  </conditionalFormatting>
  <conditionalFormatting sqref="AB146">
    <cfRule type="cellIs" dxfId="393" priority="229" operator="greaterThan">
      <formula>$K$146</formula>
    </cfRule>
  </conditionalFormatting>
  <conditionalFormatting sqref="AB147">
    <cfRule type="cellIs" dxfId="392" priority="228" operator="greaterThan">
      <formula>$K$147</formula>
    </cfRule>
  </conditionalFormatting>
  <conditionalFormatting sqref="AB148">
    <cfRule type="cellIs" dxfId="391" priority="227" operator="greaterThan">
      <formula>$K$148</formula>
    </cfRule>
  </conditionalFormatting>
  <conditionalFormatting sqref="AB149">
    <cfRule type="cellIs" dxfId="390" priority="226" operator="greaterThan">
      <formula>$K$149</formula>
    </cfRule>
  </conditionalFormatting>
  <conditionalFormatting sqref="AB150">
    <cfRule type="cellIs" dxfId="389" priority="225" operator="greaterThan">
      <formula>$K$150</formula>
    </cfRule>
  </conditionalFormatting>
  <conditionalFormatting sqref="AB151">
    <cfRule type="cellIs" dxfId="388" priority="224" operator="greaterThan">
      <formula>$K$151</formula>
    </cfRule>
  </conditionalFormatting>
  <conditionalFormatting sqref="AB152">
    <cfRule type="cellIs" dxfId="387" priority="223" operator="greaterThan">
      <formula>$K$152</formula>
    </cfRule>
  </conditionalFormatting>
  <conditionalFormatting sqref="AB153">
    <cfRule type="cellIs" dxfId="386" priority="222" operator="greaterThan">
      <formula>$K$153</formula>
    </cfRule>
  </conditionalFormatting>
  <conditionalFormatting sqref="AB154">
    <cfRule type="cellIs" dxfId="385" priority="221" operator="greaterThan">
      <formula>$K$154</formula>
    </cfRule>
  </conditionalFormatting>
  <conditionalFormatting sqref="AB155">
    <cfRule type="cellIs" dxfId="384" priority="220" operator="greaterThan">
      <formula>$K$155</formula>
    </cfRule>
  </conditionalFormatting>
  <conditionalFormatting sqref="AB156">
    <cfRule type="cellIs" dxfId="383" priority="219" operator="greaterThan">
      <formula>$K$156</formula>
    </cfRule>
  </conditionalFormatting>
  <conditionalFormatting sqref="AB157">
    <cfRule type="cellIs" dxfId="382" priority="218" operator="greaterThan">
      <formula>$K$157</formula>
    </cfRule>
  </conditionalFormatting>
  <conditionalFormatting sqref="AB158">
    <cfRule type="cellIs" dxfId="381" priority="217" operator="greaterThan">
      <formula>$K$158</formula>
    </cfRule>
  </conditionalFormatting>
  <conditionalFormatting sqref="AB159">
    <cfRule type="cellIs" dxfId="380" priority="216" operator="greaterThan">
      <formula>$K$159</formula>
    </cfRule>
  </conditionalFormatting>
  <conditionalFormatting sqref="AB160">
    <cfRule type="cellIs" dxfId="379" priority="215" operator="greaterThan">
      <formula>$K$160</formula>
    </cfRule>
  </conditionalFormatting>
  <conditionalFormatting sqref="AB161">
    <cfRule type="cellIs" dxfId="378" priority="214" operator="greaterThan">
      <formula>$K$161</formula>
    </cfRule>
  </conditionalFormatting>
  <conditionalFormatting sqref="AB162">
    <cfRule type="cellIs" dxfId="377" priority="213" operator="greaterThan">
      <formula>$K$162</formula>
    </cfRule>
  </conditionalFormatting>
  <conditionalFormatting sqref="AB163">
    <cfRule type="cellIs" dxfId="376" priority="212" operator="greaterThan">
      <formula>$K$163</formula>
    </cfRule>
  </conditionalFormatting>
  <conditionalFormatting sqref="AB164">
    <cfRule type="cellIs" dxfId="375" priority="211" operator="greaterThan">
      <formula>$K$164</formula>
    </cfRule>
  </conditionalFormatting>
  <conditionalFormatting sqref="AB165">
    <cfRule type="cellIs" dxfId="374" priority="210" operator="greaterThan">
      <formula>$K$165</formula>
    </cfRule>
  </conditionalFormatting>
  <conditionalFormatting sqref="AB166">
    <cfRule type="cellIs" dxfId="373" priority="209" operator="greaterThan">
      <formula>$K$166</formula>
    </cfRule>
  </conditionalFormatting>
  <conditionalFormatting sqref="AB167">
    <cfRule type="cellIs" dxfId="372" priority="208" operator="greaterThan">
      <formula>$K$167</formula>
    </cfRule>
  </conditionalFormatting>
  <conditionalFormatting sqref="AB168">
    <cfRule type="cellIs" dxfId="371" priority="207" operator="greaterThan">
      <formula>$K$168</formula>
    </cfRule>
  </conditionalFormatting>
  <conditionalFormatting sqref="AB169">
    <cfRule type="cellIs" dxfId="370" priority="206" operator="greaterThan">
      <formula>$K$169</formula>
    </cfRule>
  </conditionalFormatting>
  <conditionalFormatting sqref="AB170">
    <cfRule type="cellIs" dxfId="369" priority="205" operator="greaterThan">
      <formula>$K$170</formula>
    </cfRule>
  </conditionalFormatting>
  <conditionalFormatting sqref="AB171">
    <cfRule type="cellIs" dxfId="368" priority="204" operator="greaterThan">
      <formula>$K$171</formula>
    </cfRule>
  </conditionalFormatting>
  <conditionalFormatting sqref="AB172">
    <cfRule type="cellIs" dxfId="367" priority="203" operator="greaterThan">
      <formula>$K$172</formula>
    </cfRule>
  </conditionalFormatting>
  <conditionalFormatting sqref="AB173">
    <cfRule type="cellIs" dxfId="366" priority="202" operator="greaterThan">
      <formula>$K$173</formula>
    </cfRule>
  </conditionalFormatting>
  <conditionalFormatting sqref="AB174">
    <cfRule type="cellIs" dxfId="365" priority="201" operator="greaterThan">
      <formula>$K$174</formula>
    </cfRule>
  </conditionalFormatting>
  <conditionalFormatting sqref="AB175">
    <cfRule type="cellIs" dxfId="364" priority="200" operator="greaterThan">
      <formula>$K$175</formula>
    </cfRule>
  </conditionalFormatting>
  <conditionalFormatting sqref="AB176">
    <cfRule type="cellIs" dxfId="363" priority="199" operator="greaterThan">
      <formula>$K$176</formula>
    </cfRule>
  </conditionalFormatting>
  <conditionalFormatting sqref="AB177">
    <cfRule type="cellIs" dxfId="362" priority="198" operator="greaterThan">
      <formula>$K$177</formula>
    </cfRule>
  </conditionalFormatting>
  <conditionalFormatting sqref="AB178">
    <cfRule type="cellIs" dxfId="361" priority="197" operator="greaterThan">
      <formula>$K$178</formula>
    </cfRule>
  </conditionalFormatting>
  <conditionalFormatting sqref="AB179">
    <cfRule type="cellIs" dxfId="360" priority="196" operator="greaterThan">
      <formula>$K$179</formula>
    </cfRule>
  </conditionalFormatting>
  <conditionalFormatting sqref="AB180">
    <cfRule type="cellIs" dxfId="359" priority="195" operator="greaterThan">
      <formula>$K$180</formula>
    </cfRule>
  </conditionalFormatting>
  <conditionalFormatting sqref="AB181">
    <cfRule type="cellIs" dxfId="358" priority="194" operator="greaterThan">
      <formula>$K$181</formula>
    </cfRule>
  </conditionalFormatting>
  <conditionalFormatting sqref="AB182">
    <cfRule type="cellIs" dxfId="357" priority="193" operator="greaterThan">
      <formula>$K$182</formula>
    </cfRule>
  </conditionalFormatting>
  <conditionalFormatting sqref="AB183">
    <cfRule type="cellIs" dxfId="356" priority="192" operator="greaterThan">
      <formula>$K$183</formula>
    </cfRule>
  </conditionalFormatting>
  <conditionalFormatting sqref="AB184">
    <cfRule type="cellIs" dxfId="355" priority="191" operator="greaterThan">
      <formula>$K$184</formula>
    </cfRule>
  </conditionalFormatting>
  <conditionalFormatting sqref="AB185">
    <cfRule type="cellIs" dxfId="354" priority="190" operator="greaterThan">
      <formula>$K$185</formula>
    </cfRule>
  </conditionalFormatting>
  <conditionalFormatting sqref="AB186">
    <cfRule type="cellIs" dxfId="353" priority="189" operator="greaterThan">
      <formula>$K$186</formula>
    </cfRule>
  </conditionalFormatting>
  <conditionalFormatting sqref="AB187">
    <cfRule type="cellIs" dxfId="352" priority="188" operator="greaterThan">
      <formula>$K$187</formula>
    </cfRule>
  </conditionalFormatting>
  <conditionalFormatting sqref="AB188">
    <cfRule type="cellIs" dxfId="351" priority="187" operator="greaterThan">
      <formula>$K$188</formula>
    </cfRule>
  </conditionalFormatting>
  <conditionalFormatting sqref="AB189">
    <cfRule type="cellIs" dxfId="350" priority="186" operator="greaterThan">
      <formula>$K$189</formula>
    </cfRule>
  </conditionalFormatting>
  <conditionalFormatting sqref="AB190">
    <cfRule type="cellIs" dxfId="349" priority="185" operator="greaterThan">
      <formula>$K$190</formula>
    </cfRule>
  </conditionalFormatting>
  <conditionalFormatting sqref="AB191">
    <cfRule type="cellIs" dxfId="348" priority="184" operator="greaterThan">
      <formula>$K$191</formula>
    </cfRule>
  </conditionalFormatting>
  <conditionalFormatting sqref="AB193">
    <cfRule type="cellIs" dxfId="347" priority="183" operator="greaterThan">
      <formula>$K$192</formula>
    </cfRule>
  </conditionalFormatting>
  <conditionalFormatting sqref="AB194">
    <cfRule type="cellIs" dxfId="346" priority="182" operator="greaterThan">
      <formula>$K$194</formula>
    </cfRule>
  </conditionalFormatting>
  <conditionalFormatting sqref="AB195">
    <cfRule type="cellIs" dxfId="345" priority="181" operator="greaterThan">
      <formula>$K$195</formula>
    </cfRule>
  </conditionalFormatting>
  <conditionalFormatting sqref="AB196">
    <cfRule type="cellIs" dxfId="344" priority="180" operator="greaterThan">
      <formula>$K$196</formula>
    </cfRule>
  </conditionalFormatting>
  <conditionalFormatting sqref="AB197">
    <cfRule type="cellIs" dxfId="343" priority="179" operator="greaterThan">
      <formula>$K$197</formula>
    </cfRule>
  </conditionalFormatting>
  <conditionalFormatting sqref="AB198">
    <cfRule type="cellIs" dxfId="342" priority="178" operator="greaterThan">
      <formula>$K$198</formula>
    </cfRule>
  </conditionalFormatting>
  <conditionalFormatting sqref="AB199">
    <cfRule type="cellIs" dxfId="341" priority="177" operator="greaterThan">
      <formula>$K$199</formula>
    </cfRule>
  </conditionalFormatting>
  <conditionalFormatting sqref="AB200">
    <cfRule type="cellIs" dxfId="340" priority="176" operator="greaterThan">
      <formula>$K$200</formula>
    </cfRule>
  </conditionalFormatting>
  <conditionalFormatting sqref="AB201">
    <cfRule type="cellIs" dxfId="339" priority="175" operator="greaterThan">
      <formula>$K$201</formula>
    </cfRule>
  </conditionalFormatting>
  <conditionalFormatting sqref="AB202">
    <cfRule type="cellIs" dxfId="338" priority="174" operator="greaterThan">
      <formula>$K$202</formula>
    </cfRule>
  </conditionalFormatting>
  <conditionalFormatting sqref="AB202">
    <cfRule type="cellIs" dxfId="337" priority="173" operator="greaterThan">
      <formula>$K$202</formula>
    </cfRule>
  </conditionalFormatting>
  <conditionalFormatting sqref="AB203">
    <cfRule type="cellIs" dxfId="336" priority="172" operator="greaterThan">
      <formula>$K$203</formula>
    </cfRule>
  </conditionalFormatting>
  <conditionalFormatting sqref="AB204">
    <cfRule type="cellIs" dxfId="335" priority="171" operator="greaterThan">
      <formula>$K$204</formula>
    </cfRule>
  </conditionalFormatting>
  <conditionalFormatting sqref="AB205">
    <cfRule type="cellIs" dxfId="334" priority="170" operator="greaterThan">
      <formula>$K$205</formula>
    </cfRule>
  </conditionalFormatting>
  <conditionalFormatting sqref="AB206">
    <cfRule type="cellIs" dxfId="333" priority="169" operator="greaterThan">
      <formula>$K$206</formula>
    </cfRule>
  </conditionalFormatting>
  <conditionalFormatting sqref="AB207">
    <cfRule type="cellIs" dxfId="332" priority="168" operator="greaterThan">
      <formula>$K$207</formula>
    </cfRule>
  </conditionalFormatting>
  <conditionalFormatting sqref="AB208">
    <cfRule type="cellIs" dxfId="331" priority="167" operator="greaterThan">
      <formula>$K$208</formula>
    </cfRule>
  </conditionalFormatting>
  <conditionalFormatting sqref="AB209">
    <cfRule type="cellIs" dxfId="330" priority="166" operator="greaterThan">
      <formula>$K$209</formula>
    </cfRule>
  </conditionalFormatting>
  <conditionalFormatting sqref="AB210">
    <cfRule type="cellIs" dxfId="329" priority="165" operator="greaterThan">
      <formula>$K$210</formula>
    </cfRule>
  </conditionalFormatting>
  <conditionalFormatting sqref="AB211">
    <cfRule type="cellIs" dxfId="328" priority="164" operator="greaterThan">
      <formula>$K$211</formula>
    </cfRule>
  </conditionalFormatting>
  <conditionalFormatting sqref="AB212">
    <cfRule type="cellIs" dxfId="327" priority="163" operator="greaterThan">
      <formula>$K$212</formula>
    </cfRule>
  </conditionalFormatting>
  <conditionalFormatting sqref="AB213">
    <cfRule type="cellIs" dxfId="326" priority="162" operator="greaterThan">
      <formula>$K$213</formula>
    </cfRule>
  </conditionalFormatting>
  <conditionalFormatting sqref="AB214">
    <cfRule type="cellIs" dxfId="325" priority="161" operator="greaterThan">
      <formula>$K$214</formula>
    </cfRule>
  </conditionalFormatting>
  <conditionalFormatting sqref="AB215">
    <cfRule type="cellIs" dxfId="324" priority="160" operator="greaterThan">
      <formula>$K$215</formula>
    </cfRule>
  </conditionalFormatting>
  <conditionalFormatting sqref="AB216">
    <cfRule type="cellIs" dxfId="323" priority="159" operator="greaterThan">
      <formula>$K$216</formula>
    </cfRule>
  </conditionalFormatting>
  <conditionalFormatting sqref="AB217">
    <cfRule type="cellIs" dxfId="322" priority="158" operator="greaterThan">
      <formula>$K$217</formula>
    </cfRule>
  </conditionalFormatting>
  <conditionalFormatting sqref="AB218">
    <cfRule type="cellIs" dxfId="321" priority="157" operator="greaterThan">
      <formula>$K$218</formula>
    </cfRule>
  </conditionalFormatting>
  <conditionalFormatting sqref="AB219">
    <cfRule type="cellIs" dxfId="320" priority="156" operator="greaterThan">
      <formula>$K$219</formula>
    </cfRule>
  </conditionalFormatting>
  <conditionalFormatting sqref="AB220">
    <cfRule type="cellIs" dxfId="319" priority="155" operator="greaterThan">
      <formula>$K$220</formula>
    </cfRule>
  </conditionalFormatting>
  <conditionalFormatting sqref="AB221">
    <cfRule type="cellIs" dxfId="318" priority="154" operator="greaterThan">
      <formula>$K$221</formula>
    </cfRule>
  </conditionalFormatting>
  <conditionalFormatting sqref="AB222">
    <cfRule type="cellIs" dxfId="317" priority="153" operator="greaterThan">
      <formula>$K$222</formula>
    </cfRule>
  </conditionalFormatting>
  <conditionalFormatting sqref="AB223">
    <cfRule type="cellIs" dxfId="316" priority="152" operator="greaterThan">
      <formula>$K$223</formula>
    </cfRule>
  </conditionalFormatting>
  <conditionalFormatting sqref="AB224">
    <cfRule type="cellIs" dxfId="315" priority="151" operator="greaterThan">
      <formula>$K$224</formula>
    </cfRule>
  </conditionalFormatting>
  <conditionalFormatting sqref="AB225">
    <cfRule type="cellIs" dxfId="314" priority="150" operator="greaterThan">
      <formula>$K$225</formula>
    </cfRule>
  </conditionalFormatting>
  <conditionalFormatting sqref="AB226">
    <cfRule type="cellIs" dxfId="313" priority="149" operator="greaterThan">
      <formula>$K$226</formula>
    </cfRule>
  </conditionalFormatting>
  <conditionalFormatting sqref="AB227">
    <cfRule type="cellIs" dxfId="312" priority="148" operator="greaterThan">
      <formula>$K$227</formula>
    </cfRule>
  </conditionalFormatting>
  <conditionalFormatting sqref="AB228">
    <cfRule type="cellIs" dxfId="311" priority="147" operator="greaterThan">
      <formula>$K$228</formula>
    </cfRule>
  </conditionalFormatting>
  <conditionalFormatting sqref="AB229">
    <cfRule type="cellIs" dxfId="310" priority="146" operator="greaterThan">
      <formula>$K$229</formula>
    </cfRule>
  </conditionalFormatting>
  <conditionalFormatting sqref="AB230">
    <cfRule type="cellIs" dxfId="309" priority="145" operator="greaterThan">
      <formula>$K$230</formula>
    </cfRule>
  </conditionalFormatting>
  <conditionalFormatting sqref="AB231">
    <cfRule type="cellIs" dxfId="308" priority="144" operator="greaterThan">
      <formula>$K$231</formula>
    </cfRule>
  </conditionalFormatting>
  <conditionalFormatting sqref="AB232">
    <cfRule type="cellIs" dxfId="307" priority="143" operator="greaterThan">
      <formula>$K$232</formula>
    </cfRule>
  </conditionalFormatting>
  <conditionalFormatting sqref="AB233">
    <cfRule type="cellIs" dxfId="306" priority="142" operator="greaterThan">
      <formula>$K$233</formula>
    </cfRule>
  </conditionalFormatting>
  <conditionalFormatting sqref="AB234">
    <cfRule type="cellIs" dxfId="305" priority="141" operator="greaterThan">
      <formula>$K$234</formula>
    </cfRule>
  </conditionalFormatting>
  <conditionalFormatting sqref="AB235">
    <cfRule type="cellIs" dxfId="304" priority="140" operator="greaterThan">
      <formula>$K$235</formula>
    </cfRule>
  </conditionalFormatting>
  <conditionalFormatting sqref="AB236">
    <cfRule type="cellIs" dxfId="303" priority="139" operator="greaterThan">
      <formula>$K$236</formula>
    </cfRule>
  </conditionalFormatting>
  <conditionalFormatting sqref="AB237">
    <cfRule type="cellIs" dxfId="302" priority="138" operator="greaterThan">
      <formula>$K$237</formula>
    </cfRule>
  </conditionalFormatting>
  <conditionalFormatting sqref="AB238">
    <cfRule type="cellIs" dxfId="301" priority="137" operator="greaterThan">
      <formula>$K$238</formula>
    </cfRule>
  </conditionalFormatting>
  <conditionalFormatting sqref="AB239">
    <cfRule type="cellIs" dxfId="300" priority="136" operator="greaterThan">
      <formula>$K$239</formula>
    </cfRule>
  </conditionalFormatting>
  <conditionalFormatting sqref="AB240">
    <cfRule type="cellIs" dxfId="299" priority="135" operator="greaterThan">
      <formula>$K$240</formula>
    </cfRule>
  </conditionalFormatting>
  <conditionalFormatting sqref="AB241">
    <cfRule type="cellIs" dxfId="298" priority="134" operator="greaterThan">
      <formula>$K$241</formula>
    </cfRule>
  </conditionalFormatting>
  <conditionalFormatting sqref="AB242">
    <cfRule type="cellIs" dxfId="297" priority="133" operator="greaterThan">
      <formula>$K$242</formula>
    </cfRule>
  </conditionalFormatting>
  <conditionalFormatting sqref="AB243">
    <cfRule type="cellIs" dxfId="296" priority="132" operator="greaterThan">
      <formula>$K$243</formula>
    </cfRule>
  </conditionalFormatting>
  <conditionalFormatting sqref="AB244">
    <cfRule type="cellIs" dxfId="295" priority="131" operator="greaterThan">
      <formula>$K$244</formula>
    </cfRule>
  </conditionalFormatting>
  <conditionalFormatting sqref="AB245">
    <cfRule type="cellIs" dxfId="294" priority="130" operator="greaterThan">
      <formula>$K$245</formula>
    </cfRule>
  </conditionalFormatting>
  <conditionalFormatting sqref="AB246">
    <cfRule type="cellIs" dxfId="293" priority="129" operator="greaterThan">
      <formula>$K$246</formula>
    </cfRule>
  </conditionalFormatting>
  <conditionalFormatting sqref="AB247">
    <cfRule type="cellIs" dxfId="292" priority="128" operator="greaterThan">
      <formula>$K$247</formula>
    </cfRule>
  </conditionalFormatting>
  <conditionalFormatting sqref="AB248">
    <cfRule type="cellIs" dxfId="291" priority="127" operator="greaterThan">
      <formula>$K$248</formula>
    </cfRule>
  </conditionalFormatting>
  <conditionalFormatting sqref="AB249">
    <cfRule type="cellIs" dxfId="290" priority="126" operator="greaterThan">
      <formula>$K$249</formula>
    </cfRule>
  </conditionalFormatting>
  <conditionalFormatting sqref="AB250">
    <cfRule type="cellIs" dxfId="289" priority="125" operator="greaterThan">
      <formula>$K$250</formula>
    </cfRule>
  </conditionalFormatting>
  <conditionalFormatting sqref="AB251">
    <cfRule type="cellIs" dxfId="288" priority="124" operator="greaterThan">
      <formula>$K$251</formula>
    </cfRule>
  </conditionalFormatting>
  <conditionalFormatting sqref="AB252">
    <cfRule type="cellIs" dxfId="287" priority="123" operator="greaterThan">
      <formula>$K$252</formula>
    </cfRule>
  </conditionalFormatting>
  <conditionalFormatting sqref="AB253">
    <cfRule type="cellIs" dxfId="286" priority="122" operator="greaterThan">
      <formula>$K$253</formula>
    </cfRule>
  </conditionalFormatting>
  <conditionalFormatting sqref="AB254">
    <cfRule type="cellIs" dxfId="285" priority="121" operator="greaterThan">
      <formula>$K$254</formula>
    </cfRule>
  </conditionalFormatting>
  <conditionalFormatting sqref="AB255">
    <cfRule type="cellIs" dxfId="284" priority="120" operator="greaterThan">
      <formula>$K$255</formula>
    </cfRule>
  </conditionalFormatting>
  <conditionalFormatting sqref="AB256">
    <cfRule type="cellIs" dxfId="283" priority="119" operator="greaterThan">
      <formula>$K$256</formula>
    </cfRule>
  </conditionalFormatting>
  <conditionalFormatting sqref="AB257">
    <cfRule type="cellIs" dxfId="282" priority="118" operator="greaterThan">
      <formula>$K$257</formula>
    </cfRule>
  </conditionalFormatting>
  <conditionalFormatting sqref="AB258">
    <cfRule type="cellIs" dxfId="281" priority="117" operator="greaterThan">
      <formula>$K$258</formula>
    </cfRule>
  </conditionalFormatting>
  <conditionalFormatting sqref="AB259">
    <cfRule type="cellIs" dxfId="280" priority="116" operator="greaterThan">
      <formula>$K$259</formula>
    </cfRule>
  </conditionalFormatting>
  <conditionalFormatting sqref="AB260">
    <cfRule type="cellIs" dxfId="279" priority="115" operator="greaterThan">
      <formula>$K$260</formula>
    </cfRule>
  </conditionalFormatting>
  <conditionalFormatting sqref="AB261">
    <cfRule type="cellIs" dxfId="278" priority="114" operator="greaterThan">
      <formula>$K$261</formula>
    </cfRule>
  </conditionalFormatting>
  <conditionalFormatting sqref="AB262">
    <cfRule type="cellIs" dxfId="277" priority="113" operator="greaterThan">
      <formula>$K$262</formula>
    </cfRule>
  </conditionalFormatting>
  <conditionalFormatting sqref="AB263">
    <cfRule type="cellIs" dxfId="276" priority="112" operator="greaterThan">
      <formula>$K$263</formula>
    </cfRule>
  </conditionalFormatting>
  <conditionalFormatting sqref="AB264">
    <cfRule type="cellIs" dxfId="275" priority="111" operator="greaterThan">
      <formula>$K$264</formula>
    </cfRule>
  </conditionalFormatting>
  <conditionalFormatting sqref="AB265">
    <cfRule type="cellIs" dxfId="274" priority="110" operator="greaterThan">
      <formula>$K$265</formula>
    </cfRule>
  </conditionalFormatting>
  <conditionalFormatting sqref="AB266">
    <cfRule type="cellIs" dxfId="273" priority="109" operator="greaterThan">
      <formula>$K$266</formula>
    </cfRule>
  </conditionalFormatting>
  <conditionalFormatting sqref="AB267">
    <cfRule type="cellIs" dxfId="272" priority="108" operator="greaterThan">
      <formula>$K$267</formula>
    </cfRule>
  </conditionalFormatting>
  <conditionalFormatting sqref="AB268">
    <cfRule type="cellIs" dxfId="271" priority="107" operator="greaterThan">
      <formula>$K$268</formula>
    </cfRule>
  </conditionalFormatting>
  <conditionalFormatting sqref="AB269">
    <cfRule type="cellIs" dxfId="270" priority="106" operator="greaterThan">
      <formula>$K$269</formula>
    </cfRule>
  </conditionalFormatting>
  <conditionalFormatting sqref="AB270">
    <cfRule type="cellIs" dxfId="269" priority="105" operator="greaterThan">
      <formula>$K$270</formula>
    </cfRule>
  </conditionalFormatting>
  <conditionalFormatting sqref="AB271">
    <cfRule type="cellIs" dxfId="268" priority="104" operator="greaterThan">
      <formula>$K$271</formula>
    </cfRule>
  </conditionalFormatting>
  <conditionalFormatting sqref="AB272">
    <cfRule type="cellIs" dxfId="267" priority="103" operator="greaterThan">
      <formula>$K$272</formula>
    </cfRule>
  </conditionalFormatting>
  <conditionalFormatting sqref="AB273">
    <cfRule type="cellIs" dxfId="266" priority="102" operator="greaterThan">
      <formula>$K$273</formula>
    </cfRule>
  </conditionalFormatting>
  <conditionalFormatting sqref="AB274">
    <cfRule type="cellIs" dxfId="265" priority="101" operator="greaterThan">
      <formula>$K$274</formula>
    </cfRule>
  </conditionalFormatting>
  <conditionalFormatting sqref="AB275">
    <cfRule type="cellIs" dxfId="264" priority="100" operator="greaterThan">
      <formula>$K$275</formula>
    </cfRule>
  </conditionalFormatting>
  <conditionalFormatting sqref="AB276">
    <cfRule type="cellIs" dxfId="263" priority="99" operator="greaterThan">
      <formula>$K$276</formula>
    </cfRule>
  </conditionalFormatting>
  <conditionalFormatting sqref="AB277">
    <cfRule type="cellIs" dxfId="262" priority="98" operator="greaterThan">
      <formula>$K$277</formula>
    </cfRule>
  </conditionalFormatting>
  <conditionalFormatting sqref="AB278">
    <cfRule type="cellIs" dxfId="261" priority="97" operator="greaterThan">
      <formula>$K$278</formula>
    </cfRule>
  </conditionalFormatting>
  <conditionalFormatting sqref="AB279">
    <cfRule type="cellIs" dxfId="260" priority="96" operator="greaterThan">
      <formula>$K$279</formula>
    </cfRule>
  </conditionalFormatting>
  <conditionalFormatting sqref="AB280">
    <cfRule type="cellIs" dxfId="259" priority="95" operator="greaterThan">
      <formula>$K$280</formula>
    </cfRule>
  </conditionalFormatting>
  <conditionalFormatting sqref="AB281">
    <cfRule type="cellIs" dxfId="258" priority="94" operator="greaterThan">
      <formula>$K$281</formula>
    </cfRule>
  </conditionalFormatting>
  <conditionalFormatting sqref="AB282">
    <cfRule type="cellIs" dxfId="257" priority="93" operator="greaterThan">
      <formula>$K$282</formula>
    </cfRule>
  </conditionalFormatting>
  <conditionalFormatting sqref="AB283">
    <cfRule type="cellIs" dxfId="256" priority="92" operator="greaterThan">
      <formula>$K$283</formula>
    </cfRule>
  </conditionalFormatting>
  <conditionalFormatting sqref="AB284">
    <cfRule type="cellIs" dxfId="255" priority="91" operator="greaterThan">
      <formula>$K$284</formula>
    </cfRule>
  </conditionalFormatting>
  <conditionalFormatting sqref="AB285">
    <cfRule type="cellIs" dxfId="254" priority="90" operator="greaterThan">
      <formula>$K$285</formula>
    </cfRule>
  </conditionalFormatting>
  <conditionalFormatting sqref="AB286">
    <cfRule type="cellIs" dxfId="253" priority="89" operator="greaterThan">
      <formula>$K$286</formula>
    </cfRule>
  </conditionalFormatting>
  <conditionalFormatting sqref="AB287">
    <cfRule type="cellIs" dxfId="252" priority="88" operator="greaterThan">
      <formula>$K$287</formula>
    </cfRule>
  </conditionalFormatting>
  <conditionalFormatting sqref="AB288">
    <cfRule type="cellIs" dxfId="251" priority="87" operator="greaterThan">
      <formula>$K$288</formula>
    </cfRule>
  </conditionalFormatting>
  <conditionalFormatting sqref="AB289">
    <cfRule type="cellIs" dxfId="250" priority="86" operator="greaterThan">
      <formula>$K$289</formula>
    </cfRule>
  </conditionalFormatting>
  <conditionalFormatting sqref="AB290">
    <cfRule type="cellIs" dxfId="249" priority="85" operator="greaterThan">
      <formula>$K$290</formula>
    </cfRule>
  </conditionalFormatting>
  <conditionalFormatting sqref="AB291">
    <cfRule type="cellIs" dxfId="248" priority="84" operator="greaterThan">
      <formula>$K$291</formula>
    </cfRule>
  </conditionalFormatting>
  <conditionalFormatting sqref="AB292">
    <cfRule type="cellIs" dxfId="247" priority="83" operator="greaterThan">
      <formula>$K$292</formula>
    </cfRule>
  </conditionalFormatting>
  <conditionalFormatting sqref="AB293">
    <cfRule type="cellIs" dxfId="246" priority="82" operator="greaterThan">
      <formula>$K$293</formula>
    </cfRule>
  </conditionalFormatting>
  <conditionalFormatting sqref="AB294">
    <cfRule type="cellIs" dxfId="245" priority="81" operator="greaterThan">
      <formula>$K$294</formula>
    </cfRule>
  </conditionalFormatting>
  <conditionalFormatting sqref="AB295">
    <cfRule type="cellIs" dxfId="244" priority="80" operator="greaterThan">
      <formula>$K$295</formula>
    </cfRule>
  </conditionalFormatting>
  <conditionalFormatting sqref="AB296">
    <cfRule type="cellIs" dxfId="243" priority="79" operator="greaterThan">
      <formula>$K$296</formula>
    </cfRule>
  </conditionalFormatting>
  <conditionalFormatting sqref="AB297">
    <cfRule type="cellIs" dxfId="242" priority="78" operator="greaterThan">
      <formula>$K$297</formula>
    </cfRule>
  </conditionalFormatting>
  <conditionalFormatting sqref="AB298">
    <cfRule type="cellIs" dxfId="241" priority="77" operator="greaterThan">
      <formula>$K$298</formula>
    </cfRule>
  </conditionalFormatting>
  <conditionalFormatting sqref="AB299">
    <cfRule type="cellIs" dxfId="240" priority="76" operator="greaterThan">
      <formula>$K$299</formula>
    </cfRule>
  </conditionalFormatting>
  <conditionalFormatting sqref="AB300">
    <cfRule type="cellIs" dxfId="239" priority="75" operator="greaterThan">
      <formula>$K$300</formula>
    </cfRule>
  </conditionalFormatting>
  <conditionalFormatting sqref="AB301">
    <cfRule type="cellIs" dxfId="238" priority="74" operator="greaterThan">
      <formula>$K$301</formula>
    </cfRule>
  </conditionalFormatting>
  <conditionalFormatting sqref="AB302">
    <cfRule type="cellIs" dxfId="237" priority="73" operator="greaterThan">
      <formula>$K$302</formula>
    </cfRule>
  </conditionalFormatting>
  <conditionalFormatting sqref="AB303">
    <cfRule type="cellIs" dxfId="236" priority="72" operator="greaterThan">
      <formula>$K$303</formula>
    </cfRule>
  </conditionalFormatting>
  <conditionalFormatting sqref="AB304">
    <cfRule type="cellIs" dxfId="235" priority="71" operator="greaterThan">
      <formula>$K$304</formula>
    </cfRule>
  </conditionalFormatting>
  <conditionalFormatting sqref="AB305">
    <cfRule type="cellIs" dxfId="234" priority="70" operator="greaterThan">
      <formula>$K$305</formula>
    </cfRule>
  </conditionalFormatting>
  <conditionalFormatting sqref="AB306">
    <cfRule type="cellIs" dxfId="233" priority="69" operator="greaterThan">
      <formula>$K$306</formula>
    </cfRule>
  </conditionalFormatting>
  <conditionalFormatting sqref="AB307">
    <cfRule type="cellIs" dxfId="232" priority="68" operator="greaterThan">
      <formula>$K$307</formula>
    </cfRule>
  </conditionalFormatting>
  <conditionalFormatting sqref="AB308">
    <cfRule type="cellIs" dxfId="231" priority="67" operator="greaterThan">
      <formula>$K$308</formula>
    </cfRule>
  </conditionalFormatting>
  <conditionalFormatting sqref="AB309">
    <cfRule type="cellIs" dxfId="230" priority="66" operator="greaterThan">
      <formula>$K$309</formula>
    </cfRule>
  </conditionalFormatting>
  <conditionalFormatting sqref="AB310">
    <cfRule type="cellIs" dxfId="229" priority="65" operator="greaterThan">
      <formula>$K$310</formula>
    </cfRule>
  </conditionalFormatting>
  <conditionalFormatting sqref="AB311">
    <cfRule type="cellIs" dxfId="228" priority="64" operator="greaterThan">
      <formula>$K$311</formula>
    </cfRule>
  </conditionalFormatting>
  <conditionalFormatting sqref="AB312">
    <cfRule type="cellIs" dxfId="227" priority="63" operator="greaterThan">
      <formula>$K$312</formula>
    </cfRule>
  </conditionalFormatting>
  <conditionalFormatting sqref="AB313">
    <cfRule type="cellIs" dxfId="226" priority="62" operator="greaterThan">
      <formula>$K$313</formula>
    </cfRule>
  </conditionalFormatting>
  <conditionalFormatting sqref="AB314">
    <cfRule type="cellIs" dxfId="225" priority="61" operator="greaterThan">
      <formula>$K$314</formula>
    </cfRule>
  </conditionalFormatting>
  <conditionalFormatting sqref="AB315">
    <cfRule type="cellIs" dxfId="224" priority="60" operator="greaterThan">
      <formula>$K$315</formula>
    </cfRule>
  </conditionalFormatting>
  <conditionalFormatting sqref="AB316">
    <cfRule type="cellIs" dxfId="223" priority="59" operator="greaterThan">
      <formula>$K$316</formula>
    </cfRule>
  </conditionalFormatting>
  <conditionalFormatting sqref="AB317">
    <cfRule type="cellIs" dxfId="222" priority="58" operator="greaterThan">
      <formula>$K$317</formula>
    </cfRule>
  </conditionalFormatting>
  <conditionalFormatting sqref="AB318">
    <cfRule type="cellIs" dxfId="221" priority="57" operator="greaterThan">
      <formula>$K$318</formula>
    </cfRule>
  </conditionalFormatting>
  <conditionalFormatting sqref="AB319">
    <cfRule type="cellIs" dxfId="220" priority="56" operator="greaterThan">
      <formula>$K$319</formula>
    </cfRule>
  </conditionalFormatting>
  <conditionalFormatting sqref="AB320">
    <cfRule type="cellIs" dxfId="219" priority="55" operator="greaterThan">
      <formula>$K$320</formula>
    </cfRule>
  </conditionalFormatting>
  <conditionalFormatting sqref="AB321">
    <cfRule type="cellIs" dxfId="218" priority="54" operator="greaterThan">
      <formula>$K$321</formula>
    </cfRule>
  </conditionalFormatting>
  <conditionalFormatting sqref="AB322">
    <cfRule type="cellIs" dxfId="217" priority="53" operator="greaterThan">
      <formula>$K$322</formula>
    </cfRule>
  </conditionalFormatting>
  <conditionalFormatting sqref="AB323">
    <cfRule type="cellIs" dxfId="216" priority="52" operator="greaterThan">
      <formula>$K$323</formula>
    </cfRule>
  </conditionalFormatting>
  <conditionalFormatting sqref="AB324">
    <cfRule type="cellIs" dxfId="215" priority="51" operator="greaterThan">
      <formula>$K$324</formula>
    </cfRule>
  </conditionalFormatting>
  <conditionalFormatting sqref="AB325">
    <cfRule type="cellIs" dxfId="214" priority="50" operator="greaterThan">
      <formula>$K$325</formula>
    </cfRule>
  </conditionalFormatting>
  <conditionalFormatting sqref="AB326:AB327">
    <cfRule type="cellIs" dxfId="213" priority="49" operator="greaterThan">
      <formula>$K$326</formula>
    </cfRule>
  </conditionalFormatting>
  <conditionalFormatting sqref="AB328">
    <cfRule type="cellIs" dxfId="212" priority="48" operator="greaterThan">
      <formula>$K$328</formula>
    </cfRule>
  </conditionalFormatting>
  <conditionalFormatting sqref="AB329">
    <cfRule type="cellIs" dxfId="211" priority="47" operator="greaterThan">
      <formula>$K$329</formula>
    </cfRule>
  </conditionalFormatting>
  <conditionalFormatting sqref="AB330">
    <cfRule type="cellIs" dxfId="210" priority="46" operator="greaterThan">
      <formula>$K$330</formula>
    </cfRule>
  </conditionalFormatting>
  <conditionalFormatting sqref="AB331">
    <cfRule type="cellIs" dxfId="209" priority="45" operator="greaterThan">
      <formula>$K$331</formula>
    </cfRule>
  </conditionalFormatting>
  <conditionalFormatting sqref="AB333">
    <cfRule type="cellIs" dxfId="208" priority="44" operator="greaterThan">
      <formula>$K$333</formula>
    </cfRule>
  </conditionalFormatting>
  <conditionalFormatting sqref="AB334">
    <cfRule type="cellIs" dxfId="207" priority="43" operator="greaterThan">
      <formula>$K$334</formula>
    </cfRule>
  </conditionalFormatting>
  <conditionalFormatting sqref="AB335">
    <cfRule type="cellIs" dxfId="206" priority="42" operator="greaterThan">
      <formula>$K$335</formula>
    </cfRule>
  </conditionalFormatting>
  <conditionalFormatting sqref="AB336">
    <cfRule type="cellIs" dxfId="205" priority="41" operator="greaterThan">
      <formula>$K$336</formula>
    </cfRule>
  </conditionalFormatting>
  <conditionalFormatting sqref="AB337">
    <cfRule type="cellIs" dxfId="204" priority="40" operator="greaterThan">
      <formula>$K$337</formula>
    </cfRule>
  </conditionalFormatting>
  <conditionalFormatting sqref="AB338">
    <cfRule type="cellIs" dxfId="203" priority="39" operator="greaterThan">
      <formula>$K$338</formula>
    </cfRule>
  </conditionalFormatting>
  <conditionalFormatting sqref="AB339">
    <cfRule type="cellIs" dxfId="202" priority="38" operator="greaterThan">
      <formula>$K$339</formula>
    </cfRule>
  </conditionalFormatting>
  <conditionalFormatting sqref="AB340">
    <cfRule type="cellIs" dxfId="201" priority="37" operator="greaterThan">
      <formula>$K$340</formula>
    </cfRule>
  </conditionalFormatting>
  <conditionalFormatting sqref="AB341">
    <cfRule type="cellIs" dxfId="200" priority="36" operator="greaterThan">
      <formula>$K$341</formula>
    </cfRule>
  </conditionalFormatting>
  <conditionalFormatting sqref="AB342">
    <cfRule type="cellIs" dxfId="199" priority="35" operator="greaterThan">
      <formula>$K$342</formula>
    </cfRule>
  </conditionalFormatting>
  <conditionalFormatting sqref="AB343">
    <cfRule type="cellIs" dxfId="198" priority="34" operator="greaterThan">
      <formula>$K$343</formula>
    </cfRule>
  </conditionalFormatting>
  <conditionalFormatting sqref="AB344">
    <cfRule type="cellIs" dxfId="197" priority="33" operator="greaterThan">
      <formula>$K$344</formula>
    </cfRule>
  </conditionalFormatting>
  <conditionalFormatting sqref="AB345">
    <cfRule type="cellIs" dxfId="196" priority="32" operator="greaterThan">
      <formula>$K$345</formula>
    </cfRule>
  </conditionalFormatting>
  <conditionalFormatting sqref="AB346">
    <cfRule type="cellIs" dxfId="195" priority="31" operator="greaterThan">
      <formula>$K$346</formula>
    </cfRule>
  </conditionalFormatting>
  <conditionalFormatting sqref="AB347">
    <cfRule type="cellIs" dxfId="194" priority="30" operator="greaterThan">
      <formula>$K$347</formula>
    </cfRule>
  </conditionalFormatting>
  <conditionalFormatting sqref="AB348">
    <cfRule type="cellIs" dxfId="193" priority="29" operator="greaterThan">
      <formula>$K$348</formula>
    </cfRule>
  </conditionalFormatting>
  <conditionalFormatting sqref="AB349">
    <cfRule type="cellIs" dxfId="192" priority="28" operator="greaterThan">
      <formula>$K$349</formula>
    </cfRule>
  </conditionalFormatting>
  <conditionalFormatting sqref="AB350">
    <cfRule type="cellIs" dxfId="191" priority="27" operator="greaterThan">
      <formula>$K$350</formula>
    </cfRule>
  </conditionalFormatting>
  <conditionalFormatting sqref="AB351">
    <cfRule type="cellIs" dxfId="190" priority="26" operator="greaterThan">
      <formula>$K$351</formula>
    </cfRule>
  </conditionalFormatting>
  <conditionalFormatting sqref="AB352">
    <cfRule type="cellIs" dxfId="189" priority="25" operator="greaterThan">
      <formula>$K$352</formula>
    </cfRule>
  </conditionalFormatting>
  <conditionalFormatting sqref="AB353">
    <cfRule type="cellIs" dxfId="188" priority="24" operator="greaterThan">
      <formula>$K$353</formula>
    </cfRule>
  </conditionalFormatting>
  <conditionalFormatting sqref="AB356">
    <cfRule type="cellIs" dxfId="187" priority="23" operator="greaterThan">
      <formula>$K$356</formula>
    </cfRule>
  </conditionalFormatting>
  <conditionalFormatting sqref="AB357">
    <cfRule type="cellIs" dxfId="186" priority="22" operator="greaterThan">
      <formula>$K$357</formula>
    </cfRule>
  </conditionalFormatting>
  <conditionalFormatting sqref="AB359">
    <cfRule type="cellIs" dxfId="185" priority="21" operator="greaterThan">
      <formula>$K$359</formula>
    </cfRule>
  </conditionalFormatting>
  <conditionalFormatting sqref="AB361">
    <cfRule type="cellIs" dxfId="184" priority="20" operator="greaterThan">
      <formula>$K$361</formula>
    </cfRule>
  </conditionalFormatting>
  <conditionalFormatting sqref="AB363">
    <cfRule type="cellIs" dxfId="183" priority="19" operator="greaterThan">
      <formula>$K$363</formula>
    </cfRule>
  </conditionalFormatting>
  <conditionalFormatting sqref="AB365">
    <cfRule type="cellIs" dxfId="182" priority="18" operator="greaterThan">
      <formula>$K$365</formula>
    </cfRule>
  </conditionalFormatting>
  <conditionalFormatting sqref="AB367">
    <cfRule type="cellIs" dxfId="181" priority="17" operator="greaterThan">
      <formula>$K$367</formula>
    </cfRule>
  </conditionalFormatting>
  <conditionalFormatting sqref="AB368:AB369">
    <cfRule type="cellIs" dxfId="180" priority="16" operator="greaterThan">
      <formula>$K$369</formula>
    </cfRule>
  </conditionalFormatting>
  <conditionalFormatting sqref="AB372">
    <cfRule type="cellIs" dxfId="179" priority="15" operator="greaterThan">
      <formula>$K$372</formula>
    </cfRule>
  </conditionalFormatting>
  <conditionalFormatting sqref="AB374">
    <cfRule type="cellIs" dxfId="178" priority="14" operator="greaterThan">
      <formula>$K$374</formula>
    </cfRule>
  </conditionalFormatting>
  <conditionalFormatting sqref="AB376">
    <cfRule type="cellIs" dxfId="177" priority="13" operator="greaterThan">
      <formula>$K$376</formula>
    </cfRule>
  </conditionalFormatting>
  <conditionalFormatting sqref="AB378">
    <cfRule type="cellIs" dxfId="176" priority="12" operator="greaterThan">
      <formula>$K$378</formula>
    </cfRule>
  </conditionalFormatting>
  <conditionalFormatting sqref="AB381">
    <cfRule type="cellIs" dxfId="175" priority="11" operator="greaterThan">
      <formula>$K$381</formula>
    </cfRule>
  </conditionalFormatting>
  <conditionalFormatting sqref="AB383">
    <cfRule type="cellIs" dxfId="174" priority="10" operator="greaterThan">
      <formula>$K$383</formula>
    </cfRule>
  </conditionalFormatting>
  <conditionalFormatting sqref="AB385">
    <cfRule type="cellIs" dxfId="173" priority="9" operator="greaterThan">
      <formula>$K$385</formula>
    </cfRule>
  </conditionalFormatting>
  <conditionalFormatting sqref="AB387">
    <cfRule type="cellIs" dxfId="172" priority="8" operator="greaterThan">
      <formula>$K$387</formula>
    </cfRule>
  </conditionalFormatting>
  <conditionalFormatting sqref="AB389">
    <cfRule type="cellIs" dxfId="171" priority="7" operator="greaterThan">
      <formula>$K$389</formula>
    </cfRule>
  </conditionalFormatting>
  <conditionalFormatting sqref="AB391">
    <cfRule type="cellIs" dxfId="170" priority="6" operator="greaterThan">
      <formula>$K$391</formula>
    </cfRule>
  </conditionalFormatting>
  <conditionalFormatting sqref="AB393">
    <cfRule type="cellIs" dxfId="169" priority="5" operator="greaterThan">
      <formula>$K$393</formula>
    </cfRule>
  </conditionalFormatting>
  <conditionalFormatting sqref="AB395">
    <cfRule type="cellIs" dxfId="168" priority="4" operator="greaterThan">
      <formula>$K$395</formula>
    </cfRule>
  </conditionalFormatting>
  <conditionalFormatting sqref="AB397">
    <cfRule type="cellIs" dxfId="167" priority="3" operator="greaterThan">
      <formula>$K$397</formula>
    </cfRule>
  </conditionalFormatting>
  <conditionalFormatting sqref="AB62">
    <cfRule type="cellIs" dxfId="166" priority="2" operator="greaterThan">
      <formula>511</formula>
    </cfRule>
  </conditionalFormatting>
  <conditionalFormatting sqref="C403:K403 C402:J402">
    <cfRule type="duplicateValues" dxfId="165" priority="1"/>
  </conditionalFormatting>
  <pageMargins left="0.59055118110236227" right="0.19685039370078741" top="0.59055118110236227" bottom="0.39370078740157483" header="0.31496062992125984" footer="0.31496062992125984"/>
  <pageSetup paperSize="8" scale="56" fitToHeight="0" orientation="landscape" horizontalDpi="4294967295" verticalDpi="4294967295" r:id="rId1"/>
  <headerFooter>
    <oddHeader>&amp;R&amp;P</oddHead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/>
    <outlinePr summaryRight="0"/>
    <pageSetUpPr fitToPage="1"/>
  </sheetPr>
  <dimension ref="A1:AP419"/>
  <sheetViews>
    <sheetView view="pageBreakPreview" zoomScale="70" zoomScaleNormal="80" zoomScaleSheetLayoutView="70" workbookViewId="0">
      <pane xSplit="11" ySplit="14" topLeftCell="N396" activePane="bottomRight" state="frozen"/>
      <selection pane="topRight" activeCell="L1" sqref="L1"/>
      <selection pane="bottomLeft" activeCell="A15" sqref="A15"/>
      <selection pane="bottomRight" activeCell="AO405" sqref="AO405"/>
    </sheetView>
  </sheetViews>
  <sheetFormatPr defaultColWidth="9.140625" defaultRowHeight="22.5" customHeight="1" outlineLevelRow="1" outlineLevelCol="2" x14ac:dyDescent="0.25"/>
  <cols>
    <col min="1" max="1" width="5.7109375" style="4" customWidth="1"/>
    <col min="2" max="2" width="53.7109375" style="1" customWidth="1"/>
    <col min="3" max="3" width="9.140625" style="1" hidden="1" customWidth="1"/>
    <col min="4" max="4" width="5.140625" style="1" hidden="1" customWidth="1"/>
    <col min="5" max="5" width="40.42578125" style="1" hidden="1" customWidth="1" collapsed="1"/>
    <col min="6" max="6" width="12.7109375" style="1" hidden="1" customWidth="1" outlineLevel="1"/>
    <col min="7" max="7" width="21.28515625" style="1" hidden="1" customWidth="1" outlineLevel="1"/>
    <col min="8" max="8" width="12.7109375" style="1" hidden="1" customWidth="1" outlineLevel="1"/>
    <col min="9" max="9" width="17.140625" style="1" hidden="1" customWidth="1" outlineLevel="1"/>
    <col min="10" max="10" width="14.5703125" style="4" customWidth="1" collapsed="1"/>
    <col min="11" max="11" width="14.7109375" style="1" hidden="1" customWidth="1" outlineLevel="2"/>
    <col min="12" max="12" width="12.28515625" style="1" customWidth="1"/>
    <col min="13" max="13" width="11.5703125" style="1" customWidth="1"/>
    <col min="14" max="14" width="10.85546875" style="1" customWidth="1"/>
    <col min="15" max="15" width="12.140625" style="1" customWidth="1"/>
    <col min="16" max="16" width="10.42578125" style="1" customWidth="1"/>
    <col min="17" max="17" width="8.85546875" style="1" customWidth="1"/>
    <col min="18" max="18" width="11.5703125" style="1" customWidth="1"/>
    <col min="19" max="19" width="10" style="1" customWidth="1"/>
    <col min="20" max="20" width="13.28515625" style="1" customWidth="1"/>
    <col min="21" max="21" width="10.140625" style="1" customWidth="1"/>
    <col min="22" max="31" width="8.85546875" style="1" customWidth="1"/>
    <col min="32" max="32" width="10.140625" style="1" customWidth="1"/>
    <col min="33" max="33" width="10.42578125" style="1" customWidth="1"/>
    <col min="34" max="34" width="11.5703125" style="1" customWidth="1"/>
    <col min="35" max="39" width="8.85546875" style="1" customWidth="1"/>
    <col min="40" max="40" width="11" style="1" customWidth="1"/>
    <col min="41" max="41" width="11.5703125" style="1" customWidth="1"/>
    <col min="42" max="42" width="11.7109375" style="1" customWidth="1"/>
    <col min="43" max="16384" width="9.140625" style="1"/>
  </cols>
  <sheetData>
    <row r="1" spans="1:42" ht="56.25" customHeight="1" x14ac:dyDescent="0.25">
      <c r="A1" s="1478" t="s">
        <v>442</v>
      </c>
      <c r="B1" s="1478"/>
      <c r="C1" s="1478"/>
      <c r="D1" s="1478"/>
      <c r="E1" s="1478"/>
      <c r="F1" s="1478"/>
      <c r="G1" s="1478"/>
      <c r="H1" s="1478"/>
      <c r="I1" s="1478"/>
      <c r="J1" s="1478"/>
      <c r="K1" s="1478"/>
      <c r="AN1" s="1435" t="s">
        <v>602</v>
      </c>
      <c r="AO1" s="1435"/>
      <c r="AP1" s="1435"/>
    </row>
    <row r="2" spans="1:42" ht="32.25" customHeight="1" x14ac:dyDescent="0.3">
      <c r="A2" s="1479" t="s">
        <v>443</v>
      </c>
      <c r="B2" s="1479"/>
      <c r="C2" s="1479"/>
      <c r="D2" s="1479"/>
      <c r="E2" s="1479"/>
      <c r="F2" s="1479"/>
      <c r="G2" s="1479"/>
      <c r="H2" s="1479"/>
      <c r="I2" s="1479"/>
      <c r="J2" s="1479"/>
      <c r="K2" s="1479"/>
      <c r="L2" s="1503" t="s">
        <v>515</v>
      </c>
      <c r="M2" s="1503"/>
      <c r="N2" s="1503"/>
      <c r="O2" s="1503"/>
      <c r="P2" s="1503"/>
      <c r="Q2" s="1503"/>
      <c r="R2" s="1503"/>
      <c r="S2" s="1503"/>
      <c r="T2" s="1503"/>
      <c r="U2" s="1503"/>
      <c r="V2" s="1503"/>
      <c r="W2" s="1503"/>
      <c r="X2" s="1503"/>
      <c r="Y2" s="1503"/>
      <c r="Z2" s="1503"/>
      <c r="AA2" s="1503"/>
      <c r="AB2" s="1503"/>
      <c r="AC2" s="1503"/>
      <c r="AD2" s="1503"/>
      <c r="AE2" s="1503"/>
      <c r="AF2" s="1503"/>
      <c r="AG2" s="1503"/>
      <c r="AH2" s="1503"/>
      <c r="AI2" s="1503"/>
      <c r="AJ2" s="1503"/>
      <c r="AK2" s="1503"/>
      <c r="AL2" s="1503"/>
      <c r="AM2" s="1503"/>
      <c r="AN2" s="1503"/>
      <c r="AO2" s="1503"/>
      <c r="AP2" s="1503"/>
    </row>
    <row r="3" spans="1:42" ht="60" customHeight="1" thickBot="1" x14ac:dyDescent="0.3">
      <c r="A3" s="1480" t="s">
        <v>444</v>
      </c>
      <c r="B3" s="1481"/>
      <c r="C3" s="1481"/>
      <c r="D3" s="1481"/>
      <c r="E3" s="1481"/>
      <c r="F3" s="1481"/>
      <c r="G3" s="1481"/>
      <c r="H3" s="1481"/>
      <c r="I3" s="1481"/>
      <c r="J3" s="1481"/>
      <c r="K3" s="1481"/>
      <c r="L3" s="1476" t="s">
        <v>511</v>
      </c>
      <c r="M3" s="1476"/>
      <c r="N3" s="1476"/>
      <c r="O3" s="1476"/>
      <c r="P3" s="1476"/>
      <c r="Q3" s="1476"/>
      <c r="R3" s="1476"/>
      <c r="S3" s="1476"/>
      <c r="T3" s="1476"/>
      <c r="U3" s="1476"/>
      <c r="V3" s="1476"/>
      <c r="W3" s="1476"/>
      <c r="X3" s="1476"/>
      <c r="Y3" s="1476"/>
      <c r="Z3" s="1476"/>
      <c r="AA3" s="1476"/>
      <c r="AB3" s="1476"/>
      <c r="AC3" s="1476"/>
      <c r="AD3" s="1476"/>
      <c r="AE3" s="1476"/>
      <c r="AF3" s="1476"/>
      <c r="AG3" s="1476"/>
      <c r="AH3" s="1476"/>
      <c r="AI3" s="1476"/>
      <c r="AJ3" s="1476"/>
      <c r="AK3" s="1476"/>
      <c r="AL3" s="1476"/>
      <c r="AM3" s="1476"/>
      <c r="AN3" s="1476"/>
    </row>
    <row r="4" spans="1:42" ht="22.5" hidden="1" customHeight="1" outlineLevel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</row>
    <row r="5" spans="1:42" ht="30.75" hidden="1" customHeight="1" outlineLevel="1" x14ac:dyDescent="0.25">
      <c r="A5" s="2"/>
      <c r="B5" s="2"/>
      <c r="C5" s="2"/>
      <c r="D5" s="2"/>
      <c r="E5" s="2"/>
      <c r="F5" s="2"/>
      <c r="G5" s="2"/>
      <c r="H5" s="2"/>
      <c r="I5" s="1441" t="s">
        <v>394</v>
      </c>
      <c r="J5" s="1441"/>
      <c r="K5" s="1441"/>
    </row>
    <row r="6" spans="1:42" ht="28.5" hidden="1" customHeight="1" outlineLevel="1" x14ac:dyDescent="0.25">
      <c r="A6" s="2"/>
      <c r="B6" s="2"/>
      <c r="C6" s="2"/>
      <c r="D6" s="2"/>
      <c r="E6" s="2"/>
      <c r="F6" s="2"/>
      <c r="G6" s="2"/>
      <c r="H6" s="2"/>
      <c r="I6" s="5" t="s">
        <v>367</v>
      </c>
      <c r="J6" s="3"/>
      <c r="K6" s="3"/>
    </row>
    <row r="7" spans="1:42" ht="14.25" hidden="1" customHeight="1" outlineLevel="1" x14ac:dyDescent="0.3">
      <c r="A7" s="2"/>
      <c r="B7" s="2"/>
      <c r="C7" s="2"/>
      <c r="D7" s="2"/>
      <c r="E7" s="85"/>
      <c r="F7" s="95"/>
      <c r="G7" s="92"/>
      <c r="I7" s="135">
        <f>Кнр!C20</f>
        <v>1.8967297804762508</v>
      </c>
      <c r="K7" s="4"/>
    </row>
    <row r="8" spans="1:42" ht="33" hidden="1" customHeight="1" outlineLevel="1" x14ac:dyDescent="0.25">
      <c r="A8" s="2"/>
      <c r="B8" s="2"/>
      <c r="C8" s="2"/>
      <c r="D8" s="2"/>
      <c r="E8" s="2"/>
      <c r="F8" s="95"/>
      <c r="G8" s="93"/>
      <c r="H8" s="2"/>
      <c r="I8" s="5" t="s">
        <v>368</v>
      </c>
      <c r="J8" s="5" t="s">
        <v>369</v>
      </c>
      <c r="K8" s="5" t="s">
        <v>370</v>
      </c>
    </row>
    <row r="9" spans="1:42" ht="18" hidden="1" customHeight="1" outlineLevel="1" x14ac:dyDescent="0.3">
      <c r="A9" s="2"/>
      <c r="B9" s="2"/>
      <c r="C9" s="2"/>
      <c r="D9" s="2"/>
      <c r="E9" s="2"/>
      <c r="F9" s="95"/>
      <c r="G9" s="92"/>
      <c r="H9" s="88"/>
      <c r="I9" s="135">
        <f>Кнр!C20</f>
        <v>1.8967297804762508</v>
      </c>
      <c r="J9" s="130" t="e">
        <f>#REF!</f>
        <v>#REF!</v>
      </c>
      <c r="K9" s="130" t="e">
        <f>#REF!</f>
        <v>#REF!</v>
      </c>
    </row>
    <row r="10" spans="1:42" ht="24.75" hidden="1" customHeight="1" outlineLevel="1" x14ac:dyDescent="0.25">
      <c r="A10" s="2"/>
      <c r="B10" s="2"/>
      <c r="C10" s="2"/>
      <c r="D10" s="2"/>
      <c r="E10" s="2"/>
      <c r="F10" s="95"/>
      <c r="G10" s="93"/>
      <c r="H10" s="2"/>
      <c r="I10" s="5" t="s">
        <v>371</v>
      </c>
      <c r="K10" s="4"/>
    </row>
    <row r="11" spans="1:42" ht="21.75" hidden="1" customHeight="1" outlineLevel="1" thickBot="1" x14ac:dyDescent="0.3">
      <c r="A11" s="2"/>
      <c r="B11" s="2"/>
      <c r="C11" s="2"/>
      <c r="D11" s="2"/>
      <c r="F11" s="824"/>
      <c r="G11" s="825"/>
      <c r="H11" s="88"/>
      <c r="I11" s="826">
        <f>Кнр!C20</f>
        <v>1.8967297804762508</v>
      </c>
      <c r="K11" s="4"/>
    </row>
    <row r="12" spans="1:42" s="6" customFormat="1" ht="22.5" customHeight="1" collapsed="1" x14ac:dyDescent="0.25">
      <c r="A12" s="1428" t="s">
        <v>363</v>
      </c>
      <c r="B12" s="1430" t="s">
        <v>357</v>
      </c>
      <c r="C12" s="1430" t="s">
        <v>0</v>
      </c>
      <c r="D12" s="1430"/>
      <c r="E12" s="1430" t="s">
        <v>358</v>
      </c>
      <c r="F12" s="1421" t="s">
        <v>360</v>
      </c>
      <c r="G12" s="1432" t="s">
        <v>359</v>
      </c>
      <c r="H12" s="1421" t="s">
        <v>420</v>
      </c>
      <c r="I12" s="1421" t="s">
        <v>361</v>
      </c>
      <c r="J12" s="1442" t="s">
        <v>504</v>
      </c>
      <c r="K12" s="1448" t="s">
        <v>503</v>
      </c>
      <c r="L12" s="1482" t="str">
        <f>'тарифы 2018 (1)'!L12:L13</f>
        <v>Филиал № 1 (Динская, КЭГУ) ЮЛ</v>
      </c>
      <c r="M12" s="1482" t="str">
        <f>'тарифы 2018 (1)'!N12:N13</f>
        <v>Филиал № 2 (Щербиновская) ЮЛ</v>
      </c>
      <c r="N12" s="1488" t="str">
        <f>'тарифы 2018 (1)'!P12:P13</f>
        <v>Филиал № 2 (Староминская) ЮЛ</v>
      </c>
      <c r="O12" s="1488" t="str">
        <f>'тарифы 2018 (1)'!R12:R13</f>
        <v>Филиал № 2 (Ейск) ЮЛ</v>
      </c>
      <c r="P12" s="1482" t="str">
        <f>'тарифы 2018 (1)'!T12:T13</f>
        <v>Филиал № 3 (Белая Глина) ЮЛ</v>
      </c>
      <c r="Q12" s="1482" t="str">
        <f>'тарифы 2018 (1)'!V12:V13</f>
        <v>Филиал № 3 (Новопокровская) ЮЛ</v>
      </c>
      <c r="R12" s="1490" t="str">
        <f>'тарифы 2018 (1)'!X12:X13</f>
        <v>Филиал № 3 (Тихорецк) ЮЛ</v>
      </c>
      <c r="S12" s="1482" t="str">
        <f>'тарифы 2018 (1)'!Z12:Z13</f>
        <v>Филиал № 4 (Кореновск, Выселки) ЮЛ</v>
      </c>
      <c r="T12" s="1482" t="str">
        <f>'тарифы 2018 (1)'!AB12:AB13</f>
        <v>Филиал № 5 (Гулькевичи, Кропоткин, Тбилисская) ЮЛ</v>
      </c>
      <c r="U12" s="1482" t="str">
        <f>'тарифы 2018 (1)'!AD12:AD13</f>
        <v>Филиал № 6 (Армавир, Отрадная, Успенская) ЮЛ</v>
      </c>
      <c r="V12" s="1482" t="str">
        <f>'тарифы 2018 (1)'!AF12:AF13</f>
        <v>Филиал № 7 (Новокубанск, Курганинск) ЮЛ</v>
      </c>
      <c r="W12" s="1482" t="str">
        <f>'тарифы 2018 (1)'!AH12:AH13</f>
        <v>Филиал № 8 (Лабинск) ЮЛ</v>
      </c>
      <c r="X12" s="1482" t="str">
        <f>'тарифы 2018 (1)'!AJ12:AJ13</f>
        <v>Филиал № 8 (Мостовской) ЮЛ</v>
      </c>
      <c r="Y12" s="1488" t="s">
        <v>466</v>
      </c>
      <c r="Z12" s="1482" t="str">
        <f>'тарифы 2018 (1)'!AN12:AN13</f>
        <v>Филиал № 9 (Горячий Ключ) ЮЛ</v>
      </c>
      <c r="AA12" s="1482" t="str">
        <f>'тарифы 2018 (1)'!AP12:AP13</f>
        <v>Филиал № 10 (Геленджик, ТЭГУ) ЮЛ</v>
      </c>
      <c r="AB12" s="1482" t="str">
        <f>'тарифы 2018 (1)'!AR12:AR13</f>
        <v>Филиал № 11 (НЭГУ) ЮЛ</v>
      </c>
      <c r="AC12" s="1482" t="str">
        <f>'тарифы 2018 (1)'!AT12:AT13</f>
        <v>Филиал № 11 (Крымск) ЮЛ</v>
      </c>
      <c r="AD12" s="1482" t="str">
        <f>'тарифы 2018 (1)'!AV12:AV13</f>
        <v>Филиал № 12 (Абинск) ЮЛ</v>
      </c>
      <c r="AE12" s="1482" t="str">
        <f>'тарифы 2018 (1)'!AX12:AX13</f>
        <v>Филиал № 12 (Северская) ЮЛ</v>
      </c>
      <c r="AF12" s="1482" t="str">
        <f>'тарифы 2018 (1)'!AZ12:AZ13</f>
        <v>Филиал № 13 (Анапа) ЮЛ</v>
      </c>
      <c r="AG12" s="1482" t="str">
        <f>'тарифы 2018 (1)'!BB12:BB13</f>
        <v>Филиал № 13 (Темрюк) ЮЛ</v>
      </c>
      <c r="AH12" s="1482" t="str">
        <f>'тарифы 2018 (1)'!BD12:BD13</f>
        <v>Филиал № 14 (Калининская) ЮЛ</v>
      </c>
      <c r="AI12" s="1482" t="str">
        <f>'тарифы 2018 (1)'!BF12:BF13</f>
        <v>Филиал № 14 (Красноармейская) ЮЛ</v>
      </c>
      <c r="AJ12" s="1482" t="str">
        <f>'тарифы 2018 (1)'!BH12:BH13</f>
        <v>Филиал № 14 (Приморско-Ахтарск) ЮЛ</v>
      </c>
      <c r="AK12" s="1482" t="str">
        <f>'тарифы 2018 (1)'!BJ12:BJ13</f>
        <v>Филиал № 15 (Крыловской) ЮЛ</v>
      </c>
      <c r="AL12" s="1482" t="str">
        <f>'тарифы 2018 (1)'!BL12:BL13</f>
        <v>Филиал № 15 (Кущевский) ЮЛ</v>
      </c>
      <c r="AM12" s="1482" t="str">
        <f>'тарифы 2018 (1)'!BN12:BN13</f>
        <v>Филиал № 15 (Ленинградская) ЮЛ</v>
      </c>
      <c r="AN12" s="1482" t="str">
        <f>'тарифы 2018 (1)'!BP12:BP13</f>
        <v>Филиал № 16 (Тимашевск, Каневкая, Брюховецкая) ЮЛ</v>
      </c>
      <c r="AO12" s="1484" t="s">
        <v>513</v>
      </c>
      <c r="AP12" s="1486" t="s">
        <v>512</v>
      </c>
    </row>
    <row r="13" spans="1:42" s="6" customFormat="1" ht="165" customHeight="1" thickBot="1" x14ac:dyDescent="0.3">
      <c r="A13" s="1429"/>
      <c r="B13" s="1431"/>
      <c r="C13" s="1431"/>
      <c r="D13" s="1431"/>
      <c r="E13" s="1431"/>
      <c r="F13" s="1422"/>
      <c r="G13" s="1433"/>
      <c r="H13" s="1422"/>
      <c r="I13" s="1422"/>
      <c r="J13" s="1443"/>
      <c r="K13" s="1449"/>
      <c r="L13" s="1483"/>
      <c r="M13" s="1483"/>
      <c r="N13" s="1489"/>
      <c r="O13" s="1489"/>
      <c r="P13" s="1483"/>
      <c r="Q13" s="1483"/>
      <c r="R13" s="1491"/>
      <c r="S13" s="1483"/>
      <c r="T13" s="1483"/>
      <c r="U13" s="1483"/>
      <c r="V13" s="1483"/>
      <c r="W13" s="1483"/>
      <c r="X13" s="1483"/>
      <c r="Y13" s="1489"/>
      <c r="Z13" s="1483"/>
      <c r="AA13" s="1483"/>
      <c r="AB13" s="1483"/>
      <c r="AC13" s="1483"/>
      <c r="AD13" s="1483"/>
      <c r="AE13" s="1483"/>
      <c r="AF13" s="1483"/>
      <c r="AG13" s="1483"/>
      <c r="AH13" s="1483"/>
      <c r="AI13" s="1483"/>
      <c r="AJ13" s="1483"/>
      <c r="AK13" s="1483"/>
      <c r="AL13" s="1483"/>
      <c r="AM13" s="1483"/>
      <c r="AN13" s="1483"/>
      <c r="AO13" s="1485"/>
      <c r="AP13" s="1487"/>
    </row>
    <row r="14" spans="1:42" s="6" customFormat="1" ht="63.75" customHeight="1" thickBot="1" x14ac:dyDescent="0.3">
      <c r="A14" s="1497" t="s">
        <v>362</v>
      </c>
      <c r="B14" s="1498"/>
      <c r="C14" s="827"/>
      <c r="D14" s="827"/>
      <c r="E14" s="827"/>
      <c r="F14" s="827"/>
      <c r="G14" s="827"/>
      <c r="H14" s="827"/>
      <c r="I14" s="827"/>
      <c r="J14" s="828"/>
      <c r="K14" s="827"/>
      <c r="L14" s="829">
        <f>'тарифы 2018 (1)'!M14</f>
        <v>0</v>
      </c>
      <c r="M14" s="829"/>
      <c r="N14" s="829"/>
      <c r="O14" s="829"/>
      <c r="P14" s="829"/>
      <c r="Q14" s="829"/>
      <c r="R14" s="829"/>
      <c r="S14" s="829"/>
      <c r="T14" s="829"/>
      <c r="U14" s="829"/>
      <c r="V14" s="829"/>
      <c r="W14" s="829"/>
      <c r="X14" s="829"/>
      <c r="Y14" s="830"/>
      <c r="Z14" s="829"/>
      <c r="AA14" s="829"/>
      <c r="AB14" s="829"/>
      <c r="AC14" s="829"/>
      <c r="AD14" s="829"/>
      <c r="AE14" s="829"/>
      <c r="AF14" s="829"/>
      <c r="AG14" s="829"/>
      <c r="AH14" s="829"/>
      <c r="AI14" s="829"/>
      <c r="AJ14" s="829"/>
      <c r="AK14" s="829"/>
      <c r="AL14" s="829"/>
      <c r="AM14" s="829"/>
      <c r="AN14" s="829"/>
      <c r="AO14" s="831"/>
      <c r="AP14" s="831"/>
    </row>
    <row r="15" spans="1:42" s="195" customFormat="1" ht="45.75" customHeight="1" x14ac:dyDescent="0.25">
      <c r="A15" s="1417">
        <v>1</v>
      </c>
      <c r="B15" s="181" t="s">
        <v>1</v>
      </c>
      <c r="C15" s="1420"/>
      <c r="D15" s="1420"/>
      <c r="E15" s="1386" t="s">
        <v>389</v>
      </c>
      <c r="F15" s="182"/>
      <c r="G15" s="183"/>
      <c r="H15" s="182"/>
      <c r="I15" s="182"/>
      <c r="J15" s="799"/>
      <c r="K15" s="267"/>
      <c r="L15" s="160"/>
      <c r="M15" s="160"/>
      <c r="N15" s="160"/>
      <c r="O15" s="160"/>
      <c r="P15" s="160"/>
      <c r="Q15" s="160"/>
      <c r="R15" s="160"/>
      <c r="S15" s="160"/>
      <c r="T15" s="160"/>
      <c r="U15" s="160"/>
      <c r="V15" s="160"/>
      <c r="W15" s="160"/>
      <c r="X15" s="160"/>
      <c r="Y15" s="173"/>
      <c r="Z15" s="160"/>
      <c r="AA15" s="160"/>
      <c r="AB15" s="160"/>
      <c r="AC15" s="160"/>
      <c r="AD15" s="160"/>
      <c r="AE15" s="160"/>
      <c r="AF15" s="160"/>
      <c r="AG15" s="160"/>
      <c r="AH15" s="160"/>
      <c r="AI15" s="160"/>
      <c r="AJ15" s="160"/>
      <c r="AK15" s="160"/>
      <c r="AL15" s="160"/>
      <c r="AM15" s="160"/>
      <c r="AN15" s="160"/>
      <c r="AO15" s="786"/>
      <c r="AP15" s="786"/>
    </row>
    <row r="16" spans="1:42" s="195" customFormat="1" ht="22.5" customHeight="1" x14ac:dyDescent="0.25">
      <c r="A16" s="1418"/>
      <c r="B16" s="196" t="s">
        <v>2</v>
      </c>
      <c r="C16" s="1377" t="s">
        <v>3</v>
      </c>
      <c r="D16" s="1377"/>
      <c r="E16" s="1377"/>
      <c r="F16" s="197" t="e">
        <f>#REF!*2</f>
        <v>#REF!</v>
      </c>
      <c r="G16" s="198">
        <v>0.52</v>
      </c>
      <c r="H16" s="199" t="e">
        <f>F16*G16/2</f>
        <v>#REF!</v>
      </c>
      <c r="I16" s="197" t="e">
        <f>(H16*($I$7+#REF!))+H16</f>
        <v>#REF!</v>
      </c>
      <c r="J16" s="800" t="e">
        <f>'тарифы 2018 (1)'!J16</f>
        <v>#REF!</v>
      </c>
      <c r="K16" s="269" t="e">
        <f>ROUND(I16*#REF!*#REF!*#REF!,0)</f>
        <v>#REF!</v>
      </c>
      <c r="L16" s="173">
        <f>'тарифы 2018 (1)'!L16</f>
        <v>265</v>
      </c>
      <c r="M16" s="173">
        <f>'тарифы 2018 (1)'!N16</f>
        <v>225.93908196466356</v>
      </c>
      <c r="N16" s="173">
        <f>'тарифы 2018 (1)'!P16</f>
        <v>299.77784242543885</v>
      </c>
      <c r="O16" s="173">
        <f>'тарифы 2018 (1)'!R16</f>
        <v>299.77784242543885</v>
      </c>
      <c r="P16" s="173">
        <f>'тарифы 2018 (1)'!T16</f>
        <v>527</v>
      </c>
      <c r="Q16" s="173">
        <f>'тарифы 2018 (1)'!V16</f>
        <v>244.75608074814278</v>
      </c>
      <c r="R16" s="173">
        <f>'тарифы 2018 (1)'!X16</f>
        <v>334</v>
      </c>
      <c r="S16" s="173">
        <f>'тарифы 2018 (1)'!Z16</f>
        <v>400.75</v>
      </c>
      <c r="T16" s="173">
        <f>'тарифы 2018 (1)'!AB16</f>
        <v>553</v>
      </c>
      <c r="U16" s="173">
        <f>'тарифы 2018 (1)'!AD16</f>
        <v>341</v>
      </c>
      <c r="V16" s="173">
        <f>'тарифы 2018 (1)'!AF16</f>
        <v>246</v>
      </c>
      <c r="W16" s="173">
        <f>'тарифы 2018 (1)'!AH16</f>
        <v>191.42</v>
      </c>
      <c r="X16" s="173">
        <f>'тарифы 2018 (1)'!AJ16</f>
        <v>196.65</v>
      </c>
      <c r="Y16" s="173">
        <v>169.28</v>
      </c>
      <c r="Z16" s="173">
        <f>'тарифы 2018 (1)'!AN16</f>
        <v>226.07</v>
      </c>
      <c r="AA16" s="173">
        <f>'тарифы 2018 (1)'!AP16</f>
        <v>319.39599999999996</v>
      </c>
      <c r="AB16" s="173">
        <f>'тарифы 2018 (1)'!AR16</f>
        <v>273</v>
      </c>
      <c r="AC16" s="173">
        <f>'тарифы 2018 (1)'!AT16</f>
        <v>241.42</v>
      </c>
      <c r="AD16" s="173">
        <f>'тарифы 2018 (1)'!AV16</f>
        <v>272</v>
      </c>
      <c r="AE16" s="173">
        <f>'тарифы 2018 (1)'!AX16</f>
        <v>188.66600000000003</v>
      </c>
      <c r="AF16" s="173">
        <f>'тарифы 2018 (1)'!AZ16</f>
        <v>363.5593220338983</v>
      </c>
      <c r="AG16" s="173">
        <f>'тарифы 2018 (1)'!BB16</f>
        <v>354</v>
      </c>
      <c r="AH16" s="173">
        <f>'тарифы 2018 (1)'!BD16</f>
        <v>476</v>
      </c>
      <c r="AI16" s="173">
        <f>'тарифы 2018 (1)'!BF16</f>
        <v>264</v>
      </c>
      <c r="AJ16" s="173">
        <f>'тарифы 2018 (1)'!BH16</f>
        <v>297</v>
      </c>
      <c r="AK16" s="173">
        <f>'тарифы 2018 (1)'!BJ16</f>
        <v>188.98</v>
      </c>
      <c r="AL16" s="173">
        <f>'тарифы 2018 (1)'!BL16</f>
        <v>154</v>
      </c>
      <c r="AM16" s="173">
        <f>'тарифы 2018 (1)'!BN16</f>
        <v>270</v>
      </c>
      <c r="AN16" s="173">
        <f>'тарифы 2018 (1)'!BP16</f>
        <v>403.70000000000005</v>
      </c>
      <c r="AO16" s="787">
        <f>AVERAGE(L16:AN16)</f>
        <v>296.073867917158</v>
      </c>
      <c r="AP16" s="787" t="e">
        <f>AO16*100/J16</f>
        <v>#REF!</v>
      </c>
    </row>
    <row r="17" spans="1:42" s="195" customFormat="1" ht="22.5" customHeight="1" x14ac:dyDescent="0.25">
      <c r="A17" s="1418"/>
      <c r="B17" s="196" t="s">
        <v>4</v>
      </c>
      <c r="C17" s="1377" t="s">
        <v>3</v>
      </c>
      <c r="D17" s="1377"/>
      <c r="E17" s="1377"/>
      <c r="F17" s="197" t="e">
        <f>#REF!*2</f>
        <v>#REF!</v>
      </c>
      <c r="G17" s="198">
        <v>0.6</v>
      </c>
      <c r="H17" s="197" t="e">
        <f>F17*G17/2</f>
        <v>#REF!</v>
      </c>
      <c r="I17" s="197" t="e">
        <f>(H17*($I$7+#REF!))+H17</f>
        <v>#REF!</v>
      </c>
      <c r="J17" s="800" t="e">
        <f>'тарифы 2018 (1)'!J17</f>
        <v>#REF!</v>
      </c>
      <c r="K17" s="269" t="e">
        <f>ROUND(I17*#REF!*#REF!*#REF!,0)</f>
        <v>#REF!</v>
      </c>
      <c r="L17" s="173">
        <f>'тарифы 2018 (1)'!L17</f>
        <v>306</v>
      </c>
      <c r="M17" s="173">
        <f>'тарифы 2018 (1)'!N17</f>
        <v>260.6989407284579</v>
      </c>
      <c r="N17" s="173">
        <f>'тарифы 2018 (1)'!P17</f>
        <v>345.89751049089091</v>
      </c>
      <c r="O17" s="173">
        <f>'тарифы 2018 (1)'!R17</f>
        <v>345.89751049089091</v>
      </c>
      <c r="P17" s="173">
        <f>'тарифы 2018 (1)'!T17</f>
        <v>608</v>
      </c>
      <c r="Q17" s="173">
        <f>'тарифы 2018 (1)'!V17</f>
        <v>282.41086240170313</v>
      </c>
      <c r="R17" s="173">
        <f>'тарифы 2018 (1)'!X17</f>
        <v>386</v>
      </c>
      <c r="S17" s="173">
        <f>'тарифы 2018 (1)'!Z17</f>
        <v>462.41</v>
      </c>
      <c r="T17" s="173">
        <f>'тарифы 2018 (1)'!AB17</f>
        <v>638</v>
      </c>
      <c r="U17" s="173">
        <f>'тарифы 2018 (1)'!AD17</f>
        <v>393</v>
      </c>
      <c r="V17" s="173">
        <f>'тарифы 2018 (1)'!AF17</f>
        <v>284</v>
      </c>
      <c r="W17" s="173">
        <f>'тарифы 2018 (1)'!AH17</f>
        <v>220.71</v>
      </c>
      <c r="X17" s="173">
        <f>'тарифы 2018 (1)'!AJ17</f>
        <v>226.98</v>
      </c>
      <c r="Y17" s="173">
        <v>195.34</v>
      </c>
      <c r="Z17" s="173">
        <f>'тарифы 2018 (1)'!AN17</f>
        <v>260.85000000000002</v>
      </c>
      <c r="AA17" s="173">
        <f>'тарифы 2018 (1)'!AP17</f>
        <v>368.13499999999999</v>
      </c>
      <c r="AB17" s="173">
        <f>'тарифы 2018 (1)'!AR17</f>
        <v>315</v>
      </c>
      <c r="AC17" s="173">
        <f>'тарифы 2018 (1)'!AT17</f>
        <v>278.56</v>
      </c>
      <c r="AD17" s="173">
        <f>'тарифы 2018 (1)'!AV17</f>
        <v>313.60000000000002</v>
      </c>
      <c r="AE17" s="173">
        <f>'тарифы 2018 (1)'!AX17</f>
        <v>188.666</v>
      </c>
      <c r="AF17" s="173">
        <f>'тарифы 2018 (1)'!AZ17</f>
        <v>419.49152542372883</v>
      </c>
      <c r="AG17" s="173">
        <f>'тарифы 2018 (1)'!BB17</f>
        <v>408</v>
      </c>
      <c r="AH17" s="173">
        <f>'тарифы 2018 (1)'!BD17</f>
        <v>549</v>
      </c>
      <c r="AI17" s="173">
        <f>'тарифы 2018 (1)'!BF17</f>
        <v>305</v>
      </c>
      <c r="AJ17" s="173">
        <f>'тарифы 2018 (1)'!BH17</f>
        <v>343</v>
      </c>
      <c r="AK17" s="173">
        <f>'тарифы 2018 (1)'!BJ17</f>
        <v>218.64</v>
      </c>
      <c r="AL17" s="173">
        <f>'тарифы 2018 (1)'!BL17</f>
        <v>177</v>
      </c>
      <c r="AM17" s="173">
        <f>'тарифы 2018 (1)'!BN17</f>
        <v>312</v>
      </c>
      <c r="AN17" s="173">
        <f>'тарифы 2018 (1)'!BP17</f>
        <v>466.40000000000003</v>
      </c>
      <c r="AO17" s="787">
        <f>AVERAGE(L17:AN17)</f>
        <v>340.64439136329906</v>
      </c>
      <c r="AP17" s="787" t="e">
        <f>AO17*100/J17</f>
        <v>#REF!</v>
      </c>
    </row>
    <row r="18" spans="1:42" s="195" customFormat="1" ht="22.5" customHeight="1" x14ac:dyDescent="0.25">
      <c r="A18" s="1418"/>
      <c r="B18" s="196" t="s">
        <v>5</v>
      </c>
      <c r="C18" s="1377" t="s">
        <v>3</v>
      </c>
      <c r="D18" s="1377"/>
      <c r="E18" s="1377"/>
      <c r="F18" s="197" t="e">
        <f>#REF!*2</f>
        <v>#REF!</v>
      </c>
      <c r="G18" s="198">
        <v>0.72</v>
      </c>
      <c r="H18" s="197" t="e">
        <f>F18*G18/2</f>
        <v>#REF!</v>
      </c>
      <c r="I18" s="197" t="e">
        <f>(H18*($I$7+#REF!))+H18</f>
        <v>#REF!</v>
      </c>
      <c r="J18" s="800" t="e">
        <f>'тарифы 2018 (1)'!J18</f>
        <v>#REF!</v>
      </c>
      <c r="K18" s="269" t="e">
        <f>ROUND(I18*#REF!*#REF!*#REF!,0)</f>
        <v>#REF!</v>
      </c>
      <c r="L18" s="173">
        <f>'тарифы 2018 (1)'!L18</f>
        <v>417</v>
      </c>
      <c r="M18" s="173">
        <f>'тарифы 2018 (1)'!N18</f>
        <v>312.83872887414952</v>
      </c>
      <c r="N18" s="173">
        <f>'тарифы 2018 (1)'!P18</f>
        <v>415.07701258906917</v>
      </c>
      <c r="O18" s="173">
        <f>'тарифы 2018 (1)'!R18</f>
        <v>415.07701258906917</v>
      </c>
      <c r="P18" s="173">
        <f>'тарифы 2018 (1)'!T18</f>
        <v>729</v>
      </c>
      <c r="Q18" s="173">
        <f>'тарифы 2018 (1)'!V18</f>
        <v>338.89303488204376</v>
      </c>
      <c r="R18" s="173">
        <f>'тарифы 2018 (1)'!X18</f>
        <v>463</v>
      </c>
      <c r="S18" s="173">
        <f>'тарифы 2018 (1)'!Z18</f>
        <v>554.89</v>
      </c>
      <c r="T18" s="173">
        <f>'тарифы 2018 (1)'!AB18</f>
        <v>766</v>
      </c>
      <c r="U18" s="173">
        <f>'тарифы 2018 (1)'!AD18</f>
        <v>472</v>
      </c>
      <c r="V18" s="173">
        <f>'тарифы 2018 (1)'!AF18</f>
        <v>341</v>
      </c>
      <c r="W18" s="173">
        <f>'тарифы 2018 (1)'!AH18</f>
        <v>264.64</v>
      </c>
      <c r="X18" s="173">
        <f>'тарифы 2018 (1)'!AJ18</f>
        <v>271.95999999999998</v>
      </c>
      <c r="Y18" s="173">
        <v>251.98</v>
      </c>
      <c r="Z18" s="173">
        <f>'тарифы 2018 (1)'!AN18</f>
        <v>313.02</v>
      </c>
      <c r="AA18" s="173">
        <f>'тарифы 2018 (1)'!AP18</f>
        <v>441.76199999999994</v>
      </c>
      <c r="AB18" s="173">
        <f>'тарифы 2018 (1)'!AR18</f>
        <v>377</v>
      </c>
      <c r="AC18" s="173">
        <f>'тарифы 2018 (1)'!AT18</f>
        <v>334.27</v>
      </c>
      <c r="AD18" s="173">
        <f>'тарифы 2018 (1)'!AV18</f>
        <v>376</v>
      </c>
      <c r="AE18" s="173">
        <f>'тарифы 2018 (1)'!AX18</f>
        <v>188.666</v>
      </c>
      <c r="AF18" s="173">
        <f>'тарифы 2018 (1)'!AZ18</f>
        <v>503.38983050847463</v>
      </c>
      <c r="AG18" s="173">
        <f>'тарифы 2018 (1)'!BB18</f>
        <v>490</v>
      </c>
      <c r="AH18" s="173">
        <f>'тарифы 2018 (1)'!BD18</f>
        <v>659</v>
      </c>
      <c r="AI18" s="173">
        <f>'тарифы 2018 (1)'!BF18</f>
        <v>366</v>
      </c>
      <c r="AJ18" s="173">
        <f>'тарифы 2018 (1)'!BH18</f>
        <v>412</v>
      </c>
      <c r="AK18" s="173">
        <f>'тарифы 2018 (1)'!BJ18</f>
        <v>261.86</v>
      </c>
      <c r="AL18" s="173">
        <f>'тарифы 2018 (1)'!BL18</f>
        <v>213</v>
      </c>
      <c r="AM18" s="173">
        <f>'тарифы 2018 (1)'!BN18</f>
        <v>374</v>
      </c>
      <c r="AN18" s="173">
        <f>'тарифы 2018 (1)'!BP18</f>
        <v>559.90000000000009</v>
      </c>
      <c r="AO18" s="787">
        <f>AVERAGE(L18:AN18)</f>
        <v>409.76633170492426</v>
      </c>
      <c r="AP18" s="787" t="e">
        <f>AO18*100/J18</f>
        <v>#REF!</v>
      </c>
    </row>
    <row r="19" spans="1:42" s="195" customFormat="1" ht="22.5" customHeight="1" thickBot="1" x14ac:dyDescent="0.3">
      <c r="A19" s="1419"/>
      <c r="B19" s="200" t="s">
        <v>6</v>
      </c>
      <c r="C19" s="1379" t="s">
        <v>3</v>
      </c>
      <c r="D19" s="1379"/>
      <c r="E19" s="1379"/>
      <c r="F19" s="197" t="e">
        <f>#REF!*2</f>
        <v>#REF!</v>
      </c>
      <c r="G19" s="201">
        <v>0.84</v>
      </c>
      <c r="H19" s="202" t="e">
        <f>F19*G19/2</f>
        <v>#REF!</v>
      </c>
      <c r="I19" s="197" t="e">
        <f>(H19*($I$7+#REF!))+H19</f>
        <v>#REF!</v>
      </c>
      <c r="J19" s="800" t="e">
        <f>'тарифы 2018 (1)'!J19</f>
        <v>#REF!</v>
      </c>
      <c r="K19" s="269" t="e">
        <f>ROUND(I19*#REF!*#REF!*#REF!,0)</f>
        <v>#REF!</v>
      </c>
      <c r="L19" s="173">
        <f>'тарифы 2018 (1)'!L19</f>
        <v>486</v>
      </c>
      <c r="M19" s="173">
        <f>'тарифы 2018 (1)'!N19</f>
        <v>364.97851701984109</v>
      </c>
      <c r="N19" s="173">
        <f>'тарифы 2018 (1)'!P19</f>
        <v>484.25651468724737</v>
      </c>
      <c r="O19" s="173">
        <f>'тарифы 2018 (1)'!R19</f>
        <v>484.25651468724737</v>
      </c>
      <c r="P19" s="173">
        <f>'тарифы 2018 (1)'!T19</f>
        <v>851</v>
      </c>
      <c r="Q19" s="173">
        <f>'тарифы 2018 (1)'!V19</f>
        <v>395.3752073623844</v>
      </c>
      <c r="R19" s="173">
        <f>'тарифы 2018 (1)'!X19</f>
        <v>541</v>
      </c>
      <c r="S19" s="173">
        <f>'тарифы 2018 (1)'!Z19</f>
        <v>647.37</v>
      </c>
      <c r="T19" s="173">
        <f>'тарифы 2018 (1)'!AB19</f>
        <v>893</v>
      </c>
      <c r="U19" s="173">
        <f>'тарифы 2018 (1)'!AD19</f>
        <v>550</v>
      </c>
      <c r="V19" s="173">
        <f>'тарифы 2018 (1)'!AF19</f>
        <v>397</v>
      </c>
      <c r="W19" s="173">
        <f>'тарифы 2018 (1)'!AH19</f>
        <v>309.62</v>
      </c>
      <c r="X19" s="173">
        <f>'тарифы 2018 (1)'!AJ19</f>
        <v>317.98</v>
      </c>
      <c r="Y19" s="173">
        <v>273.45999999999998</v>
      </c>
      <c r="Z19" s="173">
        <f>'тарифы 2018 (1)'!AN19</f>
        <v>365.19</v>
      </c>
      <c r="AA19" s="173">
        <f>'тарифы 2018 (1)'!AP19</f>
        <v>515.38900000000001</v>
      </c>
      <c r="AB19" s="173">
        <f>'тарифы 2018 (1)'!AR19</f>
        <v>440</v>
      </c>
      <c r="AC19" s="173">
        <f>'тарифы 2018 (1)'!AT19</f>
        <v>389.99</v>
      </c>
      <c r="AD19" s="173">
        <f>'тарифы 2018 (1)'!AV19</f>
        <v>438.40000000000003</v>
      </c>
      <c r="AE19" s="173">
        <f>'тарифы 2018 (1)'!AX19</f>
        <v>188.666</v>
      </c>
      <c r="AF19" s="173">
        <f>'тарифы 2018 (1)'!AZ19</f>
        <v>587.28813559322032</v>
      </c>
      <c r="AG19" s="173">
        <f>'тарифы 2018 (1)'!BB19</f>
        <v>572</v>
      </c>
      <c r="AH19" s="173">
        <f>'тарифы 2018 (1)'!BD19</f>
        <v>769</v>
      </c>
      <c r="AI19" s="173">
        <f>'тарифы 2018 (1)'!BF19</f>
        <v>427</v>
      </c>
      <c r="AJ19" s="173">
        <f>'тарифы 2018 (1)'!BH19</f>
        <v>480</v>
      </c>
      <c r="AK19" s="173">
        <f>'тарифы 2018 (1)'!BJ19</f>
        <v>305.93</v>
      </c>
      <c r="AL19" s="173">
        <f>'тарифы 2018 (1)'!BL19</f>
        <v>248</v>
      </c>
      <c r="AM19" s="173">
        <f>'тарифы 2018 (1)'!BN19</f>
        <v>436</v>
      </c>
      <c r="AN19" s="173">
        <f>'тарифы 2018 (1)'!BP19</f>
        <v>653.40000000000009</v>
      </c>
      <c r="AO19" s="787">
        <f>AVERAGE(L19:AN19)</f>
        <v>476.26034101206693</v>
      </c>
      <c r="AP19" s="787" t="e">
        <f>AO19*100/J19</f>
        <v>#REF!</v>
      </c>
    </row>
    <row r="20" spans="1:42" s="195" customFormat="1" ht="48.75" customHeight="1" x14ac:dyDescent="0.25">
      <c r="A20" s="1417">
        <v>2</v>
      </c>
      <c r="B20" s="181" t="s">
        <v>7</v>
      </c>
      <c r="C20" s="1420"/>
      <c r="D20" s="1420"/>
      <c r="E20" s="1386" t="s">
        <v>8</v>
      </c>
      <c r="F20" s="203"/>
      <c r="G20" s="204"/>
      <c r="H20" s="203"/>
      <c r="I20" s="203"/>
      <c r="J20" s="801"/>
      <c r="K20" s="271"/>
      <c r="L20" s="173"/>
      <c r="M20" s="173"/>
      <c r="N20" s="173"/>
      <c r="O20" s="173"/>
      <c r="P20" s="173"/>
      <c r="Q20" s="173"/>
      <c r="R20" s="173"/>
      <c r="S20" s="173"/>
      <c r="T20" s="173"/>
      <c r="U20" s="173"/>
      <c r="V20" s="173"/>
      <c r="W20" s="173"/>
      <c r="X20" s="173"/>
      <c r="Y20" s="173"/>
      <c r="Z20" s="173"/>
      <c r="AA20" s="173"/>
      <c r="AB20" s="173"/>
      <c r="AC20" s="173"/>
      <c r="AD20" s="173"/>
      <c r="AE20" s="173"/>
      <c r="AF20" s="173"/>
      <c r="AG20" s="173"/>
      <c r="AH20" s="173"/>
      <c r="AI20" s="173"/>
      <c r="AJ20" s="173"/>
      <c r="AK20" s="173"/>
      <c r="AL20" s="173"/>
      <c r="AM20" s="173"/>
      <c r="AN20" s="173"/>
      <c r="AO20" s="787"/>
      <c r="AP20" s="787"/>
    </row>
    <row r="21" spans="1:42" s="195" customFormat="1" ht="22.5" customHeight="1" x14ac:dyDescent="0.25">
      <c r="A21" s="1418"/>
      <c r="B21" s="196" t="s">
        <v>9</v>
      </c>
      <c r="C21" s="1377" t="s">
        <v>10</v>
      </c>
      <c r="D21" s="1377"/>
      <c r="E21" s="1377"/>
      <c r="F21" s="197" t="e">
        <f>#REF!*2</f>
        <v>#REF!</v>
      </c>
      <c r="G21" s="198">
        <v>0.17</v>
      </c>
      <c r="H21" s="197" t="e">
        <f t="shared" ref="H21:H26" si="0">F21*G21/2</f>
        <v>#REF!</v>
      </c>
      <c r="I21" s="197" t="e">
        <f>(H21*($I$7+#REF!))+H21</f>
        <v>#REF!</v>
      </c>
      <c r="J21" s="800" t="e">
        <f>'тарифы 2018 (1)'!J21</f>
        <v>#REF!</v>
      </c>
      <c r="K21" s="269" t="e">
        <f>ROUND(I21*#REF!*#REF!*#REF!,0)</f>
        <v>#REF!</v>
      </c>
      <c r="L21" s="173">
        <f>'тарифы 2018 (1)'!L21</f>
        <v>87</v>
      </c>
      <c r="M21" s="173">
        <f>'тарифы 2018 (1)'!N21</f>
        <v>73.864699873063088</v>
      </c>
      <c r="N21" s="173">
        <f>'тарифы 2018 (1)'!P21</f>
        <v>109</v>
      </c>
      <c r="O21" s="173">
        <f>'тарифы 2018 (1)'!R21</f>
        <v>98.004294639085785</v>
      </c>
      <c r="P21" s="173">
        <f>'тарифы 2018 (1)'!T21</f>
        <v>172</v>
      </c>
      <c r="Q21" s="173">
        <f>'тарифы 2018 (1)'!V21</f>
        <v>80.016411013815897</v>
      </c>
      <c r="R21" s="173">
        <f>'тарифы 2018 (1)'!X21</f>
        <v>98</v>
      </c>
      <c r="S21" s="173">
        <f>'тарифы 2018 (1)'!Z21</f>
        <v>131.02000000000001</v>
      </c>
      <c r="T21" s="173">
        <f>'тарифы 2018 (1)'!AB21</f>
        <v>181</v>
      </c>
      <c r="U21" s="173">
        <f>'тарифы 2018 (1)'!AD21</f>
        <v>111</v>
      </c>
      <c r="V21" s="173">
        <f>'тарифы 2018 (1)'!AF21</f>
        <v>80</v>
      </c>
      <c r="W21" s="173">
        <f>'тарифы 2018 (1)'!AH21</f>
        <v>62.76</v>
      </c>
      <c r="X21" s="173">
        <f>'тарифы 2018 (1)'!AJ21</f>
        <v>63.81</v>
      </c>
      <c r="Y21" s="173">
        <v>55.34</v>
      </c>
      <c r="Z21" s="173">
        <f>'тарифы 2018 (1)'!AN21</f>
        <v>73.91</v>
      </c>
      <c r="AA21" s="173">
        <f>'тарифы 2018 (1)'!AP21</f>
        <v>104.73699999999999</v>
      </c>
      <c r="AB21" s="173">
        <f>'тарифы 2018 (1)'!AR21</f>
        <v>89</v>
      </c>
      <c r="AC21" s="173">
        <f>'тарифы 2018 (1)'!AT21</f>
        <v>78.930000000000007</v>
      </c>
      <c r="AD21" s="173">
        <f>'тарифы 2018 (1)'!AV21</f>
        <v>88</v>
      </c>
      <c r="AE21" s="173">
        <f>'тарифы 2018 (1)'!AX21</f>
        <v>54.765840000000004</v>
      </c>
      <c r="AF21" s="173">
        <f>'тарифы 2018 (1)'!AZ21</f>
        <v>118.64406779661017</v>
      </c>
      <c r="AG21" s="173">
        <f>'тарифы 2018 (1)'!BB21</f>
        <v>116</v>
      </c>
      <c r="AH21" s="173">
        <f>'тарифы 2018 (1)'!BD21</f>
        <v>156</v>
      </c>
      <c r="AI21" s="173">
        <f>'тарифы 2018 (1)'!BF21</f>
        <v>73</v>
      </c>
      <c r="AJ21" s="173">
        <f>'тарифы 2018 (1)'!BH21</f>
        <v>97</v>
      </c>
      <c r="AK21" s="173">
        <f>'тарифы 2018 (1)'!BJ21</f>
        <v>61.86</v>
      </c>
      <c r="AL21" s="173">
        <f>'тарифы 2018 (1)'!BL21</f>
        <v>50</v>
      </c>
      <c r="AM21" s="173">
        <f>'тарифы 2018 (1)'!BN21</f>
        <v>88</v>
      </c>
      <c r="AN21" s="173">
        <f>'тарифы 2018 (1)'!BP21</f>
        <v>132</v>
      </c>
      <c r="AO21" s="787">
        <f t="shared" ref="AO21:AO30" si="1">AVERAGE(L21:AN21)</f>
        <v>96.022838390433634</v>
      </c>
      <c r="AP21" s="787" t="e">
        <f t="shared" ref="AP21:AP31" si="2">AO21*100/J21</f>
        <v>#REF!</v>
      </c>
    </row>
    <row r="22" spans="1:42" s="195" customFormat="1" ht="22.5" customHeight="1" x14ac:dyDescent="0.25">
      <c r="A22" s="1418"/>
      <c r="B22" s="196" t="s">
        <v>11</v>
      </c>
      <c r="C22" s="1377" t="s">
        <v>10</v>
      </c>
      <c r="D22" s="1377"/>
      <c r="E22" s="1377"/>
      <c r="F22" s="197" t="e">
        <f>#REF!*2</f>
        <v>#REF!</v>
      </c>
      <c r="G22" s="198">
        <v>0.22</v>
      </c>
      <c r="H22" s="197" t="e">
        <f t="shared" si="0"/>
        <v>#REF!</v>
      </c>
      <c r="I22" s="197" t="e">
        <f>(H22*($I$7+#REF!))+H22</f>
        <v>#REF!</v>
      </c>
      <c r="J22" s="800" t="e">
        <f>'тарифы 2018 (1)'!J22</f>
        <v>#REF!</v>
      </c>
      <c r="K22" s="269" t="e">
        <f>ROUND(I22*#REF!*#REF!*#REF!,0)</f>
        <v>#REF!</v>
      </c>
      <c r="L22" s="173">
        <f>'тарифы 2018 (1)'!L22</f>
        <v>112</v>
      </c>
      <c r="M22" s="173">
        <f>'тарифы 2018 (1)'!N22</f>
        <v>95.589611600434566</v>
      </c>
      <c r="N22" s="173">
        <f>'тарифы 2018 (1)'!P22</f>
        <v>141</v>
      </c>
      <c r="O22" s="173">
        <f>'тарифы 2018 (1)'!R22</f>
        <v>126.82908717999335</v>
      </c>
      <c r="P22" s="173">
        <f>'тарифы 2018 (1)'!T22</f>
        <v>223</v>
      </c>
      <c r="Q22" s="173">
        <f>'тарифы 2018 (1)'!V22</f>
        <v>103.55064954729114</v>
      </c>
      <c r="R22" s="173">
        <f>'тарифы 2018 (1)'!X22</f>
        <v>127</v>
      </c>
      <c r="S22" s="173">
        <f>'тарифы 2018 (1)'!Z22</f>
        <v>169.55</v>
      </c>
      <c r="T22" s="173">
        <f>'тарифы 2018 (1)'!AB22</f>
        <v>234</v>
      </c>
      <c r="U22" s="173">
        <f>'тарифы 2018 (1)'!AD22</f>
        <v>144</v>
      </c>
      <c r="V22" s="173">
        <f>'тарифы 2018 (1)'!AF22</f>
        <v>104</v>
      </c>
      <c r="W22" s="173">
        <f>'тарифы 2018 (1)'!AH22</f>
        <v>80.540000000000006</v>
      </c>
      <c r="X22" s="173">
        <f>'тарифы 2018 (1)'!AJ22</f>
        <v>83.68</v>
      </c>
      <c r="Y22" s="173">
        <v>71.62</v>
      </c>
      <c r="Z22" s="173">
        <f>'тарифы 2018 (1)'!AN22</f>
        <v>95.64</v>
      </c>
      <c r="AA22" s="173">
        <f>'тарифы 2018 (1)'!AP22</f>
        <v>134.81</v>
      </c>
      <c r="AB22" s="173">
        <f>'тарифы 2018 (1)'!AR22</f>
        <v>115</v>
      </c>
      <c r="AC22" s="173">
        <f>'тарифы 2018 (1)'!AT22</f>
        <v>102.14</v>
      </c>
      <c r="AD22" s="173">
        <f>'тарифы 2018 (1)'!AV22</f>
        <v>115.2</v>
      </c>
      <c r="AE22" s="173">
        <f>'тарифы 2018 (1)'!AX22</f>
        <v>71.671999999999997</v>
      </c>
      <c r="AF22" s="173">
        <f>'тарифы 2018 (1)'!AZ22</f>
        <v>153.38983050847457</v>
      </c>
      <c r="AG22" s="173">
        <f>'тарифы 2018 (1)'!BB22</f>
        <v>150</v>
      </c>
      <c r="AH22" s="173">
        <f>'тарифы 2018 (1)'!BD22</f>
        <v>201</v>
      </c>
      <c r="AI22" s="173">
        <f>'тарифы 2018 (1)'!BF22</f>
        <v>95</v>
      </c>
      <c r="AJ22" s="173">
        <f>'тарифы 2018 (1)'!BH22</f>
        <v>126</v>
      </c>
      <c r="AK22" s="173">
        <f>'тарифы 2018 (1)'!BJ22</f>
        <v>79.66</v>
      </c>
      <c r="AL22" s="173">
        <f>'тарифы 2018 (1)'!BL22</f>
        <v>65</v>
      </c>
      <c r="AM22" s="173">
        <f>'тарифы 2018 (1)'!BN22</f>
        <v>114</v>
      </c>
      <c r="AN22" s="173">
        <f>'тарифы 2018 (1)'!BP22</f>
        <v>170.5</v>
      </c>
      <c r="AO22" s="787">
        <f t="shared" si="1"/>
        <v>124.32314409779976</v>
      </c>
      <c r="AP22" s="787" t="e">
        <f t="shared" si="2"/>
        <v>#REF!</v>
      </c>
    </row>
    <row r="23" spans="1:42" s="195" customFormat="1" ht="22.5" customHeight="1" thickBot="1" x14ac:dyDescent="0.3">
      <c r="A23" s="1419"/>
      <c r="B23" s="200" t="s">
        <v>12</v>
      </c>
      <c r="C23" s="1379" t="s">
        <v>10</v>
      </c>
      <c r="D23" s="1379"/>
      <c r="E23" s="1379"/>
      <c r="F23" s="202" t="e">
        <f>#REF!*2</f>
        <v>#REF!</v>
      </c>
      <c r="G23" s="201">
        <v>0.35</v>
      </c>
      <c r="H23" s="202" t="e">
        <f t="shared" si="0"/>
        <v>#REF!</v>
      </c>
      <c r="I23" s="202" t="e">
        <f>(H23*($I$7+#REF!))+H23</f>
        <v>#REF!</v>
      </c>
      <c r="J23" s="802" t="e">
        <f>'тарифы 2018 (1)'!J23</f>
        <v>#REF!</v>
      </c>
      <c r="K23" s="273" t="e">
        <f>ROUND(I23*#REF!*#REF!*#REF!,0)</f>
        <v>#REF!</v>
      </c>
      <c r="L23" s="173">
        <f>'тарифы 2018 (1)'!L23</f>
        <v>178</v>
      </c>
      <c r="M23" s="173">
        <f>'тарифы 2018 (1)'!N23</f>
        <v>152.07438209160048</v>
      </c>
      <c r="N23" s="173">
        <f>'тарифы 2018 (1)'!P23</f>
        <v>224</v>
      </c>
      <c r="O23" s="173">
        <f>'тарифы 2018 (1)'!R23</f>
        <v>201.77354778635302</v>
      </c>
      <c r="P23" s="173">
        <f>'тарифы 2018 (1)'!T23</f>
        <v>355</v>
      </c>
      <c r="Q23" s="173">
        <f>'тарифы 2018 (1)'!V23</f>
        <v>164.73966973432684</v>
      </c>
      <c r="R23" s="173">
        <f>'тарифы 2018 (1)'!X23</f>
        <v>202</v>
      </c>
      <c r="S23" s="173">
        <f>'тарифы 2018 (1)'!Z23</f>
        <v>269.74</v>
      </c>
      <c r="T23" s="173">
        <f>'тарифы 2018 (1)'!AB23</f>
        <v>373</v>
      </c>
      <c r="U23" s="173">
        <f>'тарифы 2018 (1)'!AD23</f>
        <v>229</v>
      </c>
      <c r="V23" s="173">
        <f>'тарифы 2018 (1)'!AF23</f>
        <v>166</v>
      </c>
      <c r="W23" s="173">
        <f>'тарифы 2018 (1)'!AH23</f>
        <v>128.66</v>
      </c>
      <c r="X23" s="173">
        <f>'тарифы 2018 (1)'!AJ23</f>
        <v>132.84</v>
      </c>
      <c r="Y23" s="173">
        <v>113.94</v>
      </c>
      <c r="Z23" s="173">
        <f>'тарифы 2018 (1)'!AN23</f>
        <v>152.16</v>
      </c>
      <c r="AA23" s="173">
        <f>'тарифы 2018 (1)'!AP23</f>
        <v>214.65899999999999</v>
      </c>
      <c r="AB23" s="173">
        <f>'тарифы 2018 (1)'!AR23</f>
        <v>183</v>
      </c>
      <c r="AC23" s="173">
        <f>'тарифы 2018 (1)'!AT23</f>
        <v>162.49</v>
      </c>
      <c r="AD23" s="173">
        <f>'тарифы 2018 (1)'!AV23</f>
        <v>182.4</v>
      </c>
      <c r="AE23" s="173">
        <f>'тарифы 2018 (1)'!AX23</f>
        <v>113.83199999999999</v>
      </c>
      <c r="AF23" s="173">
        <f>'тарифы 2018 (1)'!AZ23</f>
        <v>244.91525423728814</v>
      </c>
      <c r="AG23" s="173">
        <f>'тарифы 2018 (1)'!BB23</f>
        <v>238</v>
      </c>
      <c r="AH23" s="173">
        <f>'тарифы 2018 (1)'!BD23</f>
        <v>320</v>
      </c>
      <c r="AI23" s="173">
        <f>'тарифы 2018 (1)'!BF23</f>
        <v>151</v>
      </c>
      <c r="AJ23" s="173">
        <f>'тарифы 2018 (1)'!BH23</f>
        <v>200</v>
      </c>
      <c r="AK23" s="173">
        <f>'тарифы 2018 (1)'!BJ23</f>
        <v>127.12</v>
      </c>
      <c r="AL23" s="173">
        <f>'тарифы 2018 (1)'!BL23</f>
        <v>104</v>
      </c>
      <c r="AM23" s="173">
        <f>'тарифы 2018 (1)'!BN23</f>
        <v>182</v>
      </c>
      <c r="AN23" s="173">
        <f>'тарифы 2018 (1)'!BP23</f>
        <v>271.70000000000005</v>
      </c>
      <c r="AO23" s="787">
        <f t="shared" si="1"/>
        <v>197.8635811672265</v>
      </c>
      <c r="AP23" s="787" t="e">
        <f t="shared" si="2"/>
        <v>#REF!</v>
      </c>
    </row>
    <row r="24" spans="1:42" s="195" customFormat="1" ht="54.75" customHeight="1" thickBot="1" x14ac:dyDescent="0.3">
      <c r="A24" s="205">
        <v>3</v>
      </c>
      <c r="B24" s="24" t="s">
        <v>13</v>
      </c>
      <c r="C24" s="1390" t="s">
        <v>14</v>
      </c>
      <c r="D24" s="1390"/>
      <c r="E24" s="141" t="s">
        <v>8</v>
      </c>
      <c r="F24" s="206" t="e">
        <f>#REF!*2</f>
        <v>#REF!</v>
      </c>
      <c r="G24" s="210">
        <v>0.04</v>
      </c>
      <c r="H24" s="206" t="e">
        <f t="shared" si="0"/>
        <v>#REF!</v>
      </c>
      <c r="I24" s="206" t="e">
        <f>(H24*($I$7+#REF!))+H24</f>
        <v>#REF!</v>
      </c>
      <c r="J24" s="803" t="e">
        <f>'тарифы 2018 (1)'!J24</f>
        <v>#REF!</v>
      </c>
      <c r="K24" s="275" t="e">
        <f>ROUND(I24*#REF!*#REF!*#REF!,0)</f>
        <v>#REF!</v>
      </c>
      <c r="L24" s="173">
        <f>'тарифы 2018 (1)'!L24</f>
        <v>21</v>
      </c>
      <c r="M24" s="173">
        <f>'тарифы 2018 (1)'!N24</f>
        <v>17.379929381897195</v>
      </c>
      <c r="N24" s="173">
        <f>'тарифы 2018 (1)'!P24</f>
        <v>26</v>
      </c>
      <c r="O24" s="173">
        <f>'тарифы 2018 (1)'!R24</f>
        <v>23.059834032726062</v>
      </c>
      <c r="P24" s="173">
        <f>'тарифы 2018 (1)'!T24</f>
        <v>41</v>
      </c>
      <c r="Q24" s="173">
        <f>'тарифы 2018 (1)'!V24</f>
        <v>18.827390826780213</v>
      </c>
      <c r="R24" s="173"/>
      <c r="S24" s="173">
        <f>'тарифы 2018 (1)'!Z24</f>
        <v>30.83</v>
      </c>
      <c r="T24" s="173">
        <f>'тарифы 2018 (1)'!AB24</f>
        <v>42</v>
      </c>
      <c r="U24" s="173">
        <f>'тарифы 2018 (1)'!AD24</f>
        <v>26</v>
      </c>
      <c r="V24" s="173">
        <f>'тарифы 2018 (1)'!AF24</f>
        <v>19</v>
      </c>
      <c r="W24" s="173">
        <f>'тарифы 2018 (1)'!AH24</f>
        <v>14.64</v>
      </c>
      <c r="X24" s="173">
        <f>'тарифы 2018 (1)'!AJ24</f>
        <v>14.64</v>
      </c>
      <c r="Y24" s="411">
        <v>17</v>
      </c>
      <c r="Z24" s="173">
        <f>'тарифы 2018 (1)'!AN24</f>
        <v>17.39</v>
      </c>
      <c r="AA24" s="173">
        <f>'тарифы 2018 (1)'!AP24</f>
        <v>24.887999999999998</v>
      </c>
      <c r="AB24" s="173">
        <f>'тарифы 2018 (1)'!AR24</f>
        <v>21</v>
      </c>
      <c r="AC24" s="173">
        <f>'тарифы 2018 (1)'!AT24</f>
        <v>18.57</v>
      </c>
      <c r="AD24" s="173">
        <f>'тарифы 2018 (1)'!AV24</f>
        <v>20.8</v>
      </c>
      <c r="AE24" s="173">
        <f>'тарифы 2018 (1)'!AX24</f>
        <v>14</v>
      </c>
      <c r="AF24" s="173">
        <f>'тарифы 2018 (1)'!AZ24</f>
        <v>27.966101694915256</v>
      </c>
      <c r="AG24" s="173">
        <f>'тарифы 2018 (1)'!BB24</f>
        <v>27</v>
      </c>
      <c r="AH24" s="173">
        <f>'тарифы 2018 (1)'!BD24</f>
        <v>37</v>
      </c>
      <c r="AI24" s="173">
        <f>'тарифы 2018 (1)'!BF24</f>
        <v>20</v>
      </c>
      <c r="AJ24" s="173">
        <f>'тарифы 2018 (1)'!BH24</f>
        <v>23</v>
      </c>
      <c r="AK24" s="173">
        <f>'тарифы 2018 (1)'!BJ24</f>
        <v>14.41</v>
      </c>
      <c r="AL24" s="173">
        <f>'тарифы 2018 (1)'!BL24</f>
        <v>12</v>
      </c>
      <c r="AM24" s="173">
        <f>'тарифы 2018 (1)'!BN24</f>
        <v>21</v>
      </c>
      <c r="AN24" s="173">
        <f>'тарифы 2018 (1)'!BP24</f>
        <v>30.800000000000004</v>
      </c>
      <c r="AO24" s="787">
        <f t="shared" si="1"/>
        <v>22.900044854868522</v>
      </c>
      <c r="AP24" s="787" t="e">
        <f t="shared" si="2"/>
        <v>#REF!</v>
      </c>
    </row>
    <row r="25" spans="1:42" s="195" customFormat="1" ht="54.75" customHeight="1" thickBot="1" x14ac:dyDescent="0.3">
      <c r="A25" s="205">
        <v>4</v>
      </c>
      <c r="B25" s="24" t="s">
        <v>15</v>
      </c>
      <c r="C25" s="1390" t="s">
        <v>3</v>
      </c>
      <c r="D25" s="1390"/>
      <c r="E25" s="141" t="s">
        <v>8</v>
      </c>
      <c r="F25" s="206" t="e">
        <f>#REF!*2</f>
        <v>#REF!</v>
      </c>
      <c r="G25" s="210">
        <v>0.21</v>
      </c>
      <c r="H25" s="206" t="e">
        <f t="shared" si="0"/>
        <v>#REF!</v>
      </c>
      <c r="I25" s="206" t="e">
        <f>(H25*($I$7+#REF!))+H25</f>
        <v>#REF!</v>
      </c>
      <c r="J25" s="803" t="e">
        <f>'тарифы 2018 (1)'!J25</f>
        <v>#REF!</v>
      </c>
      <c r="K25" s="275" t="e">
        <f>ROUND(I25*#REF!*#REF!*#REF!,0)</f>
        <v>#REF!</v>
      </c>
      <c r="L25" s="173">
        <f>'тарифы 2018 (1)'!L25</f>
        <v>107</v>
      </c>
      <c r="M25" s="173">
        <f>'тарифы 2018 (1)'!N25</f>
        <v>91.244629254960273</v>
      </c>
      <c r="N25" s="173">
        <f>'тарифы 2018 (1)'!P25</f>
        <v>134</v>
      </c>
      <c r="O25" s="173">
        <f>'тарифы 2018 (1)'!R25</f>
        <v>121.06412867181184</v>
      </c>
      <c r="P25" s="173">
        <f>'тарифы 2018 (1)'!T25</f>
        <v>213</v>
      </c>
      <c r="Q25" s="173">
        <f>'тарифы 2018 (1)'!V25</f>
        <v>98.8438018405961</v>
      </c>
      <c r="R25" s="173"/>
      <c r="S25" s="173">
        <f>'тарифы 2018 (1)'!Z25</f>
        <v>161.84</v>
      </c>
      <c r="T25" s="173">
        <f>'тарифы 2018 (1)'!AB25</f>
        <v>223</v>
      </c>
      <c r="U25" s="173">
        <f>'тарифы 2018 (1)'!AD25</f>
        <v>138</v>
      </c>
      <c r="V25" s="173">
        <f>'тарифы 2018 (1)'!AF25</f>
        <v>99</v>
      </c>
      <c r="W25" s="173">
        <f>'тарифы 2018 (1)'!AH25</f>
        <v>77.400000000000006</v>
      </c>
      <c r="X25" s="173">
        <f>'тарифы 2018 (1)'!AJ25</f>
        <v>79.5</v>
      </c>
      <c r="Y25" s="411">
        <v>31</v>
      </c>
      <c r="Z25" s="173">
        <f>'тарифы 2018 (1)'!AN25</f>
        <v>91.3</v>
      </c>
      <c r="AA25" s="173">
        <f>'тарифы 2018 (1)'!AP25</f>
        <v>128.58799999999999</v>
      </c>
      <c r="AB25" s="173">
        <f>'тарифы 2018 (1)'!AR25</f>
        <v>110</v>
      </c>
      <c r="AC25" s="173">
        <f>'тарифы 2018 (1)'!AT25</f>
        <v>97.5</v>
      </c>
      <c r="AD25" s="173">
        <f>'тарифы 2018 (1)'!AV25</f>
        <v>110.4</v>
      </c>
      <c r="AE25" s="173">
        <f>'тарифы 2018 (1)'!AX25</f>
        <v>75</v>
      </c>
      <c r="AF25" s="173">
        <f>'тарифы 2018 (1)'!AZ25</f>
        <v>146.61016949152543</v>
      </c>
      <c r="AG25" s="173">
        <f>'тарифы 2018 (1)'!BB25</f>
        <v>143</v>
      </c>
      <c r="AH25" s="173">
        <f>'тарифы 2018 (1)'!BD25</f>
        <v>192</v>
      </c>
      <c r="AI25" s="173">
        <f>'тарифы 2018 (1)'!BF25</f>
        <v>107</v>
      </c>
      <c r="AJ25" s="173">
        <f>'тарифы 2018 (1)'!BH25</f>
        <v>120</v>
      </c>
      <c r="AK25" s="173">
        <f>'тарифы 2018 (1)'!BJ25</f>
        <v>76.27</v>
      </c>
      <c r="AL25" s="173">
        <f>'тарифы 2018 (1)'!BL25</f>
        <v>62</v>
      </c>
      <c r="AM25" s="173">
        <f>'тарифы 2018 (1)'!BN25</f>
        <v>109</v>
      </c>
      <c r="AN25" s="173">
        <f>'тарифы 2018 (1)'!BP25</f>
        <v>162.80000000000001</v>
      </c>
      <c r="AO25" s="787">
        <f t="shared" si="1"/>
        <v>118.08431175924622</v>
      </c>
      <c r="AP25" s="787" t="e">
        <f t="shared" si="2"/>
        <v>#REF!</v>
      </c>
    </row>
    <row r="26" spans="1:42" s="195" customFormat="1" ht="54.75" customHeight="1" thickBot="1" x14ac:dyDescent="0.3">
      <c r="A26" s="205">
        <v>5</v>
      </c>
      <c r="B26" s="24" t="s">
        <v>16</v>
      </c>
      <c r="C26" s="1390" t="s">
        <v>3</v>
      </c>
      <c r="D26" s="1390"/>
      <c r="E26" s="141" t="s">
        <v>8</v>
      </c>
      <c r="F26" s="206" t="e">
        <f>#REF!*2</f>
        <v>#REF!</v>
      </c>
      <c r="G26" s="210">
        <v>0.21</v>
      </c>
      <c r="H26" s="206" t="e">
        <f t="shared" si="0"/>
        <v>#REF!</v>
      </c>
      <c r="I26" s="206" t="e">
        <f>(H26*($I$7+#REF!))+H26</f>
        <v>#REF!</v>
      </c>
      <c r="J26" s="803" t="e">
        <f>'тарифы 2018 (1)'!J26</f>
        <v>#REF!</v>
      </c>
      <c r="K26" s="275" t="e">
        <f>ROUND(I26*#REF!*#REF!*#REF!,0)</f>
        <v>#REF!</v>
      </c>
      <c r="L26" s="173">
        <f>'тарифы 2018 (1)'!L26</f>
        <v>107</v>
      </c>
      <c r="M26" s="173">
        <f>'тарифы 2018 (1)'!N26</f>
        <v>91.244629254960273</v>
      </c>
      <c r="N26" s="173">
        <f>'тарифы 2018 (1)'!P26</f>
        <v>134</v>
      </c>
      <c r="O26" s="173">
        <f>'тарифы 2018 (1)'!R26</f>
        <v>121.06412867181184</v>
      </c>
      <c r="P26" s="173">
        <f>'тарифы 2018 (1)'!T26</f>
        <v>213</v>
      </c>
      <c r="Q26" s="173">
        <f>'тарифы 2018 (1)'!V26</f>
        <v>98.8438018405961</v>
      </c>
      <c r="R26" s="173"/>
      <c r="S26" s="173">
        <f>'тарифы 2018 (1)'!Z26</f>
        <v>161.84</v>
      </c>
      <c r="T26" s="173">
        <f>'тарифы 2018 (1)'!AB26</f>
        <v>223</v>
      </c>
      <c r="U26" s="173">
        <f>'тарифы 2018 (1)'!AD26</f>
        <v>138</v>
      </c>
      <c r="V26" s="173">
        <f>'тарифы 2018 (1)'!AF26</f>
        <v>99</v>
      </c>
      <c r="W26" s="173">
        <f>'тарифы 2018 (1)'!AH26</f>
        <v>77.400000000000006</v>
      </c>
      <c r="X26" s="173">
        <f>'тарифы 2018 (1)'!AJ26</f>
        <v>79.5</v>
      </c>
      <c r="Y26" s="411">
        <v>31</v>
      </c>
      <c r="Z26" s="173">
        <f>'тарифы 2018 (1)'!AN26</f>
        <v>91.3</v>
      </c>
      <c r="AA26" s="173">
        <f>'тарифы 2018 (1)'!AP26</f>
        <v>128.58799999999999</v>
      </c>
      <c r="AB26" s="173">
        <f>'тарифы 2018 (1)'!AR26</f>
        <v>110</v>
      </c>
      <c r="AC26" s="173">
        <f>'тарифы 2018 (1)'!AT26</f>
        <v>97.5</v>
      </c>
      <c r="AD26" s="173">
        <f>'тарифы 2018 (1)'!AV26</f>
        <v>110.4</v>
      </c>
      <c r="AE26" s="173">
        <f>'тарифы 2018 (1)'!AX26</f>
        <v>75</v>
      </c>
      <c r="AF26" s="173">
        <f>'тарифы 2018 (1)'!AZ26</f>
        <v>146.61016949152543</v>
      </c>
      <c r="AG26" s="173">
        <f>'тарифы 2018 (1)'!BB26</f>
        <v>143</v>
      </c>
      <c r="AH26" s="173">
        <f>'тарифы 2018 (1)'!BD26</f>
        <v>192</v>
      </c>
      <c r="AI26" s="173">
        <f>'тарифы 2018 (1)'!BF26</f>
        <v>107</v>
      </c>
      <c r="AJ26" s="173">
        <f>'тарифы 2018 (1)'!BH26</f>
        <v>120</v>
      </c>
      <c r="AK26" s="173">
        <f>'тарифы 2018 (1)'!BJ26</f>
        <v>76.27</v>
      </c>
      <c r="AL26" s="173">
        <f>'тарифы 2018 (1)'!BL26</f>
        <v>62</v>
      </c>
      <c r="AM26" s="173">
        <f>'тарифы 2018 (1)'!BN26</f>
        <v>109</v>
      </c>
      <c r="AN26" s="173">
        <f>'тарифы 2018 (1)'!BP26</f>
        <v>162.80000000000001</v>
      </c>
      <c r="AO26" s="787">
        <f t="shared" si="1"/>
        <v>118.08431175924622</v>
      </c>
      <c r="AP26" s="787" t="e">
        <f t="shared" si="2"/>
        <v>#REF!</v>
      </c>
    </row>
    <row r="27" spans="1:42" s="195" customFormat="1" ht="105.75" customHeight="1" thickBot="1" x14ac:dyDescent="0.3">
      <c r="A27" s="205">
        <v>6</v>
      </c>
      <c r="B27" s="207" t="s">
        <v>377</v>
      </c>
      <c r="C27" s="1390" t="s">
        <v>17</v>
      </c>
      <c r="D27" s="1390"/>
      <c r="E27" s="148" t="s">
        <v>386</v>
      </c>
      <c r="F27" s="208" t="e">
        <f>#REF!+#REF!</f>
        <v>#REF!</v>
      </c>
      <c r="G27" s="210">
        <v>0.81</v>
      </c>
      <c r="H27" s="206" t="e">
        <f>F27*G27/2</f>
        <v>#REF!</v>
      </c>
      <c r="I27" s="206" t="e">
        <f>(H27*($I$7+#REF!))+H27</f>
        <v>#REF!</v>
      </c>
      <c r="J27" s="803" t="e">
        <f>'тарифы 2018 (1)'!J27</f>
        <v>#REF!</v>
      </c>
      <c r="K27" s="275" t="e">
        <f>ROUND(I27*#REF!*#REF!*#REF!,0)</f>
        <v>#REF!</v>
      </c>
      <c r="L27" s="173">
        <f>'тарифы 2018 (1)'!L27</f>
        <v>307</v>
      </c>
      <c r="M27" s="173">
        <f>'тарифы 2018 (1)'!N27</f>
        <v>280.40221447269653</v>
      </c>
      <c r="N27" s="173"/>
      <c r="O27" s="173">
        <f>'тарифы 2018 (1)'!R27</f>
        <v>346.83701533756147</v>
      </c>
      <c r="P27" s="173">
        <f>'тарифы 2018 (1)'!T27</f>
        <v>821</v>
      </c>
      <c r="Q27" s="173">
        <f>'тарифы 2018 (1)'!V27</f>
        <v>282.86636379267361</v>
      </c>
      <c r="R27" s="173">
        <f>'тарифы 2018 (1)'!X27</f>
        <v>610</v>
      </c>
      <c r="S27" s="173">
        <f>'тарифы 2018 (1)'!Z27</f>
        <v>474.55</v>
      </c>
      <c r="T27" s="173">
        <f>'тарифы 2018 (1)'!AB27</f>
        <v>618</v>
      </c>
      <c r="U27" s="173">
        <f>'тарифы 2018 (1)'!AD27</f>
        <v>365</v>
      </c>
      <c r="V27" s="173">
        <f>'тарифы 2018 (1)'!AF27</f>
        <v>133</v>
      </c>
      <c r="W27" s="173">
        <f>'тарифы 2018 (1)'!AH27</f>
        <v>235.35</v>
      </c>
      <c r="X27" s="173">
        <f>'тарифы 2018 (1)'!AJ27</f>
        <v>237.44</v>
      </c>
      <c r="Y27" s="173">
        <v>586.96</v>
      </c>
      <c r="Z27" s="173">
        <f>'тарифы 2018 (1)'!AN27</f>
        <v>275.83</v>
      </c>
      <c r="AA27" s="173">
        <f>'тарифы 2018 (1)'!AP27</f>
        <v>430.35499999999996</v>
      </c>
      <c r="AB27" s="173">
        <f>'тарифы 2018 (1)'!AR27</f>
        <v>316</v>
      </c>
      <c r="AC27" s="173">
        <f>'тарифы 2018 (1)'!AT27</f>
        <v>309.64999999999998</v>
      </c>
      <c r="AD27" s="173">
        <f>'тарифы 2018 (1)'!AV27</f>
        <v>372.8</v>
      </c>
      <c r="AE27" s="173">
        <f>'тарифы 2018 (1)'!AX27</f>
        <v>568.38</v>
      </c>
      <c r="AF27" s="173">
        <f>'тарифы 2018 (1)'!AZ27</f>
        <v>867.96610169491532</v>
      </c>
      <c r="AG27" s="173">
        <f>'тарифы 2018 (1)'!BB27</f>
        <v>445</v>
      </c>
      <c r="AH27" s="173">
        <f>'тарифы 2018 (1)'!BD27</f>
        <v>562</v>
      </c>
      <c r="AI27" s="173"/>
      <c r="AJ27" s="173">
        <f>'тарифы 2018 (1)'!BH27</f>
        <v>347</v>
      </c>
      <c r="AK27" s="173">
        <f>'тарифы 2018 (1)'!BJ27</f>
        <v>219.49</v>
      </c>
      <c r="AL27" s="173">
        <f>'тарифы 2018 (1)'!BL27</f>
        <v>188</v>
      </c>
      <c r="AM27" s="173">
        <f>'тарифы 2018 (1)'!BN27</f>
        <v>355</v>
      </c>
      <c r="AN27" s="173">
        <f>'тарифы 2018 (1)'!BP27</f>
        <v>533.5</v>
      </c>
      <c r="AO27" s="787">
        <f t="shared" si="1"/>
        <v>410.7176553814017</v>
      </c>
      <c r="AP27" s="787" t="e">
        <f t="shared" si="2"/>
        <v>#REF!</v>
      </c>
    </row>
    <row r="28" spans="1:42" s="195" customFormat="1" ht="94.5" customHeight="1" thickBot="1" x14ac:dyDescent="0.3">
      <c r="A28" s="209">
        <v>7</v>
      </c>
      <c r="B28" s="207" t="s">
        <v>423</v>
      </c>
      <c r="C28" s="1156" t="s">
        <v>17</v>
      </c>
      <c r="D28" s="1156"/>
      <c r="E28" s="148" t="s">
        <v>386</v>
      </c>
      <c r="F28" s="208" t="e">
        <f>#REF!+#REF!</f>
        <v>#REF!</v>
      </c>
      <c r="G28" s="210">
        <v>0.6</v>
      </c>
      <c r="H28" s="206" t="e">
        <f>F28*G28/2</f>
        <v>#REF!</v>
      </c>
      <c r="I28" s="206" t="e">
        <f>(H28*($I$7+#REF!))+H28</f>
        <v>#REF!</v>
      </c>
      <c r="J28" s="803" t="e">
        <f>'тарифы 2018 (1)'!J28</f>
        <v>#REF!</v>
      </c>
      <c r="K28" s="275" t="e">
        <f>ROUND(I28*#REF!*#REF!*#REF!,0)</f>
        <v>#REF!</v>
      </c>
      <c r="L28" s="173">
        <f>'тарифы 2018 (1)'!L28</f>
        <v>232</v>
      </c>
      <c r="M28" s="173">
        <f>'тарифы 2018 (1)'!N28</f>
        <v>209.89459669209808</v>
      </c>
      <c r="N28" s="173"/>
      <c r="O28" s="173">
        <f>'тарифы 2018 (1)'!R28</f>
        <v>260.66545332657557</v>
      </c>
      <c r="P28" s="173">
        <f>'тарифы 2018 (1)'!T28</f>
        <v>608</v>
      </c>
      <c r="Q28" s="173">
        <f>'тарифы 2018 (1)'!V28</f>
        <v>318.8509736793423</v>
      </c>
      <c r="R28" s="173">
        <f>'тарифы 2018 (1)'!X28</f>
        <v>452</v>
      </c>
      <c r="S28" s="173">
        <f>'тарифы 2018 (1)'!Z28</f>
        <v>351.52</v>
      </c>
      <c r="T28" s="173">
        <f>'тарифы 2018 (1)'!AB28</f>
        <v>458</v>
      </c>
      <c r="U28" s="173">
        <f>'тарифы 2018 (1)'!AD28</f>
        <v>413</v>
      </c>
      <c r="V28" s="173">
        <f>'тарифы 2018 (1)'!AF28</f>
        <v>131</v>
      </c>
      <c r="W28" s="173">
        <f>'тарифы 2018 (1)'!AH28</f>
        <v>173.64</v>
      </c>
      <c r="X28" s="173">
        <f>'тарифы 2018 (1)'!AJ28</f>
        <v>175.73</v>
      </c>
      <c r="Y28" s="173">
        <v>435.16</v>
      </c>
      <c r="Z28" s="173">
        <f>'тарифы 2018 (1)'!AN28</f>
        <v>204.32</v>
      </c>
      <c r="AA28" s="173">
        <f>'тарифы 2018 (1)'!AP28</f>
        <v>318.35899999999998</v>
      </c>
      <c r="AB28" s="173">
        <f>'тарифы 2018 (1)'!AR28</f>
        <v>234</v>
      </c>
      <c r="AC28" s="173">
        <f>'тарифы 2018 (1)'!AT28</f>
        <v>233.9</v>
      </c>
      <c r="AD28" s="173">
        <f>'тарифы 2018 (1)'!AV28</f>
        <v>276.8</v>
      </c>
      <c r="AE28" s="173">
        <f>'тарифы 2018 (1)'!AX28</f>
        <v>568.38</v>
      </c>
      <c r="AF28" s="173">
        <f>'тарифы 2018 (1)'!AZ28</f>
        <v>641.52542372881362</v>
      </c>
      <c r="AG28" s="173">
        <f>'тарифы 2018 (1)'!BB28</f>
        <v>331</v>
      </c>
      <c r="AH28" s="173">
        <f>'тарифы 2018 (1)'!BD28</f>
        <v>416</v>
      </c>
      <c r="AI28" s="173"/>
      <c r="AJ28" s="173">
        <f>'тарифы 2018 (1)'!BH28</f>
        <v>261</v>
      </c>
      <c r="AK28" s="173">
        <f>'тарифы 2018 (1)'!BJ28</f>
        <v>248.31</v>
      </c>
      <c r="AL28" s="173">
        <f>'тарифы 2018 (1)'!BL28</f>
        <v>142</v>
      </c>
      <c r="AM28" s="173">
        <f>'тарифы 2018 (1)'!BN28</f>
        <v>263</v>
      </c>
      <c r="AN28" s="173">
        <f>'тарифы 2018 (1)'!BP28</f>
        <v>396.00000000000006</v>
      </c>
      <c r="AO28" s="787">
        <f t="shared" si="1"/>
        <v>324.22427583062336</v>
      </c>
      <c r="AP28" s="787" t="e">
        <f t="shared" si="2"/>
        <v>#REF!</v>
      </c>
    </row>
    <row r="29" spans="1:42" s="195" customFormat="1" ht="75.75" customHeight="1" thickBot="1" x14ac:dyDescent="0.3">
      <c r="A29" s="205">
        <v>8</v>
      </c>
      <c r="B29" s="207" t="s">
        <v>18</v>
      </c>
      <c r="C29" s="1390" t="s">
        <v>17</v>
      </c>
      <c r="D29" s="1390"/>
      <c r="E29" s="141" t="s">
        <v>381</v>
      </c>
      <c r="F29" s="206" t="e">
        <f>#REF!</f>
        <v>#REF!</v>
      </c>
      <c r="G29" s="141">
        <v>4.83</v>
      </c>
      <c r="H29" s="206" t="e">
        <f t="shared" ref="H29:H35" si="3">F29*G29</f>
        <v>#REF!</v>
      </c>
      <c r="I29" s="206" t="e">
        <f>(H29*($I$7+#REF!))+H29</f>
        <v>#REF!</v>
      </c>
      <c r="J29" s="803" t="e">
        <f>'тарифы 2018 (1)'!J29</f>
        <v>#REF!</v>
      </c>
      <c r="K29" s="275" t="e">
        <f>ROUND(I29*#REF!*#REF!*#REF!,0)</f>
        <v>#REF!</v>
      </c>
      <c r="L29" s="173">
        <f>'тарифы 2018 (1)'!L29</f>
        <v>2797</v>
      </c>
      <c r="M29" s="173">
        <f>'тарифы 2018 (1)'!N29</f>
        <v>2098.6264728640863</v>
      </c>
      <c r="N29" s="173"/>
      <c r="O29" s="173">
        <f>'тарифы 2018 (1)'!R29</f>
        <v>2784.474959451672</v>
      </c>
      <c r="P29" s="173">
        <f>'тарифы 2018 (1)'!T29</f>
        <v>5080</v>
      </c>
      <c r="Q29" s="173">
        <f>'тарифы 2018 (1)'!V29</f>
        <v>2273.4074423337111</v>
      </c>
      <c r="R29" s="173"/>
      <c r="S29" s="173">
        <f>'тарифы 2018 (1)'!Z29</f>
        <v>3722.4</v>
      </c>
      <c r="T29" s="173">
        <f>'тарифы 2018 (1)'!AB29</f>
        <v>5140</v>
      </c>
      <c r="U29" s="173">
        <f>'тарифы 2018 (1)'!AD29</f>
        <v>3324</v>
      </c>
      <c r="V29" s="173">
        <f>'тарифы 2018 (1)'!AF29</f>
        <v>2622</v>
      </c>
      <c r="W29" s="173">
        <f>'тарифы 2018 (1)'!AH29</f>
        <v>1991.58</v>
      </c>
      <c r="X29" s="173">
        <f>'тарифы 2018 (1)'!AJ29</f>
        <v>1827.36</v>
      </c>
      <c r="Y29" s="411">
        <v>713.6</v>
      </c>
      <c r="Z29" s="173">
        <f>'тарифы 2018 (1)'!AN29</f>
        <v>2099.83</v>
      </c>
      <c r="AA29" s="173">
        <f>'тарифы 2018 (1)'!AP29</f>
        <v>2964.7829999999999</v>
      </c>
      <c r="AB29" s="173">
        <f>'тарифы 2018 (1)'!AR29</f>
        <v>2532</v>
      </c>
      <c r="AC29" s="173">
        <f>'тарифы 2018 (1)'!AT29</f>
        <v>2242.4299999999998</v>
      </c>
      <c r="AD29" s="173">
        <f>'тарифы 2018 (1)'!AV29</f>
        <v>2521.6000000000004</v>
      </c>
      <c r="AE29" s="173">
        <f>'тарифы 2018 (1)'!AX29</f>
        <v>4126.95</v>
      </c>
      <c r="AF29" s="173">
        <f>'тарифы 2018 (1)'!AZ29</f>
        <v>3376.2711864406783</v>
      </c>
      <c r="AG29" s="173">
        <f>'тарифы 2018 (1)'!BB29</f>
        <v>3539</v>
      </c>
      <c r="AH29" s="173">
        <f>'тарифы 2018 (1)'!BD29</f>
        <v>4422</v>
      </c>
      <c r="AI29" s="173">
        <f>'тарифы 2018 (1)'!BF29</f>
        <v>2681</v>
      </c>
      <c r="AJ29" s="173">
        <f>'тарифы 2018 (1)'!BH29</f>
        <v>2761</v>
      </c>
      <c r="AK29" s="173">
        <f>'тарифы 2018 (1)'!BJ29</f>
        <v>1758.47</v>
      </c>
      <c r="AL29" s="173">
        <f>'тарифы 2018 (1)'!BL29</f>
        <v>1514</v>
      </c>
      <c r="AM29" s="173">
        <f>'тарифы 2018 (1)'!BN29</f>
        <v>2509</v>
      </c>
      <c r="AN29" s="173">
        <f>'тарифы 2018 (1)'!BP29</f>
        <v>3754.3</v>
      </c>
      <c r="AO29" s="787">
        <f t="shared" si="1"/>
        <v>2858.41048374408</v>
      </c>
      <c r="AP29" s="787" t="e">
        <f t="shared" si="2"/>
        <v>#REF!</v>
      </c>
    </row>
    <row r="30" spans="1:42" s="195" customFormat="1" ht="54.75" customHeight="1" thickBot="1" x14ac:dyDescent="0.3">
      <c r="A30" s="205">
        <v>9</v>
      </c>
      <c r="B30" s="24" t="s">
        <v>19</v>
      </c>
      <c r="C30" s="1390" t="s">
        <v>17</v>
      </c>
      <c r="D30" s="1390"/>
      <c r="E30" s="141" t="s">
        <v>8</v>
      </c>
      <c r="F30" s="206" t="e">
        <f>#REF!</f>
        <v>#REF!</v>
      </c>
      <c r="G30" s="141">
        <v>1.04</v>
      </c>
      <c r="H30" s="206" t="e">
        <f t="shared" si="3"/>
        <v>#REF!</v>
      </c>
      <c r="I30" s="206" t="e">
        <f>(H30*($I$7+#REF!))+H30</f>
        <v>#REF!</v>
      </c>
      <c r="J30" s="803" t="e">
        <f>'тарифы 2018 (1)'!J30</f>
        <v>#REF!</v>
      </c>
      <c r="K30" s="275" t="e">
        <f>ROUND(I30*#REF!*#REF!*#REF!,0)</f>
        <v>#REF!</v>
      </c>
      <c r="L30" s="173">
        <f>'тарифы 2018 (1)'!L30</f>
        <v>602</v>
      </c>
      <c r="M30" s="173">
        <f>'тарифы 2018 (1)'!N30</f>
        <v>451.87816392932712</v>
      </c>
      <c r="N30" s="173"/>
      <c r="O30" s="173">
        <f>'тарифы 2018 (1)'!R30</f>
        <v>599.5556848508777</v>
      </c>
      <c r="P30" s="173">
        <f>'тарифы 2018 (1)'!T30</f>
        <v>1094</v>
      </c>
      <c r="Q30" s="173">
        <f>'тарифы 2018 (1)'!V30</f>
        <v>489.51216149628556</v>
      </c>
      <c r="R30" s="173"/>
      <c r="S30" s="173">
        <f>'тарифы 2018 (1)'!Z30</f>
        <v>801.51</v>
      </c>
      <c r="T30" s="173">
        <f>'тарифы 2018 (1)'!AB30</f>
        <v>1107</v>
      </c>
      <c r="U30" s="173">
        <f>'тарифы 2018 (1)'!AD30</f>
        <v>716</v>
      </c>
      <c r="V30" s="173">
        <f>'тарифы 2018 (1)'!AF30</f>
        <v>565</v>
      </c>
      <c r="W30" s="173">
        <f>'тарифы 2018 (1)'!AH30</f>
        <v>428.86</v>
      </c>
      <c r="X30" s="173">
        <f>'тарифы 2018 (1)'!AJ30</f>
        <v>393.3</v>
      </c>
      <c r="Y30" s="411">
        <v>153.69999999999999</v>
      </c>
      <c r="Z30" s="173">
        <f>'тарифы 2018 (1)'!AN30</f>
        <v>452.14</v>
      </c>
      <c r="AA30" s="173">
        <f>'тарифы 2018 (1)'!AP30</f>
        <v>638.79199999999992</v>
      </c>
      <c r="AB30" s="173">
        <f>'тарифы 2018 (1)'!AR30</f>
        <v>545</v>
      </c>
      <c r="AC30" s="173">
        <f>'тарифы 2018 (1)'!AT30</f>
        <v>482.84</v>
      </c>
      <c r="AD30" s="173">
        <f>'тарифы 2018 (1)'!AV30</f>
        <v>542.4</v>
      </c>
      <c r="AE30" s="173">
        <f>'тарифы 2018 (1)'!AX30</f>
        <v>1737.98</v>
      </c>
      <c r="AF30" s="173">
        <f>'тарифы 2018 (1)'!AZ30</f>
        <v>727.11864406779659</v>
      </c>
      <c r="AG30" s="173">
        <f>'тарифы 2018 (1)'!BB30</f>
        <v>762</v>
      </c>
      <c r="AH30" s="173">
        <f>'тарифы 2018 (1)'!BD30</f>
        <v>952</v>
      </c>
      <c r="AI30" s="173">
        <f>'тарифы 2018 (1)'!BF30</f>
        <v>577</v>
      </c>
      <c r="AJ30" s="173">
        <f>'тарифы 2018 (1)'!BH30</f>
        <v>594</v>
      </c>
      <c r="AK30" s="173">
        <f>'тарифы 2018 (1)'!BJ30</f>
        <v>378.81</v>
      </c>
      <c r="AL30" s="173">
        <f>'тарифы 2018 (1)'!BL30</f>
        <v>326</v>
      </c>
      <c r="AM30" s="173">
        <f>'тарифы 2018 (1)'!BN30</f>
        <v>540</v>
      </c>
      <c r="AN30" s="173">
        <f>'тарифы 2018 (1)'!BP30</f>
        <v>808.50000000000011</v>
      </c>
      <c r="AO30" s="787">
        <f t="shared" si="1"/>
        <v>646.92209830904767</v>
      </c>
      <c r="AP30" s="787" t="e">
        <f t="shared" si="2"/>
        <v>#REF!</v>
      </c>
    </row>
    <row r="31" spans="1:42" s="195" customFormat="1" ht="45" customHeight="1" x14ac:dyDescent="0.25">
      <c r="A31" s="1452">
        <v>10</v>
      </c>
      <c r="B31" s="1454" t="s">
        <v>20</v>
      </c>
      <c r="C31" s="1402" t="s">
        <v>17</v>
      </c>
      <c r="D31" s="1402"/>
      <c r="E31" s="143" t="s">
        <v>21</v>
      </c>
      <c r="F31" s="211" t="e">
        <f>#REF!</f>
        <v>#REF!</v>
      </c>
      <c r="G31" s="143">
        <v>0.74</v>
      </c>
      <c r="H31" s="211" t="e">
        <f t="shared" si="3"/>
        <v>#REF!</v>
      </c>
      <c r="I31" s="1396" t="e">
        <f>((H31+H32+H33+H34)*($I$7+#REF!))+(H31+H32+H33+H34)</f>
        <v>#REF!</v>
      </c>
      <c r="J31" s="1492" t="e">
        <f>'тарифы 2018 (1)'!J31</f>
        <v>#REF!</v>
      </c>
      <c r="K31" s="1405" t="e">
        <f>ROUND((I31)*#REF!*#REF!*#REF!,0)</f>
        <v>#REF!</v>
      </c>
      <c r="L31" s="173">
        <f>'тарифы 2018 (1)'!L31</f>
        <v>812</v>
      </c>
      <c r="M31" s="173">
        <f>'тарифы 2018 (1)'!N31</f>
        <v>644.27</v>
      </c>
      <c r="N31" s="173">
        <f>'тарифы 2018 (1)'!P31</f>
        <v>1007</v>
      </c>
      <c r="O31" s="173">
        <f>'тарифы 2018 (1)'!R31</f>
        <v>827.51</v>
      </c>
      <c r="P31" s="173">
        <f>'тарифы 2018 (1)'!T31</f>
        <v>782</v>
      </c>
      <c r="Q31" s="173">
        <f>'тарифы 2018 (1)'!V31</f>
        <v>699.1498713907871</v>
      </c>
      <c r="R31" s="173"/>
      <c r="S31" s="173">
        <f>'тарифы 2018 (1)'!Z31</f>
        <v>1195.1500000000001</v>
      </c>
      <c r="T31" s="173">
        <f>'тарифы 2018 (1)'!AB31</f>
        <v>1658</v>
      </c>
      <c r="U31" s="173">
        <f>'тарифы 2018 (1)'!AD31</f>
        <v>591</v>
      </c>
      <c r="V31" s="173">
        <f>'тарифы 2018 (1)'!AF31</f>
        <v>834</v>
      </c>
      <c r="W31" s="173">
        <f>'тарифы 2018 (1)'!AH31</f>
        <v>647.47</v>
      </c>
      <c r="X31" s="173">
        <f>'тарифы 2018 (1)'!AJ31</f>
        <v>576.35</v>
      </c>
      <c r="Y31" s="420">
        <v>2099</v>
      </c>
      <c r="Z31" s="173">
        <f>'тарифы 2018 (1)'!AN31</f>
        <v>668.35</v>
      </c>
      <c r="AA31" s="173">
        <f>'тарифы 2018 (1)'!AP31</f>
        <v>875.22799999999995</v>
      </c>
      <c r="AB31" s="173">
        <f>'тарифы 2018 (1)'!AR31</f>
        <v>752</v>
      </c>
      <c r="AC31" s="173">
        <f>'тарифы 2018 (1)'!AT31</f>
        <v>691.74</v>
      </c>
      <c r="AD31" s="173">
        <f>'тарифы 2018 (1)'!AV31</f>
        <v>788.80000000000007</v>
      </c>
      <c r="AE31" s="173">
        <f>'тарифы 2018 (1)'!AX31</f>
        <v>1737.98</v>
      </c>
      <c r="AF31" s="173">
        <f>'тарифы 2018 (1)'!AZ31</f>
        <v>1086.4406779661017</v>
      </c>
      <c r="AG31" s="173">
        <f>'тарифы 2018 (1)'!BB31</f>
        <v>1088</v>
      </c>
      <c r="AH31" s="173">
        <f>'тарифы 2018 (1)'!BD31</f>
        <v>1276</v>
      </c>
      <c r="AI31" s="173">
        <f>'тарифы 2018 (1)'!BF31</f>
        <v>845</v>
      </c>
      <c r="AJ31" s="173">
        <f>'тарифы 2018 (1)'!BH31</f>
        <v>901</v>
      </c>
      <c r="AK31" s="173">
        <f>'тарифы 2018 (1)'!BJ31</f>
        <v>564.41</v>
      </c>
      <c r="AL31" s="173">
        <f>'тарифы 2018 (1)'!BL31</f>
        <v>476</v>
      </c>
      <c r="AM31" s="173">
        <f>'тарифы 2018 (1)'!BN31</f>
        <v>745</v>
      </c>
      <c r="AN31" s="173">
        <f>'тарифы 2018 (1)'!BP31</f>
        <v>1206.7</v>
      </c>
      <c r="AO31" s="787">
        <f>AVERAGE(L31:AN34)</f>
        <v>931.26959104846014</v>
      </c>
      <c r="AP31" s="1477" t="e">
        <f t="shared" si="2"/>
        <v>#REF!</v>
      </c>
    </row>
    <row r="32" spans="1:42" s="195" customFormat="1" ht="45" customHeight="1" x14ac:dyDescent="0.25">
      <c r="A32" s="1182"/>
      <c r="B32" s="1455"/>
      <c r="C32" s="1412"/>
      <c r="D32" s="1412"/>
      <c r="E32" s="212" t="s">
        <v>22</v>
      </c>
      <c r="F32" s="213" t="e">
        <f>#REF!</f>
        <v>#REF!</v>
      </c>
      <c r="G32" s="212">
        <v>0.37</v>
      </c>
      <c r="H32" s="213" t="e">
        <f t="shared" si="3"/>
        <v>#REF!</v>
      </c>
      <c r="I32" s="1414"/>
      <c r="J32" s="1493" t="e">
        <f>'тарифы 2018 (1)'!J32</f>
        <v>#REF!</v>
      </c>
      <c r="K32" s="1406"/>
      <c r="L32" s="173"/>
      <c r="M32" s="173"/>
      <c r="N32" s="173"/>
      <c r="O32" s="173"/>
      <c r="P32" s="173"/>
      <c r="Q32" s="173"/>
      <c r="R32" s="173"/>
      <c r="S32" s="173"/>
      <c r="T32" s="173"/>
      <c r="U32" s="173"/>
      <c r="V32" s="173"/>
      <c r="W32" s="173"/>
      <c r="X32" s="173"/>
      <c r="Y32" s="421"/>
      <c r="Z32" s="173"/>
      <c r="AA32" s="173"/>
      <c r="AB32" s="173"/>
      <c r="AC32" s="173"/>
      <c r="AD32" s="173"/>
      <c r="AE32" s="173"/>
      <c r="AF32" s="173"/>
      <c r="AG32" s="173"/>
      <c r="AH32" s="173"/>
      <c r="AI32" s="173"/>
      <c r="AJ32" s="173"/>
      <c r="AK32" s="173"/>
      <c r="AL32" s="173"/>
      <c r="AM32" s="173"/>
      <c r="AN32" s="173"/>
      <c r="AO32" s="787"/>
      <c r="AP32" s="1477"/>
    </row>
    <row r="33" spans="1:42" s="195" customFormat="1" ht="45" customHeight="1" x14ac:dyDescent="0.25">
      <c r="A33" s="1182"/>
      <c r="B33" s="1455"/>
      <c r="C33" s="1412"/>
      <c r="D33" s="1412"/>
      <c r="E33" s="212" t="s">
        <v>23</v>
      </c>
      <c r="F33" s="213" t="e">
        <f>#REF!</f>
        <v>#REF!</v>
      </c>
      <c r="G33" s="212">
        <v>0.11</v>
      </c>
      <c r="H33" s="213" t="e">
        <f t="shared" si="3"/>
        <v>#REF!</v>
      </c>
      <c r="I33" s="1414"/>
      <c r="J33" s="1493" t="e">
        <f>'тарифы 2018 (1)'!J33</f>
        <v>#REF!</v>
      </c>
      <c r="K33" s="1406"/>
      <c r="L33" s="173"/>
      <c r="M33" s="173"/>
      <c r="N33" s="173"/>
      <c r="O33" s="173"/>
      <c r="P33" s="173"/>
      <c r="Q33" s="173"/>
      <c r="R33" s="173"/>
      <c r="S33" s="173"/>
      <c r="T33" s="173"/>
      <c r="U33" s="173"/>
      <c r="V33" s="173"/>
      <c r="W33" s="173"/>
      <c r="X33" s="173"/>
      <c r="Y33" s="421"/>
      <c r="Z33" s="173"/>
      <c r="AA33" s="173"/>
      <c r="AB33" s="173"/>
      <c r="AC33" s="173"/>
      <c r="AD33" s="173"/>
      <c r="AE33" s="173"/>
      <c r="AF33" s="173"/>
      <c r="AG33" s="173"/>
      <c r="AH33" s="173"/>
      <c r="AI33" s="173"/>
      <c r="AJ33" s="173"/>
      <c r="AK33" s="173"/>
      <c r="AL33" s="173"/>
      <c r="AM33" s="173"/>
      <c r="AN33" s="173"/>
      <c r="AO33" s="787"/>
      <c r="AP33" s="1477"/>
    </row>
    <row r="34" spans="1:42" s="195" customFormat="1" ht="45" customHeight="1" thickBot="1" x14ac:dyDescent="0.3">
      <c r="A34" s="1453"/>
      <c r="B34" s="1456"/>
      <c r="C34" s="1413"/>
      <c r="D34" s="1413"/>
      <c r="E34" s="214" t="s">
        <v>24</v>
      </c>
      <c r="F34" s="215" t="e">
        <f>#REF!</f>
        <v>#REF!</v>
      </c>
      <c r="G34" s="214">
        <v>0.2</v>
      </c>
      <c r="H34" s="215" t="e">
        <f t="shared" si="3"/>
        <v>#REF!</v>
      </c>
      <c r="I34" s="1397"/>
      <c r="J34" s="1493" t="e">
        <f>'тарифы 2018 (1)'!J34</f>
        <v>#REF!</v>
      </c>
      <c r="K34" s="1406"/>
      <c r="L34" s="173"/>
      <c r="M34" s="173"/>
      <c r="N34" s="173"/>
      <c r="O34" s="173"/>
      <c r="P34" s="173"/>
      <c r="Q34" s="173"/>
      <c r="R34" s="173"/>
      <c r="S34" s="173"/>
      <c r="T34" s="173"/>
      <c r="U34" s="173"/>
      <c r="V34" s="173"/>
      <c r="W34" s="173"/>
      <c r="X34" s="173"/>
      <c r="Y34" s="422"/>
      <c r="Z34" s="173"/>
      <c r="AA34" s="173"/>
      <c r="AB34" s="173"/>
      <c r="AC34" s="173"/>
      <c r="AD34" s="173"/>
      <c r="AE34" s="173"/>
      <c r="AF34" s="173"/>
      <c r="AG34" s="173"/>
      <c r="AH34" s="173"/>
      <c r="AI34" s="173"/>
      <c r="AJ34" s="173"/>
      <c r="AK34" s="173"/>
      <c r="AL34" s="173"/>
      <c r="AM34" s="173"/>
      <c r="AN34" s="173"/>
      <c r="AO34" s="787"/>
      <c r="AP34" s="1477"/>
    </row>
    <row r="35" spans="1:42" s="195" customFormat="1" ht="56.25" customHeight="1" thickBot="1" x14ac:dyDescent="0.3">
      <c r="A35" s="205">
        <v>11</v>
      </c>
      <c r="B35" s="24" t="s">
        <v>25</v>
      </c>
      <c r="C35" s="1390" t="s">
        <v>26</v>
      </c>
      <c r="D35" s="1390"/>
      <c r="E35" s="141" t="s">
        <v>382</v>
      </c>
      <c r="F35" s="206" t="e">
        <f>#REF!</f>
        <v>#REF!</v>
      </c>
      <c r="G35" s="141">
        <v>0.15</v>
      </c>
      <c r="H35" s="206" t="e">
        <f t="shared" si="3"/>
        <v>#REF!</v>
      </c>
      <c r="I35" s="206" t="e">
        <f>(H35*($I$7+#REF!))+H35</f>
        <v>#REF!</v>
      </c>
      <c r="J35" s="803" t="e">
        <f>'тарифы 2018 (1)'!J35</f>
        <v>#REF!</v>
      </c>
      <c r="K35" s="275" t="e">
        <f>ROUND(I35*#REF!*#REF!*#REF!,0)</f>
        <v>#REF!</v>
      </c>
      <c r="L35" s="173">
        <f>'тарифы 2018 (1)'!L35</f>
        <v>76</v>
      </c>
      <c r="M35" s="173">
        <f>'тарифы 2018 (1)'!N35</f>
        <v>57.149755980033937</v>
      </c>
      <c r="N35" s="173">
        <f>'тарифы 2018 (1)'!P35</f>
        <v>75.371138525705604</v>
      </c>
      <c r="O35" s="173">
        <f>'тарифы 2018 (1)'!R35</f>
        <v>75.371138525705604</v>
      </c>
      <c r="P35" s="173">
        <f>'тарифы 2018 (1)'!T35</f>
        <v>152</v>
      </c>
      <c r="Q35" s="173">
        <f>'тарифы 2018 (1)'!V35</f>
        <v>61.492687781016002</v>
      </c>
      <c r="R35" s="173"/>
      <c r="S35" s="173">
        <f>'тарифы 2018 (1)'!Z35</f>
        <v>104.1</v>
      </c>
      <c r="T35" s="173">
        <f>'тарифы 2018 (1)'!AB35</f>
        <v>137</v>
      </c>
      <c r="U35" s="173">
        <f>'тарифы 2018 (1)'!AD35</f>
        <v>86</v>
      </c>
      <c r="V35" s="173">
        <f>'тарифы 2018 (1)'!AF35</f>
        <v>67</v>
      </c>
      <c r="W35" s="173">
        <f>'тарифы 2018 (1)'!AH35</f>
        <v>49.16</v>
      </c>
      <c r="X35" s="173">
        <f>'тарифы 2018 (1)'!AJ35</f>
        <v>50.21</v>
      </c>
      <c r="Y35" s="411">
        <v>452</v>
      </c>
      <c r="Z35" s="173">
        <f>'тарифы 2018 (1)'!AN35</f>
        <v>56.72</v>
      </c>
      <c r="AA35" s="173">
        <f>'тарифы 2018 (1)'!AP35</f>
        <v>79.84899999999999</v>
      </c>
      <c r="AB35" s="173">
        <f>'тарифы 2018 (1)'!AR35</f>
        <v>69</v>
      </c>
      <c r="AC35" s="173">
        <f>'тарифы 2018 (1)'!AT35</f>
        <v>65.19</v>
      </c>
      <c r="AD35" s="173">
        <f>'тарифы 2018 (1)'!AV35</f>
        <v>68.8</v>
      </c>
      <c r="AE35" s="173">
        <f>'тарифы 2018 (1)'!AX35</f>
        <v>0.59867199999999998</v>
      </c>
      <c r="AF35" s="173">
        <f>'тарифы 2018 (1)'!AZ35</f>
        <v>91.525423728813564</v>
      </c>
      <c r="AG35" s="173">
        <f>'тарифы 2018 (1)'!BB35</f>
        <v>92</v>
      </c>
      <c r="AH35" s="173">
        <f>'тарифы 2018 (1)'!BD35</f>
        <v>120</v>
      </c>
      <c r="AI35" s="173">
        <f>'тарифы 2018 (1)'!BF35</f>
        <v>67</v>
      </c>
      <c r="AJ35" s="173">
        <f>'тарифы 2018 (1)'!BH35</f>
        <v>75</v>
      </c>
      <c r="AK35" s="173">
        <f>'тарифы 2018 (1)'!BJ35</f>
        <v>47.46</v>
      </c>
      <c r="AL35" s="173">
        <f>'тарифы 2018 (1)'!BL35</f>
        <v>44</v>
      </c>
      <c r="AM35" s="173">
        <f>'тарифы 2018 (1)'!BN35</f>
        <v>73</v>
      </c>
      <c r="AN35" s="173">
        <f>'тарифы 2018 (1)'!BP35</f>
        <v>105.60000000000001</v>
      </c>
      <c r="AO35" s="787">
        <f>AVERAGE(L35:AN35)</f>
        <v>89.235636305045531</v>
      </c>
      <c r="AP35" s="787" t="e">
        <f>AO35*100/J35</f>
        <v>#REF!</v>
      </c>
    </row>
    <row r="36" spans="1:42" s="195" customFormat="1" ht="42" customHeight="1" thickBot="1" x14ac:dyDescent="0.3">
      <c r="A36" s="1499" t="s">
        <v>27</v>
      </c>
      <c r="B36" s="1500"/>
      <c r="C36" s="794"/>
      <c r="D36" s="794"/>
      <c r="E36" s="794"/>
      <c r="F36" s="794"/>
      <c r="G36" s="794"/>
      <c r="H36" s="794"/>
      <c r="I36" s="794"/>
      <c r="J36" s="804"/>
      <c r="K36" s="794"/>
      <c r="L36" s="328"/>
      <c r="M36" s="328"/>
      <c r="N36" s="328"/>
      <c r="O36" s="328"/>
      <c r="P36" s="328"/>
      <c r="Q36" s="328"/>
      <c r="R36" s="328"/>
      <c r="S36" s="328"/>
      <c r="T36" s="328"/>
      <c r="U36" s="328"/>
      <c r="V36" s="328"/>
      <c r="W36" s="328"/>
      <c r="X36" s="328"/>
      <c r="Y36" s="328"/>
      <c r="Z36" s="328"/>
      <c r="AA36" s="328"/>
      <c r="AB36" s="328"/>
      <c r="AC36" s="328"/>
      <c r="AD36" s="328"/>
      <c r="AE36" s="328"/>
      <c r="AF36" s="328"/>
      <c r="AG36" s="328"/>
      <c r="AH36" s="328"/>
      <c r="AI36" s="328"/>
      <c r="AJ36" s="328"/>
      <c r="AK36" s="328"/>
      <c r="AL36" s="328"/>
      <c r="AM36" s="328"/>
      <c r="AN36" s="328"/>
      <c r="AO36" s="795"/>
      <c r="AP36" s="795"/>
    </row>
    <row r="37" spans="1:42" s="195" customFormat="1" ht="47.25" customHeight="1" thickBot="1" x14ac:dyDescent="0.3">
      <c r="A37" s="205">
        <v>1</v>
      </c>
      <c r="B37" s="789" t="e">
        <f>#REF!</f>
        <v>#REF!</v>
      </c>
      <c r="C37" s="1390" t="s">
        <v>3</v>
      </c>
      <c r="D37" s="1390"/>
      <c r="E37" s="642" t="s">
        <v>383</v>
      </c>
      <c r="F37" s="206" t="e">
        <f>#REF!</f>
        <v>#REF!</v>
      </c>
      <c r="G37" s="642">
        <v>0.32</v>
      </c>
      <c r="H37" s="206" t="e">
        <f t="shared" ref="H37:H60" si="4">F37*G37</f>
        <v>#REF!</v>
      </c>
      <c r="I37" s="206" t="e">
        <f>(H37*($I$7+#REF!))+H37</f>
        <v>#REF!</v>
      </c>
      <c r="J37" s="803" t="e">
        <f>'тарифы 2018 (1)'!J37</f>
        <v>#REF!</v>
      </c>
      <c r="K37" s="275" t="e">
        <f>ROUND(I37*#REF!*#REF!*#REF!,0)</f>
        <v>#REF!</v>
      </c>
      <c r="L37" s="797">
        <v>185</v>
      </c>
      <c r="M37" s="797">
        <v>139.03943505517756</v>
      </c>
      <c r="N37" s="797">
        <v>205</v>
      </c>
      <c r="O37" s="797">
        <v>184.4786722618085</v>
      </c>
      <c r="P37" s="797">
        <v>282</v>
      </c>
      <c r="Q37" s="797">
        <v>150.61912661424171</v>
      </c>
      <c r="R37" s="797"/>
      <c r="S37" s="797">
        <v>246.62</v>
      </c>
      <c r="T37" s="797">
        <v>341</v>
      </c>
      <c r="U37" s="797">
        <v>210</v>
      </c>
      <c r="V37" s="797">
        <v>151</v>
      </c>
      <c r="W37" s="797">
        <v>118.2</v>
      </c>
      <c r="X37" s="797">
        <v>121.34</v>
      </c>
      <c r="Y37" s="797">
        <v>104.18</v>
      </c>
      <c r="Z37" s="797">
        <v>139.12</v>
      </c>
      <c r="AA37" s="797">
        <v>132.252758</v>
      </c>
      <c r="AB37" s="797">
        <v>168</v>
      </c>
      <c r="AC37" s="797">
        <v>148.57</v>
      </c>
      <c r="AD37" s="797">
        <v>166.4</v>
      </c>
      <c r="AE37" s="797">
        <v>104.21952</v>
      </c>
      <c r="AF37" s="797">
        <v>223.72881355932205</v>
      </c>
      <c r="AG37" s="797">
        <v>218</v>
      </c>
      <c r="AH37" s="797">
        <v>293</v>
      </c>
      <c r="AI37" s="797">
        <v>137</v>
      </c>
      <c r="AJ37" s="797">
        <v>183</v>
      </c>
      <c r="AK37" s="797">
        <v>116.1</v>
      </c>
      <c r="AL37" s="797">
        <v>95</v>
      </c>
      <c r="AM37" s="797">
        <v>166</v>
      </c>
      <c r="AN37" s="797">
        <v>248.60000000000002</v>
      </c>
      <c r="AO37" s="818">
        <f t="shared" ref="AO37:AO45" si="5">AVERAGE(L37:AN37)</f>
        <v>177.76672591037681</v>
      </c>
      <c r="AP37" s="819" t="e">
        <f t="shared" ref="AP37:AP45" si="6">AO37*100/J37</f>
        <v>#REF!</v>
      </c>
    </row>
    <row r="38" spans="1:42" s="195" customFormat="1" ht="47.25" customHeight="1" thickBot="1" x14ac:dyDescent="0.3">
      <c r="A38" s="221">
        <v>2</v>
      </c>
      <c r="B38" s="788" t="e">
        <f>#REF!</f>
        <v>#REF!</v>
      </c>
      <c r="C38" s="1383" t="s">
        <v>3</v>
      </c>
      <c r="D38" s="1383"/>
      <c r="E38" s="645" t="s">
        <v>8</v>
      </c>
      <c r="F38" s="222" t="e">
        <f>#REF!</f>
        <v>#REF!</v>
      </c>
      <c r="G38" s="645">
        <v>0.96</v>
      </c>
      <c r="H38" s="222" t="e">
        <f t="shared" si="4"/>
        <v>#REF!</v>
      </c>
      <c r="I38" s="222" t="e">
        <f>(H38*($I$7+#REF!))+H38</f>
        <v>#REF!</v>
      </c>
      <c r="J38" s="805" t="e">
        <f>'тарифы 2018 (1)'!J38</f>
        <v>#REF!</v>
      </c>
      <c r="K38" s="279" t="e">
        <f>ROUND(I38*#REF!*#REF!*#REF!,0)</f>
        <v>#REF!</v>
      </c>
      <c r="L38" s="173">
        <v>556</v>
      </c>
      <c r="M38" s="173">
        <v>417.11830516553272</v>
      </c>
      <c r="N38" s="173">
        <v>614</v>
      </c>
      <c r="O38" s="173">
        <v>553.43601678542541</v>
      </c>
      <c r="P38" s="173">
        <v>973</v>
      </c>
      <c r="Q38" s="173">
        <v>451.85737984272498</v>
      </c>
      <c r="R38" s="173"/>
      <c r="S38" s="173">
        <v>739.86</v>
      </c>
      <c r="T38" s="173">
        <v>1022</v>
      </c>
      <c r="U38" s="173">
        <v>629</v>
      </c>
      <c r="V38" s="173">
        <v>454</v>
      </c>
      <c r="W38" s="173">
        <v>353.55</v>
      </c>
      <c r="X38" s="173">
        <v>362.96</v>
      </c>
      <c r="Y38" s="173">
        <v>263.69</v>
      </c>
      <c r="Z38" s="173">
        <v>417.36</v>
      </c>
      <c r="AA38" s="173">
        <v>448.12918000000002</v>
      </c>
      <c r="AB38" s="173">
        <v>503</v>
      </c>
      <c r="AC38" s="173">
        <v>445.7</v>
      </c>
      <c r="AD38" s="173">
        <v>500.8</v>
      </c>
      <c r="AE38" s="173">
        <v>349.76990000000006</v>
      </c>
      <c r="AF38" s="173">
        <v>671.18644067796617</v>
      </c>
      <c r="AG38" s="173">
        <v>653</v>
      </c>
      <c r="AH38" s="173">
        <v>879</v>
      </c>
      <c r="AI38" s="173">
        <v>488</v>
      </c>
      <c r="AJ38" s="173">
        <v>549</v>
      </c>
      <c r="AK38" s="173">
        <v>349.15</v>
      </c>
      <c r="AL38" s="173">
        <v>284</v>
      </c>
      <c r="AM38" s="173">
        <v>499</v>
      </c>
      <c r="AN38" s="173">
        <v>745.80000000000007</v>
      </c>
      <c r="AO38" s="820">
        <f t="shared" si="5"/>
        <v>541.90597223113025</v>
      </c>
      <c r="AP38" s="821" t="e">
        <f t="shared" si="6"/>
        <v>#REF!</v>
      </c>
    </row>
    <row r="39" spans="1:42" s="195" customFormat="1" ht="47.25" customHeight="1" thickBot="1" x14ac:dyDescent="0.3">
      <c r="A39" s="205">
        <v>3</v>
      </c>
      <c r="B39" s="789" t="e">
        <f>#REF!</f>
        <v>#REF!</v>
      </c>
      <c r="C39" s="1390" t="s">
        <v>3</v>
      </c>
      <c r="D39" s="1390"/>
      <c r="E39" s="642" t="s">
        <v>8</v>
      </c>
      <c r="F39" s="206" t="e">
        <f>#REF!</f>
        <v>#REF!</v>
      </c>
      <c r="G39" s="642">
        <v>1.18</v>
      </c>
      <c r="H39" s="206" t="e">
        <f t="shared" si="4"/>
        <v>#REF!</v>
      </c>
      <c r="I39" s="206" t="e">
        <f>(H39*($I$7+#REF!))+H39</f>
        <v>#REF!</v>
      </c>
      <c r="J39" s="803" t="e">
        <f>'тарифы 2018 (1)'!J39</f>
        <v>#REF!</v>
      </c>
      <c r="K39" s="275" t="e">
        <f>ROUND(I39*#REF!*#REF!*#REF!,0)</f>
        <v>#REF!</v>
      </c>
      <c r="L39" s="173">
        <v>683</v>
      </c>
      <c r="M39" s="173">
        <v>512.7079167659673</v>
      </c>
      <c r="N39" s="173">
        <v>755</v>
      </c>
      <c r="O39" s="173">
        <v>680.2651039654188</v>
      </c>
      <c r="P39" s="173">
        <v>1195</v>
      </c>
      <c r="Q39" s="173">
        <v>555.40802939001617</v>
      </c>
      <c r="R39" s="173"/>
      <c r="S39" s="173">
        <v>909.41</v>
      </c>
      <c r="T39" s="173">
        <v>1256</v>
      </c>
      <c r="U39" s="173">
        <v>773</v>
      </c>
      <c r="V39" s="173">
        <v>558</v>
      </c>
      <c r="W39" s="173">
        <v>434.09</v>
      </c>
      <c r="X39" s="173">
        <v>446.64</v>
      </c>
      <c r="Y39" s="173">
        <v>348.34</v>
      </c>
      <c r="Z39" s="173">
        <v>513</v>
      </c>
      <c r="AA39" s="173">
        <v>538.84801400000003</v>
      </c>
      <c r="AB39" s="173">
        <v>619</v>
      </c>
      <c r="AC39" s="173">
        <v>547.84</v>
      </c>
      <c r="AD39" s="173">
        <v>616</v>
      </c>
      <c r="AE39" s="173">
        <v>420.43006000000003</v>
      </c>
      <c r="AF39" s="173">
        <v>824.57627118644075</v>
      </c>
      <c r="AG39" s="173">
        <v>803</v>
      </c>
      <c r="AH39" s="173">
        <v>1080</v>
      </c>
      <c r="AI39" s="173">
        <v>599</v>
      </c>
      <c r="AJ39" s="173">
        <v>674</v>
      </c>
      <c r="AK39" s="173">
        <v>429.66</v>
      </c>
      <c r="AL39" s="173">
        <v>349</v>
      </c>
      <c r="AM39" s="173">
        <v>613</v>
      </c>
      <c r="AN39" s="173">
        <v>917.40000000000009</v>
      </c>
      <c r="AO39" s="820">
        <f t="shared" si="5"/>
        <v>666.12912126099434</v>
      </c>
      <c r="AP39" s="821" t="e">
        <f t="shared" si="6"/>
        <v>#REF!</v>
      </c>
    </row>
    <row r="40" spans="1:42" s="195" customFormat="1" ht="47.25" customHeight="1" thickBot="1" x14ac:dyDescent="0.3">
      <c r="A40" s="221">
        <v>4</v>
      </c>
      <c r="B40" s="788" t="e">
        <f>#REF!</f>
        <v>#REF!</v>
      </c>
      <c r="C40" s="1383" t="s">
        <v>3</v>
      </c>
      <c r="D40" s="1383"/>
      <c r="E40" s="645" t="s">
        <v>8</v>
      </c>
      <c r="F40" s="222" t="e">
        <f>#REF!</f>
        <v>#REF!</v>
      </c>
      <c r="G40" s="645">
        <v>0.5</v>
      </c>
      <c r="H40" s="222" t="e">
        <f t="shared" si="4"/>
        <v>#REF!</v>
      </c>
      <c r="I40" s="222" t="e">
        <f>(H40*($I$7+#REF!))+H40</f>
        <v>#REF!</v>
      </c>
      <c r="J40" s="805" t="e">
        <f>'тарифы 2018 (1)'!J40</f>
        <v>#REF!</v>
      </c>
      <c r="K40" s="279" t="e">
        <f>ROUND(I40*#REF!*#REF!*#REF!,0)</f>
        <v>#REF!</v>
      </c>
      <c r="L40" s="173">
        <v>290</v>
      </c>
      <c r="M40" s="173">
        <v>217.24911727371494</v>
      </c>
      <c r="N40" s="173">
        <v>320</v>
      </c>
      <c r="O40" s="173">
        <v>288.24792540907578</v>
      </c>
      <c r="P40" s="173">
        <v>507</v>
      </c>
      <c r="Q40" s="173">
        <v>179.33</v>
      </c>
      <c r="R40" s="173">
        <v>194</v>
      </c>
      <c r="S40" s="173">
        <v>385.34</v>
      </c>
      <c r="T40" s="173">
        <v>532</v>
      </c>
      <c r="U40" s="173">
        <v>328</v>
      </c>
      <c r="V40" s="173">
        <v>236</v>
      </c>
      <c r="W40" s="173">
        <v>184.1</v>
      </c>
      <c r="X40" s="173">
        <v>189.33</v>
      </c>
      <c r="Y40" s="173">
        <v>162.77000000000001</v>
      </c>
      <c r="Z40" s="173">
        <v>217.37</v>
      </c>
      <c r="AA40" s="173">
        <v>266.69151199999999</v>
      </c>
      <c r="AB40" s="173">
        <v>262</v>
      </c>
      <c r="AC40" s="173">
        <v>232.14</v>
      </c>
      <c r="AD40" s="173">
        <v>260.8</v>
      </c>
      <c r="AE40" s="173">
        <v>182.34200000000001</v>
      </c>
      <c r="AF40" s="173">
        <v>349.15254237288138</v>
      </c>
      <c r="AG40" s="173">
        <v>340</v>
      </c>
      <c r="AH40" s="173">
        <v>458</v>
      </c>
      <c r="AI40" s="173">
        <v>241</v>
      </c>
      <c r="AJ40" s="173">
        <v>286</v>
      </c>
      <c r="AK40" s="173">
        <v>182.2</v>
      </c>
      <c r="AL40" s="173">
        <v>148</v>
      </c>
      <c r="AM40" s="173">
        <v>260</v>
      </c>
      <c r="AN40" s="173">
        <v>388.3</v>
      </c>
      <c r="AO40" s="820">
        <f t="shared" si="5"/>
        <v>278.87458955364389</v>
      </c>
      <c r="AP40" s="821" t="e">
        <f t="shared" si="6"/>
        <v>#REF!</v>
      </c>
    </row>
    <row r="41" spans="1:42" s="195" customFormat="1" ht="47.25" customHeight="1" thickBot="1" x14ac:dyDescent="0.3">
      <c r="A41" s="205">
        <v>5</v>
      </c>
      <c r="B41" s="789" t="e">
        <f>#REF!</f>
        <v>#REF!</v>
      </c>
      <c r="C41" s="1390" t="s">
        <v>3</v>
      </c>
      <c r="D41" s="1390"/>
      <c r="E41" s="642" t="s">
        <v>8</v>
      </c>
      <c r="F41" s="206" t="e">
        <f>#REF!</f>
        <v>#REF!</v>
      </c>
      <c r="G41" s="642">
        <v>0.3</v>
      </c>
      <c r="H41" s="206" t="e">
        <f t="shared" si="4"/>
        <v>#REF!</v>
      </c>
      <c r="I41" s="206" t="e">
        <f>(H41*($I$7+#REF!))+H41</f>
        <v>#REF!</v>
      </c>
      <c r="J41" s="803" t="e">
        <f>'тарифы 2018 (1)'!J41</f>
        <v>#REF!</v>
      </c>
      <c r="K41" s="275" t="e">
        <f>ROUND(I41*#REF!*#REF!*#REF!,0)</f>
        <v>#REF!</v>
      </c>
      <c r="L41" s="173">
        <v>174</v>
      </c>
      <c r="M41" s="173">
        <v>130.34947036422895</v>
      </c>
      <c r="N41" s="173">
        <v>192</v>
      </c>
      <c r="O41" s="173">
        <v>172.94875524544545</v>
      </c>
      <c r="P41" s="173">
        <v>304</v>
      </c>
      <c r="Q41" s="173">
        <v>107.6</v>
      </c>
      <c r="R41" s="173">
        <v>264</v>
      </c>
      <c r="S41" s="173">
        <v>231.2</v>
      </c>
      <c r="T41" s="173">
        <v>320</v>
      </c>
      <c r="U41" s="173">
        <v>197</v>
      </c>
      <c r="V41" s="173">
        <v>142</v>
      </c>
      <c r="W41" s="173">
        <v>110.88</v>
      </c>
      <c r="X41" s="173">
        <v>114.01</v>
      </c>
      <c r="Y41" s="173">
        <v>97.67</v>
      </c>
      <c r="Z41" s="173">
        <v>130.41999999999999</v>
      </c>
      <c r="AA41" s="173">
        <v>142.08974000000001</v>
      </c>
      <c r="AB41" s="173">
        <v>157</v>
      </c>
      <c r="AC41" s="173">
        <v>139.28</v>
      </c>
      <c r="AD41" s="173">
        <v>156.80000000000001</v>
      </c>
      <c r="AE41" s="173">
        <v>109.53168000000001</v>
      </c>
      <c r="AF41" s="173">
        <v>104.23728813559323</v>
      </c>
      <c r="AG41" s="173">
        <v>204</v>
      </c>
      <c r="AH41" s="173">
        <v>275</v>
      </c>
      <c r="AI41" s="173">
        <v>145</v>
      </c>
      <c r="AJ41" s="173">
        <v>215</v>
      </c>
      <c r="AK41" s="173">
        <v>109.32</v>
      </c>
      <c r="AL41" s="173">
        <v>89</v>
      </c>
      <c r="AM41" s="173">
        <v>156</v>
      </c>
      <c r="AN41" s="173">
        <v>233.20000000000002</v>
      </c>
      <c r="AO41" s="820">
        <f t="shared" si="5"/>
        <v>169.77713564638853</v>
      </c>
      <c r="AP41" s="821" t="e">
        <f t="shared" si="6"/>
        <v>#REF!</v>
      </c>
    </row>
    <row r="42" spans="1:42" s="195" customFormat="1" ht="47.25" customHeight="1" thickBot="1" x14ac:dyDescent="0.3">
      <c r="A42" s="221">
        <v>6</v>
      </c>
      <c r="B42" s="788" t="e">
        <f>#REF!</f>
        <v>#REF!</v>
      </c>
      <c r="C42" s="1383" t="s">
        <v>3</v>
      </c>
      <c r="D42" s="1383"/>
      <c r="E42" s="645" t="s">
        <v>8</v>
      </c>
      <c r="F42" s="222" t="e">
        <f>#REF!</f>
        <v>#REF!</v>
      </c>
      <c r="G42" s="645">
        <v>0.5</v>
      </c>
      <c r="H42" s="222" t="e">
        <f t="shared" si="4"/>
        <v>#REF!</v>
      </c>
      <c r="I42" s="222" t="e">
        <f>(H42*($I$7+#REF!))+H42</f>
        <v>#REF!</v>
      </c>
      <c r="J42" s="805" t="e">
        <f>'тарифы 2018 (1)'!J42</f>
        <v>#REF!</v>
      </c>
      <c r="K42" s="279" t="e">
        <f>ROUND(I42*#REF!*#REF!*#REF!,0)</f>
        <v>#REF!</v>
      </c>
      <c r="L42" s="173">
        <v>290</v>
      </c>
      <c r="M42" s="173">
        <v>217.24911727371494</v>
      </c>
      <c r="N42" s="173">
        <v>320</v>
      </c>
      <c r="O42" s="173">
        <v>288.24792540907578</v>
      </c>
      <c r="P42" s="173">
        <v>589</v>
      </c>
      <c r="Q42" s="173">
        <v>235.34238533475263</v>
      </c>
      <c r="R42" s="173">
        <v>864.40677966101703</v>
      </c>
      <c r="S42" s="173">
        <v>385.34</v>
      </c>
      <c r="T42" s="173">
        <v>532</v>
      </c>
      <c r="U42" s="173">
        <v>328</v>
      </c>
      <c r="V42" s="173">
        <v>236</v>
      </c>
      <c r="W42" s="173">
        <v>184.1</v>
      </c>
      <c r="X42" s="173">
        <v>189.33</v>
      </c>
      <c r="Y42" s="173">
        <v>162.77000000000001</v>
      </c>
      <c r="Z42" s="173">
        <v>217.37</v>
      </c>
      <c r="AA42" s="173">
        <v>360.68933999999996</v>
      </c>
      <c r="AB42" s="173">
        <v>262</v>
      </c>
      <c r="AC42" s="173">
        <v>232.14</v>
      </c>
      <c r="AD42" s="173">
        <v>260.8</v>
      </c>
      <c r="AE42" s="173">
        <v>182.34200000000001</v>
      </c>
      <c r="AF42" s="173">
        <v>349.15254237288138</v>
      </c>
      <c r="AG42" s="173">
        <v>340</v>
      </c>
      <c r="AH42" s="173">
        <v>458</v>
      </c>
      <c r="AI42" s="173">
        <v>241</v>
      </c>
      <c r="AJ42" s="173">
        <v>279.45</v>
      </c>
      <c r="AK42" s="173">
        <v>182.2</v>
      </c>
      <c r="AL42" s="173">
        <v>148</v>
      </c>
      <c r="AM42" s="173">
        <v>260</v>
      </c>
      <c r="AN42" s="173">
        <v>388.3</v>
      </c>
      <c r="AO42" s="820">
        <f t="shared" si="5"/>
        <v>309.76655482936008</v>
      </c>
      <c r="AP42" s="821" t="e">
        <f t="shared" si="6"/>
        <v>#REF!</v>
      </c>
    </row>
    <row r="43" spans="1:42" s="195" customFormat="1" ht="47.25" customHeight="1" thickBot="1" x14ac:dyDescent="0.3">
      <c r="A43" s="205">
        <v>7</v>
      </c>
      <c r="B43" s="789" t="e">
        <f>#REF!</f>
        <v>#REF!</v>
      </c>
      <c r="C43" s="1390" t="s">
        <v>3</v>
      </c>
      <c r="D43" s="1390"/>
      <c r="E43" s="642" t="s">
        <v>8</v>
      </c>
      <c r="F43" s="206" t="e">
        <f>#REF!</f>
        <v>#REF!</v>
      </c>
      <c r="G43" s="642">
        <v>0.25</v>
      </c>
      <c r="H43" s="206" t="e">
        <f t="shared" si="4"/>
        <v>#REF!</v>
      </c>
      <c r="I43" s="206" t="e">
        <f>(H43*($I$7+#REF!))+H43</f>
        <v>#REF!</v>
      </c>
      <c r="J43" s="803" t="e">
        <f>'тарифы 2018 (1)'!J43</f>
        <v>#REF!</v>
      </c>
      <c r="K43" s="275" t="e">
        <f>ROUND(I43*#REF!*#REF!*#REF!,0)</f>
        <v>#REF!</v>
      </c>
      <c r="L43" s="173">
        <v>145</v>
      </c>
      <c r="M43" s="173">
        <v>108.62455863685747</v>
      </c>
      <c r="N43" s="173">
        <v>160</v>
      </c>
      <c r="O43" s="173">
        <v>144.12396270453789</v>
      </c>
      <c r="P43" s="173">
        <v>295</v>
      </c>
      <c r="Q43" s="173">
        <v>117.67119266737632</v>
      </c>
      <c r="R43" s="173">
        <v>785.59322033898309</v>
      </c>
      <c r="S43" s="173">
        <v>192.67</v>
      </c>
      <c r="T43" s="173">
        <v>266</v>
      </c>
      <c r="U43" s="173">
        <v>164</v>
      </c>
      <c r="V43" s="173">
        <v>118</v>
      </c>
      <c r="W43" s="173">
        <v>92.05</v>
      </c>
      <c r="X43" s="173">
        <v>94.14</v>
      </c>
      <c r="Y43" s="173">
        <v>81.38</v>
      </c>
      <c r="Z43" s="173">
        <v>108.69</v>
      </c>
      <c r="AA43" s="173">
        <v>157.39171200000001</v>
      </c>
      <c r="AB43" s="173">
        <v>131</v>
      </c>
      <c r="AC43" s="173">
        <v>116.07</v>
      </c>
      <c r="AD43" s="173">
        <v>131.20000000000002</v>
      </c>
      <c r="AE43" s="173">
        <v>81.484740000000016</v>
      </c>
      <c r="AF43" s="173">
        <v>174.57627118644069</v>
      </c>
      <c r="AG43" s="173">
        <v>170</v>
      </c>
      <c r="AH43" s="173">
        <v>229</v>
      </c>
      <c r="AI43" s="173">
        <v>108</v>
      </c>
      <c r="AJ43" s="173">
        <v>139.14999999999998</v>
      </c>
      <c r="AK43" s="173">
        <v>90.68</v>
      </c>
      <c r="AL43" s="173">
        <v>74</v>
      </c>
      <c r="AM43" s="173">
        <v>130</v>
      </c>
      <c r="AN43" s="173">
        <v>194.70000000000002</v>
      </c>
      <c r="AO43" s="820">
        <f t="shared" si="5"/>
        <v>165.52398819083433</v>
      </c>
      <c r="AP43" s="821" t="e">
        <f t="shared" si="6"/>
        <v>#REF!</v>
      </c>
    </row>
    <row r="44" spans="1:42" s="195" customFormat="1" ht="47.25" customHeight="1" thickBot="1" x14ac:dyDescent="0.3">
      <c r="A44" s="221">
        <v>8</v>
      </c>
      <c r="B44" s="788" t="e">
        <f>#REF!</f>
        <v>#REF!</v>
      </c>
      <c r="C44" s="1383" t="s">
        <v>3</v>
      </c>
      <c r="D44" s="1383"/>
      <c r="E44" s="645" t="s">
        <v>8</v>
      </c>
      <c r="F44" s="222" t="e">
        <f>#REF!</f>
        <v>#REF!</v>
      </c>
      <c r="G44" s="645">
        <v>6</v>
      </c>
      <c r="H44" s="222" t="e">
        <f t="shared" si="4"/>
        <v>#REF!</v>
      </c>
      <c r="I44" s="222" t="e">
        <f>(H44*($I$7+#REF!))+H44</f>
        <v>#REF!</v>
      </c>
      <c r="J44" s="805" t="e">
        <f>'тарифы 2018 (1)'!J44</f>
        <v>#REF!</v>
      </c>
      <c r="K44" s="279" t="e">
        <f>ROUND(I44*#REF!*#REF!*#REF!,0)</f>
        <v>#REF!</v>
      </c>
      <c r="L44" s="173" t="e">
        <f>$J$44</f>
        <v>#REF!</v>
      </c>
      <c r="M44" s="173" t="e">
        <f t="shared" ref="M44:AN44" si="7">$J$44</f>
        <v>#REF!</v>
      </c>
      <c r="N44" s="173" t="e">
        <f t="shared" si="7"/>
        <v>#REF!</v>
      </c>
      <c r="O44" s="173" t="e">
        <f t="shared" si="7"/>
        <v>#REF!</v>
      </c>
      <c r="P44" s="173" t="e">
        <f t="shared" si="7"/>
        <v>#REF!</v>
      </c>
      <c r="Q44" s="173" t="e">
        <f t="shared" si="7"/>
        <v>#REF!</v>
      </c>
      <c r="R44" s="173" t="e">
        <f t="shared" si="7"/>
        <v>#REF!</v>
      </c>
      <c r="S44" s="173" t="e">
        <f t="shared" si="7"/>
        <v>#REF!</v>
      </c>
      <c r="T44" s="173" t="e">
        <f t="shared" si="7"/>
        <v>#REF!</v>
      </c>
      <c r="U44" s="173" t="e">
        <f t="shared" si="7"/>
        <v>#REF!</v>
      </c>
      <c r="V44" s="173" t="e">
        <f t="shared" si="7"/>
        <v>#REF!</v>
      </c>
      <c r="W44" s="173" t="e">
        <f t="shared" si="7"/>
        <v>#REF!</v>
      </c>
      <c r="X44" s="173" t="e">
        <f t="shared" si="7"/>
        <v>#REF!</v>
      </c>
      <c r="Y44" s="173" t="e">
        <f t="shared" si="7"/>
        <v>#REF!</v>
      </c>
      <c r="Z44" s="173" t="e">
        <f t="shared" si="7"/>
        <v>#REF!</v>
      </c>
      <c r="AA44" s="173" t="e">
        <f t="shared" si="7"/>
        <v>#REF!</v>
      </c>
      <c r="AB44" s="173" t="e">
        <f t="shared" si="7"/>
        <v>#REF!</v>
      </c>
      <c r="AC44" s="173" t="e">
        <f t="shared" si="7"/>
        <v>#REF!</v>
      </c>
      <c r="AD44" s="173" t="e">
        <f t="shared" si="7"/>
        <v>#REF!</v>
      </c>
      <c r="AE44" s="173" t="e">
        <f t="shared" si="7"/>
        <v>#REF!</v>
      </c>
      <c r="AF44" s="173" t="e">
        <f t="shared" si="7"/>
        <v>#REF!</v>
      </c>
      <c r="AG44" s="173" t="e">
        <f t="shared" si="7"/>
        <v>#REF!</v>
      </c>
      <c r="AH44" s="173" t="e">
        <f t="shared" si="7"/>
        <v>#REF!</v>
      </c>
      <c r="AI44" s="173" t="e">
        <f t="shared" si="7"/>
        <v>#REF!</v>
      </c>
      <c r="AJ44" s="173" t="e">
        <f t="shared" si="7"/>
        <v>#REF!</v>
      </c>
      <c r="AK44" s="173" t="e">
        <f t="shared" si="7"/>
        <v>#REF!</v>
      </c>
      <c r="AL44" s="173" t="e">
        <f t="shared" si="7"/>
        <v>#REF!</v>
      </c>
      <c r="AM44" s="173" t="e">
        <f t="shared" si="7"/>
        <v>#REF!</v>
      </c>
      <c r="AN44" s="173" t="e">
        <f t="shared" si="7"/>
        <v>#REF!</v>
      </c>
      <c r="AO44" s="820" t="e">
        <f t="shared" si="5"/>
        <v>#REF!</v>
      </c>
      <c r="AP44" s="821" t="e">
        <f t="shared" si="6"/>
        <v>#REF!</v>
      </c>
    </row>
    <row r="45" spans="1:42" s="195" customFormat="1" ht="83.25" customHeight="1" thickBot="1" x14ac:dyDescent="0.3">
      <c r="A45" s="205">
        <v>9</v>
      </c>
      <c r="B45" s="789" t="e">
        <f>#REF!</f>
        <v>#REF!</v>
      </c>
      <c r="C45" s="1390" t="s">
        <v>3</v>
      </c>
      <c r="D45" s="1390"/>
      <c r="E45" s="642" t="s">
        <v>8</v>
      </c>
      <c r="F45" s="206" t="e">
        <f>#REF!</f>
        <v>#REF!</v>
      </c>
      <c r="G45" s="642">
        <v>8</v>
      </c>
      <c r="H45" s="206" t="e">
        <f t="shared" si="4"/>
        <v>#REF!</v>
      </c>
      <c r="I45" s="206" t="e">
        <f>(H45*($I$7+#REF!))+H45</f>
        <v>#REF!</v>
      </c>
      <c r="J45" s="803" t="e">
        <f>'тарифы 2018 (1)'!J45</f>
        <v>#REF!</v>
      </c>
      <c r="K45" s="275" t="e">
        <f>ROUND(I45*#REF!*#REF!*#REF!,0)</f>
        <v>#REF!</v>
      </c>
      <c r="L45" s="173">
        <v>4632</v>
      </c>
      <c r="M45" s="173">
        <v>3475.9858763794391</v>
      </c>
      <c r="N45" s="173">
        <v>5117</v>
      </c>
      <c r="O45" s="173">
        <v>4611.9668065452124</v>
      </c>
      <c r="P45" s="173">
        <v>7059</v>
      </c>
      <c r="Q45" s="173">
        <v>3765.4781653560422</v>
      </c>
      <c r="R45" s="173">
        <v>2151.6949152542375</v>
      </c>
      <c r="S45" s="173">
        <v>6165.46</v>
      </c>
      <c r="T45" s="173">
        <v>4767</v>
      </c>
      <c r="U45" s="173">
        <v>5243</v>
      </c>
      <c r="V45" s="173">
        <v>3783</v>
      </c>
      <c r="W45" s="173">
        <v>2944.49</v>
      </c>
      <c r="X45" s="173">
        <v>3027.12</v>
      </c>
      <c r="Y45" s="173">
        <v>1171.97</v>
      </c>
      <c r="Z45" s="173">
        <v>3477.97</v>
      </c>
      <c r="AA45" s="173">
        <v>4910.1949999999997</v>
      </c>
      <c r="AB45" s="173">
        <v>4193</v>
      </c>
      <c r="AC45" s="173">
        <v>3714.16</v>
      </c>
      <c r="AD45" s="173">
        <v>4176</v>
      </c>
      <c r="AE45" s="173">
        <v>2871</v>
      </c>
      <c r="AF45" s="173">
        <v>5592.3728813559328</v>
      </c>
      <c r="AG45" s="173">
        <v>5444</v>
      </c>
      <c r="AH45" s="173">
        <v>7324</v>
      </c>
      <c r="AI45" s="173">
        <v>4064</v>
      </c>
      <c r="AJ45" s="173">
        <v>2960.1</v>
      </c>
      <c r="AK45" s="173">
        <v>1019.49</v>
      </c>
      <c r="AL45" s="173">
        <v>2366</v>
      </c>
      <c r="AM45" s="173">
        <v>4156</v>
      </c>
      <c r="AN45" s="173">
        <v>6218.3</v>
      </c>
      <c r="AO45" s="820">
        <f t="shared" si="5"/>
        <v>4151.7846084445127</v>
      </c>
      <c r="AP45" s="821" t="e">
        <f t="shared" si="6"/>
        <v>#REF!</v>
      </c>
    </row>
    <row r="46" spans="1:42" s="195" customFormat="1" ht="47.25" hidden="1" customHeight="1" outlineLevel="1" thickBot="1" x14ac:dyDescent="0.3">
      <c r="A46" s="221">
        <v>10</v>
      </c>
      <c r="B46" s="788" t="e">
        <f>#REF!</f>
        <v>#REF!</v>
      </c>
      <c r="C46" s="1383" t="s">
        <v>3</v>
      </c>
      <c r="D46" s="1383"/>
      <c r="E46" s="645" t="s">
        <v>8</v>
      </c>
      <c r="F46" s="222" t="e">
        <f>#REF!</f>
        <v>#REF!</v>
      </c>
      <c r="G46" s="645">
        <v>10</v>
      </c>
      <c r="H46" s="222" t="e">
        <f t="shared" si="4"/>
        <v>#REF!</v>
      </c>
      <c r="I46" s="222" t="e">
        <f>(H46*($I$7+#REF!))+H46</f>
        <v>#REF!</v>
      </c>
      <c r="J46" s="805" t="e">
        <f>'тарифы 2018 (1)'!J46</f>
        <v>#REF!</v>
      </c>
      <c r="K46" s="279" t="e">
        <f>ROUND(I46*#REF!*#REF!*#REF!,0)</f>
        <v>#REF!</v>
      </c>
      <c r="L46" s="173">
        <v>5790</v>
      </c>
      <c r="M46" s="173">
        <v>4344.9823454742991</v>
      </c>
      <c r="N46" s="173">
        <v>6396</v>
      </c>
      <c r="O46" s="173">
        <v>5764.9585081815158</v>
      </c>
      <c r="P46" s="173">
        <v>8823</v>
      </c>
      <c r="Q46" s="173">
        <v>4706.8477066950536</v>
      </c>
      <c r="R46" s="173">
        <v>2151.6949152542375</v>
      </c>
      <c r="S46" s="173">
        <v>7706.83</v>
      </c>
      <c r="T46" s="173">
        <v>5959</v>
      </c>
      <c r="U46" s="173">
        <v>6553</v>
      </c>
      <c r="V46" s="173">
        <v>4729</v>
      </c>
      <c r="W46" s="173">
        <v>3680.87</v>
      </c>
      <c r="X46" s="173">
        <v>3784.43</v>
      </c>
      <c r="Y46" s="173">
        <v>1171.97</v>
      </c>
      <c r="Z46" s="173">
        <v>4347.47</v>
      </c>
      <c r="AA46" s="173">
        <v>6138.0029999999997</v>
      </c>
      <c r="AB46" s="173">
        <v>5242</v>
      </c>
      <c r="AC46" s="173">
        <v>4642.71</v>
      </c>
      <c r="AD46" s="173">
        <v>5220.8</v>
      </c>
      <c r="AE46" s="173">
        <v>3589</v>
      </c>
      <c r="AF46" s="173">
        <v>6989.8305084745771</v>
      </c>
      <c r="AG46" s="173">
        <v>6805</v>
      </c>
      <c r="AH46" s="173">
        <v>9155</v>
      </c>
      <c r="AI46" s="173">
        <v>5080</v>
      </c>
      <c r="AJ46" s="173">
        <v>3699.5499999999997</v>
      </c>
      <c r="AK46" s="173">
        <v>1273.73</v>
      </c>
      <c r="AL46" s="173">
        <v>2958</v>
      </c>
      <c r="AM46" s="173">
        <v>5195</v>
      </c>
      <c r="AN46" s="173">
        <v>7773.7000000000007</v>
      </c>
      <c r="AO46" s="820">
        <f t="shared" ref="AO46:AO51" si="8">AVERAGE(L46:AN46)</f>
        <v>5161.1164477268867</v>
      </c>
      <c r="AP46" s="821" t="e">
        <f t="shared" ref="AP46:AP51" si="9">AO46*100/J46</f>
        <v>#REF!</v>
      </c>
    </row>
    <row r="47" spans="1:42" s="195" customFormat="1" ht="47.25" hidden="1" customHeight="1" outlineLevel="1" thickBot="1" x14ac:dyDescent="0.3">
      <c r="A47" s="205">
        <v>11</v>
      </c>
      <c r="B47" s="789" t="e">
        <f>#REF!</f>
        <v>#REF!</v>
      </c>
      <c r="C47" s="1390" t="s">
        <v>3</v>
      </c>
      <c r="D47" s="1390"/>
      <c r="E47" s="642" t="s">
        <v>8</v>
      </c>
      <c r="F47" s="206" t="e">
        <f>#REF!</f>
        <v>#REF!</v>
      </c>
      <c r="G47" s="642">
        <v>12</v>
      </c>
      <c r="H47" s="206" t="e">
        <f t="shared" si="4"/>
        <v>#REF!</v>
      </c>
      <c r="I47" s="206" t="e">
        <f>(H47*($I$7+#REF!))+H47</f>
        <v>#REF!</v>
      </c>
      <c r="J47" s="803" t="e">
        <f>'тарифы 2018 (1)'!J47</f>
        <v>#REF!</v>
      </c>
      <c r="K47" s="275" t="e">
        <f>ROUND(I47*#REF!*#REF!*#REF!,0)</f>
        <v>#REF!</v>
      </c>
      <c r="L47" s="173">
        <v>6948</v>
      </c>
      <c r="M47" s="173">
        <v>5213.9788145691591</v>
      </c>
      <c r="N47" s="173">
        <v>7675</v>
      </c>
      <c r="O47" s="173">
        <v>6917.9502098178173</v>
      </c>
      <c r="P47" s="173">
        <v>10588</v>
      </c>
      <c r="Q47" s="173">
        <v>5648.2172480340632</v>
      </c>
      <c r="R47" s="173">
        <v>2151.6949152542375</v>
      </c>
      <c r="S47" s="173">
        <v>9248.19</v>
      </c>
      <c r="T47" s="173">
        <v>7151</v>
      </c>
      <c r="U47" s="173">
        <v>7864</v>
      </c>
      <c r="V47" s="173">
        <v>5675</v>
      </c>
      <c r="W47" s="173">
        <v>4417.26</v>
      </c>
      <c r="X47" s="173">
        <v>4540.6899999999996</v>
      </c>
      <c r="Y47" s="173">
        <v>1171.97</v>
      </c>
      <c r="Z47" s="173">
        <v>5216.96</v>
      </c>
      <c r="AA47" s="173">
        <v>7365.8109999999997</v>
      </c>
      <c r="AB47" s="173">
        <v>6290</v>
      </c>
      <c r="AC47" s="173">
        <v>5571.25</v>
      </c>
      <c r="AD47" s="173">
        <v>6264</v>
      </c>
      <c r="AE47" s="173">
        <v>4307</v>
      </c>
      <c r="AF47" s="173">
        <v>8388.1355932203387</v>
      </c>
      <c r="AG47" s="173">
        <v>8166</v>
      </c>
      <c r="AH47" s="173">
        <v>10987</v>
      </c>
      <c r="AI47" s="173">
        <v>6096</v>
      </c>
      <c r="AJ47" s="173">
        <v>6859</v>
      </c>
      <c r="AK47" s="173">
        <v>1528.81</v>
      </c>
      <c r="AL47" s="173">
        <v>3549</v>
      </c>
      <c r="AM47" s="173">
        <v>6234</v>
      </c>
      <c r="AN47" s="173">
        <v>9328</v>
      </c>
      <c r="AO47" s="820">
        <f t="shared" si="8"/>
        <v>6253.8592338239869</v>
      </c>
      <c r="AP47" s="821" t="e">
        <f t="shared" si="9"/>
        <v>#REF!</v>
      </c>
    </row>
    <row r="48" spans="1:42" s="195" customFormat="1" ht="84" customHeight="1" collapsed="1" x14ac:dyDescent="0.25">
      <c r="A48" s="221">
        <v>12</v>
      </c>
      <c r="B48" s="788" t="e">
        <f>#REF!</f>
        <v>#REF!</v>
      </c>
      <c r="C48" s="1383" t="s">
        <v>3</v>
      </c>
      <c r="D48" s="1383"/>
      <c r="E48" s="645" t="s">
        <v>8</v>
      </c>
      <c r="F48" s="222" t="e">
        <f>#REF!</f>
        <v>#REF!</v>
      </c>
      <c r="G48" s="645">
        <v>14</v>
      </c>
      <c r="H48" s="222" t="e">
        <f t="shared" si="4"/>
        <v>#REF!</v>
      </c>
      <c r="I48" s="222" t="e">
        <f>(H48*($I$7+#REF!))+H48</f>
        <v>#REF!</v>
      </c>
      <c r="J48" s="805" t="e">
        <f>'тарифы 2018 (1)'!J48</f>
        <v>#REF!</v>
      </c>
      <c r="K48" s="279" t="e">
        <f>ROUND(I48*#REF!*#REF!*#REF!,0)</f>
        <v>#REF!</v>
      </c>
      <c r="L48" s="173">
        <v>8107</v>
      </c>
      <c r="M48" s="173">
        <v>6082.9752836640182</v>
      </c>
      <c r="N48" s="173">
        <v>8954</v>
      </c>
      <c r="O48" s="173">
        <v>8070.9419114541233</v>
      </c>
      <c r="P48" s="173">
        <v>12353</v>
      </c>
      <c r="Q48" s="173">
        <v>6589.5867893730738</v>
      </c>
      <c r="R48" s="173">
        <v>2151.6949152542375</v>
      </c>
      <c r="S48" s="173">
        <v>10789.56</v>
      </c>
      <c r="T48" s="173">
        <v>8343</v>
      </c>
      <c r="U48" s="173">
        <v>9174</v>
      </c>
      <c r="V48" s="173">
        <v>6621</v>
      </c>
      <c r="W48" s="173">
        <v>5152.6000000000004</v>
      </c>
      <c r="X48" s="173">
        <v>5297.99</v>
      </c>
      <c r="Y48" s="173">
        <v>1171.97</v>
      </c>
      <c r="Z48" s="173">
        <v>6086.45</v>
      </c>
      <c r="AA48" s="173">
        <v>8593.6189999999988</v>
      </c>
      <c r="AB48" s="173">
        <v>7339</v>
      </c>
      <c r="AC48" s="173">
        <v>6499.79</v>
      </c>
      <c r="AD48" s="173">
        <v>7308.8</v>
      </c>
      <c r="AE48" s="173">
        <v>5296.35</v>
      </c>
      <c r="AF48" s="173">
        <v>9786.4406779661022</v>
      </c>
      <c r="AG48" s="173">
        <v>9527</v>
      </c>
      <c r="AH48" s="173">
        <v>12818</v>
      </c>
      <c r="AI48" s="173">
        <v>7112</v>
      </c>
      <c r="AJ48" s="173">
        <v>8002</v>
      </c>
      <c r="AK48" s="173">
        <v>1783.9</v>
      </c>
      <c r="AL48" s="173">
        <v>4141</v>
      </c>
      <c r="AM48" s="173">
        <v>7273</v>
      </c>
      <c r="AN48" s="173">
        <v>10882.300000000001</v>
      </c>
      <c r="AO48" s="820">
        <f t="shared" si="8"/>
        <v>7286.5161578521229</v>
      </c>
      <c r="AP48" s="821" t="e">
        <f t="shared" si="9"/>
        <v>#REF!</v>
      </c>
    </row>
    <row r="49" spans="1:42" s="195" customFormat="1" ht="47.25" hidden="1" customHeight="1" outlineLevel="1" thickBot="1" x14ac:dyDescent="0.3">
      <c r="A49" s="205">
        <v>13</v>
      </c>
      <c r="B49" s="789" t="e">
        <f>#REF!</f>
        <v>#REF!</v>
      </c>
      <c r="C49" s="1390" t="s">
        <v>3</v>
      </c>
      <c r="D49" s="1390"/>
      <c r="E49" s="642" t="s">
        <v>8</v>
      </c>
      <c r="F49" s="206" t="e">
        <f>#REF!</f>
        <v>#REF!</v>
      </c>
      <c r="G49" s="642">
        <v>6</v>
      </c>
      <c r="H49" s="206" t="e">
        <f t="shared" si="4"/>
        <v>#REF!</v>
      </c>
      <c r="I49" s="206" t="e">
        <f>(H49*($I$7+#REF!))+H49</f>
        <v>#REF!</v>
      </c>
      <c r="J49" s="803" t="e">
        <f>'тарифы 2018 (1)'!J49</f>
        <v>#REF!</v>
      </c>
      <c r="K49" s="275" t="e">
        <f>ROUND(I49*#REF!*#REF!*#REF!,0)</f>
        <v>#REF!</v>
      </c>
      <c r="L49" s="173">
        <v>3474</v>
      </c>
      <c r="M49" s="173">
        <v>2606.9894072845796</v>
      </c>
      <c r="N49" s="173">
        <v>3838</v>
      </c>
      <c r="O49" s="173">
        <v>3458.9751049089086</v>
      </c>
      <c r="P49" s="173">
        <v>5294</v>
      </c>
      <c r="Q49" s="173">
        <v>2824.1086240170316</v>
      </c>
      <c r="R49" s="173">
        <v>2151.6949152542375</v>
      </c>
      <c r="S49" s="173">
        <v>4624.1000000000004</v>
      </c>
      <c r="T49" s="173">
        <v>3576</v>
      </c>
      <c r="U49" s="173">
        <v>3932</v>
      </c>
      <c r="V49" s="173">
        <v>2838</v>
      </c>
      <c r="W49" s="173">
        <v>2208.11</v>
      </c>
      <c r="X49" s="173">
        <v>2270.87</v>
      </c>
      <c r="Y49" s="173">
        <v>1171.97</v>
      </c>
      <c r="Z49" s="173">
        <v>2608.48</v>
      </c>
      <c r="AA49" s="173">
        <v>3682.3869999999997</v>
      </c>
      <c r="AB49" s="173">
        <v>3145</v>
      </c>
      <c r="AC49" s="173">
        <v>2785.62</v>
      </c>
      <c r="AD49" s="173">
        <v>3132.8</v>
      </c>
      <c r="AE49" s="173">
        <v>2270.3160000000003</v>
      </c>
      <c r="AF49" s="173">
        <v>4194.0677966101694</v>
      </c>
      <c r="AG49" s="173">
        <v>4083</v>
      </c>
      <c r="AH49" s="173">
        <v>5493</v>
      </c>
      <c r="AI49" s="173">
        <v>3048</v>
      </c>
      <c r="AJ49" s="173">
        <v>2219.5</v>
      </c>
      <c r="AK49" s="173">
        <v>764.41</v>
      </c>
      <c r="AL49" s="173">
        <v>1775</v>
      </c>
      <c r="AM49" s="173">
        <v>3117</v>
      </c>
      <c r="AN49" s="173">
        <v>4664</v>
      </c>
      <c r="AO49" s="820">
        <f t="shared" si="8"/>
        <v>3146.5999602784464</v>
      </c>
      <c r="AP49" s="821" t="e">
        <f t="shared" si="9"/>
        <v>#REF!</v>
      </c>
    </row>
    <row r="50" spans="1:42" s="195" customFormat="1" ht="47.25" hidden="1" customHeight="1" outlineLevel="1" thickBot="1" x14ac:dyDescent="0.3">
      <c r="A50" s="221">
        <v>14</v>
      </c>
      <c r="B50" s="788" t="e">
        <f>#REF!</f>
        <v>#REF!</v>
      </c>
      <c r="C50" s="1383" t="s">
        <v>3</v>
      </c>
      <c r="D50" s="1383"/>
      <c r="E50" s="645" t="s">
        <v>8</v>
      </c>
      <c r="F50" s="222" t="e">
        <f>#REF!</f>
        <v>#REF!</v>
      </c>
      <c r="G50" s="645">
        <v>8</v>
      </c>
      <c r="H50" s="222" t="e">
        <f t="shared" si="4"/>
        <v>#REF!</v>
      </c>
      <c r="I50" s="222" t="e">
        <f>(H50*($I$7+#REF!))+H50</f>
        <v>#REF!</v>
      </c>
      <c r="J50" s="805" t="e">
        <f>'тарифы 2018 (1)'!J50</f>
        <v>#REF!</v>
      </c>
      <c r="K50" s="279" t="e">
        <f>ROUND(I50*#REF!*#REF!*#REF!,0)</f>
        <v>#REF!</v>
      </c>
      <c r="L50" s="173">
        <v>4632</v>
      </c>
      <c r="M50" s="173">
        <v>3475.9858763794391</v>
      </c>
      <c r="N50" s="173">
        <v>5117</v>
      </c>
      <c r="O50" s="173">
        <v>4611.9668065452124</v>
      </c>
      <c r="P50" s="173">
        <v>7059</v>
      </c>
      <c r="Q50" s="173">
        <v>3765.4781653560422</v>
      </c>
      <c r="R50" s="173">
        <v>2151.6949152542375</v>
      </c>
      <c r="S50" s="173">
        <v>6165.46</v>
      </c>
      <c r="T50" s="173">
        <v>4767</v>
      </c>
      <c r="U50" s="173">
        <v>5243</v>
      </c>
      <c r="V50" s="173">
        <v>3783</v>
      </c>
      <c r="W50" s="173">
        <v>2944.49</v>
      </c>
      <c r="X50" s="173">
        <v>3027.12</v>
      </c>
      <c r="Y50" s="173">
        <v>1171.97</v>
      </c>
      <c r="Z50" s="173">
        <v>3477.97</v>
      </c>
      <c r="AA50" s="173">
        <v>4910.1949999999997</v>
      </c>
      <c r="AB50" s="173">
        <v>4193</v>
      </c>
      <c r="AC50" s="173">
        <v>3714.16</v>
      </c>
      <c r="AD50" s="173">
        <v>4176</v>
      </c>
      <c r="AE50" s="173">
        <v>3026.0340000000001</v>
      </c>
      <c r="AF50" s="173">
        <v>5592.3728813559328</v>
      </c>
      <c r="AG50" s="173">
        <v>5444</v>
      </c>
      <c r="AH50" s="173">
        <v>7324</v>
      </c>
      <c r="AI50" s="173">
        <v>4064</v>
      </c>
      <c r="AJ50" s="173">
        <v>2960.1</v>
      </c>
      <c r="AK50" s="173">
        <v>1019.49</v>
      </c>
      <c r="AL50" s="173">
        <v>2366</v>
      </c>
      <c r="AM50" s="173">
        <v>4156</v>
      </c>
      <c r="AN50" s="173">
        <v>6218.3</v>
      </c>
      <c r="AO50" s="820">
        <f t="shared" si="8"/>
        <v>4157.1306084445132</v>
      </c>
      <c r="AP50" s="821" t="e">
        <f t="shared" si="9"/>
        <v>#REF!</v>
      </c>
    </row>
    <row r="51" spans="1:42" s="195" customFormat="1" ht="47.25" hidden="1" customHeight="1" outlineLevel="1" thickBot="1" x14ac:dyDescent="0.3">
      <c r="A51" s="205">
        <v>15</v>
      </c>
      <c r="B51" s="789" t="e">
        <f>#REF!</f>
        <v>#REF!</v>
      </c>
      <c r="C51" s="1390" t="s">
        <v>3</v>
      </c>
      <c r="D51" s="1390"/>
      <c r="E51" s="642" t="s">
        <v>8</v>
      </c>
      <c r="F51" s="206" t="e">
        <f>#REF!</f>
        <v>#REF!</v>
      </c>
      <c r="G51" s="642">
        <v>10</v>
      </c>
      <c r="H51" s="206" t="e">
        <f t="shared" si="4"/>
        <v>#REF!</v>
      </c>
      <c r="I51" s="206" t="e">
        <f>(H51*($I$7+#REF!))+H51</f>
        <v>#REF!</v>
      </c>
      <c r="J51" s="803" t="e">
        <f>'тарифы 2018 (1)'!J51</f>
        <v>#REF!</v>
      </c>
      <c r="K51" s="275" t="e">
        <f>ROUND(I51*#REF!*#REF!*#REF!,0)</f>
        <v>#REF!</v>
      </c>
      <c r="L51" s="173">
        <v>5790</v>
      </c>
      <c r="M51" s="173">
        <v>4344.9823454742991</v>
      </c>
      <c r="N51" s="173">
        <v>6396</v>
      </c>
      <c r="O51" s="173">
        <v>5764.9585081815158</v>
      </c>
      <c r="P51" s="173">
        <v>8823</v>
      </c>
      <c r="Q51" s="173">
        <v>4706.8477066950536</v>
      </c>
      <c r="R51" s="173">
        <v>2151.6949152542375</v>
      </c>
      <c r="S51" s="173">
        <v>7706.83</v>
      </c>
      <c r="T51" s="173">
        <v>5959</v>
      </c>
      <c r="U51" s="173">
        <v>6553</v>
      </c>
      <c r="V51" s="173">
        <v>4729</v>
      </c>
      <c r="W51" s="173">
        <v>3680.87</v>
      </c>
      <c r="X51" s="173">
        <v>3784.43</v>
      </c>
      <c r="Y51" s="173">
        <v>1171.97</v>
      </c>
      <c r="Z51" s="173">
        <v>4347.47</v>
      </c>
      <c r="AA51" s="173">
        <v>6138.0029999999997</v>
      </c>
      <c r="AB51" s="173">
        <v>5242</v>
      </c>
      <c r="AC51" s="173">
        <v>4642.71</v>
      </c>
      <c r="AD51" s="173">
        <v>5220.8</v>
      </c>
      <c r="AE51" s="173">
        <v>3782.806</v>
      </c>
      <c r="AF51" s="173">
        <v>6989.8305084745771</v>
      </c>
      <c r="AG51" s="173">
        <v>6805</v>
      </c>
      <c r="AH51" s="173">
        <v>9155</v>
      </c>
      <c r="AI51" s="173">
        <v>5080</v>
      </c>
      <c r="AJ51" s="173">
        <v>3699.5499999999997</v>
      </c>
      <c r="AK51" s="173">
        <v>1273.73</v>
      </c>
      <c r="AL51" s="173">
        <v>2958</v>
      </c>
      <c r="AM51" s="173">
        <v>5195</v>
      </c>
      <c r="AN51" s="173">
        <v>7773.7000000000007</v>
      </c>
      <c r="AO51" s="820">
        <f t="shared" si="8"/>
        <v>5167.7994132441272</v>
      </c>
      <c r="AP51" s="821" t="e">
        <f t="shared" si="9"/>
        <v>#REF!</v>
      </c>
    </row>
    <row r="52" spans="1:42" s="195" customFormat="1" ht="47.25" hidden="1" customHeight="1" outlineLevel="1" thickBot="1" x14ac:dyDescent="0.3">
      <c r="A52" s="221">
        <v>16</v>
      </c>
      <c r="B52" s="788" t="e">
        <f>#REF!</f>
        <v>#REF!</v>
      </c>
      <c r="C52" s="1383" t="s">
        <v>3</v>
      </c>
      <c r="D52" s="1383"/>
      <c r="E52" s="645" t="s">
        <v>8</v>
      </c>
      <c r="F52" s="222" t="e">
        <f>#REF!</f>
        <v>#REF!</v>
      </c>
      <c r="G52" s="645">
        <v>12</v>
      </c>
      <c r="H52" s="222" t="e">
        <f t="shared" si="4"/>
        <v>#REF!</v>
      </c>
      <c r="I52" s="222" t="e">
        <f>(H52*($I$7+#REF!))+H52</f>
        <v>#REF!</v>
      </c>
      <c r="J52" s="805" t="e">
        <f>'тарифы 2018 (1)'!J52</f>
        <v>#REF!</v>
      </c>
      <c r="K52" s="279" t="e">
        <f>ROUND(I52*#REF!*#REF!*#REF!,0)</f>
        <v>#REF!</v>
      </c>
      <c r="L52" s="173">
        <v>6948</v>
      </c>
      <c r="M52" s="173">
        <v>5213.9788145691591</v>
      </c>
      <c r="N52" s="173">
        <v>7675</v>
      </c>
      <c r="O52" s="173">
        <v>6917.9502098178173</v>
      </c>
      <c r="P52" s="173">
        <v>10588</v>
      </c>
      <c r="Q52" s="173">
        <v>5648.2172480340632</v>
      </c>
      <c r="R52" s="173">
        <v>2151.6949152542375</v>
      </c>
      <c r="S52" s="173">
        <v>9248.19</v>
      </c>
      <c r="T52" s="173">
        <v>7151</v>
      </c>
      <c r="U52" s="173">
        <v>7864</v>
      </c>
      <c r="V52" s="173">
        <v>5675</v>
      </c>
      <c r="W52" s="173">
        <v>4417.26</v>
      </c>
      <c r="X52" s="173">
        <v>4540.6899999999996</v>
      </c>
      <c r="Y52" s="173">
        <v>1171.97</v>
      </c>
      <c r="Z52" s="173">
        <v>5216.96</v>
      </c>
      <c r="AA52" s="173">
        <v>7365.8109999999997</v>
      </c>
      <c r="AB52" s="173">
        <v>6290</v>
      </c>
      <c r="AC52" s="173">
        <v>5571.25</v>
      </c>
      <c r="AD52" s="173">
        <v>6264</v>
      </c>
      <c r="AE52" s="173">
        <v>4539.5780000000004</v>
      </c>
      <c r="AF52" s="173">
        <v>8388.1355932203387</v>
      </c>
      <c r="AG52" s="173">
        <v>8166</v>
      </c>
      <c r="AH52" s="173">
        <v>10987</v>
      </c>
      <c r="AI52" s="173">
        <v>6096</v>
      </c>
      <c r="AJ52" s="173">
        <v>6859</v>
      </c>
      <c r="AK52" s="173">
        <v>1528.81</v>
      </c>
      <c r="AL52" s="173">
        <v>3549</v>
      </c>
      <c r="AM52" s="173">
        <v>6234</v>
      </c>
      <c r="AN52" s="173">
        <v>9328</v>
      </c>
      <c r="AO52" s="820">
        <f t="shared" ref="AO52:AO72" si="10">AVERAGE(L52:AN52)</f>
        <v>6261.8791648584702</v>
      </c>
      <c r="AP52" s="821" t="e">
        <f t="shared" ref="AP52:AP72" si="11">AO52*100/J52</f>
        <v>#REF!</v>
      </c>
    </row>
    <row r="53" spans="1:42" s="195" customFormat="1" ht="47.25" hidden="1" customHeight="1" outlineLevel="1" thickBot="1" x14ac:dyDescent="0.3">
      <c r="A53" s="205">
        <v>17</v>
      </c>
      <c r="B53" s="788" t="e">
        <f>#REF!</f>
        <v>#REF!</v>
      </c>
      <c r="C53" s="1390" t="s">
        <v>3</v>
      </c>
      <c r="D53" s="1390"/>
      <c r="E53" s="642" t="s">
        <v>8</v>
      </c>
      <c r="F53" s="206" t="e">
        <f>#REF!</f>
        <v>#REF!</v>
      </c>
      <c r="G53" s="642">
        <v>14</v>
      </c>
      <c r="H53" s="206" t="e">
        <f t="shared" si="4"/>
        <v>#REF!</v>
      </c>
      <c r="I53" s="206" t="e">
        <f>(H53*($I$7+#REF!))+H53</f>
        <v>#REF!</v>
      </c>
      <c r="J53" s="803" t="e">
        <f>'тарифы 2018 (1)'!J53</f>
        <v>#REF!</v>
      </c>
      <c r="K53" s="275" t="e">
        <f>ROUND(I53*#REF!*#REF!*#REF!,0)</f>
        <v>#REF!</v>
      </c>
      <c r="L53" s="173">
        <v>8107</v>
      </c>
      <c r="M53" s="173">
        <v>6082.9752836640182</v>
      </c>
      <c r="N53" s="173">
        <v>8954</v>
      </c>
      <c r="O53" s="173">
        <v>8070.9419114541233</v>
      </c>
      <c r="P53" s="173">
        <v>12353</v>
      </c>
      <c r="Q53" s="173">
        <v>6589.5867893730738</v>
      </c>
      <c r="R53" s="173">
        <v>2151.6949152542375</v>
      </c>
      <c r="S53" s="173">
        <v>10789.56</v>
      </c>
      <c r="T53" s="173">
        <v>8343</v>
      </c>
      <c r="U53" s="173">
        <v>9174</v>
      </c>
      <c r="V53" s="173">
        <v>6621</v>
      </c>
      <c r="W53" s="173">
        <v>5152.6000000000004</v>
      </c>
      <c r="X53" s="173">
        <v>5297.99</v>
      </c>
      <c r="Y53" s="173">
        <v>1171.97</v>
      </c>
      <c r="Z53" s="173">
        <v>6086.45</v>
      </c>
      <c r="AA53" s="173">
        <v>8593.6189999999988</v>
      </c>
      <c r="AB53" s="173">
        <v>7339</v>
      </c>
      <c r="AC53" s="173">
        <v>6499.79</v>
      </c>
      <c r="AD53" s="173">
        <v>7308.8</v>
      </c>
      <c r="AE53" s="173">
        <v>5296.35</v>
      </c>
      <c r="AF53" s="173">
        <v>9786.4406779661022</v>
      </c>
      <c r="AG53" s="173">
        <v>9527</v>
      </c>
      <c r="AH53" s="173">
        <v>12818</v>
      </c>
      <c r="AI53" s="173">
        <v>7112</v>
      </c>
      <c r="AJ53" s="173">
        <v>8002</v>
      </c>
      <c r="AK53" s="173">
        <v>1783.9</v>
      </c>
      <c r="AL53" s="173">
        <v>4141</v>
      </c>
      <c r="AM53" s="173">
        <v>7273</v>
      </c>
      <c r="AN53" s="173">
        <v>10882.300000000001</v>
      </c>
      <c r="AO53" s="820">
        <f t="shared" si="10"/>
        <v>7286.5161578521229</v>
      </c>
      <c r="AP53" s="821" t="e">
        <f t="shared" si="11"/>
        <v>#REF!</v>
      </c>
    </row>
    <row r="54" spans="1:42" s="195" customFormat="1" ht="47.25" customHeight="1" collapsed="1" thickBot="1" x14ac:dyDescent="0.3">
      <c r="A54" s="221">
        <v>18</v>
      </c>
      <c r="B54" s="788" t="e">
        <f>#REF!</f>
        <v>#REF!</v>
      </c>
      <c r="C54" s="1383" t="s">
        <v>3</v>
      </c>
      <c r="D54" s="1383"/>
      <c r="E54" s="645" t="s">
        <v>384</v>
      </c>
      <c r="F54" s="222" t="e">
        <f>#REF!</f>
        <v>#REF!</v>
      </c>
      <c r="G54" s="645">
        <v>1.5</v>
      </c>
      <c r="H54" s="222" t="e">
        <f t="shared" si="4"/>
        <v>#REF!</v>
      </c>
      <c r="I54" s="222" t="e">
        <f>(H54*($I$7+#REF!))+H54</f>
        <v>#REF!</v>
      </c>
      <c r="J54" s="805" t="e">
        <f>'тарифы 2018 (1)'!J54</f>
        <v>#REF!</v>
      </c>
      <c r="K54" s="279" t="e">
        <f>ROUND(I54*#REF!*#REF!*#REF!,0)</f>
        <v>#REF!</v>
      </c>
      <c r="L54" s="173">
        <v>1072</v>
      </c>
      <c r="M54" s="173">
        <v>654.02941405732997</v>
      </c>
      <c r="N54" s="173">
        <v>1238</v>
      </c>
      <c r="O54" s="173">
        <v>1072.610610071484</v>
      </c>
      <c r="P54" s="173">
        <v>1324</v>
      </c>
      <c r="Q54" s="173">
        <v>809.01402428145025</v>
      </c>
      <c r="R54" s="173">
        <v>2151.6949152542375</v>
      </c>
      <c r="S54" s="173">
        <v>1627.37</v>
      </c>
      <c r="T54" s="173">
        <v>1121</v>
      </c>
      <c r="U54" s="173">
        <v>809</v>
      </c>
      <c r="V54" s="173">
        <v>1108</v>
      </c>
      <c r="W54" s="173">
        <v>907.93</v>
      </c>
      <c r="X54" s="173">
        <v>645.38</v>
      </c>
      <c r="Y54" s="173">
        <v>1171.97</v>
      </c>
      <c r="Z54" s="173">
        <v>834.46</v>
      </c>
      <c r="AA54" s="173">
        <v>1133.4409999999998</v>
      </c>
      <c r="AB54" s="173">
        <v>813</v>
      </c>
      <c r="AC54" s="173">
        <v>815.04</v>
      </c>
      <c r="AD54" s="173">
        <v>1004.8000000000001</v>
      </c>
      <c r="AE54" s="173">
        <v>893.79200000000003</v>
      </c>
      <c r="AF54" s="173">
        <v>1233.0508474576272</v>
      </c>
      <c r="AG54" s="173">
        <v>1337</v>
      </c>
      <c r="AH54" s="173">
        <v>1331</v>
      </c>
      <c r="AI54" s="173">
        <v>752</v>
      </c>
      <c r="AJ54" s="173">
        <v>1154</v>
      </c>
      <c r="AK54" s="173">
        <v>233.05</v>
      </c>
      <c r="AL54" s="173">
        <v>457</v>
      </c>
      <c r="AM54" s="173">
        <v>1104</v>
      </c>
      <c r="AN54" s="173">
        <v>1702.8000000000002</v>
      </c>
      <c r="AO54" s="820">
        <f t="shared" si="10"/>
        <v>1052.0838900386939</v>
      </c>
      <c r="AP54" s="821" t="e">
        <f t="shared" si="11"/>
        <v>#REF!</v>
      </c>
    </row>
    <row r="55" spans="1:42" s="195" customFormat="1" ht="47.25" customHeight="1" thickBot="1" x14ac:dyDescent="0.3">
      <c r="A55" s="209">
        <v>19</v>
      </c>
      <c r="B55" s="789" t="e">
        <f>#REF!</f>
        <v>#REF!</v>
      </c>
      <c r="C55" s="1156" t="s">
        <v>3</v>
      </c>
      <c r="D55" s="1156"/>
      <c r="E55" s="643" t="s">
        <v>382</v>
      </c>
      <c r="F55" s="224" t="e">
        <f>#REF!</f>
        <v>#REF!</v>
      </c>
      <c r="G55" s="643">
        <v>1.3</v>
      </c>
      <c r="H55" s="224" t="e">
        <f>F55*G55</f>
        <v>#REF!</v>
      </c>
      <c r="I55" s="206" t="e">
        <f>(H55*($I$7+#REF!))+H55</f>
        <v>#REF!</v>
      </c>
      <c r="J55" s="803" t="e">
        <f>'тарифы 2018 (1)'!J55</f>
        <v>#REF!</v>
      </c>
      <c r="K55" s="275" t="e">
        <f>ROUND(I55*#REF!*#REF!*#REF!,0)</f>
        <v>#REF!</v>
      </c>
      <c r="L55" s="173">
        <v>659</v>
      </c>
      <c r="M55" s="173">
        <v>495.29788516029413</v>
      </c>
      <c r="N55" s="173">
        <v>738</v>
      </c>
      <c r="O55" s="173">
        <v>653.21653388944856</v>
      </c>
      <c r="P55" s="173">
        <v>1147</v>
      </c>
      <c r="Q55" s="173">
        <v>466.28</v>
      </c>
      <c r="R55" s="173">
        <v>1141.5254237288136</v>
      </c>
      <c r="S55" s="173">
        <v>902.18</v>
      </c>
      <c r="T55" s="173">
        <v>664</v>
      </c>
      <c r="U55" s="173">
        <v>742</v>
      </c>
      <c r="V55" s="173">
        <v>582</v>
      </c>
      <c r="W55" s="173">
        <v>428.86</v>
      </c>
      <c r="X55" s="173">
        <v>435.14</v>
      </c>
      <c r="Y55" s="173">
        <v>423.2</v>
      </c>
      <c r="Z55" s="173">
        <v>565.16999999999996</v>
      </c>
      <c r="AA55" s="173">
        <v>618.05199999999991</v>
      </c>
      <c r="AB55" s="173">
        <v>594</v>
      </c>
      <c r="AC55" s="173">
        <v>564.99</v>
      </c>
      <c r="AD55" s="173">
        <v>678.40000000000009</v>
      </c>
      <c r="AE55" s="173">
        <v>473.42518000000007</v>
      </c>
      <c r="AF55" s="173">
        <v>669.49152542372883</v>
      </c>
      <c r="AG55" s="173">
        <v>797</v>
      </c>
      <c r="AH55" s="173">
        <v>1037</v>
      </c>
      <c r="AI55" s="173">
        <v>577</v>
      </c>
      <c r="AJ55" s="173">
        <v>651</v>
      </c>
      <c r="AK55" s="173">
        <v>412.71</v>
      </c>
      <c r="AL55" s="173">
        <v>385</v>
      </c>
      <c r="AM55" s="173">
        <v>630</v>
      </c>
      <c r="AN55" s="173">
        <v>918.50000000000011</v>
      </c>
      <c r="AO55" s="820">
        <f t="shared" si="10"/>
        <v>656.87719131732013</v>
      </c>
      <c r="AP55" s="821" t="e">
        <f t="shared" si="11"/>
        <v>#REF!</v>
      </c>
    </row>
    <row r="56" spans="1:42" s="195" customFormat="1" ht="47.25" hidden="1" customHeight="1" outlineLevel="1" thickBot="1" x14ac:dyDescent="0.3">
      <c r="A56" s="225">
        <v>20</v>
      </c>
      <c r="B56" s="788" t="e">
        <f>#REF!</f>
        <v>#REF!</v>
      </c>
      <c r="C56" s="1172" t="s">
        <v>3</v>
      </c>
      <c r="D56" s="1172"/>
      <c r="E56" s="646" t="s">
        <v>379</v>
      </c>
      <c r="F56" s="228" t="e">
        <f>#REF!</f>
        <v>#REF!</v>
      </c>
      <c r="G56" s="646">
        <v>1.08</v>
      </c>
      <c r="H56" s="228" t="e">
        <f t="shared" si="4"/>
        <v>#REF!</v>
      </c>
      <c r="I56" s="222" t="e">
        <f>(H56*($I$7+#REF!))+H56</f>
        <v>#REF!</v>
      </c>
      <c r="J56" s="805" t="e">
        <f>'тарифы 2018 (1)'!J56</f>
        <v>#REF!</v>
      </c>
      <c r="K56" s="279" t="e">
        <f>ROUND(I56*#REF!*#REF!*#REF!,0)</f>
        <v>#REF!</v>
      </c>
      <c r="L56" s="173">
        <v>489</v>
      </c>
      <c r="M56" s="173">
        <v>385.69158354347195</v>
      </c>
      <c r="N56" s="173">
        <v>568</v>
      </c>
      <c r="O56" s="173">
        <v>482.69474039667767</v>
      </c>
      <c r="P56" s="173">
        <v>953</v>
      </c>
      <c r="Q56" s="173">
        <v>393.55320179850247</v>
      </c>
      <c r="R56" s="173">
        <v>849.15254237288138</v>
      </c>
      <c r="S56" s="173">
        <v>665.94</v>
      </c>
      <c r="T56" s="173">
        <v>871</v>
      </c>
      <c r="U56" s="173">
        <v>549</v>
      </c>
      <c r="V56" s="173">
        <v>465</v>
      </c>
      <c r="W56" s="173">
        <v>322.17</v>
      </c>
      <c r="X56" s="173">
        <v>327.39999999999998</v>
      </c>
      <c r="Y56" s="173">
        <v>351.59</v>
      </c>
      <c r="Z56" s="173">
        <v>469.53</v>
      </c>
      <c r="AA56" s="173">
        <v>447.98399999999998</v>
      </c>
      <c r="AB56" s="173">
        <v>440</v>
      </c>
      <c r="AC56" s="173">
        <v>437.35</v>
      </c>
      <c r="AD56" s="173">
        <v>563.20000000000005</v>
      </c>
      <c r="AE56" s="173">
        <v>349.95961999999997</v>
      </c>
      <c r="AF56" s="173">
        <v>556.77966101694915</v>
      </c>
      <c r="AG56" s="173">
        <v>602</v>
      </c>
      <c r="AH56" s="173">
        <v>798</v>
      </c>
      <c r="AI56" s="173">
        <v>430</v>
      </c>
      <c r="AJ56" s="173">
        <v>486</v>
      </c>
      <c r="AK56" s="173">
        <v>307.63</v>
      </c>
      <c r="AL56" s="173">
        <v>319</v>
      </c>
      <c r="AM56" s="173">
        <v>489</v>
      </c>
      <c r="AN56" s="173">
        <v>718.30000000000007</v>
      </c>
      <c r="AO56" s="820">
        <f t="shared" si="10"/>
        <v>520.27328790098215</v>
      </c>
      <c r="AP56" s="821" t="e">
        <f t="shared" si="11"/>
        <v>#REF!</v>
      </c>
    </row>
    <row r="57" spans="1:42" s="195" customFormat="1" ht="47.25" customHeight="1" collapsed="1" thickBot="1" x14ac:dyDescent="0.3">
      <c r="A57" s="205">
        <v>21</v>
      </c>
      <c r="B57" s="789" t="e">
        <f>#REF!</f>
        <v>#REF!</v>
      </c>
      <c r="C57" s="1390" t="s">
        <v>3</v>
      </c>
      <c r="D57" s="1390"/>
      <c r="E57" s="643" t="s">
        <v>382</v>
      </c>
      <c r="F57" s="224" t="e">
        <f>#REF!</f>
        <v>#REF!</v>
      </c>
      <c r="G57" s="642">
        <v>1.24</v>
      </c>
      <c r="H57" s="206" t="e">
        <f>F57*G57</f>
        <v>#REF!</v>
      </c>
      <c r="I57" s="206" t="e">
        <f>(H57*($I$7+#REF!))+H57</f>
        <v>#REF!</v>
      </c>
      <c r="J57" s="803" t="e">
        <f>'тарифы 2018 (1)'!J57</f>
        <v>#REF!</v>
      </c>
      <c r="K57" s="275" t="e">
        <f>ROUND(I57*#REF!*#REF!*#REF!,0)</f>
        <v>#REF!</v>
      </c>
      <c r="L57" s="173">
        <v>629</v>
      </c>
      <c r="M57" s="173">
        <v>472.43798276828045</v>
      </c>
      <c r="N57" s="173">
        <v>704</v>
      </c>
      <c r="O57" s="173">
        <v>623.06807847916639</v>
      </c>
      <c r="P57" s="173">
        <v>1094</v>
      </c>
      <c r="Q57" s="173">
        <v>508.3395523230655</v>
      </c>
      <c r="R57" s="173">
        <v>1088.9830508474577</v>
      </c>
      <c r="S57" s="173">
        <v>860.54</v>
      </c>
      <c r="T57" s="173">
        <v>1130</v>
      </c>
      <c r="U57" s="173">
        <v>708</v>
      </c>
      <c r="V57" s="173">
        <v>555</v>
      </c>
      <c r="W57" s="173">
        <v>408.99</v>
      </c>
      <c r="X57" s="173">
        <v>415.26</v>
      </c>
      <c r="Y57" s="173">
        <v>403.68</v>
      </c>
      <c r="Z57" s="173">
        <v>539.09</v>
      </c>
      <c r="AA57" s="173">
        <v>589.01599999999996</v>
      </c>
      <c r="AB57" s="173">
        <v>567</v>
      </c>
      <c r="AC57" s="173">
        <v>538.91999999999996</v>
      </c>
      <c r="AD57" s="173">
        <v>648</v>
      </c>
      <c r="AE57" s="173">
        <v>504.90816000000007</v>
      </c>
      <c r="AF57" s="173">
        <v>720.33898305084745</v>
      </c>
      <c r="AG57" s="173">
        <v>760</v>
      </c>
      <c r="AH57" s="173">
        <v>989</v>
      </c>
      <c r="AI57" s="173">
        <v>550</v>
      </c>
      <c r="AJ57" s="173">
        <v>621</v>
      </c>
      <c r="AK57" s="173">
        <v>393.22</v>
      </c>
      <c r="AL57" s="173">
        <v>367</v>
      </c>
      <c r="AM57" s="173">
        <v>601</v>
      </c>
      <c r="AN57" s="173">
        <v>876.7</v>
      </c>
      <c r="AO57" s="820">
        <f t="shared" si="10"/>
        <v>650.56868301616623</v>
      </c>
      <c r="AP57" s="821" t="e">
        <f t="shared" si="11"/>
        <v>#REF!</v>
      </c>
    </row>
    <row r="58" spans="1:42" s="195" customFormat="1" ht="47.25" customHeight="1" x14ac:dyDescent="0.25">
      <c r="A58" s="221">
        <v>22</v>
      </c>
      <c r="B58" s="788" t="e">
        <f>#REF!</f>
        <v>#REF!</v>
      </c>
      <c r="C58" s="1383" t="s">
        <v>3</v>
      </c>
      <c r="D58" s="1383"/>
      <c r="E58" s="646" t="s">
        <v>382</v>
      </c>
      <c r="F58" s="228" t="e">
        <f>#REF!</f>
        <v>#REF!</v>
      </c>
      <c r="G58" s="645">
        <v>1.39</v>
      </c>
      <c r="H58" s="222" t="e">
        <f t="shared" si="4"/>
        <v>#REF!</v>
      </c>
      <c r="I58" s="222" t="e">
        <f>(H58*($I$7+#REF!))+H58</f>
        <v>#REF!</v>
      </c>
      <c r="J58" s="805" t="e">
        <f>'тарифы 2018 (1)'!J58</f>
        <v>#REF!</v>
      </c>
      <c r="K58" s="279" t="e">
        <f>ROUND(I58*#REF!*#REF!*#REF!,0)</f>
        <v>#REF!</v>
      </c>
      <c r="L58" s="173">
        <v>705</v>
      </c>
      <c r="M58" s="173">
        <v>529.58773874831434</v>
      </c>
      <c r="N58" s="173">
        <v>789</v>
      </c>
      <c r="O58" s="173">
        <v>698.43921700487181</v>
      </c>
      <c r="P58" s="173">
        <v>1226</v>
      </c>
      <c r="Q58" s="173">
        <v>498.56</v>
      </c>
      <c r="R58" s="173">
        <v>1088.9830508474577</v>
      </c>
      <c r="S58" s="173">
        <v>964.63</v>
      </c>
      <c r="T58" s="173">
        <v>1267</v>
      </c>
      <c r="U58" s="173">
        <v>793</v>
      </c>
      <c r="V58" s="173">
        <v>622</v>
      </c>
      <c r="W58" s="173">
        <v>459.19</v>
      </c>
      <c r="X58" s="173">
        <v>465.47</v>
      </c>
      <c r="Y58" s="173">
        <v>452.51</v>
      </c>
      <c r="Z58" s="173">
        <v>604.29999999999995</v>
      </c>
      <c r="AA58" s="173">
        <v>660.56899999999996</v>
      </c>
      <c r="AB58" s="173">
        <v>636</v>
      </c>
      <c r="AC58" s="173">
        <v>604.11</v>
      </c>
      <c r="AD58" s="173">
        <v>726.40000000000009</v>
      </c>
      <c r="AE58" s="173">
        <v>504.90816000000007</v>
      </c>
      <c r="AF58" s="173">
        <v>720.33898305084745</v>
      </c>
      <c r="AG58" s="173">
        <v>852</v>
      </c>
      <c r="AH58" s="173">
        <v>1108</v>
      </c>
      <c r="AI58" s="173">
        <v>617</v>
      </c>
      <c r="AJ58" s="173">
        <v>697</v>
      </c>
      <c r="AK58" s="173">
        <v>441.53</v>
      </c>
      <c r="AL58" s="173">
        <v>411</v>
      </c>
      <c r="AM58" s="173">
        <v>674</v>
      </c>
      <c r="AN58" s="173">
        <v>982.30000000000007</v>
      </c>
      <c r="AO58" s="820">
        <f t="shared" si="10"/>
        <v>717.2009017121203</v>
      </c>
      <c r="AP58" s="821" t="e">
        <f t="shared" si="11"/>
        <v>#REF!</v>
      </c>
    </row>
    <row r="59" spans="1:42" s="195" customFormat="1" ht="47.25" hidden="1" customHeight="1" outlineLevel="1" thickBot="1" x14ac:dyDescent="0.3">
      <c r="A59" s="205">
        <v>23</v>
      </c>
      <c r="B59" s="789" t="e">
        <f>#REF!</f>
        <v>#REF!</v>
      </c>
      <c r="C59" s="1390" t="s">
        <v>3</v>
      </c>
      <c r="D59" s="1390"/>
      <c r="E59" s="643" t="s">
        <v>382</v>
      </c>
      <c r="F59" s="224" t="e">
        <f>#REF!</f>
        <v>#REF!</v>
      </c>
      <c r="G59" s="642">
        <v>1.74</v>
      </c>
      <c r="H59" s="206" t="e">
        <f t="shared" si="4"/>
        <v>#REF!</v>
      </c>
      <c r="I59" s="206" t="e">
        <f>(H59*($I$7+#REF!))+H59</f>
        <v>#REF!</v>
      </c>
      <c r="J59" s="803" t="e">
        <f>'тарифы 2018 (1)'!J59</f>
        <v>#REF!</v>
      </c>
      <c r="K59" s="275" t="e">
        <f>ROUND(I59*#REF!*#REF!*#REF!,0)</f>
        <v>#REF!</v>
      </c>
      <c r="L59" s="173">
        <v>883</v>
      </c>
      <c r="M59" s="173">
        <v>662.93716936839371</v>
      </c>
      <c r="N59" s="173">
        <v>987</v>
      </c>
      <c r="O59" s="173">
        <v>874.30520689818502</v>
      </c>
      <c r="P59" s="173">
        <v>1535</v>
      </c>
      <c r="Q59" s="173">
        <v>624.11</v>
      </c>
      <c r="R59" s="173">
        <v>1088.9830508474577</v>
      </c>
      <c r="S59" s="173">
        <v>1207.53</v>
      </c>
      <c r="T59" s="173">
        <v>1587</v>
      </c>
      <c r="U59" s="173">
        <v>993</v>
      </c>
      <c r="V59" s="173">
        <v>779</v>
      </c>
      <c r="W59" s="173">
        <v>574.25</v>
      </c>
      <c r="X59" s="173">
        <v>582.62</v>
      </c>
      <c r="Y59" s="173">
        <v>566.45000000000005</v>
      </c>
      <c r="Z59" s="173">
        <v>756.46</v>
      </c>
      <c r="AA59" s="173">
        <v>826.48899999999992</v>
      </c>
      <c r="AB59" s="173">
        <v>796</v>
      </c>
      <c r="AC59" s="173">
        <v>756.22</v>
      </c>
      <c r="AD59" s="173">
        <v>908.80000000000007</v>
      </c>
      <c r="AE59" s="173">
        <v>504.90816000000001</v>
      </c>
      <c r="AF59" s="173">
        <v>720.33898305084756</v>
      </c>
      <c r="AG59" s="173">
        <v>1067</v>
      </c>
      <c r="AH59" s="173">
        <v>1388</v>
      </c>
      <c r="AI59" s="173">
        <v>772</v>
      </c>
      <c r="AJ59" s="173">
        <v>872</v>
      </c>
      <c r="AK59" s="173">
        <v>552.54</v>
      </c>
      <c r="AL59" s="173">
        <v>515</v>
      </c>
      <c r="AM59" s="173">
        <v>844</v>
      </c>
      <c r="AN59" s="173">
        <v>1229.8000000000002</v>
      </c>
      <c r="AO59" s="820">
        <f t="shared" si="10"/>
        <v>877.74970931603048</v>
      </c>
      <c r="AP59" s="821" t="e">
        <f t="shared" si="11"/>
        <v>#REF!</v>
      </c>
    </row>
    <row r="60" spans="1:42" s="195" customFormat="1" ht="47.25" customHeight="1" collapsed="1" thickBot="1" x14ac:dyDescent="0.3">
      <c r="A60" s="221">
        <v>24</v>
      </c>
      <c r="B60" s="788" t="e">
        <f>#REF!</f>
        <v>#REF!</v>
      </c>
      <c r="C60" s="1383" t="s">
        <v>3</v>
      </c>
      <c r="D60" s="1383"/>
      <c r="E60" s="646" t="s">
        <v>382</v>
      </c>
      <c r="F60" s="228" t="e">
        <f>#REF!</f>
        <v>#REF!</v>
      </c>
      <c r="G60" s="645">
        <v>2</v>
      </c>
      <c r="H60" s="222" t="e">
        <f t="shared" si="4"/>
        <v>#REF!</v>
      </c>
      <c r="I60" s="222" t="e">
        <f>(H60*($I$7+#REF!))+H60</f>
        <v>#REF!</v>
      </c>
      <c r="J60" s="805" t="e">
        <f>'тарифы 2018 (1)'!J60</f>
        <v>#REF!</v>
      </c>
      <c r="K60" s="279" t="e">
        <f>ROUND(I60*#REF!*#REF!*#REF!,0)</f>
        <v>#REF!</v>
      </c>
      <c r="L60" s="173">
        <v>1014</v>
      </c>
      <c r="M60" s="173">
        <v>761.99674640045237</v>
      </c>
      <c r="N60" s="173">
        <v>1135</v>
      </c>
      <c r="O60" s="173">
        <v>1004.9485136760745</v>
      </c>
      <c r="P60" s="173">
        <v>1765</v>
      </c>
      <c r="Q60" s="173">
        <v>717.37</v>
      </c>
      <c r="R60" s="173">
        <v>1088.9830508474577</v>
      </c>
      <c r="S60" s="173">
        <v>1387.96</v>
      </c>
      <c r="T60" s="173">
        <v>1824</v>
      </c>
      <c r="U60" s="173">
        <v>1141</v>
      </c>
      <c r="V60" s="173">
        <v>895</v>
      </c>
      <c r="W60" s="173">
        <v>660.03</v>
      </c>
      <c r="X60" s="173">
        <v>669.44</v>
      </c>
      <c r="Y60" s="173">
        <v>651.08000000000004</v>
      </c>
      <c r="Z60" s="173">
        <v>869.49</v>
      </c>
      <c r="AA60" s="173">
        <v>949.89199999999994</v>
      </c>
      <c r="AB60" s="173">
        <v>915</v>
      </c>
      <c r="AC60" s="173">
        <v>869.22</v>
      </c>
      <c r="AD60" s="173">
        <v>1044.8</v>
      </c>
      <c r="AE60" s="173">
        <v>872.23770000000002</v>
      </c>
      <c r="AF60" s="173">
        <v>720.33898305084756</v>
      </c>
      <c r="AG60" s="173">
        <v>1226</v>
      </c>
      <c r="AH60" s="173">
        <v>1595</v>
      </c>
      <c r="AI60" s="173">
        <v>887</v>
      </c>
      <c r="AJ60" s="173">
        <v>1002</v>
      </c>
      <c r="AK60" s="173">
        <v>634.75</v>
      </c>
      <c r="AL60" s="173">
        <v>592</v>
      </c>
      <c r="AM60" s="173">
        <v>970</v>
      </c>
      <c r="AN60" s="173">
        <v>1413.5000000000002</v>
      </c>
      <c r="AO60" s="820">
        <f t="shared" si="10"/>
        <v>1009.5529997922357</v>
      </c>
      <c r="AP60" s="821" t="e">
        <f t="shared" si="11"/>
        <v>#REF!</v>
      </c>
    </row>
    <row r="61" spans="1:42" s="195" customFormat="1" ht="47.25" customHeight="1" thickBot="1" x14ac:dyDescent="0.3">
      <c r="A61" s="205">
        <v>25</v>
      </c>
      <c r="B61" s="789" t="e">
        <f>#REF!</f>
        <v>#REF!</v>
      </c>
      <c r="C61" s="1390" t="s">
        <v>3</v>
      </c>
      <c r="D61" s="1390"/>
      <c r="E61" s="643" t="s">
        <v>382</v>
      </c>
      <c r="F61" s="224" t="e">
        <f>#REF!</f>
        <v>#REF!</v>
      </c>
      <c r="G61" s="642">
        <v>2.4</v>
      </c>
      <c r="H61" s="206" t="e">
        <f>F61*G61</f>
        <v>#REF!</v>
      </c>
      <c r="I61" s="206" t="e">
        <f>(H61*($I$7+#REF!))+H61</f>
        <v>#REF!</v>
      </c>
      <c r="J61" s="803" t="e">
        <f>'тарифы 2018 (1)'!J61</f>
        <v>#REF!</v>
      </c>
      <c r="K61" s="275" t="e">
        <f>ROUND(I61*#REF!*#REF!*#REF!,0)</f>
        <v>#REF!</v>
      </c>
      <c r="L61" s="173">
        <v>1217</v>
      </c>
      <c r="M61" s="173">
        <v>914.396095680543</v>
      </c>
      <c r="N61" s="173">
        <v>1362</v>
      </c>
      <c r="O61" s="173">
        <v>1205.9382164112897</v>
      </c>
      <c r="P61" s="173">
        <v>2118</v>
      </c>
      <c r="Q61" s="173">
        <v>860.86</v>
      </c>
      <c r="R61" s="173">
        <v>1088.9830508474577</v>
      </c>
      <c r="S61" s="173">
        <v>1665.56</v>
      </c>
      <c r="T61" s="173">
        <v>2189</v>
      </c>
      <c r="U61" s="173">
        <v>1369</v>
      </c>
      <c r="V61" s="173">
        <v>1075</v>
      </c>
      <c r="W61" s="173">
        <v>791.82</v>
      </c>
      <c r="X61" s="173">
        <v>803.33</v>
      </c>
      <c r="Y61" s="173">
        <v>781.32</v>
      </c>
      <c r="Z61" s="173">
        <v>1043.3900000000001</v>
      </c>
      <c r="AA61" s="173">
        <v>1139.663</v>
      </c>
      <c r="AB61" s="173">
        <v>1097</v>
      </c>
      <c r="AC61" s="173">
        <v>1043.07</v>
      </c>
      <c r="AD61" s="173">
        <v>1252.8000000000002</v>
      </c>
      <c r="AE61" s="173">
        <v>872.23770000000013</v>
      </c>
      <c r="AF61" s="173">
        <v>720.33898305084745</v>
      </c>
      <c r="AG61" s="173">
        <v>1472</v>
      </c>
      <c r="AH61" s="173">
        <v>1914</v>
      </c>
      <c r="AI61" s="173">
        <v>1065</v>
      </c>
      <c r="AJ61" s="173">
        <v>1203</v>
      </c>
      <c r="AK61" s="173">
        <v>761.86</v>
      </c>
      <c r="AL61" s="173">
        <v>710</v>
      </c>
      <c r="AM61" s="173">
        <v>1164</v>
      </c>
      <c r="AN61" s="173">
        <v>1696.2</v>
      </c>
      <c r="AO61" s="820">
        <f t="shared" si="10"/>
        <v>1192.991967103108</v>
      </c>
      <c r="AP61" s="821" t="e">
        <f t="shared" si="11"/>
        <v>#REF!</v>
      </c>
    </row>
    <row r="62" spans="1:42" s="195" customFormat="1" ht="47.25" customHeight="1" thickBot="1" x14ac:dyDescent="0.3">
      <c r="A62" s="104" t="s">
        <v>374</v>
      </c>
      <c r="B62" s="853" t="e">
        <f>#REF!</f>
        <v>#REF!</v>
      </c>
      <c r="C62" s="1383" t="s">
        <v>3</v>
      </c>
      <c r="D62" s="1383"/>
      <c r="E62" s="646" t="s">
        <v>383</v>
      </c>
      <c r="F62" s="228" t="e">
        <f>#REF!</f>
        <v>#REF!</v>
      </c>
      <c r="G62" s="646">
        <v>0.74</v>
      </c>
      <c r="H62" s="222" t="e">
        <f t="shared" ref="H62:H72" si="12">F62*G62</f>
        <v>#REF!</v>
      </c>
      <c r="I62" s="222" t="e">
        <f>(H62*($I$7+#REF!))+H62</f>
        <v>#REF!</v>
      </c>
      <c r="J62" s="805" t="e">
        <f>'тарифы 2018 (1)'!J62</f>
        <v>#REF!</v>
      </c>
      <c r="K62" s="279" t="e">
        <f>ROUND(I62*#REF!*#REF!*#REF!,0)</f>
        <v>#REF!</v>
      </c>
      <c r="L62" s="173" t="e">
        <f t="shared" ref="L62:Q62" si="13">$J$62</f>
        <v>#REF!</v>
      </c>
      <c r="M62" s="173" t="e">
        <f t="shared" si="13"/>
        <v>#REF!</v>
      </c>
      <c r="N62" s="173" t="e">
        <f t="shared" si="13"/>
        <v>#REF!</v>
      </c>
      <c r="O62" s="173" t="e">
        <f t="shared" si="13"/>
        <v>#REF!</v>
      </c>
      <c r="P62" s="173" t="e">
        <f t="shared" si="13"/>
        <v>#REF!</v>
      </c>
      <c r="Q62" s="173" t="e">
        <f t="shared" si="13"/>
        <v>#REF!</v>
      </c>
      <c r="R62" s="173" t="e">
        <f t="shared" ref="R62:AN62" si="14">$J$62</f>
        <v>#REF!</v>
      </c>
      <c r="S62" s="173" t="e">
        <f t="shared" si="14"/>
        <v>#REF!</v>
      </c>
      <c r="T62" s="173" t="e">
        <f t="shared" si="14"/>
        <v>#REF!</v>
      </c>
      <c r="U62" s="173" t="e">
        <f t="shared" si="14"/>
        <v>#REF!</v>
      </c>
      <c r="V62" s="173" t="e">
        <f t="shared" si="14"/>
        <v>#REF!</v>
      </c>
      <c r="W62" s="173" t="e">
        <f t="shared" si="14"/>
        <v>#REF!</v>
      </c>
      <c r="X62" s="173" t="e">
        <f t="shared" si="14"/>
        <v>#REF!</v>
      </c>
      <c r="Y62" s="173" t="e">
        <f t="shared" si="14"/>
        <v>#REF!</v>
      </c>
      <c r="Z62" s="173" t="e">
        <f t="shared" si="14"/>
        <v>#REF!</v>
      </c>
      <c r="AA62" s="173" t="e">
        <f t="shared" si="14"/>
        <v>#REF!</v>
      </c>
      <c r="AB62" s="173" t="e">
        <f t="shared" si="14"/>
        <v>#REF!</v>
      </c>
      <c r="AC62" s="173" t="e">
        <f t="shared" si="14"/>
        <v>#REF!</v>
      </c>
      <c r="AD62" s="173" t="e">
        <f t="shared" si="14"/>
        <v>#REF!</v>
      </c>
      <c r="AE62" s="173" t="e">
        <f t="shared" si="14"/>
        <v>#REF!</v>
      </c>
      <c r="AF62" s="173" t="e">
        <f t="shared" si="14"/>
        <v>#REF!</v>
      </c>
      <c r="AG62" s="173" t="e">
        <f t="shared" si="14"/>
        <v>#REF!</v>
      </c>
      <c r="AH62" s="173" t="e">
        <f t="shared" si="14"/>
        <v>#REF!</v>
      </c>
      <c r="AI62" s="173" t="e">
        <f t="shared" si="14"/>
        <v>#REF!</v>
      </c>
      <c r="AJ62" s="173" t="e">
        <f t="shared" si="14"/>
        <v>#REF!</v>
      </c>
      <c r="AK62" s="173" t="e">
        <f t="shared" si="14"/>
        <v>#REF!</v>
      </c>
      <c r="AL62" s="173" t="e">
        <f t="shared" si="14"/>
        <v>#REF!</v>
      </c>
      <c r="AM62" s="173" t="e">
        <f t="shared" si="14"/>
        <v>#REF!</v>
      </c>
      <c r="AN62" s="173" t="e">
        <f t="shared" si="14"/>
        <v>#REF!</v>
      </c>
      <c r="AO62" s="820" t="e">
        <f t="shared" si="10"/>
        <v>#REF!</v>
      </c>
      <c r="AP62" s="821" t="e">
        <f t="shared" si="11"/>
        <v>#REF!</v>
      </c>
    </row>
    <row r="63" spans="1:42" s="195" customFormat="1" ht="47.25" customHeight="1" thickBot="1" x14ac:dyDescent="0.3">
      <c r="A63" s="23" t="s">
        <v>375</v>
      </c>
      <c r="B63" s="854" t="e">
        <f>#REF!</f>
        <v>#REF!</v>
      </c>
      <c r="C63" s="1390" t="s">
        <v>3</v>
      </c>
      <c r="D63" s="1390"/>
      <c r="E63" s="643" t="s">
        <v>8</v>
      </c>
      <c r="F63" s="224" t="e">
        <f>#REF!</f>
        <v>#REF!</v>
      </c>
      <c r="G63" s="643">
        <v>0.86</v>
      </c>
      <c r="H63" s="206" t="e">
        <f t="shared" si="12"/>
        <v>#REF!</v>
      </c>
      <c r="I63" s="206" t="e">
        <f>(H63*($I$7+#REF!))+H63</f>
        <v>#REF!</v>
      </c>
      <c r="J63" s="803" t="e">
        <f>'тарифы 2018 (1)'!J63</f>
        <v>#REF!</v>
      </c>
      <c r="K63" s="275" t="e">
        <f>ROUND(I63*#REF!*#REF!*#REF!,0)</f>
        <v>#REF!</v>
      </c>
      <c r="L63" s="173" t="e">
        <f t="shared" ref="L63:Q63" si="15">$J$63</f>
        <v>#REF!</v>
      </c>
      <c r="M63" s="173" t="e">
        <f t="shared" si="15"/>
        <v>#REF!</v>
      </c>
      <c r="N63" s="173" t="e">
        <f t="shared" si="15"/>
        <v>#REF!</v>
      </c>
      <c r="O63" s="173" t="e">
        <f t="shared" si="15"/>
        <v>#REF!</v>
      </c>
      <c r="P63" s="173" t="e">
        <f t="shared" si="15"/>
        <v>#REF!</v>
      </c>
      <c r="Q63" s="173" t="e">
        <f t="shared" si="15"/>
        <v>#REF!</v>
      </c>
      <c r="R63" s="173" t="e">
        <f t="shared" ref="R63:AN63" si="16">$J$63</f>
        <v>#REF!</v>
      </c>
      <c r="S63" s="173" t="e">
        <f t="shared" si="16"/>
        <v>#REF!</v>
      </c>
      <c r="T63" s="173" t="e">
        <f t="shared" si="16"/>
        <v>#REF!</v>
      </c>
      <c r="U63" s="173" t="e">
        <f t="shared" si="16"/>
        <v>#REF!</v>
      </c>
      <c r="V63" s="173" t="e">
        <f t="shared" si="16"/>
        <v>#REF!</v>
      </c>
      <c r="W63" s="173" t="e">
        <f t="shared" si="16"/>
        <v>#REF!</v>
      </c>
      <c r="X63" s="173" t="e">
        <f t="shared" si="16"/>
        <v>#REF!</v>
      </c>
      <c r="Y63" s="173" t="e">
        <f t="shared" si="16"/>
        <v>#REF!</v>
      </c>
      <c r="Z63" s="173" t="e">
        <f t="shared" si="16"/>
        <v>#REF!</v>
      </c>
      <c r="AA63" s="173" t="e">
        <f t="shared" si="16"/>
        <v>#REF!</v>
      </c>
      <c r="AB63" s="173" t="e">
        <f t="shared" si="16"/>
        <v>#REF!</v>
      </c>
      <c r="AC63" s="173" t="e">
        <f t="shared" si="16"/>
        <v>#REF!</v>
      </c>
      <c r="AD63" s="173" t="e">
        <f t="shared" si="16"/>
        <v>#REF!</v>
      </c>
      <c r="AE63" s="173" t="e">
        <f t="shared" si="16"/>
        <v>#REF!</v>
      </c>
      <c r="AF63" s="173" t="e">
        <f t="shared" si="16"/>
        <v>#REF!</v>
      </c>
      <c r="AG63" s="173" t="e">
        <f t="shared" si="16"/>
        <v>#REF!</v>
      </c>
      <c r="AH63" s="173" t="e">
        <f t="shared" si="16"/>
        <v>#REF!</v>
      </c>
      <c r="AI63" s="173" t="e">
        <f t="shared" si="16"/>
        <v>#REF!</v>
      </c>
      <c r="AJ63" s="173" t="e">
        <f t="shared" si="16"/>
        <v>#REF!</v>
      </c>
      <c r="AK63" s="173" t="e">
        <f t="shared" si="16"/>
        <v>#REF!</v>
      </c>
      <c r="AL63" s="173" t="e">
        <f t="shared" si="16"/>
        <v>#REF!</v>
      </c>
      <c r="AM63" s="173" t="e">
        <f t="shared" si="16"/>
        <v>#REF!</v>
      </c>
      <c r="AN63" s="173" t="e">
        <f t="shared" si="16"/>
        <v>#REF!</v>
      </c>
      <c r="AO63" s="820" t="e">
        <f t="shared" si="10"/>
        <v>#REF!</v>
      </c>
      <c r="AP63" s="821" t="e">
        <f t="shared" si="11"/>
        <v>#REF!</v>
      </c>
    </row>
    <row r="64" spans="1:42" s="195" customFormat="1" ht="47.25" customHeight="1" thickBot="1" x14ac:dyDescent="0.3">
      <c r="A64" s="104" t="s">
        <v>376</v>
      </c>
      <c r="B64" s="853" t="e">
        <f>#REF!</f>
        <v>#REF!</v>
      </c>
      <c r="C64" s="1383" t="s">
        <v>3</v>
      </c>
      <c r="D64" s="1383"/>
      <c r="E64" s="646" t="s">
        <v>8</v>
      </c>
      <c r="F64" s="228" t="e">
        <f>#REF!</f>
        <v>#REF!</v>
      </c>
      <c r="G64" s="646">
        <v>0.98</v>
      </c>
      <c r="H64" s="222" t="e">
        <f t="shared" si="12"/>
        <v>#REF!</v>
      </c>
      <c r="I64" s="222" t="e">
        <f>(H64*($I$7+#REF!))+H64</f>
        <v>#REF!</v>
      </c>
      <c r="J64" s="805" t="e">
        <f>'тарифы 2018 (1)'!J64</f>
        <v>#REF!</v>
      </c>
      <c r="K64" s="279" t="e">
        <f>ROUND(I64*#REF!*#REF!*#REF!,0)</f>
        <v>#REF!</v>
      </c>
      <c r="L64" s="173">
        <v>567</v>
      </c>
      <c r="M64" s="173">
        <v>425.80826985648133</v>
      </c>
      <c r="N64" s="173">
        <v>627</v>
      </c>
      <c r="O64" s="173">
        <v>564.96593380178854</v>
      </c>
      <c r="P64" s="173">
        <v>993</v>
      </c>
      <c r="Q64" s="173">
        <v>312.47000000000003</v>
      </c>
      <c r="R64" s="173">
        <v>705.08474576271192</v>
      </c>
      <c r="S64" s="173">
        <v>755.27</v>
      </c>
      <c r="T64" s="173">
        <v>1043</v>
      </c>
      <c r="U64" s="173">
        <v>642</v>
      </c>
      <c r="V64" s="173">
        <v>463</v>
      </c>
      <c r="W64" s="173">
        <v>360.87</v>
      </c>
      <c r="X64" s="173">
        <v>371.33</v>
      </c>
      <c r="Y64" s="173">
        <v>319.02</v>
      </c>
      <c r="Z64" s="173">
        <v>426.05</v>
      </c>
      <c r="AA64" s="173">
        <v>441.16440677966102</v>
      </c>
      <c r="AB64" s="173">
        <v>514</v>
      </c>
      <c r="AC64" s="173">
        <v>454.99</v>
      </c>
      <c r="AD64" s="173">
        <v>512</v>
      </c>
      <c r="AE64" s="173">
        <v>288.52196000000004</v>
      </c>
      <c r="AF64" s="173">
        <v>466.10169491525426</v>
      </c>
      <c r="AG64" s="173">
        <v>667</v>
      </c>
      <c r="AH64" s="173">
        <v>897</v>
      </c>
      <c r="AI64" s="173">
        <v>387</v>
      </c>
      <c r="AJ64" s="173">
        <v>546.95150000000001</v>
      </c>
      <c r="AK64" s="173">
        <v>356.78</v>
      </c>
      <c r="AL64" s="173">
        <v>238</v>
      </c>
      <c r="AM64" s="173">
        <v>509</v>
      </c>
      <c r="AN64" s="173">
        <v>762.30000000000007</v>
      </c>
      <c r="AO64" s="820">
        <f t="shared" si="10"/>
        <v>538.50615555572051</v>
      </c>
      <c r="AP64" s="821" t="e">
        <f t="shared" si="11"/>
        <v>#REF!</v>
      </c>
    </row>
    <row r="65" spans="1:42" s="195" customFormat="1" ht="47.25" customHeight="1" thickBot="1" x14ac:dyDescent="0.3">
      <c r="A65" s="205">
        <v>27</v>
      </c>
      <c r="B65" s="789" t="e">
        <f>#REF!</f>
        <v>#REF!</v>
      </c>
      <c r="C65" s="1390" t="s">
        <v>3</v>
      </c>
      <c r="D65" s="1390"/>
      <c r="E65" s="642" t="s">
        <v>8</v>
      </c>
      <c r="F65" s="224" t="e">
        <f>#REF!</f>
        <v>#REF!</v>
      </c>
      <c r="G65" s="642">
        <v>0.74</v>
      </c>
      <c r="H65" s="206" t="e">
        <f t="shared" si="12"/>
        <v>#REF!</v>
      </c>
      <c r="I65" s="206" t="e">
        <f>(H65*($I$7+#REF!))+H65</f>
        <v>#REF!</v>
      </c>
      <c r="J65" s="803" t="e">
        <f>'тарифы 2018 (1)'!J65</f>
        <v>#REF!</v>
      </c>
      <c r="K65" s="275" t="e">
        <f>ROUND(I65*#REF!*#REF!*#REF!,0)</f>
        <v>#REF!</v>
      </c>
      <c r="L65" s="173">
        <v>428</v>
      </c>
      <c r="M65" s="173">
        <v>321.52869356509814</v>
      </c>
      <c r="N65" s="173">
        <v>473</v>
      </c>
      <c r="O65" s="173">
        <v>426.60692960543219</v>
      </c>
      <c r="P65" s="173">
        <v>750</v>
      </c>
      <c r="Q65" s="173">
        <v>348.30673029543391</v>
      </c>
      <c r="R65" s="173"/>
      <c r="S65" s="173">
        <v>570.30999999999995</v>
      </c>
      <c r="T65" s="173">
        <v>787</v>
      </c>
      <c r="U65" s="173">
        <v>485</v>
      </c>
      <c r="V65" s="173">
        <v>350</v>
      </c>
      <c r="W65" s="173">
        <v>271.95999999999998</v>
      </c>
      <c r="X65" s="173">
        <v>280.33</v>
      </c>
      <c r="Y65" s="173">
        <v>240.91</v>
      </c>
      <c r="Z65" s="173">
        <v>321.70999999999998</v>
      </c>
      <c r="AA65" s="173">
        <v>454.20599999999996</v>
      </c>
      <c r="AB65" s="173">
        <v>388</v>
      </c>
      <c r="AC65" s="173">
        <v>343.56</v>
      </c>
      <c r="AD65" s="173">
        <v>385.6</v>
      </c>
      <c r="AE65" s="173">
        <v>280.36400000000003</v>
      </c>
      <c r="AF65" s="173">
        <v>351.69491525423729</v>
      </c>
      <c r="AG65" s="173">
        <v>504</v>
      </c>
      <c r="AH65" s="173">
        <v>678</v>
      </c>
      <c r="AI65" s="173">
        <v>376</v>
      </c>
      <c r="AJ65" s="173">
        <v>423</v>
      </c>
      <c r="AK65" s="173">
        <v>269.49</v>
      </c>
      <c r="AL65" s="173">
        <v>198</v>
      </c>
      <c r="AM65" s="173">
        <v>384</v>
      </c>
      <c r="AN65" s="173">
        <v>575.30000000000007</v>
      </c>
      <c r="AO65" s="820">
        <f t="shared" si="10"/>
        <v>416.63847388286433</v>
      </c>
      <c r="AP65" s="821" t="e">
        <f t="shared" si="11"/>
        <v>#REF!</v>
      </c>
    </row>
    <row r="66" spans="1:42" s="195" customFormat="1" ht="47.25" customHeight="1" thickBot="1" x14ac:dyDescent="0.3">
      <c r="A66" s="221">
        <v>28</v>
      </c>
      <c r="B66" s="788" t="e">
        <f>#REF!</f>
        <v>#REF!</v>
      </c>
      <c r="C66" s="1383" t="s">
        <v>3</v>
      </c>
      <c r="D66" s="1383"/>
      <c r="E66" s="645" t="s">
        <v>8</v>
      </c>
      <c r="F66" s="228" t="e">
        <f>#REF!</f>
        <v>#REF!</v>
      </c>
      <c r="G66" s="645">
        <v>0.45</v>
      </c>
      <c r="H66" s="222" t="e">
        <f t="shared" si="12"/>
        <v>#REF!</v>
      </c>
      <c r="I66" s="222" t="e">
        <f>(H66*($I$7+#REF!))+H66</f>
        <v>#REF!</v>
      </c>
      <c r="J66" s="805" t="e">
        <f>'тарифы 2018 (1)'!J66</f>
        <v>#REF!</v>
      </c>
      <c r="K66" s="279" t="e">
        <f>ROUND(I66*#REF!*#REF!*#REF!,0)</f>
        <v>#REF!</v>
      </c>
      <c r="L66" s="173">
        <v>261</v>
      </c>
      <c r="M66" s="173">
        <v>195.52420554634347</v>
      </c>
      <c r="N66" s="173">
        <v>288</v>
      </c>
      <c r="O66" s="173">
        <v>259.42313286816818</v>
      </c>
      <c r="P66" s="173">
        <v>456</v>
      </c>
      <c r="Q66" s="173">
        <v>211.80814680127736</v>
      </c>
      <c r="R66" s="173"/>
      <c r="S66" s="173">
        <v>346.81</v>
      </c>
      <c r="T66" s="173">
        <v>479</v>
      </c>
      <c r="U66" s="173">
        <v>295</v>
      </c>
      <c r="V66" s="173">
        <v>213</v>
      </c>
      <c r="W66" s="173">
        <v>165.27</v>
      </c>
      <c r="X66" s="173">
        <v>170.5</v>
      </c>
      <c r="Y66" s="173">
        <v>240.91</v>
      </c>
      <c r="Z66" s="173">
        <v>195.64</v>
      </c>
      <c r="AA66" s="173">
        <v>275.84199999999998</v>
      </c>
      <c r="AB66" s="173">
        <v>236</v>
      </c>
      <c r="AC66" s="173">
        <v>208.92</v>
      </c>
      <c r="AD66" s="173">
        <v>235.20000000000002</v>
      </c>
      <c r="AE66" s="173">
        <v>170.74800000000002</v>
      </c>
      <c r="AF66" s="173">
        <v>466.10169491525426</v>
      </c>
      <c r="AG66" s="173">
        <v>306</v>
      </c>
      <c r="AH66" s="173">
        <v>412</v>
      </c>
      <c r="AI66" s="173">
        <v>229</v>
      </c>
      <c r="AJ66" s="173">
        <v>257</v>
      </c>
      <c r="AK66" s="173">
        <v>163.56</v>
      </c>
      <c r="AL66" s="173">
        <v>121</v>
      </c>
      <c r="AM66" s="173">
        <v>234</v>
      </c>
      <c r="AN66" s="173">
        <v>349.8</v>
      </c>
      <c r="AO66" s="820">
        <f t="shared" si="10"/>
        <v>265.82347071896584</v>
      </c>
      <c r="AP66" s="821" t="e">
        <f t="shared" si="11"/>
        <v>#REF!</v>
      </c>
    </row>
    <row r="67" spans="1:42" s="195" customFormat="1" ht="47.25" customHeight="1" thickBot="1" x14ac:dyDescent="0.3">
      <c r="A67" s="205">
        <v>29</v>
      </c>
      <c r="B67" s="789" t="e">
        <f>#REF!</f>
        <v>#REF!</v>
      </c>
      <c r="C67" s="1390" t="s">
        <v>3</v>
      </c>
      <c r="D67" s="1390"/>
      <c r="E67" s="642" t="s">
        <v>8</v>
      </c>
      <c r="F67" s="224" t="e">
        <f>#REF!</f>
        <v>#REF!</v>
      </c>
      <c r="G67" s="642">
        <v>0.5</v>
      </c>
      <c r="H67" s="206" t="e">
        <f t="shared" si="12"/>
        <v>#REF!</v>
      </c>
      <c r="I67" s="206" t="e">
        <f>(H67*($I$7+#REF!))+H67</f>
        <v>#REF!</v>
      </c>
      <c r="J67" s="803" t="e">
        <f>'тарифы 2018 (1)'!J67</f>
        <v>#REF!</v>
      </c>
      <c r="K67" s="275" t="e">
        <f>ROUND(I67*#REF!*#REF!*#REF!,0)</f>
        <v>#REF!</v>
      </c>
      <c r="L67" s="173">
        <v>290</v>
      </c>
      <c r="M67" s="173">
        <v>217.24911727371494</v>
      </c>
      <c r="N67" s="173">
        <v>320</v>
      </c>
      <c r="O67" s="173">
        <v>288.24792540907578</v>
      </c>
      <c r="P67" s="173">
        <v>507</v>
      </c>
      <c r="Q67" s="173">
        <v>235.34238533475263</v>
      </c>
      <c r="R67" s="173"/>
      <c r="S67" s="173">
        <v>385.34</v>
      </c>
      <c r="T67" s="173">
        <v>532</v>
      </c>
      <c r="U67" s="173">
        <v>328</v>
      </c>
      <c r="V67" s="173">
        <v>236</v>
      </c>
      <c r="W67" s="173">
        <v>184.1</v>
      </c>
      <c r="X67" s="173">
        <v>189.33</v>
      </c>
      <c r="Y67" s="173">
        <v>237.65</v>
      </c>
      <c r="Z67" s="173">
        <v>217.37</v>
      </c>
      <c r="AA67" s="173">
        <v>306.952</v>
      </c>
      <c r="AB67" s="173">
        <v>262</v>
      </c>
      <c r="AC67" s="173">
        <v>232.14</v>
      </c>
      <c r="AD67" s="173">
        <v>260.8</v>
      </c>
      <c r="AE67" s="173">
        <v>188.666</v>
      </c>
      <c r="AF67" s="173">
        <v>359.32203389830511</v>
      </c>
      <c r="AG67" s="173">
        <v>340</v>
      </c>
      <c r="AH67" s="173">
        <v>458</v>
      </c>
      <c r="AI67" s="173">
        <v>254</v>
      </c>
      <c r="AJ67" s="173">
        <v>286</v>
      </c>
      <c r="AK67" s="173">
        <v>182.2</v>
      </c>
      <c r="AL67" s="173">
        <v>148</v>
      </c>
      <c r="AM67" s="173">
        <v>260</v>
      </c>
      <c r="AN67" s="173">
        <v>388.3</v>
      </c>
      <c r="AO67" s="820">
        <f t="shared" si="10"/>
        <v>289.07176649699466</v>
      </c>
      <c r="AP67" s="821" t="e">
        <f t="shared" si="11"/>
        <v>#REF!</v>
      </c>
    </row>
    <row r="68" spans="1:42" s="195" customFormat="1" ht="47.25" customHeight="1" thickBot="1" x14ac:dyDescent="0.3">
      <c r="A68" s="221">
        <v>30</v>
      </c>
      <c r="B68" s="788" t="e">
        <f>#REF!</f>
        <v>#REF!</v>
      </c>
      <c r="C68" s="1383" t="s">
        <v>3</v>
      </c>
      <c r="D68" s="1383"/>
      <c r="E68" s="645" t="s">
        <v>8</v>
      </c>
      <c r="F68" s="228" t="e">
        <f>#REF!</f>
        <v>#REF!</v>
      </c>
      <c r="G68" s="645">
        <v>2.15</v>
      </c>
      <c r="H68" s="222" t="e">
        <f t="shared" si="12"/>
        <v>#REF!</v>
      </c>
      <c r="I68" s="222" t="e">
        <f>(H68*($I$7+#REF!))+H68</f>
        <v>#REF!</v>
      </c>
      <c r="J68" s="805" t="e">
        <f>'тарифы 2018 (1)'!J68</f>
        <v>#REF!</v>
      </c>
      <c r="K68" s="279" t="e">
        <f>ROUND(I68*#REF!*#REF!*#REF!,0)</f>
        <v>#REF!</v>
      </c>
      <c r="L68" s="173">
        <v>1245</v>
      </c>
      <c r="M68" s="173">
        <v>934.17120427697432</v>
      </c>
      <c r="N68" s="173">
        <v>1375</v>
      </c>
      <c r="O68" s="173">
        <v>1239.4660792590259</v>
      </c>
      <c r="P68" s="173">
        <v>2178</v>
      </c>
      <c r="Q68" s="173">
        <v>1011.9722569394362</v>
      </c>
      <c r="R68" s="173"/>
      <c r="S68" s="173">
        <v>1656.97</v>
      </c>
      <c r="T68" s="173">
        <v>2288</v>
      </c>
      <c r="U68" s="173">
        <v>1409</v>
      </c>
      <c r="V68" s="173">
        <v>1017</v>
      </c>
      <c r="W68" s="173">
        <v>791.82</v>
      </c>
      <c r="X68" s="173">
        <v>813.79</v>
      </c>
      <c r="Y68" s="173">
        <v>934</v>
      </c>
      <c r="Z68" s="173">
        <v>934.7</v>
      </c>
      <c r="AA68" s="173">
        <v>1320.1009999999999</v>
      </c>
      <c r="AB68" s="173">
        <v>1127</v>
      </c>
      <c r="AC68" s="173">
        <v>998.18</v>
      </c>
      <c r="AD68" s="173">
        <v>1123.2</v>
      </c>
      <c r="AE68" s="173">
        <v>813.68799999999999</v>
      </c>
      <c r="AF68" s="173">
        <v>1547.457627118644</v>
      </c>
      <c r="AG68" s="173">
        <v>1463</v>
      </c>
      <c r="AH68" s="173">
        <v>1968</v>
      </c>
      <c r="AI68" s="173">
        <v>1092</v>
      </c>
      <c r="AJ68" s="173">
        <v>1229</v>
      </c>
      <c r="AK68" s="173">
        <v>782.2</v>
      </c>
      <c r="AL68" s="173">
        <v>636</v>
      </c>
      <c r="AM68" s="173">
        <v>1117</v>
      </c>
      <c r="AN68" s="173">
        <v>1670.9</v>
      </c>
      <c r="AO68" s="820">
        <f t="shared" si="10"/>
        <v>1239.8791488426457</v>
      </c>
      <c r="AP68" s="821" t="e">
        <f t="shared" si="11"/>
        <v>#REF!</v>
      </c>
    </row>
    <row r="69" spans="1:42" s="195" customFormat="1" ht="47.25" customHeight="1" thickBot="1" x14ac:dyDescent="0.3">
      <c r="A69" s="205">
        <v>31</v>
      </c>
      <c r="B69" s="789" t="e">
        <f>#REF!</f>
        <v>#REF!</v>
      </c>
      <c r="C69" s="1390" t="s">
        <v>3</v>
      </c>
      <c r="D69" s="1390"/>
      <c r="E69" s="642" t="s">
        <v>8</v>
      </c>
      <c r="F69" s="224" t="e">
        <f>#REF!</f>
        <v>#REF!</v>
      </c>
      <c r="G69" s="642">
        <v>1.44</v>
      </c>
      <c r="H69" s="206" t="e">
        <f t="shared" si="12"/>
        <v>#REF!</v>
      </c>
      <c r="I69" s="206" t="e">
        <f>(H69*($I$7+#REF!))+H69</f>
        <v>#REF!</v>
      </c>
      <c r="J69" s="803" t="e">
        <f>'тарифы 2018 (1)'!J69</f>
        <v>#REF!</v>
      </c>
      <c r="K69" s="275" t="e">
        <f>ROUND(I69*#REF!*#REF!*#REF!,0)</f>
        <v>#REF!</v>
      </c>
      <c r="L69" s="173">
        <v>834</v>
      </c>
      <c r="M69" s="173">
        <v>625.67745774829905</v>
      </c>
      <c r="N69" s="173">
        <v>921</v>
      </c>
      <c r="O69" s="173">
        <v>830.15402517813834</v>
      </c>
      <c r="P69" s="173">
        <v>1459</v>
      </c>
      <c r="Q69" s="173">
        <v>516.52</v>
      </c>
      <c r="R69" s="173"/>
      <c r="S69" s="173">
        <v>1109.78</v>
      </c>
      <c r="T69" s="173">
        <v>1533</v>
      </c>
      <c r="U69" s="173">
        <v>944</v>
      </c>
      <c r="V69" s="173">
        <v>681</v>
      </c>
      <c r="W69" s="173">
        <v>530.32000000000005</v>
      </c>
      <c r="X69" s="173">
        <v>544.97</v>
      </c>
      <c r="Y69" s="173">
        <v>468.79</v>
      </c>
      <c r="Z69" s="173">
        <v>626.03</v>
      </c>
      <c r="AA69" s="173">
        <v>684.42</v>
      </c>
      <c r="AB69" s="173">
        <v>755</v>
      </c>
      <c r="AC69" s="173">
        <v>668.55</v>
      </c>
      <c r="AD69" s="173">
        <v>752</v>
      </c>
      <c r="AE69" s="173">
        <v>523.83799999999997</v>
      </c>
      <c r="AF69" s="173">
        <v>516.94915254237299</v>
      </c>
      <c r="AG69" s="173">
        <v>980</v>
      </c>
      <c r="AH69" s="173">
        <v>1318</v>
      </c>
      <c r="AI69" s="173">
        <v>731</v>
      </c>
      <c r="AJ69" s="173">
        <v>823</v>
      </c>
      <c r="AK69" s="173">
        <v>524.58000000000004</v>
      </c>
      <c r="AL69" s="173">
        <v>426</v>
      </c>
      <c r="AM69" s="173">
        <v>748</v>
      </c>
      <c r="AN69" s="173">
        <v>1119.8000000000002</v>
      </c>
      <c r="AO69" s="820">
        <f t="shared" si="10"/>
        <v>792.69209412388602</v>
      </c>
      <c r="AP69" s="821" t="e">
        <f t="shared" si="11"/>
        <v>#REF!</v>
      </c>
    </row>
    <row r="70" spans="1:42" s="195" customFormat="1" ht="47.25" customHeight="1" thickBot="1" x14ac:dyDescent="0.3">
      <c r="A70" s="221">
        <v>32</v>
      </c>
      <c r="B70" s="788" t="e">
        <f>#REF!</f>
        <v>#REF!</v>
      </c>
      <c r="C70" s="1383" t="s">
        <v>3</v>
      </c>
      <c r="D70" s="1383"/>
      <c r="E70" s="646" t="s">
        <v>379</v>
      </c>
      <c r="F70" s="228" t="e">
        <f>#REF!</f>
        <v>#REF!</v>
      </c>
      <c r="G70" s="645">
        <v>0.64</v>
      </c>
      <c r="H70" s="222" t="e">
        <f t="shared" si="12"/>
        <v>#REF!</v>
      </c>
      <c r="I70" s="222" t="e">
        <f>(H70*($I$7+#REF!))+H70</f>
        <v>#REF!</v>
      </c>
      <c r="J70" s="805" t="e">
        <f>'тарифы 2018 (1)'!J70</f>
        <v>#REF!</v>
      </c>
      <c r="K70" s="279" t="e">
        <f>ROUND(I70*#REF!*#REF!*#REF!,0)</f>
        <v>#REF!</v>
      </c>
      <c r="L70" s="173">
        <v>290</v>
      </c>
      <c r="M70" s="173">
        <v>228.55797543316856</v>
      </c>
      <c r="N70" s="173">
        <v>336</v>
      </c>
      <c r="O70" s="173">
        <v>286.04132764247561</v>
      </c>
      <c r="P70" s="173">
        <v>648</v>
      </c>
      <c r="Q70" s="173">
        <v>233.21671217689035</v>
      </c>
      <c r="R70" s="173"/>
      <c r="S70" s="173">
        <v>394.63</v>
      </c>
      <c r="T70" s="173">
        <v>516</v>
      </c>
      <c r="U70" s="173">
        <v>325</v>
      </c>
      <c r="V70" s="173">
        <v>276</v>
      </c>
      <c r="W70" s="173">
        <v>191.42</v>
      </c>
      <c r="X70" s="173">
        <v>193.51</v>
      </c>
      <c r="Y70" s="173">
        <v>195.34</v>
      </c>
      <c r="Z70" s="173">
        <v>278.24</v>
      </c>
      <c r="AA70" s="173">
        <v>340.13599999999997</v>
      </c>
      <c r="AB70" s="173">
        <v>261</v>
      </c>
      <c r="AC70" s="173">
        <v>259.17</v>
      </c>
      <c r="AD70" s="173">
        <v>259.2</v>
      </c>
      <c r="AE70" s="173">
        <v>193.93600000000001</v>
      </c>
      <c r="AF70" s="173">
        <v>516.94915254237287</v>
      </c>
      <c r="AG70" s="173">
        <v>357</v>
      </c>
      <c r="AH70" s="173">
        <v>473</v>
      </c>
      <c r="AI70" s="173">
        <v>255</v>
      </c>
      <c r="AJ70" s="173">
        <v>288</v>
      </c>
      <c r="AK70" s="173">
        <v>182.2</v>
      </c>
      <c r="AL70" s="173">
        <v>189</v>
      </c>
      <c r="AM70" s="173">
        <v>290</v>
      </c>
      <c r="AN70" s="173">
        <v>425.70000000000005</v>
      </c>
      <c r="AO70" s="820">
        <f t="shared" si="10"/>
        <v>310.08025599267523</v>
      </c>
      <c r="AP70" s="821" t="e">
        <f t="shared" si="11"/>
        <v>#REF!</v>
      </c>
    </row>
    <row r="71" spans="1:42" s="195" customFormat="1" ht="47.25" customHeight="1" thickBot="1" x14ac:dyDescent="0.3">
      <c r="A71" s="205">
        <v>33</v>
      </c>
      <c r="B71" s="789" t="e">
        <f>#REF!</f>
        <v>#REF!</v>
      </c>
      <c r="C71" s="1390" t="s">
        <v>3</v>
      </c>
      <c r="D71" s="1390"/>
      <c r="E71" s="643" t="s">
        <v>382</v>
      </c>
      <c r="F71" s="224" t="e">
        <f>#REF!</f>
        <v>#REF!</v>
      </c>
      <c r="G71" s="642">
        <v>0.88</v>
      </c>
      <c r="H71" s="206" t="e">
        <f t="shared" si="12"/>
        <v>#REF!</v>
      </c>
      <c r="I71" s="206" t="e">
        <f>(H71*($I$7+#REF!))+H71</f>
        <v>#REF!</v>
      </c>
      <c r="J71" s="803" t="e">
        <f>'тарифы 2018 (1)'!J71</f>
        <v>#REF!</v>
      </c>
      <c r="K71" s="275" t="e">
        <f>ROUND(I71*#REF!*#REF!*#REF!,0)</f>
        <v>#REF!</v>
      </c>
      <c r="L71" s="173">
        <v>446</v>
      </c>
      <c r="M71" s="173">
        <v>335.27856841619905</v>
      </c>
      <c r="N71" s="173">
        <v>499</v>
      </c>
      <c r="O71" s="173">
        <v>442.17734601747281</v>
      </c>
      <c r="P71" s="173">
        <v>1535</v>
      </c>
      <c r="Q71" s="173">
        <v>232.75</v>
      </c>
      <c r="R71" s="173"/>
      <c r="S71" s="173">
        <v>610.70000000000005</v>
      </c>
      <c r="T71" s="173">
        <v>802</v>
      </c>
      <c r="U71" s="173">
        <v>502</v>
      </c>
      <c r="V71" s="173">
        <v>394</v>
      </c>
      <c r="W71" s="173">
        <v>290.79000000000002</v>
      </c>
      <c r="X71" s="173">
        <v>294.97000000000003</v>
      </c>
      <c r="Y71" s="173">
        <v>237.65</v>
      </c>
      <c r="Z71" s="173">
        <v>382.58</v>
      </c>
      <c r="AA71" s="173">
        <v>466.65</v>
      </c>
      <c r="AB71" s="173">
        <v>402</v>
      </c>
      <c r="AC71" s="173">
        <v>382.46</v>
      </c>
      <c r="AD71" s="173">
        <v>400</v>
      </c>
      <c r="AE71" s="173">
        <v>236.42274</v>
      </c>
      <c r="AF71" s="173">
        <v>516.94915254237287</v>
      </c>
      <c r="AG71" s="173">
        <v>540</v>
      </c>
      <c r="AH71" s="173">
        <v>702</v>
      </c>
      <c r="AI71" s="173">
        <v>313</v>
      </c>
      <c r="AJ71" s="173">
        <v>441</v>
      </c>
      <c r="AK71" s="173">
        <v>279.66000000000003</v>
      </c>
      <c r="AL71" s="173">
        <v>260</v>
      </c>
      <c r="AM71" s="173">
        <v>427</v>
      </c>
      <c r="AN71" s="173">
        <v>621.5</v>
      </c>
      <c r="AO71" s="820">
        <f t="shared" si="10"/>
        <v>464.05492167771581</v>
      </c>
      <c r="AP71" s="821" t="e">
        <f t="shared" si="11"/>
        <v>#REF!</v>
      </c>
    </row>
    <row r="72" spans="1:42" s="195" customFormat="1" ht="47.25" customHeight="1" thickBot="1" x14ac:dyDescent="0.3">
      <c r="A72" s="229">
        <v>34</v>
      </c>
      <c r="B72" s="855" t="e">
        <f>#REF!</f>
        <v>#REF!</v>
      </c>
      <c r="C72" s="1404" t="s">
        <v>3</v>
      </c>
      <c r="D72" s="1404"/>
      <c r="E72" s="103" t="s">
        <v>383</v>
      </c>
      <c r="F72" s="231" t="e">
        <f>#REF!</f>
        <v>#REF!</v>
      </c>
      <c r="G72" s="647">
        <v>0.56000000000000005</v>
      </c>
      <c r="H72" s="233" t="e">
        <f t="shared" si="12"/>
        <v>#REF!</v>
      </c>
      <c r="I72" s="233" t="e">
        <f>(H72*($I$7+#REF!))+H72</f>
        <v>#REF!</v>
      </c>
      <c r="J72" s="806" t="e">
        <f>'тарифы 2018 (1)'!J72</f>
        <v>#REF!</v>
      </c>
      <c r="K72" s="798" t="e">
        <f>ROUND(I72*#REF!*#REF!*#REF!,0)</f>
        <v>#REF!</v>
      </c>
      <c r="L72" s="532">
        <v>324</v>
      </c>
      <c r="M72" s="532">
        <v>243.31901134656079</v>
      </c>
      <c r="N72" s="532">
        <v>358</v>
      </c>
      <c r="O72" s="532">
        <v>322.83767645816488</v>
      </c>
      <c r="P72" s="532">
        <v>567</v>
      </c>
      <c r="Q72" s="532">
        <v>263.58347157492295</v>
      </c>
      <c r="R72" s="532"/>
      <c r="S72" s="532">
        <v>431.58</v>
      </c>
      <c r="T72" s="532">
        <v>596</v>
      </c>
      <c r="U72" s="532">
        <v>367</v>
      </c>
      <c r="V72" s="532">
        <v>265</v>
      </c>
      <c r="W72" s="532">
        <v>206.06</v>
      </c>
      <c r="X72" s="532">
        <v>212.34</v>
      </c>
      <c r="Y72" s="532">
        <v>182.3</v>
      </c>
      <c r="Z72" s="532">
        <v>243.46</v>
      </c>
      <c r="AA72" s="532">
        <v>298.65599999999995</v>
      </c>
      <c r="AB72" s="532">
        <v>294</v>
      </c>
      <c r="AC72" s="532">
        <v>259.99</v>
      </c>
      <c r="AD72" s="532">
        <v>292.8</v>
      </c>
      <c r="AE72" s="532">
        <v>203.42200000000003</v>
      </c>
      <c r="AF72" s="532">
        <v>370.3389830508475</v>
      </c>
      <c r="AG72" s="532">
        <v>381</v>
      </c>
      <c r="AH72" s="532">
        <v>513</v>
      </c>
      <c r="AI72" s="532">
        <v>271</v>
      </c>
      <c r="AJ72" s="532">
        <v>320</v>
      </c>
      <c r="AK72" s="532">
        <v>204.24</v>
      </c>
      <c r="AL72" s="532">
        <v>166</v>
      </c>
      <c r="AM72" s="532">
        <v>291</v>
      </c>
      <c r="AN72" s="532">
        <v>435.6</v>
      </c>
      <c r="AO72" s="822">
        <f t="shared" si="10"/>
        <v>317.26882651537483</v>
      </c>
      <c r="AP72" s="823" t="e">
        <f t="shared" si="11"/>
        <v>#REF!</v>
      </c>
    </row>
    <row r="73" spans="1:42" s="195" customFormat="1" ht="47.25" customHeight="1" thickBot="1" x14ac:dyDescent="0.3">
      <c r="A73" s="1501" t="s">
        <v>365</v>
      </c>
      <c r="B73" s="1502"/>
      <c r="C73" s="796"/>
      <c r="D73" s="796"/>
      <c r="E73" s="796"/>
      <c r="F73" s="796"/>
      <c r="G73" s="796"/>
      <c r="H73" s="796"/>
      <c r="I73" s="796"/>
      <c r="J73" s="807"/>
      <c r="K73" s="796"/>
      <c r="L73" s="439"/>
      <c r="M73" s="439"/>
      <c r="N73" s="439"/>
      <c r="O73" s="439"/>
      <c r="P73" s="439"/>
      <c r="Q73" s="439"/>
      <c r="R73" s="439"/>
      <c r="S73" s="439"/>
      <c r="T73" s="439"/>
      <c r="U73" s="439"/>
      <c r="V73" s="439"/>
      <c r="W73" s="439"/>
      <c r="X73" s="439"/>
      <c r="Y73" s="439"/>
      <c r="Z73" s="439"/>
      <c r="AA73" s="439"/>
      <c r="AB73" s="439"/>
      <c r="AC73" s="439"/>
      <c r="AD73" s="439"/>
      <c r="AE73" s="439"/>
      <c r="AF73" s="439"/>
      <c r="AG73" s="439"/>
      <c r="AH73" s="439"/>
      <c r="AI73" s="439"/>
      <c r="AJ73" s="439"/>
      <c r="AK73" s="439"/>
      <c r="AL73" s="439"/>
      <c r="AM73" s="439"/>
      <c r="AN73" s="439"/>
      <c r="AO73" s="325"/>
      <c r="AP73" s="300"/>
    </row>
    <row r="74" spans="1:42" s="195" customFormat="1" ht="58.5" customHeight="1" thickBot="1" x14ac:dyDescent="0.3">
      <c r="A74" s="205">
        <v>1</v>
      </c>
      <c r="B74" s="207" t="s">
        <v>64</v>
      </c>
      <c r="C74" s="1156" t="s">
        <v>3</v>
      </c>
      <c r="D74" s="1156"/>
      <c r="E74" s="204" t="s">
        <v>383</v>
      </c>
      <c r="F74" s="224" t="e">
        <f>#REF!</f>
        <v>#REF!</v>
      </c>
      <c r="G74" s="210">
        <v>0.18</v>
      </c>
      <c r="H74" s="224" t="e">
        <f>F74*G74</f>
        <v>#REF!</v>
      </c>
      <c r="I74" s="234" t="e">
        <f>(H74*($I$9+#REF!))+H74</f>
        <v>#REF!</v>
      </c>
      <c r="J74" s="808" t="e">
        <f>'тарифы 2018 (1)'!J74</f>
        <v>#REF!</v>
      </c>
      <c r="K74" s="281" t="e">
        <f>ROUND(I74*#REF!*#REF!*#REF!,0)</f>
        <v>#REF!</v>
      </c>
      <c r="L74" s="173">
        <f>'тарифы 2018 (1)'!L74</f>
        <v>104</v>
      </c>
      <c r="M74" s="173">
        <f>'тарифы 2018 (1)'!N74</f>
        <v>78.209682218537381</v>
      </c>
      <c r="N74" s="173">
        <f>'тарифы 2018 (1)'!P74</f>
        <v>115</v>
      </c>
      <c r="O74" s="173">
        <f>'тарифы 2018 (1)'!R74</f>
        <v>103.76925314726729</v>
      </c>
      <c r="P74" s="173">
        <f>'тарифы 2018 (1)'!T74</f>
        <v>182</v>
      </c>
      <c r="Q74" s="173">
        <f>'тарифы 2018 (1)'!V74</f>
        <v>143.49</v>
      </c>
      <c r="R74" s="173">
        <f>'тарифы 2018 (1)'!X74</f>
        <v>219.49152542372883</v>
      </c>
      <c r="S74" s="173">
        <f>'тарифы 2018 (1)'!Z74</f>
        <v>138.72</v>
      </c>
      <c r="T74" s="173">
        <f>'тарифы 2018 (1)'!AB74</f>
        <v>191</v>
      </c>
      <c r="U74" s="173">
        <f>'тарифы 2018 (1)'!AD74</f>
        <v>118</v>
      </c>
      <c r="V74" s="173">
        <f>'тарифы 2018 (1)'!AF74</f>
        <v>86</v>
      </c>
      <c r="W74" s="173">
        <f>'тарифы 2018 (1)'!AH74</f>
        <v>65.900000000000006</v>
      </c>
      <c r="X74" s="173">
        <f>'тарифы 2018 (1)'!AJ74</f>
        <v>67.989999999999995</v>
      </c>
      <c r="Y74" s="173">
        <v>120</v>
      </c>
      <c r="Z74" s="173">
        <f>'тарифы 2018 (1)'!AN74</f>
        <v>100.99</v>
      </c>
      <c r="AA74" s="173">
        <f>'тарифы 2018 (1)'!AP74</f>
        <v>165.92</v>
      </c>
      <c r="AB74" s="173">
        <f>'тарифы 2018 (1)'!AR74</f>
        <v>94</v>
      </c>
      <c r="AC74" s="173">
        <f>'тарифы 2018 (1)'!AT74</f>
        <v>83.57</v>
      </c>
      <c r="AD74" s="173">
        <f>'тарифы 2018 (1)'!AV74</f>
        <v>183</v>
      </c>
      <c r="AE74" s="173">
        <f>'тарифы 2018 (1)'!AX74</f>
        <v>152.09</v>
      </c>
      <c r="AF74" s="173">
        <f>'тарифы 2018 (1)'!AZ74</f>
        <v>190.67796610169492</v>
      </c>
      <c r="AG74" s="173">
        <f>'тарифы 2018 (1)'!BB74</f>
        <v>122</v>
      </c>
      <c r="AH74" s="173">
        <f>'тарифы 2018 (1)'!BD74</f>
        <v>165</v>
      </c>
      <c r="AI74" s="173">
        <f>'тарифы 2018 (1)'!BF74</f>
        <v>91</v>
      </c>
      <c r="AJ74" s="173">
        <f>'тарифы 2018 (1)'!BH74</f>
        <v>178.87</v>
      </c>
      <c r="AK74" s="173">
        <f>'тарифы 2018 (1)'!BJ74</f>
        <v>65.25</v>
      </c>
      <c r="AL74" s="173">
        <f>'тарифы 2018 (1)'!BL74</f>
        <v>67</v>
      </c>
      <c r="AM74" s="173">
        <f>'тарифы 2018 (1)'!BN74</f>
        <v>175</v>
      </c>
      <c r="AN74" s="173">
        <f>'тарифы 2018 (1)'!BP74</f>
        <v>139.70000000000002</v>
      </c>
      <c r="AO74" s="325">
        <f>AVERAGE(L74:AN74)</f>
        <v>127.84960092728376</v>
      </c>
      <c r="AP74" s="300" t="e">
        <f>AO74*100/J74</f>
        <v>#REF!</v>
      </c>
    </row>
    <row r="75" spans="1:42" s="195" customFormat="1" ht="22.5" customHeight="1" thickBot="1" x14ac:dyDescent="0.3">
      <c r="A75" s="295" t="s">
        <v>65</v>
      </c>
      <c r="B75" s="296"/>
      <c r="C75" s="296"/>
      <c r="D75" s="296"/>
      <c r="E75" s="296"/>
      <c r="F75" s="296"/>
      <c r="G75" s="296"/>
      <c r="H75" s="296"/>
      <c r="I75" s="296"/>
      <c r="J75" s="644"/>
      <c r="K75" s="296"/>
      <c r="L75" s="173"/>
      <c r="M75" s="173"/>
      <c r="N75" s="173"/>
      <c r="O75" s="173"/>
      <c r="P75" s="173"/>
      <c r="Q75" s="173"/>
      <c r="R75" s="173"/>
      <c r="S75" s="173"/>
      <c r="T75" s="173"/>
      <c r="U75" s="173"/>
      <c r="V75" s="173"/>
      <c r="W75" s="173"/>
      <c r="X75" s="173"/>
      <c r="Y75" s="173"/>
      <c r="Z75" s="173"/>
      <c r="AA75" s="173"/>
      <c r="AB75" s="173"/>
      <c r="AC75" s="173"/>
      <c r="AD75" s="173"/>
      <c r="AE75" s="173"/>
      <c r="AF75" s="173"/>
      <c r="AG75" s="173"/>
      <c r="AH75" s="173"/>
      <c r="AI75" s="173"/>
      <c r="AJ75" s="173"/>
      <c r="AK75" s="173"/>
      <c r="AL75" s="173"/>
      <c r="AM75" s="173"/>
      <c r="AN75" s="173"/>
      <c r="AO75" s="325"/>
      <c r="AP75" s="300"/>
    </row>
    <row r="76" spans="1:42" s="195" customFormat="1" ht="63" customHeight="1" thickBot="1" x14ac:dyDescent="0.3">
      <c r="A76" s="221">
        <v>2</v>
      </c>
      <c r="B76" s="105" t="s">
        <v>66</v>
      </c>
      <c r="C76" s="1383" t="s">
        <v>3</v>
      </c>
      <c r="D76" s="1383"/>
      <c r="E76" s="140" t="s">
        <v>8</v>
      </c>
      <c r="F76" s="239" t="e">
        <f>#REF!</f>
        <v>#REF!</v>
      </c>
      <c r="G76" s="140">
        <v>1</v>
      </c>
      <c r="H76" s="240" t="e">
        <f>F76*G76</f>
        <v>#REF!</v>
      </c>
      <c r="I76" s="241" t="e">
        <f>(H76*($I$9+#REF!))+H76</f>
        <v>#REF!</v>
      </c>
      <c r="J76" s="808" t="e">
        <f>'тарифы 2018 (1)'!J76</f>
        <v>#REF!</v>
      </c>
      <c r="K76" s="281" t="e">
        <f>ROUND(I76*#REF!*#REF!*#REF!,0)</f>
        <v>#REF!</v>
      </c>
      <c r="L76" s="173">
        <f>'тарифы 2018 (1)'!L76</f>
        <v>579</v>
      </c>
      <c r="M76" s="173">
        <f>'тарифы 2018 (1)'!N76</f>
        <v>434.49823454742989</v>
      </c>
      <c r="N76" s="173">
        <f>'тарифы 2018 (1)'!P76</f>
        <v>640</v>
      </c>
      <c r="O76" s="173">
        <f>'тарифы 2018 (1)'!R76</f>
        <v>576.49585081815155</v>
      </c>
      <c r="P76" s="173">
        <f>'тарифы 2018 (1)'!T76</f>
        <v>1013</v>
      </c>
      <c r="Q76" s="173">
        <f>'тарифы 2018 (1)'!V76</f>
        <v>797.08</v>
      </c>
      <c r="R76" s="173">
        <f>'тарифы 2018 (1)'!X76</f>
        <v>1124.5762711864406</v>
      </c>
      <c r="S76" s="173">
        <f>'тарифы 2018 (1)'!Z76</f>
        <v>770.68</v>
      </c>
      <c r="T76" s="173">
        <f>'тарифы 2018 (1)'!AB76</f>
        <v>1064</v>
      </c>
      <c r="U76" s="173">
        <f>'тарифы 2018 (1)'!AD76</f>
        <v>655</v>
      </c>
      <c r="V76" s="173">
        <f>'тарифы 2018 (1)'!AF76</f>
        <v>479</v>
      </c>
      <c r="W76" s="173">
        <f>'тарифы 2018 (1)'!AH76</f>
        <v>368.19</v>
      </c>
      <c r="X76" s="173">
        <f>'тарифы 2018 (1)'!AJ76</f>
        <v>378.65</v>
      </c>
      <c r="Y76" s="173">
        <v>721</v>
      </c>
      <c r="Z76" s="173">
        <f>'тарифы 2018 (1)'!AN76</f>
        <v>1402.62</v>
      </c>
      <c r="AA76" s="173">
        <f>'тарифы 2018 (1)'!AP76</f>
        <v>298.65599999999995</v>
      </c>
      <c r="AB76" s="173">
        <f>'тарифы 2018 (1)'!AR76</f>
        <v>524</v>
      </c>
      <c r="AC76" s="173">
        <f>'тарифы 2018 (1)'!AT76</f>
        <v>464.27</v>
      </c>
      <c r="AD76" s="173">
        <f>'тарифы 2018 (1)'!AV76</f>
        <v>521.6</v>
      </c>
      <c r="AE76" s="173">
        <f>'тарифы 2018 (1)'!AX76</f>
        <v>359</v>
      </c>
      <c r="AF76" s="173">
        <f>'тарифы 2018 (1)'!AZ76</f>
        <v>721.18644067796617</v>
      </c>
      <c r="AG76" s="173">
        <f>'тарифы 2018 (1)'!BB76</f>
        <v>681</v>
      </c>
      <c r="AH76" s="173">
        <f>'тарифы 2018 (1)'!BD76</f>
        <v>916</v>
      </c>
      <c r="AI76" s="173">
        <f>'тарифы 2018 (1)'!BF76</f>
        <v>508</v>
      </c>
      <c r="AJ76" s="173">
        <f>'тарифы 2018 (1)'!BH76</f>
        <v>572</v>
      </c>
      <c r="AK76" s="173">
        <f>'тарифы 2018 (1)'!BJ76</f>
        <v>364.41</v>
      </c>
      <c r="AL76" s="173">
        <f>'тарифы 2018 (1)'!BL76</f>
        <v>332</v>
      </c>
      <c r="AM76" s="173">
        <f>'тарифы 2018 (1)'!BN76</f>
        <v>519</v>
      </c>
      <c r="AN76" s="173">
        <f>'тарифы 2018 (1)'!BP76</f>
        <v>777.7</v>
      </c>
      <c r="AO76" s="325">
        <f>AVERAGE(L76:AN76)</f>
        <v>640.09009645620642</v>
      </c>
      <c r="AP76" s="300" t="e">
        <f>AO76*100/J76</f>
        <v>#REF!</v>
      </c>
    </row>
    <row r="77" spans="1:42" s="195" customFormat="1" ht="57.75" customHeight="1" thickBot="1" x14ac:dyDescent="0.3">
      <c r="A77" s="205">
        <v>3</v>
      </c>
      <c r="B77" s="24" t="s">
        <v>67</v>
      </c>
      <c r="C77" s="1390" t="s">
        <v>3</v>
      </c>
      <c r="D77" s="1390"/>
      <c r="E77" s="210" t="s">
        <v>387</v>
      </c>
      <c r="F77" s="208" t="e">
        <f>#REF!+#REF!</f>
        <v>#REF!</v>
      </c>
      <c r="G77" s="141">
        <v>2</v>
      </c>
      <c r="H77" s="224" t="e">
        <f>F77*G77/2</f>
        <v>#REF!</v>
      </c>
      <c r="I77" s="206" t="e">
        <f>(H77*($I$9+#REF!))+H77</f>
        <v>#REF!</v>
      </c>
      <c r="J77" s="803" t="e">
        <f>'тарифы 2018 (1)'!J77</f>
        <v>#REF!</v>
      </c>
      <c r="K77" s="275" t="e">
        <f>ROUND(I77*#REF!*#REF!*#REF!,0)</f>
        <v>#REF!</v>
      </c>
      <c r="L77" s="173">
        <f>'тарифы 2018 (1)'!L77</f>
        <v>1151</v>
      </c>
      <c r="M77" s="173">
        <f>'тарифы 2018 (1)'!N77</f>
        <v>861.33408486098915</v>
      </c>
      <c r="N77" s="173">
        <f>'тарифы 2018 (1)'!P77</f>
        <v>1275</v>
      </c>
      <c r="O77" s="173">
        <f>'тарифы 2018 (1)'!R77</f>
        <v>1152.769858697302</v>
      </c>
      <c r="P77" s="173">
        <f>'тарифы 2018 (1)'!T77</f>
        <v>4501</v>
      </c>
      <c r="Q77" s="173">
        <f>'тарифы 2018 (1)'!V77</f>
        <v>1306.31</v>
      </c>
      <c r="R77" s="173"/>
      <c r="S77" s="173">
        <f>'тарифы 2018 (1)'!Z77</f>
        <v>1548.13</v>
      </c>
      <c r="T77" s="173">
        <f>'тарифы 2018 (1)'!AB77</f>
        <v>1977</v>
      </c>
      <c r="U77" s="173">
        <f>'тарифы 2018 (1)'!AD77</f>
        <v>1317</v>
      </c>
      <c r="V77" s="173">
        <f>'тарифы 2018 (1)'!AF77</f>
        <v>1081</v>
      </c>
      <c r="W77" s="173">
        <f>'тарифы 2018 (1)'!AH77</f>
        <v>737.43</v>
      </c>
      <c r="X77" s="173">
        <f>'тарифы 2018 (1)'!AJ77</f>
        <v>788.68</v>
      </c>
      <c r="Y77" s="411">
        <v>721</v>
      </c>
      <c r="Z77" s="173">
        <f>'тарифы 2018 (1)'!AN77</f>
        <v>1180.7</v>
      </c>
      <c r="AA77" s="173">
        <f>'тарифы 2018 (1)'!AP77</f>
        <v>441.91132799999997</v>
      </c>
      <c r="AB77" s="173">
        <f>'тарифы 2018 (1)'!AR77</f>
        <v>1037</v>
      </c>
      <c r="AC77" s="173">
        <f>'тарифы 2018 (1)'!AT77</f>
        <v>898.88</v>
      </c>
      <c r="AD77" s="173">
        <f>'тарифы 2018 (1)'!AV77</f>
        <v>1040</v>
      </c>
      <c r="AE77" s="173">
        <f>'тарифы 2018 (1)'!AX77</f>
        <v>764</v>
      </c>
      <c r="AF77" s="173">
        <f>'тарифы 2018 (1)'!AZ77</f>
        <v>1472.0338983050847</v>
      </c>
      <c r="AG77" s="173">
        <f>'тарифы 2018 (1)'!BB77</f>
        <v>1310</v>
      </c>
      <c r="AH77" s="173">
        <f>'тарифы 2018 (1)'!BD77</f>
        <v>1912</v>
      </c>
      <c r="AI77" s="173">
        <f>'тарифы 2018 (1)'!BF77</f>
        <v>1005</v>
      </c>
      <c r="AJ77" s="173">
        <f>'тарифы 2018 (1)'!BH77</f>
        <v>1086</v>
      </c>
      <c r="AK77" s="173">
        <f>'тарифы 2018 (1)'!BJ77</f>
        <v>681.36</v>
      </c>
      <c r="AL77" s="173">
        <f>'тарифы 2018 (1)'!BL77</f>
        <v>700</v>
      </c>
      <c r="AM77" s="173">
        <f>'тарифы 2018 (1)'!BN77</f>
        <v>1062</v>
      </c>
      <c r="AN77" s="173">
        <f>'тарифы 2018 (1)'!BP77</f>
        <v>1652.2</v>
      </c>
      <c r="AO77" s="325">
        <f>AVERAGE(L77:AN77)</f>
        <v>1237.8835417808348</v>
      </c>
      <c r="AP77" s="300" t="e">
        <f>AO77*100/J77</f>
        <v>#REF!</v>
      </c>
    </row>
    <row r="78" spans="1:42" s="195" customFormat="1" ht="40.5" customHeight="1" thickBot="1" x14ac:dyDescent="0.3">
      <c r="A78" s="221">
        <v>4</v>
      </c>
      <c r="B78" s="105" t="s">
        <v>68</v>
      </c>
      <c r="C78" s="1383" t="s">
        <v>3</v>
      </c>
      <c r="D78" s="1383"/>
      <c r="E78" s="140" t="s">
        <v>383</v>
      </c>
      <c r="F78" s="228" t="e">
        <f>#REF!</f>
        <v>#REF!</v>
      </c>
      <c r="G78" s="140">
        <v>0.72</v>
      </c>
      <c r="H78" s="222" t="e">
        <f t="shared" ref="H78:H124" si="17">F78*G78</f>
        <v>#REF!</v>
      </c>
      <c r="I78" s="222" t="e">
        <f>(H78*($I$9+#REF!))+H78</f>
        <v>#REF!</v>
      </c>
      <c r="J78" s="805" t="e">
        <f>'тарифы 2018 (1)'!J78</f>
        <v>#REF!</v>
      </c>
      <c r="K78" s="279" t="e">
        <f>ROUND(I78*#REF!*#REF!*#REF!,0)</f>
        <v>#REF!</v>
      </c>
      <c r="L78" s="173">
        <f>'тарифы 2018 (1)'!L78</f>
        <v>417</v>
      </c>
      <c r="M78" s="173">
        <f>'тарифы 2018 (1)'!N78</f>
        <v>312.83872887414952</v>
      </c>
      <c r="N78" s="173">
        <f>'тарифы 2018 (1)'!P78</f>
        <v>461</v>
      </c>
      <c r="O78" s="173">
        <f>'тарифы 2018 (1)'!R78</f>
        <v>415.07701258906917</v>
      </c>
      <c r="P78" s="173">
        <f>'тарифы 2018 (1)'!T78</f>
        <v>729</v>
      </c>
      <c r="Q78" s="173">
        <f>'тарифы 2018 (1)'!V78</f>
        <v>338.89303488204376</v>
      </c>
      <c r="R78" s="173"/>
      <c r="S78" s="173">
        <f>'тарифы 2018 (1)'!Z78</f>
        <v>554.89</v>
      </c>
      <c r="T78" s="173">
        <f>'тарифы 2018 (1)'!AB78</f>
        <v>766</v>
      </c>
      <c r="U78" s="173">
        <f>'тарифы 2018 (1)'!AD78</f>
        <v>472</v>
      </c>
      <c r="V78" s="173">
        <f>'тарифы 2018 (1)'!AF78</f>
        <v>345</v>
      </c>
      <c r="W78" s="173">
        <f>'тарифы 2018 (1)'!AH78</f>
        <v>264.64</v>
      </c>
      <c r="X78" s="173">
        <f>'тарифы 2018 (1)'!AJ78</f>
        <v>271.95999999999998</v>
      </c>
      <c r="Y78" s="173">
        <v>208</v>
      </c>
      <c r="Z78" s="173">
        <f>'тарифы 2018 (1)'!AN78</f>
        <v>403.96</v>
      </c>
      <c r="AA78" s="173">
        <f>'тарифы 2018 (1)'!AP78</f>
        <v>622.19999999999993</v>
      </c>
      <c r="AB78" s="173">
        <f>'тарифы 2018 (1)'!AR78</f>
        <v>377</v>
      </c>
      <c r="AC78" s="173">
        <f>'тарифы 2018 (1)'!AT78</f>
        <v>334.27</v>
      </c>
      <c r="AD78" s="173">
        <f>'тарифы 2018 (1)'!AV78</f>
        <v>376</v>
      </c>
      <c r="AE78" s="173">
        <f>'тарифы 2018 (1)'!AX78</f>
        <v>288.55357999999995</v>
      </c>
      <c r="AF78" s="173">
        <f>'тарифы 2018 (1)'!AZ78</f>
        <v>416.94915254237293</v>
      </c>
      <c r="AG78" s="173">
        <f>'тарифы 2018 (1)'!BB78</f>
        <v>490</v>
      </c>
      <c r="AH78" s="173">
        <f>'тарифы 2018 (1)'!BD78</f>
        <v>659</v>
      </c>
      <c r="AI78" s="173">
        <f>'тарифы 2018 (1)'!BF78</f>
        <v>366</v>
      </c>
      <c r="AJ78" s="173">
        <f>'тарифы 2018 (1)'!BH78</f>
        <v>412</v>
      </c>
      <c r="AK78" s="173">
        <f>'тарифы 2018 (1)'!BJ78</f>
        <v>261.86</v>
      </c>
      <c r="AL78" s="173">
        <f>'тарифы 2018 (1)'!BL78</f>
        <v>239</v>
      </c>
      <c r="AM78" s="173">
        <f>'тарифы 2018 (1)'!BN78</f>
        <v>374</v>
      </c>
      <c r="AN78" s="173">
        <f>'тарифы 2018 (1)'!BP78</f>
        <v>559.90000000000009</v>
      </c>
      <c r="AO78" s="325">
        <f>AVERAGE(L78:AN78)</f>
        <v>419.17826817455841</v>
      </c>
      <c r="AP78" s="300" t="e">
        <f>AO78*100/J78</f>
        <v>#REF!</v>
      </c>
    </row>
    <row r="79" spans="1:42" s="195" customFormat="1" ht="40.5" customHeight="1" thickBot="1" x14ac:dyDescent="0.3">
      <c r="A79" s="205">
        <v>5</v>
      </c>
      <c r="B79" s="24" t="s">
        <v>69</v>
      </c>
      <c r="C79" s="1390" t="s">
        <v>3</v>
      </c>
      <c r="D79" s="1390"/>
      <c r="E79" s="141" t="s">
        <v>8</v>
      </c>
      <c r="F79" s="224" t="e">
        <f>#REF!</f>
        <v>#REF!</v>
      </c>
      <c r="G79" s="141">
        <v>0.28999999999999998</v>
      </c>
      <c r="H79" s="206" t="e">
        <f t="shared" si="17"/>
        <v>#REF!</v>
      </c>
      <c r="I79" s="206" t="e">
        <f>(H79*($I$9+#REF!))+H79</f>
        <v>#REF!</v>
      </c>
      <c r="J79" s="803" t="e">
        <f>'тарифы 2018 (1)'!J79</f>
        <v>#REF!</v>
      </c>
      <c r="K79" s="275" t="e">
        <f>ROUND(I79*#REF!*#REF!*#REF!,0)</f>
        <v>#REF!</v>
      </c>
      <c r="L79" s="173">
        <f>'тарифы 2018 (1)'!L79</f>
        <v>168</v>
      </c>
      <c r="M79" s="173">
        <f>'тарифы 2018 (1)'!N79</f>
        <v>126.00448801875467</v>
      </c>
      <c r="N79" s="173">
        <f>'тарифы 2018 (1)'!P79</f>
        <v>185</v>
      </c>
      <c r="O79" s="173">
        <f>'тарифы 2018 (1)'!R79</f>
        <v>167.18379673726395</v>
      </c>
      <c r="P79" s="173">
        <f>'тарифы 2018 (1)'!T79</f>
        <v>294</v>
      </c>
      <c r="Q79" s="173">
        <f>'тарифы 2018 (1)'!V79</f>
        <v>136.49858349415652</v>
      </c>
      <c r="R79" s="173"/>
      <c r="S79" s="173">
        <f>'тарифы 2018 (1)'!Z79</f>
        <v>223.5</v>
      </c>
      <c r="T79" s="173">
        <f>'тарифы 2018 (1)'!AB79</f>
        <v>309</v>
      </c>
      <c r="U79" s="173">
        <f>'тарифы 2018 (1)'!AD79</f>
        <v>190</v>
      </c>
      <c r="V79" s="173">
        <f>'тарифы 2018 (1)'!AF79</f>
        <v>139</v>
      </c>
      <c r="W79" s="173">
        <f>'тарифы 2018 (1)'!AH79</f>
        <v>106.69</v>
      </c>
      <c r="X79" s="173">
        <f>'тарифы 2018 (1)'!AJ79</f>
        <v>109.83</v>
      </c>
      <c r="Y79" s="173">
        <v>84</v>
      </c>
      <c r="Z79" s="173">
        <f>'тарифы 2018 (1)'!AN79</f>
        <v>162.69999999999999</v>
      </c>
      <c r="AA79" s="173">
        <f>'тарифы 2018 (1)'!AP79</f>
        <v>120.29199999999999</v>
      </c>
      <c r="AB79" s="173">
        <f>'тарифы 2018 (1)'!AR79</f>
        <v>152</v>
      </c>
      <c r="AC79" s="173">
        <f>'тарифы 2018 (1)'!AT79</f>
        <v>134.63999999999999</v>
      </c>
      <c r="AD79" s="173">
        <f>'тарифы 2018 (1)'!AV79</f>
        <v>152</v>
      </c>
      <c r="AE79" s="173">
        <f>'тарифы 2018 (1)'!AX79</f>
        <v>116.22458</v>
      </c>
      <c r="AF79" s="173">
        <f>'тарифы 2018 (1)'!AZ79</f>
        <v>166.9491525423729</v>
      </c>
      <c r="AG79" s="173">
        <f>'тарифы 2018 (1)'!BB79</f>
        <v>197</v>
      </c>
      <c r="AH79" s="173">
        <f>'тарифы 2018 (1)'!BD79</f>
        <v>266</v>
      </c>
      <c r="AI79" s="173">
        <f>'тарифы 2018 (1)'!BF79</f>
        <v>133</v>
      </c>
      <c r="AJ79" s="173">
        <f>'тарифы 2018 (1)'!BH79</f>
        <v>166</v>
      </c>
      <c r="AK79" s="173">
        <f>'тарифы 2018 (1)'!BJ79</f>
        <v>105.93</v>
      </c>
      <c r="AL79" s="173">
        <f>'тарифы 2018 (1)'!BL79</f>
        <v>97</v>
      </c>
      <c r="AM79" s="173">
        <f>'тарифы 2018 (1)'!BN79</f>
        <v>151</v>
      </c>
      <c r="AN79" s="173">
        <f>'тарифы 2018 (1)'!BP79</f>
        <v>225.50000000000003</v>
      </c>
      <c r="AO79" s="325">
        <f>AVERAGE(L79:AN79)</f>
        <v>163.74795002830527</v>
      </c>
      <c r="AP79" s="300" t="e">
        <f>AO79*100/J79</f>
        <v>#REF!</v>
      </c>
    </row>
    <row r="80" spans="1:42" s="195" customFormat="1" ht="40.5" customHeight="1" thickBot="1" x14ac:dyDescent="0.3">
      <c r="A80" s="205">
        <v>6</v>
      </c>
      <c r="B80" s="24" t="s">
        <v>70</v>
      </c>
      <c r="C80" s="1390" t="s">
        <v>3</v>
      </c>
      <c r="D80" s="1390"/>
      <c r="E80" s="141" t="s">
        <v>8</v>
      </c>
      <c r="F80" s="224" t="e">
        <f>#REF!</f>
        <v>#REF!</v>
      </c>
      <c r="G80" s="141">
        <v>1.5</v>
      </c>
      <c r="H80" s="206" t="e">
        <f t="shared" si="17"/>
        <v>#REF!</v>
      </c>
      <c r="I80" s="206" t="e">
        <f>(H80*($I$9+#REF!))+H80</f>
        <v>#REF!</v>
      </c>
      <c r="J80" s="803" t="e">
        <f>'тарифы 2018 (1)'!J80</f>
        <v>#REF!</v>
      </c>
      <c r="K80" s="275" t="e">
        <f>ROUND(I80*#REF!*#REF!*#REF!,0)</f>
        <v>#REF!</v>
      </c>
      <c r="L80" s="173">
        <f>'тарифы 2018 (1)'!L80</f>
        <v>869</v>
      </c>
      <c r="M80" s="173">
        <f>'тарифы 2018 (1)'!N80</f>
        <v>651.74735182114489</v>
      </c>
      <c r="N80" s="173">
        <f>'тарифы 2018 (1)'!P80</f>
        <v>959</v>
      </c>
      <c r="O80" s="173">
        <f>'тарифы 2018 (1)'!R80</f>
        <v>864.74377622722716</v>
      </c>
      <c r="P80" s="173">
        <f>'тарифы 2018 (1)'!T80</f>
        <v>1520</v>
      </c>
      <c r="Q80" s="173">
        <f>'тарифы 2018 (1)'!V80</f>
        <v>706.0271560042579</v>
      </c>
      <c r="R80" s="173"/>
      <c r="S80" s="173">
        <f>'тарифы 2018 (1)'!Z80</f>
        <v>1156.02</v>
      </c>
      <c r="T80" s="173">
        <f>'тарифы 2018 (1)'!AB80</f>
        <v>1597</v>
      </c>
      <c r="U80" s="173">
        <f>'тарифы 2018 (1)'!AD80</f>
        <v>983</v>
      </c>
      <c r="V80" s="173">
        <f>'тарифы 2018 (1)'!AF80</f>
        <v>719</v>
      </c>
      <c r="W80" s="173">
        <f>'тарифы 2018 (1)'!AH80</f>
        <v>552.29</v>
      </c>
      <c r="X80" s="173">
        <f>'тарифы 2018 (1)'!AJ80</f>
        <v>567.98</v>
      </c>
      <c r="Y80" s="173">
        <v>432</v>
      </c>
      <c r="Z80" s="173">
        <f>'тарифы 2018 (1)'!AN80</f>
        <v>841.57</v>
      </c>
      <c r="AA80" s="173">
        <f>'тарифы 2018 (1)'!AP80</f>
        <v>149.32799999999997</v>
      </c>
      <c r="AB80" s="173">
        <f>'тарифы 2018 (1)'!AR80</f>
        <v>786</v>
      </c>
      <c r="AC80" s="173">
        <f>'тарифы 2018 (1)'!AT80</f>
        <v>696.41</v>
      </c>
      <c r="AD80" s="173">
        <f>'тарифы 2018 (1)'!AV80</f>
        <v>782.40000000000009</v>
      </c>
      <c r="AE80" s="173">
        <f>'тарифы 2018 (1)'!AX80</f>
        <v>601.14890000000003</v>
      </c>
      <c r="AF80" s="173">
        <f>'тарифы 2018 (1)'!AZ80</f>
        <v>868.64406779661022</v>
      </c>
      <c r="AG80" s="173">
        <f>'тарифы 2018 (1)'!BB80</f>
        <v>1021</v>
      </c>
      <c r="AH80" s="173">
        <f>'тарифы 2018 (1)'!BD80</f>
        <v>1373</v>
      </c>
      <c r="AI80" s="173">
        <f>'тарифы 2018 (1)'!BF80</f>
        <v>762</v>
      </c>
      <c r="AJ80" s="173">
        <f>'тарифы 2018 (1)'!BH80</f>
        <v>857</v>
      </c>
      <c r="AK80" s="173">
        <f>'тарифы 2018 (1)'!BJ80</f>
        <v>545.76</v>
      </c>
      <c r="AL80" s="173">
        <f>'тарифы 2018 (1)'!BL80</f>
        <v>498</v>
      </c>
      <c r="AM80" s="173">
        <f>'тарифы 2018 (1)'!BN80</f>
        <v>779</v>
      </c>
      <c r="AN80" s="173">
        <f>'тарифы 2018 (1)'!BP80</f>
        <v>1166</v>
      </c>
      <c r="AO80" s="325">
        <f>AVERAGE(L80:AN80)</f>
        <v>832.32390185175848</v>
      </c>
      <c r="AP80" s="300" t="e">
        <f>AO80*100/J80</f>
        <v>#REF!</v>
      </c>
    </row>
    <row r="81" spans="1:42" s="195" customFormat="1" ht="40.5" customHeight="1" thickBot="1" x14ac:dyDescent="0.3">
      <c r="A81" s="205">
        <v>7</v>
      </c>
      <c r="B81" s="24" t="s">
        <v>71</v>
      </c>
      <c r="C81" s="1390" t="s">
        <v>3</v>
      </c>
      <c r="D81" s="1390"/>
      <c r="E81" s="141" t="s">
        <v>8</v>
      </c>
      <c r="F81" s="224" t="e">
        <f>#REF!</f>
        <v>#REF!</v>
      </c>
      <c r="G81" s="141">
        <v>0.28999999999999998</v>
      </c>
      <c r="H81" s="206" t="e">
        <f t="shared" si="17"/>
        <v>#REF!</v>
      </c>
      <c r="I81" s="206" t="e">
        <f>(H81*($I$9+#REF!))+H81</f>
        <v>#REF!</v>
      </c>
      <c r="J81" s="803" t="e">
        <f>'тарифы 2018 (1)'!J81</f>
        <v>#REF!</v>
      </c>
      <c r="K81" s="275" t="e">
        <f>ROUND(I81*#REF!*#REF!*#REF!,0)</f>
        <v>#REF!</v>
      </c>
      <c r="L81" s="173">
        <f>'тарифы 2018 (1)'!L81</f>
        <v>168</v>
      </c>
      <c r="M81" s="173">
        <f>'тарифы 2018 (1)'!N81</f>
        <v>126.00448801875467</v>
      </c>
      <c r="N81" s="173">
        <f>'тарифы 2018 (1)'!P81</f>
        <v>185</v>
      </c>
      <c r="O81" s="173">
        <f>'тарифы 2018 (1)'!R81</f>
        <v>167.18379673726395</v>
      </c>
      <c r="P81" s="173">
        <f>'тарифы 2018 (1)'!T81</f>
        <v>294</v>
      </c>
      <c r="Q81" s="173">
        <f>'тарифы 2018 (1)'!V81</f>
        <v>136.49858349415652</v>
      </c>
      <c r="R81" s="173">
        <f>'тарифы 2018 (1)'!X81</f>
        <v>130.5084745762712</v>
      </c>
      <c r="S81" s="173">
        <f>'тарифы 2018 (1)'!Z81</f>
        <v>223.5</v>
      </c>
      <c r="T81" s="173">
        <f>'тарифы 2018 (1)'!AB81</f>
        <v>309</v>
      </c>
      <c r="U81" s="173">
        <f>'тарифы 2018 (1)'!AD81</f>
        <v>190</v>
      </c>
      <c r="V81" s="173">
        <f>'тарифы 2018 (1)'!AF81</f>
        <v>139</v>
      </c>
      <c r="W81" s="173">
        <f>'тарифы 2018 (1)'!AH81</f>
        <v>106.69</v>
      </c>
      <c r="X81" s="173">
        <f>'тарифы 2018 (1)'!AJ81</f>
        <v>109.83</v>
      </c>
      <c r="Y81" s="173">
        <v>84</v>
      </c>
      <c r="Z81" s="173">
        <f>'тарифы 2018 (1)'!AN81</f>
        <v>162.69999999999999</v>
      </c>
      <c r="AA81" s="173">
        <f>'тарифы 2018 (1)'!AP81</f>
        <v>62.22</v>
      </c>
      <c r="AB81" s="173">
        <f>'тарифы 2018 (1)'!AR81</f>
        <v>152</v>
      </c>
      <c r="AC81" s="173">
        <f>'тарифы 2018 (1)'!AT81</f>
        <v>134.63999999999999</v>
      </c>
      <c r="AD81" s="173">
        <f>'тарифы 2018 (1)'!AV81</f>
        <v>152</v>
      </c>
      <c r="AE81" s="173">
        <f>'тарифы 2018 (1)'!AX81</f>
        <v>116.22458</v>
      </c>
      <c r="AF81" s="173">
        <f>'тарифы 2018 (1)'!AZ81</f>
        <v>166.9491525423729</v>
      </c>
      <c r="AG81" s="173">
        <f>'тарифы 2018 (1)'!BB81</f>
        <v>197</v>
      </c>
      <c r="AH81" s="173">
        <f>'тарифы 2018 (1)'!BD81</f>
        <v>266</v>
      </c>
      <c r="AI81" s="173">
        <f>'тарифы 2018 (1)'!BF81</f>
        <v>133</v>
      </c>
      <c r="AJ81" s="173">
        <f>'тарифы 2018 (1)'!BH81</f>
        <v>166</v>
      </c>
      <c r="AK81" s="173">
        <f>'тарифы 2018 (1)'!BJ81</f>
        <v>105.93</v>
      </c>
      <c r="AL81" s="173">
        <f>'тарифы 2018 (1)'!BL81</f>
        <v>97</v>
      </c>
      <c r="AM81" s="173">
        <f>'тарифы 2018 (1)'!BN81</f>
        <v>151</v>
      </c>
      <c r="AN81" s="173">
        <f>'тарифы 2018 (1)'!BP81</f>
        <v>225.50000000000003</v>
      </c>
      <c r="AO81" s="325">
        <f t="shared" ref="AO81:AO144" si="18">AVERAGE(L81:AN81)</f>
        <v>160.59927846099376</v>
      </c>
      <c r="AP81" s="300" t="e">
        <f t="shared" ref="AP81:AP144" si="19">AO81*100/J81</f>
        <v>#REF!</v>
      </c>
    </row>
    <row r="82" spans="1:42" s="195" customFormat="1" ht="40.5" customHeight="1" thickBot="1" x14ac:dyDescent="0.3">
      <c r="A82" s="205">
        <v>8</v>
      </c>
      <c r="B82" s="24" t="s">
        <v>72</v>
      </c>
      <c r="C82" s="1390" t="s">
        <v>3</v>
      </c>
      <c r="D82" s="1390"/>
      <c r="E82" s="141" t="s">
        <v>8</v>
      </c>
      <c r="F82" s="224" t="e">
        <f>#REF!</f>
        <v>#REF!</v>
      </c>
      <c r="G82" s="141">
        <v>0.36</v>
      </c>
      <c r="H82" s="206" t="e">
        <f t="shared" si="17"/>
        <v>#REF!</v>
      </c>
      <c r="I82" s="206" t="e">
        <f>(H82*($I$9+#REF!))+H82</f>
        <v>#REF!</v>
      </c>
      <c r="J82" s="803" t="e">
        <f>'тарифы 2018 (1)'!J82</f>
        <v>#REF!</v>
      </c>
      <c r="K82" s="275" t="e">
        <f>ROUND(I82*#REF!*#REF!*#REF!,0)</f>
        <v>#REF!</v>
      </c>
      <c r="L82" s="173">
        <f>'тарифы 2018 (1)'!L82</f>
        <v>208</v>
      </c>
      <c r="M82" s="173">
        <f>'тарифы 2018 (1)'!N82</f>
        <v>156.41936443707476</v>
      </c>
      <c r="N82" s="173">
        <f>'тарифы 2018 (1)'!P82</f>
        <v>230</v>
      </c>
      <c r="O82" s="173">
        <f>'тарифы 2018 (1)'!R82</f>
        <v>207.53850629453459</v>
      </c>
      <c r="P82" s="173">
        <f>'тарифы 2018 (1)'!T82</f>
        <v>365</v>
      </c>
      <c r="Q82" s="173">
        <f>'тарифы 2018 (1)'!V82</f>
        <v>169.44651744102188</v>
      </c>
      <c r="R82" s="173">
        <f>'тарифы 2018 (1)'!X82</f>
        <v>161.86440677966104</v>
      </c>
      <c r="S82" s="173">
        <f>'тарифы 2018 (1)'!Z82</f>
        <v>277.45</v>
      </c>
      <c r="T82" s="173">
        <f>'тарифы 2018 (1)'!AB82</f>
        <v>384</v>
      </c>
      <c r="U82" s="173">
        <f>'тарифы 2018 (1)'!AD82</f>
        <v>236</v>
      </c>
      <c r="V82" s="173">
        <f>'тарифы 2018 (1)'!AF82</f>
        <v>173</v>
      </c>
      <c r="W82" s="173">
        <f>'тарифы 2018 (1)'!AH82</f>
        <v>132.84</v>
      </c>
      <c r="X82" s="173">
        <f>'тарифы 2018 (1)'!AJ82</f>
        <v>135.97999999999999</v>
      </c>
      <c r="Y82" s="173">
        <v>104</v>
      </c>
      <c r="Z82" s="173">
        <f>'тарифы 2018 (1)'!AN82</f>
        <v>201.98</v>
      </c>
      <c r="AA82" s="173">
        <f>'тарифы 2018 (1)'!AP82</f>
        <v>82.96</v>
      </c>
      <c r="AB82" s="173">
        <f>'тарифы 2018 (1)'!AR82</f>
        <v>189</v>
      </c>
      <c r="AC82" s="173">
        <f>'тарифы 2018 (1)'!AT82</f>
        <v>167.14</v>
      </c>
      <c r="AD82" s="173">
        <f>'тарифы 2018 (1)'!AV82</f>
        <v>187.20000000000002</v>
      </c>
      <c r="AE82" s="173">
        <f>'тарифы 2018 (1)'!AX82</f>
        <v>144.27151999999998</v>
      </c>
      <c r="AF82" s="173">
        <f>'тарифы 2018 (1)'!AZ82</f>
        <v>207.62711864406782</v>
      </c>
      <c r="AG82" s="173">
        <f>'тарифы 2018 (1)'!BB82</f>
        <v>245</v>
      </c>
      <c r="AH82" s="173">
        <f>'тарифы 2018 (1)'!BD82</f>
        <v>330</v>
      </c>
      <c r="AI82" s="173">
        <f>'тарифы 2018 (1)'!BF82</f>
        <v>165</v>
      </c>
      <c r="AJ82" s="173">
        <f>'тарифы 2018 (1)'!BH82</f>
        <v>206</v>
      </c>
      <c r="AK82" s="173">
        <f>'тарифы 2018 (1)'!BJ82</f>
        <v>131.36000000000001</v>
      </c>
      <c r="AL82" s="173">
        <f>'тарифы 2018 (1)'!BL82</f>
        <v>120</v>
      </c>
      <c r="AM82" s="173">
        <f>'тарифы 2018 (1)'!BN82</f>
        <v>187</v>
      </c>
      <c r="AN82" s="173">
        <f>'тарифы 2018 (1)'!BP82</f>
        <v>279.40000000000003</v>
      </c>
      <c r="AO82" s="325">
        <f t="shared" si="18"/>
        <v>199.49922184815031</v>
      </c>
      <c r="AP82" s="300" t="e">
        <f t="shared" si="19"/>
        <v>#REF!</v>
      </c>
    </row>
    <row r="83" spans="1:42" s="195" customFormat="1" ht="40.5" customHeight="1" thickBot="1" x14ac:dyDescent="0.3">
      <c r="A83" s="205">
        <v>9</v>
      </c>
      <c r="B83" s="24" t="s">
        <v>73</v>
      </c>
      <c r="C83" s="1390" t="s">
        <v>3</v>
      </c>
      <c r="D83" s="1390"/>
      <c r="E83" s="141" t="s">
        <v>8</v>
      </c>
      <c r="F83" s="224" t="e">
        <f>#REF!</f>
        <v>#REF!</v>
      </c>
      <c r="G83" s="141">
        <v>0.15</v>
      </c>
      <c r="H83" s="206" t="e">
        <f t="shared" si="17"/>
        <v>#REF!</v>
      </c>
      <c r="I83" s="206" t="e">
        <f>(H83*($I$9+#REF!))+H83</f>
        <v>#REF!</v>
      </c>
      <c r="J83" s="803" t="e">
        <f>'тарифы 2018 (1)'!J83</f>
        <v>#REF!</v>
      </c>
      <c r="K83" s="275" t="e">
        <f>ROUND(I83*#REF!*#REF!*#REF!,0)</f>
        <v>#REF!</v>
      </c>
      <c r="L83" s="173">
        <f>'тарифы 2018 (1)'!L83</f>
        <v>87</v>
      </c>
      <c r="M83" s="173">
        <f>'тарифы 2018 (1)'!N83</f>
        <v>65.174735182114475</v>
      </c>
      <c r="N83" s="173">
        <f>'тарифы 2018 (1)'!P83</f>
        <v>96</v>
      </c>
      <c r="O83" s="173">
        <f>'тарифы 2018 (1)'!R83</f>
        <v>86.474377622722727</v>
      </c>
      <c r="P83" s="173">
        <f>'тарифы 2018 (1)'!T83</f>
        <v>152</v>
      </c>
      <c r="Q83" s="173">
        <f>'тарифы 2018 (1)'!V83</f>
        <v>70.602715600425782</v>
      </c>
      <c r="R83" s="173">
        <f>'тарифы 2018 (1)'!X83</f>
        <v>67.79661016949153</v>
      </c>
      <c r="S83" s="173">
        <f>'тарифы 2018 (1)'!Z83</f>
        <v>115.6</v>
      </c>
      <c r="T83" s="173">
        <f>'тарифы 2018 (1)'!AB83</f>
        <v>159</v>
      </c>
      <c r="U83" s="173">
        <f>'тарифы 2018 (1)'!AD83</f>
        <v>98</v>
      </c>
      <c r="V83" s="173">
        <f>'тарифы 2018 (1)'!AF83</f>
        <v>72</v>
      </c>
      <c r="W83" s="173">
        <f>'тарифы 2018 (1)'!AH83</f>
        <v>55.44</v>
      </c>
      <c r="X83" s="173">
        <f>'тарифы 2018 (1)'!AJ83</f>
        <v>56.48</v>
      </c>
      <c r="Y83" s="173">
        <v>43</v>
      </c>
      <c r="Z83" s="173">
        <f>'тарифы 2018 (1)'!AN83</f>
        <v>84.16</v>
      </c>
      <c r="AA83" s="173">
        <f>'тарифы 2018 (1)'!AP83</f>
        <v>103.69999999999999</v>
      </c>
      <c r="AB83" s="173">
        <f>'тарифы 2018 (1)'!AR83</f>
        <v>79</v>
      </c>
      <c r="AC83" s="173">
        <f>'тарифы 2018 (1)'!AT83</f>
        <v>69.64</v>
      </c>
      <c r="AD83" s="173">
        <f>'тарифы 2018 (1)'!AV83</f>
        <v>78.400000000000006</v>
      </c>
      <c r="AE83" s="173">
        <f>'тарифы 2018 (1)'!AX83</f>
        <v>60.10962</v>
      </c>
      <c r="AF83" s="173">
        <f>'тарифы 2018 (1)'!AZ83</f>
        <v>105.93220338983052</v>
      </c>
      <c r="AG83" s="173">
        <f>'тарифы 2018 (1)'!BB83</f>
        <v>102</v>
      </c>
      <c r="AH83" s="173">
        <f>'тарифы 2018 (1)'!BD83</f>
        <v>137</v>
      </c>
      <c r="AI83" s="173">
        <f>'тарифы 2018 (1)'!BF83</f>
        <v>69</v>
      </c>
      <c r="AJ83" s="173">
        <f>'тарифы 2018 (1)'!BH83</f>
        <v>86</v>
      </c>
      <c r="AK83" s="173">
        <f>'тарифы 2018 (1)'!BJ83</f>
        <v>54.24</v>
      </c>
      <c r="AL83" s="173">
        <f>'тарифы 2018 (1)'!BL83</f>
        <v>49</v>
      </c>
      <c r="AM83" s="173">
        <f>'тарифы 2018 (1)'!BN83</f>
        <v>78</v>
      </c>
      <c r="AN83" s="173">
        <f>'тарифы 2018 (1)'!BP83</f>
        <v>116.60000000000001</v>
      </c>
      <c r="AO83" s="325">
        <f t="shared" si="18"/>
        <v>86.115526274640857</v>
      </c>
      <c r="AP83" s="300" t="e">
        <f t="shared" si="19"/>
        <v>#REF!</v>
      </c>
    </row>
    <row r="84" spans="1:42" s="195" customFormat="1" ht="40.5" customHeight="1" thickBot="1" x14ac:dyDescent="0.3">
      <c r="A84" s="205">
        <v>10</v>
      </c>
      <c r="B84" s="24" t="s">
        <v>74</v>
      </c>
      <c r="C84" s="1390" t="s">
        <v>3</v>
      </c>
      <c r="D84" s="1390"/>
      <c r="E84" s="141" t="s">
        <v>8</v>
      </c>
      <c r="F84" s="224" t="e">
        <f>#REF!</f>
        <v>#REF!</v>
      </c>
      <c r="G84" s="141">
        <v>0.2</v>
      </c>
      <c r="H84" s="206" t="e">
        <f t="shared" si="17"/>
        <v>#REF!</v>
      </c>
      <c r="I84" s="206" t="e">
        <f>(H84*($I$9+#REF!))+H84</f>
        <v>#REF!</v>
      </c>
      <c r="J84" s="803" t="e">
        <f>'тарифы 2018 (1)'!J84</f>
        <v>#REF!</v>
      </c>
      <c r="K84" s="275" t="e">
        <f>ROUND(I84*#REF!*#REF!*#REF!,0)</f>
        <v>#REF!</v>
      </c>
      <c r="L84" s="173">
        <f>'тарифы 2018 (1)'!L84</f>
        <v>116</v>
      </c>
      <c r="M84" s="173">
        <f>'тарифы 2018 (1)'!N84</f>
        <v>86.899646909485995</v>
      </c>
      <c r="N84" s="173">
        <f>'тарифы 2018 (1)'!P84</f>
        <v>128</v>
      </c>
      <c r="O84" s="173">
        <f>'тарифы 2018 (1)'!R84</f>
        <v>115.29917016363034</v>
      </c>
      <c r="P84" s="173">
        <f>'тарифы 2018 (1)'!T84</f>
        <v>203</v>
      </c>
      <c r="Q84" s="173">
        <f>'тарифы 2018 (1)'!V84</f>
        <v>94.136954133901057</v>
      </c>
      <c r="R84" s="173">
        <f>'тарифы 2018 (1)'!X84</f>
        <v>89.830508474576277</v>
      </c>
      <c r="S84" s="173">
        <f>'тарифы 2018 (1)'!Z84</f>
        <v>154.13999999999999</v>
      </c>
      <c r="T84" s="173">
        <f>'тарифы 2018 (1)'!AB84</f>
        <v>212</v>
      </c>
      <c r="U84" s="173">
        <f>'тарифы 2018 (1)'!AD84</f>
        <v>131</v>
      </c>
      <c r="V84" s="173">
        <f>'тарифы 2018 (1)'!AF84</f>
        <v>96</v>
      </c>
      <c r="W84" s="173">
        <f>'тарифы 2018 (1)'!AH84</f>
        <v>73.22</v>
      </c>
      <c r="X84" s="173">
        <f>'тарифы 2018 (1)'!AJ84</f>
        <v>75.31</v>
      </c>
      <c r="Y84" s="173">
        <v>58</v>
      </c>
      <c r="Z84" s="173">
        <f>'тарифы 2018 (1)'!AN84</f>
        <v>112.21</v>
      </c>
      <c r="AA84" s="173">
        <f>'тарифы 2018 (1)'!AP84</f>
        <v>62.22</v>
      </c>
      <c r="AB84" s="173">
        <f>'тарифы 2018 (1)'!AR84</f>
        <v>105</v>
      </c>
      <c r="AC84" s="173">
        <f>'тарифы 2018 (1)'!AT84</f>
        <v>92.85</v>
      </c>
      <c r="AD84" s="173">
        <f>'тарифы 2018 (1)'!AV84</f>
        <v>104</v>
      </c>
      <c r="AE84" s="173">
        <f>'тарифы 2018 (1)'!AX84</f>
        <v>80.156700000000001</v>
      </c>
      <c r="AF84" s="173">
        <f>'тарифы 2018 (1)'!AZ84</f>
        <v>115.2542372881356</v>
      </c>
      <c r="AG84" s="173">
        <f>'тарифы 2018 (1)'!BB84</f>
        <v>136</v>
      </c>
      <c r="AH84" s="173">
        <f>'тарифы 2018 (1)'!BD84</f>
        <v>183</v>
      </c>
      <c r="AI84" s="173">
        <f>'тарифы 2018 (1)'!BF84</f>
        <v>92</v>
      </c>
      <c r="AJ84" s="173">
        <f>'тарифы 2018 (1)'!BH84</f>
        <v>114</v>
      </c>
      <c r="AK84" s="173">
        <f>'тарифы 2018 (1)'!BJ84</f>
        <v>72.88</v>
      </c>
      <c r="AL84" s="173">
        <f>'тарифы 2018 (1)'!BL84</f>
        <v>67</v>
      </c>
      <c r="AM84" s="173">
        <f>'тарифы 2018 (1)'!BN84</f>
        <v>104</v>
      </c>
      <c r="AN84" s="173">
        <f>'тарифы 2018 (1)'!BP84</f>
        <v>155.10000000000002</v>
      </c>
      <c r="AO84" s="325">
        <f t="shared" si="18"/>
        <v>111.3278350679217</v>
      </c>
      <c r="AP84" s="300" t="e">
        <f t="shared" si="19"/>
        <v>#REF!</v>
      </c>
    </row>
    <row r="85" spans="1:42" s="195" customFormat="1" ht="40.5" customHeight="1" thickBot="1" x14ac:dyDescent="0.3">
      <c r="A85" s="205">
        <v>11</v>
      </c>
      <c r="B85" s="24" t="s">
        <v>75</v>
      </c>
      <c r="C85" s="1390" t="s">
        <v>3</v>
      </c>
      <c r="D85" s="1390"/>
      <c r="E85" s="141" t="s">
        <v>8</v>
      </c>
      <c r="F85" s="224" t="e">
        <f>#REF!</f>
        <v>#REF!</v>
      </c>
      <c r="G85" s="141">
        <v>0.25</v>
      </c>
      <c r="H85" s="206" t="e">
        <f t="shared" si="17"/>
        <v>#REF!</v>
      </c>
      <c r="I85" s="206" t="e">
        <f>(H85*($I$9+#REF!))+H85</f>
        <v>#REF!</v>
      </c>
      <c r="J85" s="803" t="e">
        <f>'тарифы 2018 (1)'!J85</f>
        <v>#REF!</v>
      </c>
      <c r="K85" s="275" t="e">
        <f>ROUND(I85*#REF!*#REF!*#REF!,0)</f>
        <v>#REF!</v>
      </c>
      <c r="L85" s="173">
        <f>'тарифы 2018 (1)'!L85</f>
        <v>145</v>
      </c>
      <c r="M85" s="173">
        <f>'тарифы 2018 (1)'!N85</f>
        <v>108.62455863685747</v>
      </c>
      <c r="N85" s="173">
        <f>'тарифы 2018 (1)'!P85</f>
        <v>160</v>
      </c>
      <c r="O85" s="173">
        <f>'тарифы 2018 (1)'!R85</f>
        <v>144.12396270453789</v>
      </c>
      <c r="P85" s="173">
        <f>'тарифы 2018 (1)'!T85</f>
        <v>253</v>
      </c>
      <c r="Q85" s="173">
        <f>'тарифы 2018 (1)'!V85</f>
        <v>117.67119266737632</v>
      </c>
      <c r="R85" s="173">
        <f>'тарифы 2018 (1)'!X85</f>
        <v>112.71186440677967</v>
      </c>
      <c r="S85" s="173">
        <f>'тарифы 2018 (1)'!Z85</f>
        <v>192.67</v>
      </c>
      <c r="T85" s="173">
        <f>'тарифы 2018 (1)'!AB85</f>
        <v>266</v>
      </c>
      <c r="U85" s="173">
        <f>'тарифы 2018 (1)'!AD85</f>
        <v>164</v>
      </c>
      <c r="V85" s="173">
        <f>'тарифы 2018 (1)'!AF85</f>
        <v>120</v>
      </c>
      <c r="W85" s="173">
        <f>'тарифы 2018 (1)'!AH85</f>
        <v>92.05</v>
      </c>
      <c r="X85" s="173">
        <f>'тарифы 2018 (1)'!AJ85</f>
        <v>94.14</v>
      </c>
      <c r="Y85" s="173">
        <v>72</v>
      </c>
      <c r="Z85" s="173">
        <f>'тарифы 2018 (1)'!AN85</f>
        <v>140.26</v>
      </c>
      <c r="AA85" s="173">
        <f>'тарифы 2018 (1)'!AP85</f>
        <v>82.96</v>
      </c>
      <c r="AB85" s="173">
        <f>'тарифы 2018 (1)'!AR85</f>
        <v>131</v>
      </c>
      <c r="AC85" s="173">
        <f>'тарифы 2018 (1)'!AT85</f>
        <v>116.07</v>
      </c>
      <c r="AD85" s="173">
        <f>'тарифы 2018 (1)'!AV85</f>
        <v>131.20000000000002</v>
      </c>
      <c r="AE85" s="173">
        <f>'тарифы 2018 (1)'!AX85</f>
        <v>100.19324</v>
      </c>
      <c r="AF85" s="173">
        <f>'тарифы 2018 (1)'!AZ85</f>
        <v>157.62711864406779</v>
      </c>
      <c r="AG85" s="173">
        <f>'тарифы 2018 (1)'!BB85</f>
        <v>170</v>
      </c>
      <c r="AH85" s="173">
        <f>'тарифы 2018 (1)'!BD85</f>
        <v>229</v>
      </c>
      <c r="AI85" s="173">
        <f>'тарифы 2018 (1)'!BF85</f>
        <v>114</v>
      </c>
      <c r="AJ85" s="173">
        <f>'тарифы 2018 (1)'!BH85</f>
        <v>143</v>
      </c>
      <c r="AK85" s="173">
        <f>'тарифы 2018 (1)'!BJ85</f>
        <v>90.68</v>
      </c>
      <c r="AL85" s="173">
        <f>'тарифы 2018 (1)'!BL85</f>
        <v>83</v>
      </c>
      <c r="AM85" s="173">
        <f>'тарифы 2018 (1)'!BN85</f>
        <v>130</v>
      </c>
      <c r="AN85" s="173">
        <f>'тарифы 2018 (1)'!BP85</f>
        <v>194.70000000000002</v>
      </c>
      <c r="AO85" s="325">
        <f t="shared" si="18"/>
        <v>139.85110127791788</v>
      </c>
      <c r="AP85" s="300" t="e">
        <f t="shared" si="19"/>
        <v>#REF!</v>
      </c>
    </row>
    <row r="86" spans="1:42" s="195" customFormat="1" ht="40.5" customHeight="1" thickBot="1" x14ac:dyDescent="0.3">
      <c r="A86" s="205">
        <v>12</v>
      </c>
      <c r="B86" s="24" t="s">
        <v>76</v>
      </c>
      <c r="C86" s="1390" t="s">
        <v>3</v>
      </c>
      <c r="D86" s="1390"/>
      <c r="E86" s="141" t="s">
        <v>8</v>
      </c>
      <c r="F86" s="224" t="e">
        <f>#REF!</f>
        <v>#REF!</v>
      </c>
      <c r="G86" s="141">
        <v>0.15</v>
      </c>
      <c r="H86" s="206" t="e">
        <f t="shared" si="17"/>
        <v>#REF!</v>
      </c>
      <c r="I86" s="206" t="e">
        <f>(H86*($I$9+#REF!))+H86</f>
        <v>#REF!</v>
      </c>
      <c r="J86" s="803" t="e">
        <f>'тарифы 2018 (1)'!J86</f>
        <v>#REF!</v>
      </c>
      <c r="K86" s="275" t="e">
        <f>ROUND(I86*#REF!*#REF!*#REF!,0)</f>
        <v>#REF!</v>
      </c>
      <c r="L86" s="173">
        <f>'тарифы 2018 (1)'!L86</f>
        <v>87</v>
      </c>
      <c r="M86" s="173">
        <f>'тарифы 2018 (1)'!N86</f>
        <v>65.174735182114475</v>
      </c>
      <c r="N86" s="173">
        <f>'тарифы 2018 (1)'!P86</f>
        <v>96</v>
      </c>
      <c r="O86" s="173">
        <f>'тарифы 2018 (1)'!R86</f>
        <v>86.474377622722727</v>
      </c>
      <c r="P86" s="173">
        <f>'тарифы 2018 (1)'!T86</f>
        <v>152</v>
      </c>
      <c r="Q86" s="173">
        <f>'тарифы 2018 (1)'!V86</f>
        <v>70.602715600425782</v>
      </c>
      <c r="R86" s="173">
        <f>'тарифы 2018 (1)'!X86</f>
        <v>67.79661016949153</v>
      </c>
      <c r="S86" s="173">
        <f>'тарифы 2018 (1)'!Z86</f>
        <v>115.6</v>
      </c>
      <c r="T86" s="173">
        <f>'тарифы 2018 (1)'!AB86</f>
        <v>159</v>
      </c>
      <c r="U86" s="173">
        <f>'тарифы 2018 (1)'!AD86</f>
        <v>98</v>
      </c>
      <c r="V86" s="173">
        <f>'тарифы 2018 (1)'!AF86</f>
        <v>72</v>
      </c>
      <c r="W86" s="173">
        <f>'тарифы 2018 (1)'!AH86</f>
        <v>55.44</v>
      </c>
      <c r="X86" s="173">
        <f>'тарифы 2018 (1)'!AJ86</f>
        <v>56.48</v>
      </c>
      <c r="Y86" s="173">
        <v>43</v>
      </c>
      <c r="Z86" s="173">
        <f>'тарифы 2018 (1)'!AN86</f>
        <v>84.16</v>
      </c>
      <c r="AA86" s="173">
        <f>'тарифы 2018 (1)'!AP86</f>
        <v>513.31499999999994</v>
      </c>
      <c r="AB86" s="173">
        <f>'тарифы 2018 (1)'!AR86</f>
        <v>79</v>
      </c>
      <c r="AC86" s="173">
        <f>'тарифы 2018 (1)'!AT86</f>
        <v>69.64</v>
      </c>
      <c r="AD86" s="173">
        <f>'тарифы 2018 (1)'!AV86</f>
        <v>78.400000000000006</v>
      </c>
      <c r="AE86" s="173">
        <f>'тарифы 2018 (1)'!AX86</f>
        <v>60.10962</v>
      </c>
      <c r="AF86" s="173">
        <f>'тарифы 2018 (1)'!AZ86</f>
        <v>87.288135593220346</v>
      </c>
      <c r="AG86" s="173">
        <f>'тарифы 2018 (1)'!BB86</f>
        <v>102</v>
      </c>
      <c r="AH86" s="173">
        <f>'тарифы 2018 (1)'!BD86</f>
        <v>137</v>
      </c>
      <c r="AI86" s="173">
        <f>'тарифы 2018 (1)'!BF86</f>
        <v>69</v>
      </c>
      <c r="AJ86" s="173">
        <f>'тарифы 2018 (1)'!BH86</f>
        <v>86</v>
      </c>
      <c r="AK86" s="173">
        <f>'тарифы 2018 (1)'!BJ86</f>
        <v>54.24</v>
      </c>
      <c r="AL86" s="173">
        <f>'тарифы 2018 (1)'!BL86</f>
        <v>49</v>
      </c>
      <c r="AM86" s="173">
        <f>'тарифы 2018 (1)'!BN86</f>
        <v>78</v>
      </c>
      <c r="AN86" s="173">
        <f>'тарифы 2018 (1)'!BP86</f>
        <v>116.60000000000001</v>
      </c>
      <c r="AO86" s="325">
        <f t="shared" si="18"/>
        <v>99.597282557516365</v>
      </c>
      <c r="AP86" s="300" t="e">
        <f t="shared" si="19"/>
        <v>#REF!</v>
      </c>
    </row>
    <row r="87" spans="1:42" s="195" customFormat="1" ht="40.5" customHeight="1" thickBot="1" x14ac:dyDescent="0.3">
      <c r="A87" s="205">
        <v>13</v>
      </c>
      <c r="B87" s="24" t="s">
        <v>77</v>
      </c>
      <c r="C87" s="1390" t="s">
        <v>3</v>
      </c>
      <c r="D87" s="1390"/>
      <c r="E87" s="141" t="s">
        <v>8</v>
      </c>
      <c r="F87" s="224" t="e">
        <f>#REF!</f>
        <v>#REF!</v>
      </c>
      <c r="G87" s="141">
        <v>0.2</v>
      </c>
      <c r="H87" s="206" t="e">
        <f t="shared" si="17"/>
        <v>#REF!</v>
      </c>
      <c r="I87" s="206" t="e">
        <f>(H87*($I$9+#REF!))+H87</f>
        <v>#REF!</v>
      </c>
      <c r="J87" s="803" t="e">
        <f>'тарифы 2018 (1)'!J87</f>
        <v>#REF!</v>
      </c>
      <c r="K87" s="275" t="e">
        <f>ROUND(I87*#REF!*#REF!*#REF!,0)</f>
        <v>#REF!</v>
      </c>
      <c r="L87" s="173">
        <f>'тарифы 2018 (1)'!L87</f>
        <v>116</v>
      </c>
      <c r="M87" s="173">
        <f>'тарифы 2018 (1)'!N87</f>
        <v>86.899646909485995</v>
      </c>
      <c r="N87" s="173">
        <f>'тарифы 2018 (1)'!P87</f>
        <v>128</v>
      </c>
      <c r="O87" s="173">
        <f>'тарифы 2018 (1)'!R87</f>
        <v>115.29917016363034</v>
      </c>
      <c r="P87" s="173">
        <f>'тарифы 2018 (1)'!T87</f>
        <v>203</v>
      </c>
      <c r="Q87" s="173">
        <f>'тарифы 2018 (1)'!V87</f>
        <v>94.136954133901057</v>
      </c>
      <c r="R87" s="173">
        <f>'тарифы 2018 (1)'!X87</f>
        <v>89.830508474576277</v>
      </c>
      <c r="S87" s="173">
        <f>'тарифы 2018 (1)'!Z87</f>
        <v>154.13999999999999</v>
      </c>
      <c r="T87" s="173">
        <f>'тарифы 2018 (1)'!AB87</f>
        <v>212</v>
      </c>
      <c r="U87" s="173">
        <f>'тарифы 2018 (1)'!AD87</f>
        <v>131</v>
      </c>
      <c r="V87" s="173">
        <f>'тарифы 2018 (1)'!AF87</f>
        <v>96</v>
      </c>
      <c r="W87" s="173">
        <f>'тарифы 2018 (1)'!AH87</f>
        <v>73.22</v>
      </c>
      <c r="X87" s="173">
        <f>'тарифы 2018 (1)'!AJ87</f>
        <v>75.31</v>
      </c>
      <c r="Y87" s="173">
        <v>58</v>
      </c>
      <c r="Z87" s="173">
        <f>'тарифы 2018 (1)'!AN87</f>
        <v>112.21</v>
      </c>
      <c r="AA87" s="173">
        <f>'тарифы 2018 (1)'!AP87</f>
        <v>335.988</v>
      </c>
      <c r="AB87" s="173">
        <f>'тарифы 2018 (1)'!AR87</f>
        <v>105</v>
      </c>
      <c r="AC87" s="173">
        <f>'тарифы 2018 (1)'!AT87</f>
        <v>92.85</v>
      </c>
      <c r="AD87" s="173">
        <f>'тарифы 2018 (1)'!AV87</f>
        <v>104</v>
      </c>
      <c r="AE87" s="173">
        <f>'тарифы 2018 (1)'!AX87</f>
        <v>80.156700000000001</v>
      </c>
      <c r="AF87" s="173">
        <f>'тарифы 2018 (1)'!AZ87</f>
        <v>114.40677966101696</v>
      </c>
      <c r="AG87" s="173">
        <f>'тарифы 2018 (1)'!BB87</f>
        <v>136</v>
      </c>
      <c r="AH87" s="173">
        <f>'тарифы 2018 (1)'!BD87</f>
        <v>183</v>
      </c>
      <c r="AI87" s="173">
        <f>'тарифы 2018 (1)'!BF87</f>
        <v>92</v>
      </c>
      <c r="AJ87" s="173">
        <f>'тарифы 2018 (1)'!BH87</f>
        <v>114</v>
      </c>
      <c r="AK87" s="173">
        <f>'тарифы 2018 (1)'!BJ87</f>
        <v>72.88</v>
      </c>
      <c r="AL87" s="173">
        <f>'тарифы 2018 (1)'!BL87</f>
        <v>67</v>
      </c>
      <c r="AM87" s="173">
        <f>'тарифы 2018 (1)'!BN87</f>
        <v>104</v>
      </c>
      <c r="AN87" s="173">
        <f>'тарифы 2018 (1)'!BP87</f>
        <v>155.10000000000002</v>
      </c>
      <c r="AO87" s="325">
        <f t="shared" si="18"/>
        <v>120.73888825319347</v>
      </c>
      <c r="AP87" s="300" t="e">
        <f t="shared" si="19"/>
        <v>#REF!</v>
      </c>
    </row>
    <row r="88" spans="1:42" s="195" customFormat="1" ht="40.5" customHeight="1" thickBot="1" x14ac:dyDescent="0.3">
      <c r="A88" s="205">
        <v>14</v>
      </c>
      <c r="B88" s="24" t="s">
        <v>78</v>
      </c>
      <c r="C88" s="1390" t="s">
        <v>3</v>
      </c>
      <c r="D88" s="1390"/>
      <c r="E88" s="141" t="s">
        <v>8</v>
      </c>
      <c r="F88" s="224" t="e">
        <f>#REF!</f>
        <v>#REF!</v>
      </c>
      <c r="G88" s="141">
        <v>1.24</v>
      </c>
      <c r="H88" s="206" t="e">
        <f t="shared" si="17"/>
        <v>#REF!</v>
      </c>
      <c r="I88" s="206" t="e">
        <f>(H88*($I$9+#REF!))+H88</f>
        <v>#REF!</v>
      </c>
      <c r="J88" s="803" t="e">
        <f>'тарифы 2018 (1)'!J88</f>
        <v>#REF!</v>
      </c>
      <c r="K88" s="275" t="e">
        <f>ROUND(I88*#REF!*#REF!*#REF!,0)</f>
        <v>#REF!</v>
      </c>
      <c r="L88" s="173">
        <f>'тарифы 2018 (1)'!L88</f>
        <v>718</v>
      </c>
      <c r="M88" s="173">
        <f>'тарифы 2018 (1)'!N88</f>
        <v>538.77781083881302</v>
      </c>
      <c r="N88" s="173">
        <f>'тарифы 2018 (1)'!P88</f>
        <v>793</v>
      </c>
      <c r="O88" s="173">
        <f>'тарифы 2018 (1)'!R88</f>
        <v>714.85485501450796</v>
      </c>
      <c r="P88" s="173">
        <f>'тарифы 2018 (1)'!T88</f>
        <v>1256</v>
      </c>
      <c r="Q88" s="173">
        <f>'тарифы 2018 (1)'!V88</f>
        <v>583.64911563018643</v>
      </c>
      <c r="R88" s="173">
        <f>'тарифы 2018 (1)'!X88</f>
        <v>557.62711864406788</v>
      </c>
      <c r="S88" s="173">
        <f>'тарифы 2018 (1)'!Z88</f>
        <v>955.65</v>
      </c>
      <c r="T88" s="173">
        <f>'тарифы 2018 (1)'!AB88</f>
        <v>1319</v>
      </c>
      <c r="U88" s="173">
        <f>'тарифы 2018 (1)'!AD88</f>
        <v>813</v>
      </c>
      <c r="V88" s="173">
        <f>'тарифы 2018 (1)'!AF88</f>
        <v>594</v>
      </c>
      <c r="W88" s="173">
        <f>'тарифы 2018 (1)'!AH88</f>
        <v>456.06</v>
      </c>
      <c r="X88" s="173">
        <f>'тарифы 2018 (1)'!AJ88</f>
        <v>469.65</v>
      </c>
      <c r="Y88" s="173">
        <v>357</v>
      </c>
      <c r="Z88" s="173">
        <f>'тарифы 2018 (1)'!AN88</f>
        <v>695.7</v>
      </c>
      <c r="AA88" s="173">
        <f>'тарифы 2018 (1)'!AP88</f>
        <v>286.21199999999999</v>
      </c>
      <c r="AB88" s="173">
        <f>'тарифы 2018 (1)'!AR88</f>
        <v>650</v>
      </c>
      <c r="AC88" s="173">
        <f>'тарифы 2018 (1)'!AT88</f>
        <v>575.70000000000005</v>
      </c>
      <c r="AD88" s="173">
        <f>'тарифы 2018 (1)'!AV88</f>
        <v>648</v>
      </c>
      <c r="AE88" s="173">
        <f>'тарифы 2018 (1)'!AX88</f>
        <v>496.95046000000002</v>
      </c>
      <c r="AF88" s="173">
        <f>'тарифы 2018 (1)'!AZ88</f>
        <v>717.7966101694916</v>
      </c>
      <c r="AG88" s="173">
        <f>'тарифы 2018 (1)'!BB88</f>
        <v>844</v>
      </c>
      <c r="AH88" s="173">
        <f>'тарифы 2018 (1)'!BD88</f>
        <v>1135</v>
      </c>
      <c r="AI88" s="173">
        <f>'тарифы 2018 (1)'!BF88</f>
        <v>566</v>
      </c>
      <c r="AJ88" s="173">
        <f>'тарифы 2018 (1)'!BH88</f>
        <v>709</v>
      </c>
      <c r="AK88" s="173">
        <f>'тарифы 2018 (1)'!BJ88</f>
        <v>451.69</v>
      </c>
      <c r="AL88" s="173">
        <f>'тарифы 2018 (1)'!BL88</f>
        <v>412</v>
      </c>
      <c r="AM88" s="173">
        <f>'тарифы 2018 (1)'!BN88</f>
        <v>644</v>
      </c>
      <c r="AN88" s="173">
        <f>'тарифы 2018 (1)'!BP88</f>
        <v>963.6</v>
      </c>
      <c r="AO88" s="325">
        <f t="shared" si="18"/>
        <v>686.96268863093314</v>
      </c>
      <c r="AP88" s="300" t="e">
        <f t="shared" si="19"/>
        <v>#REF!</v>
      </c>
    </row>
    <row r="89" spans="1:42" s="195" customFormat="1" ht="40.5" customHeight="1" thickBot="1" x14ac:dyDescent="0.3">
      <c r="A89" s="205">
        <v>15</v>
      </c>
      <c r="B89" s="24" t="s">
        <v>79</v>
      </c>
      <c r="C89" s="1390" t="s">
        <v>3</v>
      </c>
      <c r="D89" s="1390"/>
      <c r="E89" s="141" t="s">
        <v>8</v>
      </c>
      <c r="F89" s="224" t="e">
        <f>#REF!</f>
        <v>#REF!</v>
      </c>
      <c r="G89" s="141">
        <v>0.81</v>
      </c>
      <c r="H89" s="206" t="e">
        <f t="shared" si="17"/>
        <v>#REF!</v>
      </c>
      <c r="I89" s="206" t="e">
        <f>(H89*($I$9+#REF!))+H89</f>
        <v>#REF!</v>
      </c>
      <c r="J89" s="803" t="e">
        <f>'тарифы 2018 (1)'!J89</f>
        <v>#REF!</v>
      </c>
      <c r="K89" s="275" t="e">
        <f>ROUND(I89*#REF!*#REF!*#REF!,0)</f>
        <v>#REF!</v>
      </c>
      <c r="L89" s="173">
        <f>'тарифы 2018 (1)'!L89</f>
        <v>469</v>
      </c>
      <c r="M89" s="173">
        <f>'тарифы 2018 (1)'!N89</f>
        <v>351.94356998341829</v>
      </c>
      <c r="N89" s="173">
        <f>'тарифы 2018 (1)'!P89</f>
        <v>518</v>
      </c>
      <c r="O89" s="173">
        <f>'тарифы 2018 (1)'!R89</f>
        <v>466.96163916270285</v>
      </c>
      <c r="P89" s="173">
        <f>'тарифы 2018 (1)'!T89</f>
        <v>821</v>
      </c>
      <c r="Q89" s="173">
        <f>'тарифы 2018 (1)'!V89</f>
        <v>381.25466424229927</v>
      </c>
      <c r="R89" s="173">
        <f>'тарифы 2018 (1)'!X89</f>
        <v>364.40677966101697</v>
      </c>
      <c r="S89" s="173">
        <f>'тарифы 2018 (1)'!Z89</f>
        <v>624.25</v>
      </c>
      <c r="T89" s="173">
        <f>'тарифы 2018 (1)'!AB89</f>
        <v>861</v>
      </c>
      <c r="U89" s="173">
        <f>'тарифы 2018 (1)'!AD89</f>
        <v>531</v>
      </c>
      <c r="V89" s="173">
        <f>'тарифы 2018 (1)'!AF89</f>
        <v>388</v>
      </c>
      <c r="W89" s="173">
        <f>'тарифы 2018 (1)'!AH89</f>
        <v>298.11</v>
      </c>
      <c r="X89" s="173">
        <f>'тарифы 2018 (1)'!AJ89</f>
        <v>306.48</v>
      </c>
      <c r="Y89" s="173">
        <v>233</v>
      </c>
      <c r="Z89" s="173">
        <f>'тарифы 2018 (1)'!AN89</f>
        <v>454.45</v>
      </c>
      <c r="AA89" s="173">
        <f>'тарифы 2018 (1)'!AP89</f>
        <v>178.36399999999998</v>
      </c>
      <c r="AB89" s="173">
        <f>'тарифы 2018 (1)'!AR89</f>
        <v>425</v>
      </c>
      <c r="AC89" s="173">
        <f>'тарифы 2018 (1)'!AT89</f>
        <v>376.06</v>
      </c>
      <c r="AD89" s="173">
        <f>'тарифы 2018 (1)'!AV89</f>
        <v>422.40000000000003</v>
      </c>
      <c r="AE89" s="173">
        <f>'тарифы 2018 (1)'!AX89</f>
        <v>324.62146000000007</v>
      </c>
      <c r="AF89" s="173">
        <f>'тарифы 2018 (1)'!AZ89</f>
        <v>468.64406779661022</v>
      </c>
      <c r="AG89" s="173">
        <f>'тарифы 2018 (1)'!BB89</f>
        <v>551</v>
      </c>
      <c r="AH89" s="173">
        <f>'тарифы 2018 (1)'!BD89</f>
        <v>742</v>
      </c>
      <c r="AI89" s="173">
        <f>'тарифы 2018 (1)'!BF89</f>
        <v>369</v>
      </c>
      <c r="AJ89" s="173">
        <f>'тарифы 2018 (1)'!BH89</f>
        <v>463</v>
      </c>
      <c r="AK89" s="173">
        <f>'тарифы 2018 (1)'!BJ89</f>
        <v>294.92</v>
      </c>
      <c r="AL89" s="173">
        <f>'тарифы 2018 (1)'!BL89</f>
        <v>269</v>
      </c>
      <c r="AM89" s="173">
        <f>'тарифы 2018 (1)'!BN89</f>
        <v>421</v>
      </c>
      <c r="AN89" s="173">
        <f>'тарифы 2018 (1)'!BP89</f>
        <v>629.20000000000005</v>
      </c>
      <c r="AO89" s="325">
        <f t="shared" si="18"/>
        <v>448.38159244296719</v>
      </c>
      <c r="AP89" s="300" t="e">
        <f t="shared" si="19"/>
        <v>#REF!</v>
      </c>
    </row>
    <row r="90" spans="1:42" s="195" customFormat="1" ht="40.5" customHeight="1" thickBot="1" x14ac:dyDescent="0.3">
      <c r="A90" s="205">
        <v>16</v>
      </c>
      <c r="B90" s="24" t="s">
        <v>80</v>
      </c>
      <c r="C90" s="1390" t="s">
        <v>3</v>
      </c>
      <c r="D90" s="1390"/>
      <c r="E90" s="141" t="s">
        <v>8</v>
      </c>
      <c r="F90" s="224" t="e">
        <f>#REF!</f>
        <v>#REF!</v>
      </c>
      <c r="G90" s="141">
        <v>0.69</v>
      </c>
      <c r="H90" s="206" t="e">
        <f t="shared" si="17"/>
        <v>#REF!</v>
      </c>
      <c r="I90" s="206" t="e">
        <f>(H90*($I$9+#REF!))+H90</f>
        <v>#REF!</v>
      </c>
      <c r="J90" s="803" t="e">
        <f>'тарифы 2018 (1)'!J90</f>
        <v>#REF!</v>
      </c>
      <c r="K90" s="275" t="e">
        <f>ROUND(I90*#REF!*#REF!*#REF!,0)</f>
        <v>#REF!</v>
      </c>
      <c r="L90" s="173">
        <f>'тарифы 2018 (1)'!L90</f>
        <v>400</v>
      </c>
      <c r="M90" s="173">
        <f>'тарифы 2018 (1)'!N90</f>
        <v>299.8037818377266</v>
      </c>
      <c r="N90" s="173">
        <f>'тарифы 2018 (1)'!P90</f>
        <v>441</v>
      </c>
      <c r="O90" s="173">
        <f>'тарифы 2018 (1)'!R90</f>
        <v>397.78213706452453</v>
      </c>
      <c r="P90" s="173">
        <f>'тарифы 2018 (1)'!T90</f>
        <v>699</v>
      </c>
      <c r="Q90" s="173">
        <f>'тарифы 2018 (1)'!V90</f>
        <v>324.77249176195863</v>
      </c>
      <c r="R90" s="173">
        <f>'тарифы 2018 (1)'!X90</f>
        <v>310.16949152542372</v>
      </c>
      <c r="S90" s="173">
        <f>'тарифы 2018 (1)'!Z90</f>
        <v>531.77</v>
      </c>
      <c r="T90" s="173">
        <f>'тарифы 2018 (1)'!AB90</f>
        <v>734</v>
      </c>
      <c r="U90" s="173">
        <f>'тарифы 2018 (1)'!AD90</f>
        <v>452</v>
      </c>
      <c r="V90" s="173">
        <f>'тарифы 2018 (1)'!AF90</f>
        <v>331</v>
      </c>
      <c r="W90" s="173">
        <f>'тарифы 2018 (1)'!AH90</f>
        <v>254.18</v>
      </c>
      <c r="X90" s="173">
        <f>'тарифы 2018 (1)'!AJ90</f>
        <v>261.5</v>
      </c>
      <c r="Y90" s="173">
        <v>199</v>
      </c>
      <c r="Z90" s="173">
        <f>'тарифы 2018 (1)'!AN90</f>
        <v>387.12</v>
      </c>
      <c r="AA90" s="173">
        <f>'тарифы 2018 (1)'!AP90</f>
        <v>207.39999999999998</v>
      </c>
      <c r="AB90" s="173">
        <f>'тарифы 2018 (1)'!AR90</f>
        <v>362</v>
      </c>
      <c r="AC90" s="173">
        <f>'тарифы 2018 (1)'!AT90</f>
        <v>320.35000000000002</v>
      </c>
      <c r="AD90" s="173">
        <f>'тарифы 2018 (1)'!AV90</f>
        <v>360</v>
      </c>
      <c r="AE90" s="173">
        <f>'тарифы 2018 (1)'!AX90</f>
        <v>276.52744000000001</v>
      </c>
      <c r="AF90" s="173">
        <f>'тарифы 2018 (1)'!AZ90</f>
        <v>398.30508474576271</v>
      </c>
      <c r="AG90" s="173">
        <f>'тарифы 2018 (1)'!BB90</f>
        <v>470</v>
      </c>
      <c r="AH90" s="173">
        <f>'тарифы 2018 (1)'!BD90</f>
        <v>632</v>
      </c>
      <c r="AI90" s="173">
        <f>'тарифы 2018 (1)'!BF90</f>
        <v>315</v>
      </c>
      <c r="AJ90" s="173">
        <f>'тарифы 2018 (1)'!BH90</f>
        <v>394</v>
      </c>
      <c r="AK90" s="173">
        <f>'тарифы 2018 (1)'!BJ90</f>
        <v>250.85</v>
      </c>
      <c r="AL90" s="173">
        <f>'тарифы 2018 (1)'!BL90</f>
        <v>229</v>
      </c>
      <c r="AM90" s="173">
        <f>'тарифы 2018 (1)'!BN90</f>
        <v>358</v>
      </c>
      <c r="AN90" s="173">
        <f>'тарифы 2018 (1)'!BP90</f>
        <v>536.80000000000007</v>
      </c>
      <c r="AO90" s="325">
        <f t="shared" si="18"/>
        <v>383.90794575639296</v>
      </c>
      <c r="AP90" s="300" t="e">
        <f t="shared" si="19"/>
        <v>#REF!</v>
      </c>
    </row>
    <row r="91" spans="1:42" s="195" customFormat="1" ht="40.5" customHeight="1" thickBot="1" x14ac:dyDescent="0.3">
      <c r="A91" s="205">
        <v>17</v>
      </c>
      <c r="B91" s="24" t="s">
        <v>81</v>
      </c>
      <c r="C91" s="1390" t="s">
        <v>3</v>
      </c>
      <c r="D91" s="1390"/>
      <c r="E91" s="141" t="s">
        <v>8</v>
      </c>
      <c r="F91" s="224" t="e">
        <f>#REF!</f>
        <v>#REF!</v>
      </c>
      <c r="G91" s="141">
        <v>0.43</v>
      </c>
      <c r="H91" s="206" t="e">
        <f t="shared" si="17"/>
        <v>#REF!</v>
      </c>
      <c r="I91" s="206" t="e">
        <f>(H91*($I$9+#REF!))+H91</f>
        <v>#REF!</v>
      </c>
      <c r="J91" s="803" t="e">
        <f>'тарифы 2018 (1)'!J91</f>
        <v>#REF!</v>
      </c>
      <c r="K91" s="275" t="e">
        <f>ROUND(I91*#REF!*#REF!*#REF!,0)</f>
        <v>#REF!</v>
      </c>
      <c r="L91" s="173">
        <f>'тарифы 2018 (1)'!L91</f>
        <v>249</v>
      </c>
      <c r="M91" s="173">
        <f>'тарифы 2018 (1)'!N91</f>
        <v>186.83424085539482</v>
      </c>
      <c r="N91" s="173">
        <f>'тарифы 2018 (1)'!P91</f>
        <v>275</v>
      </c>
      <c r="O91" s="173">
        <f>'тарифы 2018 (1)'!R91</f>
        <v>247.89321585180519</v>
      </c>
      <c r="P91" s="173">
        <f>'тарифы 2018 (1)'!T91</f>
        <v>436</v>
      </c>
      <c r="Q91" s="173">
        <f>'тарифы 2018 (1)'!V91</f>
        <v>202.39445138788727</v>
      </c>
      <c r="R91" s="173">
        <f>'тарифы 2018 (1)'!X91</f>
        <v>193.22033898305085</v>
      </c>
      <c r="S91" s="173">
        <f>'тарифы 2018 (1)'!Z91</f>
        <v>331.39</v>
      </c>
      <c r="T91" s="173">
        <f>'тарифы 2018 (1)'!AB91</f>
        <v>458</v>
      </c>
      <c r="U91" s="173">
        <f>'тарифы 2018 (1)'!AD91</f>
        <v>282</v>
      </c>
      <c r="V91" s="173">
        <f>'тарифы 2018 (1)'!AF91</f>
        <v>206</v>
      </c>
      <c r="W91" s="173">
        <f>'тарифы 2018 (1)'!AH91</f>
        <v>157.94999999999999</v>
      </c>
      <c r="X91" s="173">
        <f>'тарифы 2018 (1)'!AJ91</f>
        <v>163.18</v>
      </c>
      <c r="Y91" s="173">
        <v>124</v>
      </c>
      <c r="Z91" s="173">
        <f>'тарифы 2018 (1)'!AN91</f>
        <v>241.25</v>
      </c>
      <c r="AA91" s="173">
        <f>'тарифы 2018 (1)'!AP91</f>
        <v>124.44</v>
      </c>
      <c r="AB91" s="173">
        <f>'тарифы 2018 (1)'!AR91</f>
        <v>225</v>
      </c>
      <c r="AC91" s="173">
        <f>'тарифы 2018 (1)'!AT91</f>
        <v>199.64</v>
      </c>
      <c r="AD91" s="173">
        <f>'тарифы 2018 (1)'!AV91</f>
        <v>224</v>
      </c>
      <c r="AE91" s="173">
        <f>'тарифы 2018 (1)'!AX91</f>
        <v>172.32900000000001</v>
      </c>
      <c r="AF91" s="173">
        <f>'тарифы 2018 (1)'!AZ91</f>
        <v>229.66101694915255</v>
      </c>
      <c r="AG91" s="173">
        <f>'тарифы 2018 (1)'!BB91</f>
        <v>293</v>
      </c>
      <c r="AH91" s="173">
        <f>'тарифы 2018 (1)'!BD91</f>
        <v>394</v>
      </c>
      <c r="AI91" s="173">
        <f>'тарифы 2018 (1)'!BF91</f>
        <v>196</v>
      </c>
      <c r="AJ91" s="173">
        <f>'тарифы 2018 (1)'!BH91</f>
        <v>246</v>
      </c>
      <c r="AK91" s="173">
        <f>'тарифы 2018 (1)'!BJ91</f>
        <v>156.78</v>
      </c>
      <c r="AL91" s="173">
        <f>'тарифы 2018 (1)'!BL91</f>
        <v>143</v>
      </c>
      <c r="AM91" s="173">
        <f>'тарифы 2018 (1)'!BN91</f>
        <v>223</v>
      </c>
      <c r="AN91" s="173">
        <f>'тарифы 2018 (1)'!BP91</f>
        <v>334.40000000000003</v>
      </c>
      <c r="AO91" s="325">
        <f t="shared" si="18"/>
        <v>238.46076772507897</v>
      </c>
      <c r="AP91" s="300" t="e">
        <f t="shared" si="19"/>
        <v>#REF!</v>
      </c>
    </row>
    <row r="92" spans="1:42" s="195" customFormat="1" ht="40.5" customHeight="1" thickBot="1" x14ac:dyDescent="0.3">
      <c r="A92" s="205">
        <v>18</v>
      </c>
      <c r="B92" s="24" t="s">
        <v>82</v>
      </c>
      <c r="C92" s="1390" t="s">
        <v>3</v>
      </c>
      <c r="D92" s="1390"/>
      <c r="E92" s="141" t="s">
        <v>8</v>
      </c>
      <c r="F92" s="224" t="e">
        <f>#REF!</f>
        <v>#REF!</v>
      </c>
      <c r="G92" s="141">
        <v>0.5</v>
      </c>
      <c r="H92" s="206" t="e">
        <f t="shared" si="17"/>
        <v>#REF!</v>
      </c>
      <c r="I92" s="206" t="e">
        <f>(H92*($I$9+#REF!))+H92</f>
        <v>#REF!</v>
      </c>
      <c r="J92" s="803" t="e">
        <f>'тарифы 2018 (1)'!J92</f>
        <v>#REF!</v>
      </c>
      <c r="K92" s="275" t="e">
        <f>ROUND(I92*#REF!*#REF!*#REF!,0)</f>
        <v>#REF!</v>
      </c>
      <c r="L92" s="173">
        <f>'тарифы 2018 (1)'!L92</f>
        <v>290</v>
      </c>
      <c r="M92" s="173">
        <f>'тарифы 2018 (1)'!N92</f>
        <v>217.24911727371494</v>
      </c>
      <c r="N92" s="173">
        <f>'тарифы 2018 (1)'!P92</f>
        <v>320</v>
      </c>
      <c r="O92" s="173">
        <f>'тарифы 2018 (1)'!R92</f>
        <v>288.24792540907578</v>
      </c>
      <c r="P92" s="173">
        <f>'тарифы 2018 (1)'!T92</f>
        <v>507</v>
      </c>
      <c r="Q92" s="173">
        <f>'тарифы 2018 (1)'!V92</f>
        <v>235.34238533475263</v>
      </c>
      <c r="R92" s="173">
        <f>'тарифы 2018 (1)'!X92</f>
        <v>224.57627118644069</v>
      </c>
      <c r="S92" s="173">
        <f>'тарифы 2018 (1)'!Z92</f>
        <v>385.34</v>
      </c>
      <c r="T92" s="173">
        <f>'тарифы 2018 (1)'!AB92</f>
        <v>532</v>
      </c>
      <c r="U92" s="173">
        <f>'тарифы 2018 (1)'!AD92</f>
        <v>328</v>
      </c>
      <c r="V92" s="173">
        <f>'тарифы 2018 (1)'!AF92</f>
        <v>240</v>
      </c>
      <c r="W92" s="173">
        <f>'тарифы 2018 (1)'!AH92</f>
        <v>184.1</v>
      </c>
      <c r="X92" s="173">
        <f>'тарифы 2018 (1)'!AJ92</f>
        <v>189.33</v>
      </c>
      <c r="Y92" s="173">
        <v>144</v>
      </c>
      <c r="Z92" s="173">
        <f>'тарифы 2018 (1)'!AN92</f>
        <v>280.52</v>
      </c>
      <c r="AA92" s="173">
        <f>'тарифы 2018 (1)'!AP92</f>
        <v>165.92</v>
      </c>
      <c r="AB92" s="173">
        <f>'тарифы 2018 (1)'!AR92</f>
        <v>262</v>
      </c>
      <c r="AC92" s="173">
        <f>'тарифы 2018 (1)'!AT92</f>
        <v>232.14</v>
      </c>
      <c r="AD92" s="173">
        <f>'тарифы 2018 (1)'!AV92</f>
        <v>260.8</v>
      </c>
      <c r="AE92" s="173">
        <f>'тарифы 2018 (1)'!AX92</f>
        <v>200.38648000000001</v>
      </c>
      <c r="AF92" s="173">
        <f>'тарифы 2018 (1)'!AZ92</f>
        <v>269.49152542372883</v>
      </c>
      <c r="AG92" s="173">
        <f>'тарифы 2018 (1)'!BB92</f>
        <v>340</v>
      </c>
      <c r="AH92" s="173">
        <f>'тарифы 2018 (1)'!BD92</f>
        <v>458</v>
      </c>
      <c r="AI92" s="173">
        <f>'тарифы 2018 (1)'!BF92</f>
        <v>228</v>
      </c>
      <c r="AJ92" s="173">
        <f>'тарифы 2018 (1)'!BH92</f>
        <v>286</v>
      </c>
      <c r="AK92" s="173">
        <f>'тарифы 2018 (1)'!BJ92</f>
        <v>182.2</v>
      </c>
      <c r="AL92" s="173">
        <f>'тарифы 2018 (1)'!BL92</f>
        <v>166</v>
      </c>
      <c r="AM92" s="173">
        <f>'тарифы 2018 (1)'!BN92</f>
        <v>260</v>
      </c>
      <c r="AN92" s="173">
        <f>'тарифы 2018 (1)'!BP92</f>
        <v>388.3</v>
      </c>
      <c r="AO92" s="325">
        <f t="shared" si="18"/>
        <v>278.10150705612807</v>
      </c>
      <c r="AP92" s="300" t="e">
        <f t="shared" si="19"/>
        <v>#REF!</v>
      </c>
    </row>
    <row r="93" spans="1:42" s="195" customFormat="1" ht="40.5" customHeight="1" thickBot="1" x14ac:dyDescent="0.3">
      <c r="A93" s="205">
        <v>19</v>
      </c>
      <c r="B93" s="24" t="s">
        <v>83</v>
      </c>
      <c r="C93" s="1390" t="s">
        <v>3</v>
      </c>
      <c r="D93" s="1390"/>
      <c r="E93" s="141" t="s">
        <v>8</v>
      </c>
      <c r="F93" s="224" t="e">
        <f>#REF!</f>
        <v>#REF!</v>
      </c>
      <c r="G93" s="141">
        <v>0.3</v>
      </c>
      <c r="H93" s="206" t="e">
        <f t="shared" si="17"/>
        <v>#REF!</v>
      </c>
      <c r="I93" s="206" t="e">
        <f>(H93*($I$9+#REF!))+H93</f>
        <v>#REF!</v>
      </c>
      <c r="J93" s="803" t="e">
        <f>'тарифы 2018 (1)'!J93</f>
        <v>#REF!</v>
      </c>
      <c r="K93" s="275" t="e">
        <f>ROUND(I93*#REF!*#REF!*#REF!,0)</f>
        <v>#REF!</v>
      </c>
      <c r="L93" s="173">
        <f>'тарифы 2018 (1)'!L93</f>
        <v>174</v>
      </c>
      <c r="M93" s="173">
        <f>'тарифы 2018 (1)'!N93</f>
        <v>130.34947036422895</v>
      </c>
      <c r="N93" s="173">
        <f>'тарифы 2018 (1)'!P93</f>
        <v>192</v>
      </c>
      <c r="O93" s="173">
        <f>'тарифы 2018 (1)'!R93</f>
        <v>172.94875524544545</v>
      </c>
      <c r="P93" s="173">
        <f>'тарифы 2018 (1)'!T93</f>
        <v>304</v>
      </c>
      <c r="Q93" s="173">
        <f>'тарифы 2018 (1)'!V93</f>
        <v>141.20543120085156</v>
      </c>
      <c r="R93" s="173">
        <f>'тарифы 2018 (1)'!X93</f>
        <v>134.74576271186442</v>
      </c>
      <c r="S93" s="173">
        <f>'тарифы 2018 (1)'!Z93</f>
        <v>231.2</v>
      </c>
      <c r="T93" s="173">
        <f>'тарифы 2018 (1)'!AB93</f>
        <v>320</v>
      </c>
      <c r="U93" s="173">
        <f>'тарифы 2018 (1)'!AD93</f>
        <v>197</v>
      </c>
      <c r="V93" s="173">
        <f>'тарифы 2018 (1)'!AF93</f>
        <v>144</v>
      </c>
      <c r="W93" s="173">
        <f>'тарифы 2018 (1)'!AH93</f>
        <v>110.88</v>
      </c>
      <c r="X93" s="173">
        <f>'тарифы 2018 (1)'!AJ93</f>
        <v>114.01</v>
      </c>
      <c r="Y93" s="173">
        <v>86</v>
      </c>
      <c r="Z93" s="173">
        <f>'тарифы 2018 (1)'!AN93</f>
        <v>168.31</v>
      </c>
      <c r="AA93" s="173">
        <f>'тарифы 2018 (1)'!AP93</f>
        <v>248.88</v>
      </c>
      <c r="AB93" s="173">
        <f>'тарифы 2018 (1)'!AR93</f>
        <v>157</v>
      </c>
      <c r="AC93" s="173">
        <f>'тарифы 2018 (1)'!AT93</f>
        <v>139.28</v>
      </c>
      <c r="AD93" s="173">
        <f>'тарифы 2018 (1)'!AV93</f>
        <v>156.80000000000001</v>
      </c>
      <c r="AE93" s="173">
        <f>'тарифы 2018 (1)'!AX93</f>
        <v>120.22978000000001</v>
      </c>
      <c r="AF93" s="173">
        <f>'тарифы 2018 (1)'!AZ93</f>
        <v>173.72881355932205</v>
      </c>
      <c r="AG93" s="173">
        <f>'тарифы 2018 (1)'!BB93</f>
        <v>204</v>
      </c>
      <c r="AH93" s="173">
        <f>'тарифы 2018 (1)'!BD93</f>
        <v>275</v>
      </c>
      <c r="AI93" s="173">
        <f>'тарифы 2018 (1)'!BF93</f>
        <v>152</v>
      </c>
      <c r="AJ93" s="173">
        <f>'тарифы 2018 (1)'!BH93</f>
        <v>171</v>
      </c>
      <c r="AK93" s="173">
        <f>'тарифы 2018 (1)'!BJ93</f>
        <v>109.32</v>
      </c>
      <c r="AL93" s="173">
        <f>'тарифы 2018 (1)'!BL93</f>
        <v>100</v>
      </c>
      <c r="AM93" s="173">
        <f>'тарифы 2018 (1)'!BN93</f>
        <v>156</v>
      </c>
      <c r="AN93" s="173">
        <f>'тарифы 2018 (1)'!BP93</f>
        <v>233.20000000000002</v>
      </c>
      <c r="AO93" s="325">
        <f t="shared" si="18"/>
        <v>173.00303493385218</v>
      </c>
      <c r="AP93" s="300" t="e">
        <f t="shared" si="19"/>
        <v>#REF!</v>
      </c>
    </row>
    <row r="94" spans="1:42" s="195" customFormat="1" ht="40.5" customHeight="1" thickBot="1" x14ac:dyDescent="0.3">
      <c r="A94" s="205">
        <v>20</v>
      </c>
      <c r="B94" s="24" t="s">
        <v>84</v>
      </c>
      <c r="C94" s="1390" t="s">
        <v>3</v>
      </c>
      <c r="D94" s="1390"/>
      <c r="E94" s="141" t="s">
        <v>8</v>
      </c>
      <c r="F94" s="224" t="e">
        <f>#REF!</f>
        <v>#REF!</v>
      </c>
      <c r="G94" s="141">
        <v>0.4</v>
      </c>
      <c r="H94" s="206" t="e">
        <f t="shared" si="17"/>
        <v>#REF!</v>
      </c>
      <c r="I94" s="206" t="e">
        <f>(H94*($I$9+#REF!))+H94</f>
        <v>#REF!</v>
      </c>
      <c r="J94" s="803" t="e">
        <f>'тарифы 2018 (1)'!J94</f>
        <v>#REF!</v>
      </c>
      <c r="K94" s="275" t="e">
        <f>ROUND(I94*#REF!*#REF!*#REF!,0)</f>
        <v>#REF!</v>
      </c>
      <c r="L94" s="173">
        <f>'тарифы 2018 (1)'!L94</f>
        <v>232</v>
      </c>
      <c r="M94" s="173">
        <f>'тарифы 2018 (1)'!N94</f>
        <v>173.79929381897199</v>
      </c>
      <c r="N94" s="173">
        <f>'тарифы 2018 (1)'!P94</f>
        <v>256</v>
      </c>
      <c r="O94" s="173">
        <f>'тарифы 2018 (1)'!R94</f>
        <v>230.59834032726067</v>
      </c>
      <c r="P94" s="173">
        <f>'тарифы 2018 (1)'!T94</f>
        <v>405</v>
      </c>
      <c r="Q94" s="173">
        <f>'тарифы 2018 (1)'!V94</f>
        <v>188.27390826780211</v>
      </c>
      <c r="R94" s="173">
        <f>'тарифы 2018 (1)'!X94</f>
        <v>179.66101694915255</v>
      </c>
      <c r="S94" s="173">
        <f>'тарифы 2018 (1)'!Z94</f>
        <v>308.27</v>
      </c>
      <c r="T94" s="173">
        <f>'тарифы 2018 (1)'!AB94</f>
        <v>426</v>
      </c>
      <c r="U94" s="173">
        <f>'тарифы 2018 (1)'!AD94</f>
        <v>262</v>
      </c>
      <c r="V94" s="173">
        <f>'тарифы 2018 (1)'!AF94</f>
        <v>192</v>
      </c>
      <c r="W94" s="173">
        <f>'тарифы 2018 (1)'!AH94</f>
        <v>147.49</v>
      </c>
      <c r="X94" s="173">
        <f>'тарифы 2018 (1)'!AJ94</f>
        <v>151.66999999999999</v>
      </c>
      <c r="Y94" s="173">
        <v>115</v>
      </c>
      <c r="Z94" s="173">
        <f>'тарифы 2018 (1)'!AN94</f>
        <v>224.42</v>
      </c>
      <c r="AA94" s="173">
        <f>'тарифы 2018 (1)'!AP94</f>
        <v>372.28299999999996</v>
      </c>
      <c r="AB94" s="173">
        <f>'тарифы 2018 (1)'!AR94</f>
        <v>210</v>
      </c>
      <c r="AC94" s="173">
        <f>'тарифы 2018 (1)'!AT94</f>
        <v>185.71</v>
      </c>
      <c r="AD94" s="173">
        <f>'тарифы 2018 (1)'!AV94</f>
        <v>209.60000000000002</v>
      </c>
      <c r="AE94" s="173">
        <f>'тарифы 2018 (1)'!AX94</f>
        <v>160.30286000000001</v>
      </c>
      <c r="AF94" s="173">
        <f>'тарифы 2018 (1)'!AZ94</f>
        <v>231.35593220338984</v>
      </c>
      <c r="AG94" s="173">
        <f>'тарифы 2018 (1)'!BB94</f>
        <v>272</v>
      </c>
      <c r="AH94" s="173">
        <f>'тарифы 2018 (1)'!BD94</f>
        <v>366</v>
      </c>
      <c r="AI94" s="173">
        <f>'тарифы 2018 (1)'!BF94</f>
        <v>203</v>
      </c>
      <c r="AJ94" s="173">
        <f>'тарифы 2018 (1)'!BH94</f>
        <v>229</v>
      </c>
      <c r="AK94" s="173">
        <f>'тарифы 2018 (1)'!BJ94</f>
        <v>145.76</v>
      </c>
      <c r="AL94" s="173">
        <f>'тарифы 2018 (1)'!BL94</f>
        <v>132</v>
      </c>
      <c r="AM94" s="173">
        <f>'тарифы 2018 (1)'!BN94</f>
        <v>208</v>
      </c>
      <c r="AN94" s="173">
        <f>'тарифы 2018 (1)'!BP94</f>
        <v>311.3</v>
      </c>
      <c r="AO94" s="325">
        <f t="shared" si="18"/>
        <v>232.01704660574404</v>
      </c>
      <c r="AP94" s="300" t="e">
        <f t="shared" si="19"/>
        <v>#REF!</v>
      </c>
    </row>
    <row r="95" spans="1:42" s="195" customFormat="1" ht="40.5" customHeight="1" thickBot="1" x14ac:dyDescent="0.3">
      <c r="A95" s="205">
        <v>21</v>
      </c>
      <c r="B95" s="24" t="s">
        <v>85</v>
      </c>
      <c r="C95" s="1390" t="s">
        <v>3</v>
      </c>
      <c r="D95" s="1390"/>
      <c r="E95" s="141" t="s">
        <v>8</v>
      </c>
      <c r="F95" s="224" t="e">
        <f>#REF!</f>
        <v>#REF!</v>
      </c>
      <c r="G95" s="141">
        <v>0.6</v>
      </c>
      <c r="H95" s="206" t="e">
        <f t="shared" si="17"/>
        <v>#REF!</v>
      </c>
      <c r="I95" s="206" t="e">
        <f>(H95*($I$9+#REF!))+H95</f>
        <v>#REF!</v>
      </c>
      <c r="J95" s="803" t="e">
        <f>'тарифы 2018 (1)'!J95</f>
        <v>#REF!</v>
      </c>
      <c r="K95" s="275" t="e">
        <f>ROUND(I95*#REF!*#REF!*#REF!,0)</f>
        <v>#REF!</v>
      </c>
      <c r="L95" s="173">
        <f>'тарифы 2018 (1)'!L95</f>
        <v>347</v>
      </c>
      <c r="M95" s="173">
        <f>'тарифы 2018 (1)'!N95</f>
        <v>260.6989407284579</v>
      </c>
      <c r="N95" s="173">
        <f>'тарифы 2018 (1)'!P95</f>
        <v>384</v>
      </c>
      <c r="O95" s="173">
        <f>'тарифы 2018 (1)'!R95</f>
        <v>345.89751049089091</v>
      </c>
      <c r="P95" s="173">
        <f>'тарифы 2018 (1)'!T95</f>
        <v>608</v>
      </c>
      <c r="Q95" s="173">
        <f>'тарифы 2018 (1)'!V95</f>
        <v>282.41086240170313</v>
      </c>
      <c r="R95" s="173">
        <f>'тарифы 2018 (1)'!X95</f>
        <v>270.33898305084745</v>
      </c>
      <c r="S95" s="173">
        <f>'тарифы 2018 (1)'!Z95</f>
        <v>462.41</v>
      </c>
      <c r="T95" s="173">
        <f>'тарифы 2018 (1)'!AB95</f>
        <v>638</v>
      </c>
      <c r="U95" s="173">
        <f>'тарифы 2018 (1)'!AD95</f>
        <v>393</v>
      </c>
      <c r="V95" s="173">
        <f>'тарифы 2018 (1)'!AF95</f>
        <v>288</v>
      </c>
      <c r="W95" s="173">
        <f>'тарифы 2018 (1)'!AH95</f>
        <v>220.71</v>
      </c>
      <c r="X95" s="173">
        <f>'тарифы 2018 (1)'!AJ95</f>
        <v>226.98</v>
      </c>
      <c r="Y95" s="173">
        <v>173</v>
      </c>
      <c r="Z95" s="173">
        <f>'тарифы 2018 (1)'!AN95</f>
        <v>336.63</v>
      </c>
      <c r="AA95" s="173">
        <f>'тарифы 2018 (1)'!AP95</f>
        <v>340.13599999999997</v>
      </c>
      <c r="AB95" s="173">
        <f>'тарифы 2018 (1)'!AR95</f>
        <v>315</v>
      </c>
      <c r="AC95" s="173">
        <f>'тарифы 2018 (1)'!AT95</f>
        <v>278.56</v>
      </c>
      <c r="AD95" s="173">
        <f>'тарифы 2018 (1)'!AV95</f>
        <v>313.60000000000002</v>
      </c>
      <c r="AE95" s="173">
        <f>'тарифы 2018 (1)'!AX95</f>
        <v>240.45956000000001</v>
      </c>
      <c r="AF95" s="173">
        <f>'тарифы 2018 (1)'!AZ95</f>
        <v>349.15254237288138</v>
      </c>
      <c r="AG95" s="173">
        <f>'тарифы 2018 (1)'!BB95</f>
        <v>408</v>
      </c>
      <c r="AH95" s="173">
        <f>'тарифы 2018 (1)'!BD95</f>
        <v>549</v>
      </c>
      <c r="AI95" s="173">
        <f>'тарифы 2018 (1)'!BF95</f>
        <v>305</v>
      </c>
      <c r="AJ95" s="173">
        <f>'тарифы 2018 (1)'!BH95</f>
        <v>343</v>
      </c>
      <c r="AK95" s="173">
        <f>'тарифы 2018 (1)'!BJ95</f>
        <v>218.64</v>
      </c>
      <c r="AL95" s="173">
        <f>'тарифы 2018 (1)'!BL95</f>
        <v>199</v>
      </c>
      <c r="AM95" s="173">
        <f>'тарифы 2018 (1)'!BN95</f>
        <v>312</v>
      </c>
      <c r="AN95" s="173">
        <f>'тарифы 2018 (1)'!BP95</f>
        <v>466.40000000000003</v>
      </c>
      <c r="AO95" s="325">
        <f t="shared" si="18"/>
        <v>340.51808272568212</v>
      </c>
      <c r="AP95" s="300" t="e">
        <f t="shared" si="19"/>
        <v>#REF!</v>
      </c>
    </row>
    <row r="96" spans="1:42" s="195" customFormat="1" ht="40.5" customHeight="1" thickBot="1" x14ac:dyDescent="0.3">
      <c r="A96" s="205">
        <v>22</v>
      </c>
      <c r="B96" s="24" t="s">
        <v>86</v>
      </c>
      <c r="C96" s="1390" t="s">
        <v>3</v>
      </c>
      <c r="D96" s="1390"/>
      <c r="E96" s="141" t="s">
        <v>8</v>
      </c>
      <c r="F96" s="224" t="e">
        <f>#REF!</f>
        <v>#REF!</v>
      </c>
      <c r="G96" s="141">
        <v>0.9</v>
      </c>
      <c r="H96" s="206" t="e">
        <f t="shared" si="17"/>
        <v>#REF!</v>
      </c>
      <c r="I96" s="206" t="e">
        <f>(H96*($I$9+#REF!))+H96</f>
        <v>#REF!</v>
      </c>
      <c r="J96" s="803" t="e">
        <f>'тарифы 2018 (1)'!J96</f>
        <v>#REF!</v>
      </c>
      <c r="K96" s="275" t="e">
        <f>ROUND(I96*#REF!*#REF!*#REF!,0)</f>
        <v>#REF!</v>
      </c>
      <c r="L96" s="173">
        <f>'тарифы 2018 (1)'!L96</f>
        <v>521</v>
      </c>
      <c r="M96" s="173">
        <f>'тарифы 2018 (1)'!N96</f>
        <v>391.04841109268693</v>
      </c>
      <c r="N96" s="173">
        <f>'тарифы 2018 (1)'!P96</f>
        <v>576</v>
      </c>
      <c r="O96" s="173">
        <f>'тарифы 2018 (1)'!R96</f>
        <v>518.84626573633636</v>
      </c>
      <c r="P96" s="173">
        <f>'тарифы 2018 (1)'!T96</f>
        <v>912</v>
      </c>
      <c r="Q96" s="173">
        <f>'тарифы 2018 (1)'!V96</f>
        <v>423.61629360255472</v>
      </c>
      <c r="R96" s="173">
        <f>'тарифы 2018 (1)'!X96</f>
        <v>405.08474576271186</v>
      </c>
      <c r="S96" s="173">
        <f>'тарифы 2018 (1)'!Z96</f>
        <v>693.61</v>
      </c>
      <c r="T96" s="173">
        <f>'тарифы 2018 (1)'!AB96</f>
        <v>958</v>
      </c>
      <c r="U96" s="173">
        <f>'тарифы 2018 (1)'!AD96</f>
        <v>590</v>
      </c>
      <c r="V96" s="173">
        <f>'тарифы 2018 (1)'!AF96</f>
        <v>431</v>
      </c>
      <c r="W96" s="173">
        <f>'тарифы 2018 (1)'!AH96</f>
        <v>331.58</v>
      </c>
      <c r="X96" s="173">
        <f>'тарифы 2018 (1)'!AJ96</f>
        <v>341</v>
      </c>
      <c r="Y96" s="173">
        <v>259</v>
      </c>
      <c r="Z96" s="173">
        <f>'тарифы 2018 (1)'!AN96</f>
        <v>504.94</v>
      </c>
      <c r="AA96" s="173">
        <f>'тарифы 2018 (1)'!AP96</f>
        <v>552.721</v>
      </c>
      <c r="AB96" s="173">
        <f>'тарифы 2018 (1)'!AR96</f>
        <v>472</v>
      </c>
      <c r="AC96" s="173">
        <f>'тарифы 2018 (1)'!AT96</f>
        <v>417.84</v>
      </c>
      <c r="AD96" s="173">
        <f>'тарифы 2018 (1)'!AV96</f>
        <v>470.40000000000003</v>
      </c>
      <c r="AE96" s="173">
        <f>'тарифы 2018 (1)'!AX96</f>
        <v>360.68934000000002</v>
      </c>
      <c r="AF96" s="173">
        <f>'тарифы 2018 (1)'!AZ96</f>
        <v>522.03389830508479</v>
      </c>
      <c r="AG96" s="173">
        <f>'тарифы 2018 (1)'!BB96</f>
        <v>612</v>
      </c>
      <c r="AH96" s="173">
        <f>'тарифы 2018 (1)'!BD96</f>
        <v>824</v>
      </c>
      <c r="AI96" s="173">
        <f>'тарифы 2018 (1)'!BF96</f>
        <v>457</v>
      </c>
      <c r="AJ96" s="173">
        <f>'тарифы 2018 (1)'!BH96</f>
        <v>514</v>
      </c>
      <c r="AK96" s="173">
        <f>'тарифы 2018 (1)'!BJ96</f>
        <v>327.97</v>
      </c>
      <c r="AL96" s="173">
        <f>'тарифы 2018 (1)'!BL96</f>
        <v>299</v>
      </c>
      <c r="AM96" s="173">
        <f>'тарифы 2018 (1)'!BN96</f>
        <v>468</v>
      </c>
      <c r="AN96" s="173">
        <f>'тарифы 2018 (1)'!BP96</f>
        <v>699.6</v>
      </c>
      <c r="AO96" s="325">
        <f t="shared" si="18"/>
        <v>512.2062053275647</v>
      </c>
      <c r="AP96" s="300" t="e">
        <f t="shared" si="19"/>
        <v>#REF!</v>
      </c>
    </row>
    <row r="97" spans="1:42" s="195" customFormat="1" ht="40.5" customHeight="1" thickBot="1" x14ac:dyDescent="0.3">
      <c r="A97" s="205">
        <v>23</v>
      </c>
      <c r="B97" s="24" t="s">
        <v>87</v>
      </c>
      <c r="C97" s="1390" t="s">
        <v>3</v>
      </c>
      <c r="D97" s="1390"/>
      <c r="E97" s="141" t="s">
        <v>8</v>
      </c>
      <c r="F97" s="224" t="e">
        <f>#REF!</f>
        <v>#REF!</v>
      </c>
      <c r="G97" s="141">
        <v>0.82</v>
      </c>
      <c r="H97" s="206" t="e">
        <f t="shared" si="17"/>
        <v>#REF!</v>
      </c>
      <c r="I97" s="206" t="e">
        <f>(H97*($I$9+#REF!))+H97</f>
        <v>#REF!</v>
      </c>
      <c r="J97" s="803" t="e">
        <f>'тарифы 2018 (1)'!J97</f>
        <v>#REF!</v>
      </c>
      <c r="K97" s="275" t="e">
        <f>ROUND(I97*#REF!*#REF!*#REF!,0)</f>
        <v>#REF!</v>
      </c>
      <c r="L97" s="173">
        <f>'тарифы 2018 (1)'!L97</f>
        <v>475</v>
      </c>
      <c r="M97" s="173">
        <f>'тарифы 2018 (1)'!N97</f>
        <v>356.28855232889248</v>
      </c>
      <c r="N97" s="173">
        <f>'тарифы 2018 (1)'!P97</f>
        <v>524</v>
      </c>
      <c r="O97" s="173">
        <f>'тарифы 2018 (1)'!R97</f>
        <v>472.72659767088436</v>
      </c>
      <c r="P97" s="173">
        <f>'тарифы 2018 (1)'!T97</f>
        <v>831</v>
      </c>
      <c r="Q97" s="173">
        <f>'тарифы 2018 (1)'!V97</f>
        <v>385.96151194899431</v>
      </c>
      <c r="R97" s="173">
        <f>'тарифы 2018 (1)'!X97</f>
        <v>368.64406779661022</v>
      </c>
      <c r="S97" s="173">
        <f>'тарифы 2018 (1)'!Z97</f>
        <v>631.96</v>
      </c>
      <c r="T97" s="173">
        <f>'тарифы 2018 (1)'!AB97</f>
        <v>872</v>
      </c>
      <c r="U97" s="173">
        <f>'тарифы 2018 (1)'!AD97</f>
        <v>537</v>
      </c>
      <c r="V97" s="173">
        <f>'тарифы 2018 (1)'!AF97</f>
        <v>393</v>
      </c>
      <c r="W97" s="173">
        <f>'тарифы 2018 (1)'!AH97</f>
        <v>302.29000000000002</v>
      </c>
      <c r="X97" s="173">
        <f>'тарифы 2018 (1)'!AJ97</f>
        <v>310.66000000000003</v>
      </c>
      <c r="Y97" s="173">
        <v>236</v>
      </c>
      <c r="Z97" s="173">
        <f>'тарифы 2018 (1)'!AN97</f>
        <v>460.06</v>
      </c>
      <c r="AA97" s="173">
        <f>'тарифы 2018 (1)'!AP97</f>
        <v>502.94499999999994</v>
      </c>
      <c r="AB97" s="173">
        <f>'тарифы 2018 (1)'!AR97</f>
        <v>430</v>
      </c>
      <c r="AC97" s="173">
        <f>'тарифы 2018 (1)'!AT97</f>
        <v>380.7</v>
      </c>
      <c r="AD97" s="173">
        <f>'тарифы 2018 (1)'!AV97</f>
        <v>428.8</v>
      </c>
      <c r="AE97" s="173">
        <f>'тарифы 2018 (1)'!AX97</f>
        <v>328.62666000000002</v>
      </c>
      <c r="AF97" s="173">
        <f>'тарифы 2018 (1)'!AZ97</f>
        <v>440.67796610169495</v>
      </c>
      <c r="AG97" s="173">
        <f>'тарифы 2018 (1)'!BB97</f>
        <v>558</v>
      </c>
      <c r="AH97" s="173">
        <f>'тарифы 2018 (1)'!BD97</f>
        <v>751</v>
      </c>
      <c r="AI97" s="173">
        <f>'тарифы 2018 (1)'!BF97</f>
        <v>374</v>
      </c>
      <c r="AJ97" s="173">
        <f>'тарифы 2018 (1)'!BH97</f>
        <v>469</v>
      </c>
      <c r="AK97" s="173">
        <f>'тарифы 2018 (1)'!BJ97</f>
        <v>298.31</v>
      </c>
      <c r="AL97" s="173">
        <f>'тарифы 2018 (1)'!BL97</f>
        <v>273</v>
      </c>
      <c r="AM97" s="173">
        <f>'тарифы 2018 (1)'!BN97</f>
        <v>426</v>
      </c>
      <c r="AN97" s="173">
        <f>'тарифы 2018 (1)'!BP97</f>
        <v>636.90000000000009</v>
      </c>
      <c r="AO97" s="325">
        <f t="shared" si="18"/>
        <v>463.95001227058879</v>
      </c>
      <c r="AP97" s="300" t="e">
        <f t="shared" si="19"/>
        <v>#REF!</v>
      </c>
    </row>
    <row r="98" spans="1:42" s="195" customFormat="1" ht="40.5" customHeight="1" thickBot="1" x14ac:dyDescent="0.3">
      <c r="A98" s="205">
        <v>24</v>
      </c>
      <c r="B98" s="24" t="s">
        <v>88</v>
      </c>
      <c r="C98" s="1390" t="s">
        <v>3</v>
      </c>
      <c r="D98" s="1390"/>
      <c r="E98" s="141" t="s">
        <v>8</v>
      </c>
      <c r="F98" s="224" t="e">
        <f>#REF!</f>
        <v>#REF!</v>
      </c>
      <c r="G98" s="141">
        <v>0.25</v>
      </c>
      <c r="H98" s="206" t="e">
        <f t="shared" si="17"/>
        <v>#REF!</v>
      </c>
      <c r="I98" s="206" t="e">
        <f>(H98*($I$9+#REF!))+H98</f>
        <v>#REF!</v>
      </c>
      <c r="J98" s="803" t="e">
        <f>'тарифы 2018 (1)'!J98</f>
        <v>#REF!</v>
      </c>
      <c r="K98" s="275" t="e">
        <f>ROUND(I98*#REF!*#REF!*#REF!,0)</f>
        <v>#REF!</v>
      </c>
      <c r="L98" s="173">
        <f>'тарифы 2018 (1)'!L98</f>
        <v>145</v>
      </c>
      <c r="M98" s="173">
        <f>'тарифы 2018 (1)'!N98</f>
        <v>108.62455863685747</v>
      </c>
      <c r="N98" s="173">
        <f>'тарифы 2018 (1)'!P98</f>
        <v>160</v>
      </c>
      <c r="O98" s="173">
        <f>'тарифы 2018 (1)'!R98</f>
        <v>144.12396270453789</v>
      </c>
      <c r="P98" s="173">
        <f>'тарифы 2018 (1)'!T98</f>
        <v>253</v>
      </c>
      <c r="Q98" s="173">
        <f>'тарифы 2018 (1)'!V98</f>
        <v>117.67119266737632</v>
      </c>
      <c r="R98" s="173">
        <f>'тарифы 2018 (1)'!X98</f>
        <v>112.71186440677967</v>
      </c>
      <c r="S98" s="173">
        <f>'тарифы 2018 (1)'!Z98</f>
        <v>192.67</v>
      </c>
      <c r="T98" s="173">
        <f>'тарифы 2018 (1)'!AB98</f>
        <v>266</v>
      </c>
      <c r="U98" s="173">
        <f>'тарифы 2018 (1)'!AD98</f>
        <v>164</v>
      </c>
      <c r="V98" s="173">
        <f>'тарифы 2018 (1)'!AF98</f>
        <v>120</v>
      </c>
      <c r="W98" s="173">
        <f>'тарифы 2018 (1)'!AH98</f>
        <v>92.05</v>
      </c>
      <c r="X98" s="173">
        <f>'тарифы 2018 (1)'!AJ98</f>
        <v>94.14</v>
      </c>
      <c r="Y98" s="173">
        <v>72</v>
      </c>
      <c r="Z98" s="173">
        <f>'тарифы 2018 (1)'!AN98</f>
        <v>140.26</v>
      </c>
      <c r="AA98" s="173">
        <f>'тарифы 2018 (1)'!AP98</f>
        <v>207.39999999999998</v>
      </c>
      <c r="AB98" s="173">
        <f>'тарифы 2018 (1)'!AR98</f>
        <v>131</v>
      </c>
      <c r="AC98" s="173">
        <f>'тарифы 2018 (1)'!AT98</f>
        <v>116.07</v>
      </c>
      <c r="AD98" s="173">
        <f>'тарифы 2018 (1)'!AV98</f>
        <v>131.20000000000002</v>
      </c>
      <c r="AE98" s="173">
        <f>'тарифы 2018 (1)'!AX98</f>
        <v>100.19324</v>
      </c>
      <c r="AF98" s="173">
        <f>'тарифы 2018 (1)'!AZ98</f>
        <v>134.74576271186442</v>
      </c>
      <c r="AG98" s="173">
        <f>'тарифы 2018 (1)'!BB98</f>
        <v>170</v>
      </c>
      <c r="AH98" s="173">
        <f>'тарифы 2018 (1)'!BD98</f>
        <v>229</v>
      </c>
      <c r="AI98" s="173">
        <f>'тарифы 2018 (1)'!BF98</f>
        <v>114</v>
      </c>
      <c r="AJ98" s="173">
        <f>'тарифы 2018 (1)'!BH98</f>
        <v>143</v>
      </c>
      <c r="AK98" s="173">
        <f>'тарифы 2018 (1)'!BJ98</f>
        <v>90.68</v>
      </c>
      <c r="AL98" s="173">
        <f>'тарифы 2018 (1)'!BL98</f>
        <v>83</v>
      </c>
      <c r="AM98" s="173">
        <f>'тарифы 2018 (1)'!BN98</f>
        <v>130</v>
      </c>
      <c r="AN98" s="173">
        <f>'тарифы 2018 (1)'!BP98</f>
        <v>194.70000000000002</v>
      </c>
      <c r="AO98" s="325">
        <f t="shared" si="18"/>
        <v>143.35312348715226</v>
      </c>
      <c r="AP98" s="300" t="e">
        <f t="shared" si="19"/>
        <v>#REF!</v>
      </c>
    </row>
    <row r="99" spans="1:42" s="195" customFormat="1" ht="40.5" customHeight="1" thickBot="1" x14ac:dyDescent="0.3">
      <c r="A99" s="205">
        <v>25</v>
      </c>
      <c r="B99" s="24" t="s">
        <v>89</v>
      </c>
      <c r="C99" s="1390" t="s">
        <v>3</v>
      </c>
      <c r="D99" s="1390"/>
      <c r="E99" s="141" t="s">
        <v>8</v>
      </c>
      <c r="F99" s="224" t="e">
        <f>#REF!</f>
        <v>#REF!</v>
      </c>
      <c r="G99" s="141">
        <v>0.17</v>
      </c>
      <c r="H99" s="206" t="e">
        <f t="shared" si="17"/>
        <v>#REF!</v>
      </c>
      <c r="I99" s="206" t="e">
        <f>(H99*($I$9+#REF!))+H99</f>
        <v>#REF!</v>
      </c>
      <c r="J99" s="803" t="e">
        <f>'тарифы 2018 (1)'!J99</f>
        <v>#REF!</v>
      </c>
      <c r="K99" s="275" t="e">
        <f>ROUND(I99*#REF!*#REF!*#REF!,0)</f>
        <v>#REF!</v>
      </c>
      <c r="L99" s="173">
        <f>'тарифы 2018 (1)'!L99</f>
        <v>98</v>
      </c>
      <c r="M99" s="173">
        <f>'тарифы 2018 (1)'!N99</f>
        <v>73.864699873063088</v>
      </c>
      <c r="N99" s="173">
        <f>'тарифы 2018 (1)'!P99</f>
        <v>109</v>
      </c>
      <c r="O99" s="173">
        <f>'тарифы 2018 (1)'!R99</f>
        <v>98.004294639085785</v>
      </c>
      <c r="P99" s="173">
        <f>'тарифы 2018 (1)'!T99</f>
        <v>172</v>
      </c>
      <c r="Q99" s="173">
        <f>'тарифы 2018 (1)'!V99</f>
        <v>80.016411013815897</v>
      </c>
      <c r="R99" s="173">
        <f>'тарифы 2018 (1)'!X99</f>
        <v>76.271186440677965</v>
      </c>
      <c r="S99" s="173">
        <f>'тарифы 2018 (1)'!Z99</f>
        <v>131.02000000000001</v>
      </c>
      <c r="T99" s="173">
        <f>'тарифы 2018 (1)'!AB99</f>
        <v>181</v>
      </c>
      <c r="U99" s="173">
        <f>'тарифы 2018 (1)'!AD99</f>
        <v>111</v>
      </c>
      <c r="V99" s="173">
        <f>'тарифы 2018 (1)'!AF99</f>
        <v>81</v>
      </c>
      <c r="W99" s="173">
        <f>'тарифы 2018 (1)'!AH99</f>
        <v>62.76</v>
      </c>
      <c r="X99" s="173">
        <f>'тарифы 2018 (1)'!AJ99</f>
        <v>63.81</v>
      </c>
      <c r="Y99" s="173">
        <v>49</v>
      </c>
      <c r="Z99" s="173">
        <f>'тарифы 2018 (1)'!AN99</f>
        <v>95.38</v>
      </c>
      <c r="AA99" s="173">
        <f>'тарифы 2018 (1)'!AP99</f>
        <v>103.69999999999999</v>
      </c>
      <c r="AB99" s="173">
        <f>'тарифы 2018 (1)'!AR99</f>
        <v>89</v>
      </c>
      <c r="AC99" s="173">
        <f>'тарифы 2018 (1)'!AT99</f>
        <v>78.930000000000007</v>
      </c>
      <c r="AD99" s="173">
        <f>'тарифы 2018 (1)'!AV99</f>
        <v>88</v>
      </c>
      <c r="AE99" s="173">
        <f>'тарифы 2018 (1)'!AX99</f>
        <v>68.130560000000003</v>
      </c>
      <c r="AF99" s="173">
        <f>'тарифы 2018 (1)'!AZ99</f>
        <v>99.152542372881356</v>
      </c>
      <c r="AG99" s="173">
        <f>'тарифы 2018 (1)'!BB99</f>
        <v>116</v>
      </c>
      <c r="AH99" s="173">
        <f>'тарифы 2018 (1)'!BD99</f>
        <v>156</v>
      </c>
      <c r="AI99" s="173">
        <f>'тарифы 2018 (1)'!BF99</f>
        <v>78</v>
      </c>
      <c r="AJ99" s="173">
        <f>'тарифы 2018 (1)'!BH99</f>
        <v>97</v>
      </c>
      <c r="AK99" s="173">
        <f>'тарифы 2018 (1)'!BJ99</f>
        <v>61.86</v>
      </c>
      <c r="AL99" s="173">
        <f>'тарифы 2018 (1)'!BL99</f>
        <v>56</v>
      </c>
      <c r="AM99" s="173">
        <f>'тарифы 2018 (1)'!BN99</f>
        <v>88</v>
      </c>
      <c r="AN99" s="173">
        <f>'тарифы 2018 (1)'!BP99</f>
        <v>132</v>
      </c>
      <c r="AO99" s="325">
        <f t="shared" si="18"/>
        <v>96.341368770328415</v>
      </c>
      <c r="AP99" s="300" t="e">
        <f t="shared" si="19"/>
        <v>#REF!</v>
      </c>
    </row>
    <row r="100" spans="1:42" s="195" customFormat="1" ht="40.5" customHeight="1" thickBot="1" x14ac:dyDescent="0.3">
      <c r="A100" s="205">
        <v>26</v>
      </c>
      <c r="B100" s="24" t="s">
        <v>90</v>
      </c>
      <c r="C100" s="1390" t="s">
        <v>3</v>
      </c>
      <c r="D100" s="1390"/>
      <c r="E100" s="141" t="s">
        <v>8</v>
      </c>
      <c r="F100" s="224" t="e">
        <f>#REF!</f>
        <v>#REF!</v>
      </c>
      <c r="G100" s="141">
        <v>0.5</v>
      </c>
      <c r="H100" s="206" t="e">
        <f t="shared" si="17"/>
        <v>#REF!</v>
      </c>
      <c r="I100" s="206" t="e">
        <f>(H100*($I$9+#REF!))+H100</f>
        <v>#REF!</v>
      </c>
      <c r="J100" s="803" t="e">
        <f>'тарифы 2018 (1)'!J100</f>
        <v>#REF!</v>
      </c>
      <c r="K100" s="275" t="e">
        <f>ROUND(I100*#REF!*#REF!*#REF!,0)</f>
        <v>#REF!</v>
      </c>
      <c r="L100" s="173">
        <f>'тарифы 2018 (1)'!L100</f>
        <v>290</v>
      </c>
      <c r="M100" s="173">
        <f>'тарифы 2018 (1)'!N100</f>
        <v>217.24911727371494</v>
      </c>
      <c r="N100" s="173">
        <f>'тарифы 2018 (1)'!P100</f>
        <v>320</v>
      </c>
      <c r="O100" s="173">
        <f>'тарифы 2018 (1)'!R100</f>
        <v>288.24792540907578</v>
      </c>
      <c r="P100" s="173">
        <f>'тарифы 2018 (1)'!T100</f>
        <v>507</v>
      </c>
      <c r="Q100" s="173">
        <f>'тарифы 2018 (1)'!V100</f>
        <v>235.34238533475263</v>
      </c>
      <c r="R100" s="173">
        <f>'тарифы 2018 (1)'!X100</f>
        <v>224.57627118644069</v>
      </c>
      <c r="S100" s="173">
        <f>'тарифы 2018 (1)'!Z100</f>
        <v>385.34</v>
      </c>
      <c r="T100" s="173">
        <f>'тарифы 2018 (1)'!AB100</f>
        <v>532</v>
      </c>
      <c r="U100" s="173">
        <f>'тарифы 2018 (1)'!AD100</f>
        <v>328</v>
      </c>
      <c r="V100" s="173">
        <f>'тарифы 2018 (1)'!AF100</f>
        <v>240</v>
      </c>
      <c r="W100" s="173">
        <f>'тарифы 2018 (1)'!AH100</f>
        <v>184.1</v>
      </c>
      <c r="X100" s="173">
        <f>'тарифы 2018 (1)'!AJ100</f>
        <v>189.33</v>
      </c>
      <c r="Y100" s="173">
        <v>144</v>
      </c>
      <c r="Z100" s="173">
        <f>'тарифы 2018 (1)'!AN100</f>
        <v>280.52</v>
      </c>
      <c r="AA100" s="173">
        <f>'тарифы 2018 (1)'!AP100</f>
        <v>414.79999999999995</v>
      </c>
      <c r="AB100" s="173">
        <f>'тарифы 2018 (1)'!AR100</f>
        <v>262</v>
      </c>
      <c r="AC100" s="173">
        <f>'тарифы 2018 (1)'!AT100</f>
        <v>232.14</v>
      </c>
      <c r="AD100" s="173">
        <f>'тарифы 2018 (1)'!AV100</f>
        <v>260.8</v>
      </c>
      <c r="AE100" s="173">
        <f>'тарифы 2018 (1)'!AX100</f>
        <v>200.38648000000001</v>
      </c>
      <c r="AF100" s="173">
        <f>'тарифы 2018 (1)'!AZ100</f>
        <v>269.49152542372883</v>
      </c>
      <c r="AG100" s="173">
        <f>'тарифы 2018 (1)'!BB100</f>
        <v>340</v>
      </c>
      <c r="AH100" s="173">
        <f>'тарифы 2018 (1)'!BD100</f>
        <v>458</v>
      </c>
      <c r="AI100" s="173">
        <f>'тарифы 2018 (1)'!BF100</f>
        <v>228</v>
      </c>
      <c r="AJ100" s="173">
        <f>'тарифы 2018 (1)'!BH100</f>
        <v>286</v>
      </c>
      <c r="AK100" s="173">
        <f>'тарифы 2018 (1)'!BJ100</f>
        <v>182.2</v>
      </c>
      <c r="AL100" s="173">
        <f>'тарифы 2018 (1)'!BL100</f>
        <v>166</v>
      </c>
      <c r="AM100" s="173">
        <f>'тарифы 2018 (1)'!BN100</f>
        <v>260</v>
      </c>
      <c r="AN100" s="173">
        <f>'тарифы 2018 (1)'!BP100</f>
        <v>388.3</v>
      </c>
      <c r="AO100" s="325">
        <f t="shared" si="18"/>
        <v>286.68357602164531</v>
      </c>
      <c r="AP100" s="300" t="e">
        <f t="shared" si="19"/>
        <v>#REF!</v>
      </c>
    </row>
    <row r="101" spans="1:42" s="195" customFormat="1" ht="40.5" customHeight="1" thickBot="1" x14ac:dyDescent="0.3">
      <c r="A101" s="205">
        <v>27</v>
      </c>
      <c r="B101" s="24" t="s">
        <v>91</v>
      </c>
      <c r="C101" s="1390" t="s">
        <v>3</v>
      </c>
      <c r="D101" s="1390"/>
      <c r="E101" s="141" t="s">
        <v>8</v>
      </c>
      <c r="F101" s="224" t="e">
        <f>#REF!</f>
        <v>#REF!</v>
      </c>
      <c r="G101" s="141">
        <v>0.25</v>
      </c>
      <c r="H101" s="206" t="e">
        <f t="shared" si="17"/>
        <v>#REF!</v>
      </c>
      <c r="I101" s="206" t="e">
        <f>(H101*($I$9+#REF!))+H101</f>
        <v>#REF!</v>
      </c>
      <c r="J101" s="803" t="e">
        <f>'тарифы 2018 (1)'!J101</f>
        <v>#REF!</v>
      </c>
      <c r="K101" s="275" t="e">
        <f>ROUND(I101*#REF!*#REF!*#REF!,0)</f>
        <v>#REF!</v>
      </c>
      <c r="L101" s="173">
        <f>'тарифы 2018 (1)'!L101</f>
        <v>145</v>
      </c>
      <c r="M101" s="173">
        <f>'тарифы 2018 (1)'!N101</f>
        <v>108.62455863685747</v>
      </c>
      <c r="N101" s="173">
        <f>'тарифы 2018 (1)'!P101</f>
        <v>160</v>
      </c>
      <c r="O101" s="173">
        <f>'тарифы 2018 (1)'!R101</f>
        <v>144.12396270453789</v>
      </c>
      <c r="P101" s="173">
        <f>'тарифы 2018 (1)'!T101</f>
        <v>253</v>
      </c>
      <c r="Q101" s="173">
        <f>'тарифы 2018 (1)'!V101</f>
        <v>117.67119266737632</v>
      </c>
      <c r="R101" s="173">
        <f>'тарифы 2018 (1)'!X101</f>
        <v>143.22033898305085</v>
      </c>
      <c r="S101" s="173">
        <f>'тарифы 2018 (1)'!Z101</f>
        <v>192.67</v>
      </c>
      <c r="T101" s="173">
        <f>'тарифы 2018 (1)'!AB101</f>
        <v>266</v>
      </c>
      <c r="U101" s="173">
        <f>'тарифы 2018 (1)'!AD101</f>
        <v>164</v>
      </c>
      <c r="V101" s="173">
        <f>'тарифы 2018 (1)'!AF101</f>
        <v>120</v>
      </c>
      <c r="W101" s="173">
        <f>'тарифы 2018 (1)'!AH101</f>
        <v>92.05</v>
      </c>
      <c r="X101" s="173">
        <f>'тарифы 2018 (1)'!AJ101</f>
        <v>94.14</v>
      </c>
      <c r="Y101" s="173">
        <v>72</v>
      </c>
      <c r="Z101" s="173">
        <f>'тарифы 2018 (1)'!AN101</f>
        <v>140.26</v>
      </c>
      <c r="AA101" s="173">
        <f>'тарифы 2018 (1)'!AP101</f>
        <v>207.39999999999998</v>
      </c>
      <c r="AB101" s="173">
        <f>'тарифы 2018 (1)'!AR101</f>
        <v>131</v>
      </c>
      <c r="AC101" s="173">
        <f>'тарифы 2018 (1)'!AT101</f>
        <v>116.07</v>
      </c>
      <c r="AD101" s="173">
        <f>'тарифы 2018 (1)'!AV101</f>
        <v>131.20000000000002</v>
      </c>
      <c r="AE101" s="173">
        <f>'тарифы 2018 (1)'!AX101</f>
        <v>100.19324</v>
      </c>
      <c r="AF101" s="173">
        <f>'тарифы 2018 (1)'!AZ101</f>
        <v>144.06779661016949</v>
      </c>
      <c r="AG101" s="173">
        <f>'тарифы 2018 (1)'!BB101</f>
        <v>170</v>
      </c>
      <c r="AH101" s="173">
        <f>'тарифы 2018 (1)'!BD101</f>
        <v>229</v>
      </c>
      <c r="AI101" s="173">
        <f>'тарифы 2018 (1)'!BF101</f>
        <v>127</v>
      </c>
      <c r="AJ101" s="173">
        <f>'тарифы 2018 (1)'!BH101</f>
        <v>143</v>
      </c>
      <c r="AK101" s="173">
        <f>'тарифы 2018 (1)'!BJ101</f>
        <v>90.68</v>
      </c>
      <c r="AL101" s="173">
        <f>'тарифы 2018 (1)'!BL101</f>
        <v>83</v>
      </c>
      <c r="AM101" s="173">
        <f>'тарифы 2018 (1)'!BN101</f>
        <v>130</v>
      </c>
      <c r="AN101" s="173">
        <f>'тарифы 2018 (1)'!BP101</f>
        <v>194.70000000000002</v>
      </c>
      <c r="AO101" s="325">
        <f t="shared" si="18"/>
        <v>145.17486515868939</v>
      </c>
      <c r="AP101" s="300" t="e">
        <f t="shared" si="19"/>
        <v>#REF!</v>
      </c>
    </row>
    <row r="102" spans="1:42" s="195" customFormat="1" ht="40.5" customHeight="1" thickBot="1" x14ac:dyDescent="0.3">
      <c r="A102" s="205">
        <v>28</v>
      </c>
      <c r="B102" s="24" t="s">
        <v>92</v>
      </c>
      <c r="C102" s="1390" t="s">
        <v>3</v>
      </c>
      <c r="D102" s="1390"/>
      <c r="E102" s="141" t="s">
        <v>8</v>
      </c>
      <c r="F102" s="224" t="e">
        <f>#REF!</f>
        <v>#REF!</v>
      </c>
      <c r="G102" s="141">
        <v>0.25</v>
      </c>
      <c r="H102" s="206" t="e">
        <f t="shared" si="17"/>
        <v>#REF!</v>
      </c>
      <c r="I102" s="206" t="e">
        <f>(H102*($I$9+#REF!))+H102</f>
        <v>#REF!</v>
      </c>
      <c r="J102" s="803" t="e">
        <f>'тарифы 2018 (1)'!J102</f>
        <v>#REF!</v>
      </c>
      <c r="K102" s="275" t="e">
        <f>ROUND(I102*#REF!*#REF!*#REF!,0)</f>
        <v>#REF!</v>
      </c>
      <c r="L102" s="173">
        <f>'тарифы 2018 (1)'!L102</f>
        <v>145</v>
      </c>
      <c r="M102" s="173">
        <f>'тарифы 2018 (1)'!N102</f>
        <v>108.62455863685747</v>
      </c>
      <c r="N102" s="173">
        <f>'тарифы 2018 (1)'!P102</f>
        <v>160</v>
      </c>
      <c r="O102" s="173">
        <f>'тарифы 2018 (1)'!R102</f>
        <v>144.12396270453789</v>
      </c>
      <c r="P102" s="173">
        <f>'тарифы 2018 (1)'!T102</f>
        <v>253</v>
      </c>
      <c r="Q102" s="173">
        <f>'тарифы 2018 (1)'!V102</f>
        <v>117.67119266737632</v>
      </c>
      <c r="R102" s="173">
        <f>'тарифы 2018 (1)'!X102</f>
        <v>143.22033898305085</v>
      </c>
      <c r="S102" s="173">
        <f>'тарифы 2018 (1)'!Z102</f>
        <v>192.67</v>
      </c>
      <c r="T102" s="173">
        <f>'тарифы 2018 (1)'!AB102</f>
        <v>266</v>
      </c>
      <c r="U102" s="173">
        <f>'тарифы 2018 (1)'!AD102</f>
        <v>164</v>
      </c>
      <c r="V102" s="173">
        <f>'тарифы 2018 (1)'!AF102</f>
        <v>120</v>
      </c>
      <c r="W102" s="173">
        <f>'тарифы 2018 (1)'!AH102</f>
        <v>92.05</v>
      </c>
      <c r="X102" s="173">
        <f>'тарифы 2018 (1)'!AJ102</f>
        <v>94.14</v>
      </c>
      <c r="Y102" s="173">
        <v>72</v>
      </c>
      <c r="Z102" s="173">
        <f>'тарифы 2018 (1)'!AN102</f>
        <v>140.26</v>
      </c>
      <c r="AA102" s="173">
        <f>'тарифы 2018 (1)'!AP102</f>
        <v>207.39999999999998</v>
      </c>
      <c r="AB102" s="173">
        <f>'тарифы 2018 (1)'!AR102</f>
        <v>131</v>
      </c>
      <c r="AC102" s="173">
        <f>'тарифы 2018 (1)'!AT102</f>
        <v>116.07</v>
      </c>
      <c r="AD102" s="173">
        <f>'тарифы 2018 (1)'!AV102</f>
        <v>131.20000000000002</v>
      </c>
      <c r="AE102" s="173">
        <f>'тарифы 2018 (1)'!AX102</f>
        <v>100.19324</v>
      </c>
      <c r="AF102" s="173">
        <f>'тарифы 2018 (1)'!AZ102</f>
        <v>144.06779661016949</v>
      </c>
      <c r="AG102" s="173">
        <f>'тарифы 2018 (1)'!BB102</f>
        <v>170</v>
      </c>
      <c r="AH102" s="173">
        <f>'тарифы 2018 (1)'!BD102</f>
        <v>229</v>
      </c>
      <c r="AI102" s="173">
        <f>'тарифы 2018 (1)'!BF102</f>
        <v>127</v>
      </c>
      <c r="AJ102" s="173">
        <f>'тарифы 2018 (1)'!BH102</f>
        <v>143</v>
      </c>
      <c r="AK102" s="173">
        <f>'тарифы 2018 (1)'!BJ102</f>
        <v>90.68</v>
      </c>
      <c r="AL102" s="173">
        <f>'тарифы 2018 (1)'!BL102</f>
        <v>83</v>
      </c>
      <c r="AM102" s="173">
        <f>'тарифы 2018 (1)'!BN102</f>
        <v>130</v>
      </c>
      <c r="AN102" s="173">
        <f>'тарифы 2018 (1)'!BP102</f>
        <v>194.70000000000002</v>
      </c>
      <c r="AO102" s="325">
        <f t="shared" si="18"/>
        <v>145.17486515868939</v>
      </c>
      <c r="AP102" s="300" t="e">
        <f t="shared" si="19"/>
        <v>#REF!</v>
      </c>
    </row>
    <row r="103" spans="1:42" s="195" customFormat="1" ht="40.5" customHeight="1" thickBot="1" x14ac:dyDescent="0.3">
      <c r="A103" s="205">
        <v>29</v>
      </c>
      <c r="B103" s="24" t="s">
        <v>93</v>
      </c>
      <c r="C103" s="1390" t="s">
        <v>3</v>
      </c>
      <c r="D103" s="1390"/>
      <c r="E103" s="141" t="s">
        <v>8</v>
      </c>
      <c r="F103" s="224" t="e">
        <f>#REF!</f>
        <v>#REF!</v>
      </c>
      <c r="G103" s="141">
        <v>1</v>
      </c>
      <c r="H103" s="206" t="e">
        <f t="shared" si="17"/>
        <v>#REF!</v>
      </c>
      <c r="I103" s="206" t="e">
        <f>(H103*($I$9+#REF!))+H103</f>
        <v>#REF!</v>
      </c>
      <c r="J103" s="803" t="e">
        <f>'тарифы 2018 (1)'!J103</f>
        <v>#REF!</v>
      </c>
      <c r="K103" s="275" t="e">
        <f>ROUND(I103*#REF!*#REF!*#REF!,0)</f>
        <v>#REF!</v>
      </c>
      <c r="L103" s="173">
        <f>'тарифы 2018 (1)'!L103</f>
        <v>579</v>
      </c>
      <c r="M103" s="173">
        <f>'тарифы 2018 (1)'!N103</f>
        <v>434.49823454742989</v>
      </c>
      <c r="N103" s="173">
        <f>'тарифы 2018 (1)'!P103</f>
        <v>640</v>
      </c>
      <c r="O103" s="173">
        <f>'тарифы 2018 (1)'!R103</f>
        <v>576.49585081815155</v>
      </c>
      <c r="P103" s="173">
        <f>'тарифы 2018 (1)'!T103</f>
        <v>1013</v>
      </c>
      <c r="Q103" s="173">
        <f>'тарифы 2018 (1)'!V103</f>
        <v>470.68477066950527</v>
      </c>
      <c r="R103" s="173">
        <f>'тарифы 2018 (1)'!X103</f>
        <v>572.88135593220341</v>
      </c>
      <c r="S103" s="173">
        <f>'тарифы 2018 (1)'!Z103</f>
        <v>770.68</v>
      </c>
      <c r="T103" s="173">
        <f>'тарифы 2018 (1)'!AB103</f>
        <v>1064</v>
      </c>
      <c r="U103" s="173">
        <f>'тарифы 2018 (1)'!AD103</f>
        <v>655</v>
      </c>
      <c r="V103" s="173">
        <f>'тарифы 2018 (1)'!AF103</f>
        <v>479</v>
      </c>
      <c r="W103" s="173">
        <f>'тарифы 2018 (1)'!AH103</f>
        <v>368.19</v>
      </c>
      <c r="X103" s="173">
        <f>'тарифы 2018 (1)'!AJ103</f>
        <v>378.65</v>
      </c>
      <c r="Y103" s="173">
        <v>288</v>
      </c>
      <c r="Z103" s="173">
        <f>'тарифы 2018 (1)'!AN103</f>
        <v>561.04999999999995</v>
      </c>
      <c r="AA103" s="173">
        <f>'тарифы 2018 (1)'!AP103</f>
        <v>613.904</v>
      </c>
      <c r="AB103" s="173">
        <f>'тарифы 2018 (1)'!AR103</f>
        <v>524</v>
      </c>
      <c r="AC103" s="173">
        <f>'тарифы 2018 (1)'!AT103</f>
        <v>464.27</v>
      </c>
      <c r="AD103" s="173">
        <f>'тарифы 2018 (1)'!AV103</f>
        <v>521.6</v>
      </c>
      <c r="AE103" s="173">
        <f>'тарифы 2018 (1)'!AX103</f>
        <v>400.76242000000002</v>
      </c>
      <c r="AF103" s="173">
        <f>'тарифы 2018 (1)'!AZ103</f>
        <v>622.03389830508479</v>
      </c>
      <c r="AG103" s="173">
        <f>'тарифы 2018 (1)'!BB103</f>
        <v>681</v>
      </c>
      <c r="AH103" s="173">
        <f>'тарифы 2018 (1)'!BD103</f>
        <v>916</v>
      </c>
      <c r="AI103" s="173">
        <f>'тарифы 2018 (1)'!BF103</f>
        <v>458</v>
      </c>
      <c r="AJ103" s="173">
        <f>'тарифы 2018 (1)'!BH103</f>
        <v>572</v>
      </c>
      <c r="AK103" s="173">
        <f>'тарифы 2018 (1)'!BJ103</f>
        <v>364.41</v>
      </c>
      <c r="AL103" s="173">
        <f>'тарифы 2018 (1)'!BL103</f>
        <v>332</v>
      </c>
      <c r="AM103" s="173">
        <f>'тарифы 2018 (1)'!BN103</f>
        <v>519</v>
      </c>
      <c r="AN103" s="173">
        <f>'тарифы 2018 (1)'!BP103</f>
        <v>777.7</v>
      </c>
      <c r="AO103" s="325">
        <f t="shared" si="18"/>
        <v>573.02794931973699</v>
      </c>
      <c r="AP103" s="300" t="e">
        <f t="shared" si="19"/>
        <v>#REF!</v>
      </c>
    </row>
    <row r="104" spans="1:42" s="195" customFormat="1" ht="40.5" customHeight="1" thickBot="1" x14ac:dyDescent="0.3">
      <c r="A104" s="205">
        <v>30</v>
      </c>
      <c r="B104" s="24" t="s">
        <v>94</v>
      </c>
      <c r="C104" s="1390" t="s">
        <v>3</v>
      </c>
      <c r="D104" s="1390"/>
      <c r="E104" s="141" t="s">
        <v>8</v>
      </c>
      <c r="F104" s="224" t="e">
        <f>#REF!</f>
        <v>#REF!</v>
      </c>
      <c r="G104" s="141">
        <v>0.5</v>
      </c>
      <c r="H104" s="206" t="e">
        <f t="shared" si="17"/>
        <v>#REF!</v>
      </c>
      <c r="I104" s="206" t="e">
        <f>(H104*($I$9+#REF!))+H104</f>
        <v>#REF!</v>
      </c>
      <c r="J104" s="803" t="e">
        <f>'тарифы 2018 (1)'!J104</f>
        <v>#REF!</v>
      </c>
      <c r="K104" s="275" t="e">
        <f>ROUND(I104*#REF!*#REF!*#REF!,0)</f>
        <v>#REF!</v>
      </c>
      <c r="L104" s="173">
        <f>'тарифы 2018 (1)'!L104</f>
        <v>290</v>
      </c>
      <c r="M104" s="173">
        <f>'тарифы 2018 (1)'!N104</f>
        <v>217.24911727371494</v>
      </c>
      <c r="N104" s="173">
        <f>'тарифы 2018 (1)'!P104</f>
        <v>320</v>
      </c>
      <c r="O104" s="173">
        <f>'тарифы 2018 (1)'!R104</f>
        <v>288.24792540907578</v>
      </c>
      <c r="P104" s="173">
        <f>'тарифы 2018 (1)'!T104</f>
        <v>507</v>
      </c>
      <c r="Q104" s="173">
        <f>'тарифы 2018 (1)'!V104</f>
        <v>235.34238533475263</v>
      </c>
      <c r="R104" s="173">
        <f>'тарифы 2018 (1)'!X104</f>
        <v>286.4406779661017</v>
      </c>
      <c r="S104" s="173">
        <f>'тарифы 2018 (1)'!Z104</f>
        <v>385.34</v>
      </c>
      <c r="T104" s="173">
        <f>'тарифы 2018 (1)'!AB104</f>
        <v>532</v>
      </c>
      <c r="U104" s="173">
        <f>'тарифы 2018 (1)'!AD104</f>
        <v>328</v>
      </c>
      <c r="V104" s="173">
        <f>'тарифы 2018 (1)'!AF104</f>
        <v>240</v>
      </c>
      <c r="W104" s="173">
        <f>'тарифы 2018 (1)'!AH104</f>
        <v>184.1</v>
      </c>
      <c r="X104" s="173">
        <f>'тарифы 2018 (1)'!AJ104</f>
        <v>189.33</v>
      </c>
      <c r="Y104" s="173">
        <v>144</v>
      </c>
      <c r="Z104" s="173">
        <f>'тарифы 2018 (1)'!AN104</f>
        <v>280.52</v>
      </c>
      <c r="AA104" s="173">
        <f>'тарифы 2018 (1)'!AP104</f>
        <v>306.952</v>
      </c>
      <c r="AB104" s="173">
        <f>'тарифы 2018 (1)'!AR104</f>
        <v>262</v>
      </c>
      <c r="AC104" s="173">
        <f>'тарифы 2018 (1)'!AT104</f>
        <v>232.14</v>
      </c>
      <c r="AD104" s="173">
        <f>'тарифы 2018 (1)'!AV104</f>
        <v>260.8</v>
      </c>
      <c r="AE104" s="173">
        <f>'тарифы 2018 (1)'!AX104</f>
        <v>200.38648000000001</v>
      </c>
      <c r="AF104" s="173">
        <f>'тарифы 2018 (1)'!AZ104</f>
        <v>311.0169491525424</v>
      </c>
      <c r="AG104" s="173">
        <f>'тарифы 2018 (1)'!BB104</f>
        <v>340</v>
      </c>
      <c r="AH104" s="173">
        <f>'тарифы 2018 (1)'!BD104</f>
        <v>458</v>
      </c>
      <c r="AI104" s="173">
        <f>'тарифы 2018 (1)'!BF104</f>
        <v>254</v>
      </c>
      <c r="AJ104" s="173">
        <f>'тарифы 2018 (1)'!BH104</f>
        <v>286</v>
      </c>
      <c r="AK104" s="173">
        <f>'тарифы 2018 (1)'!BJ104</f>
        <v>182.2</v>
      </c>
      <c r="AL104" s="173">
        <f>'тарифы 2018 (1)'!BL104</f>
        <v>166</v>
      </c>
      <c r="AM104" s="173">
        <f>'тарифы 2018 (1)'!BN104</f>
        <v>260</v>
      </c>
      <c r="AN104" s="173">
        <f>'тарифы 2018 (1)'!BP104</f>
        <v>388.3</v>
      </c>
      <c r="AO104" s="325">
        <f t="shared" si="18"/>
        <v>287.4263977633168</v>
      </c>
      <c r="AP104" s="300" t="e">
        <f t="shared" si="19"/>
        <v>#REF!</v>
      </c>
    </row>
    <row r="105" spans="1:42" s="195" customFormat="1" ht="40.5" customHeight="1" thickBot="1" x14ac:dyDescent="0.3">
      <c r="A105" s="205">
        <v>31</v>
      </c>
      <c r="B105" s="24" t="s">
        <v>95</v>
      </c>
      <c r="C105" s="1390" t="s">
        <v>3</v>
      </c>
      <c r="D105" s="1390"/>
      <c r="E105" s="141" t="s">
        <v>8</v>
      </c>
      <c r="F105" s="224" t="e">
        <f>#REF!</f>
        <v>#REF!</v>
      </c>
      <c r="G105" s="141">
        <v>0.5</v>
      </c>
      <c r="H105" s="206" t="e">
        <f t="shared" si="17"/>
        <v>#REF!</v>
      </c>
      <c r="I105" s="206" t="e">
        <f>(H105*($I$9+#REF!))+H105</f>
        <v>#REF!</v>
      </c>
      <c r="J105" s="803" t="e">
        <f>'тарифы 2018 (1)'!J105</f>
        <v>#REF!</v>
      </c>
      <c r="K105" s="275" t="e">
        <f>ROUND(I105*#REF!*#REF!*#REF!,0)</f>
        <v>#REF!</v>
      </c>
      <c r="L105" s="173">
        <f>'тарифы 2018 (1)'!L105</f>
        <v>290</v>
      </c>
      <c r="M105" s="173">
        <f>'тарифы 2018 (1)'!N105</f>
        <v>217.24911727371494</v>
      </c>
      <c r="N105" s="173">
        <f>'тарифы 2018 (1)'!P105</f>
        <v>320</v>
      </c>
      <c r="O105" s="173">
        <f>'тарифы 2018 (1)'!R105</f>
        <v>288.24792540907578</v>
      </c>
      <c r="P105" s="173">
        <f>'тарифы 2018 (1)'!T105</f>
        <v>507</v>
      </c>
      <c r="Q105" s="173">
        <f>'тарифы 2018 (1)'!V105</f>
        <v>235.34238533475263</v>
      </c>
      <c r="R105" s="173">
        <f>'тарифы 2018 (1)'!X105</f>
        <v>286.4406779661017</v>
      </c>
      <c r="S105" s="173">
        <f>'тарифы 2018 (1)'!Z105</f>
        <v>385.34</v>
      </c>
      <c r="T105" s="173">
        <f>'тарифы 2018 (1)'!AB105</f>
        <v>532</v>
      </c>
      <c r="U105" s="173">
        <f>'тарифы 2018 (1)'!AD105</f>
        <v>328</v>
      </c>
      <c r="V105" s="173">
        <f>'тарифы 2018 (1)'!AF105</f>
        <v>240</v>
      </c>
      <c r="W105" s="173">
        <f>'тарифы 2018 (1)'!AH105</f>
        <v>184.1</v>
      </c>
      <c r="X105" s="173">
        <f>'тарифы 2018 (1)'!AJ105</f>
        <v>189.33</v>
      </c>
      <c r="Y105" s="173">
        <v>144</v>
      </c>
      <c r="Z105" s="173">
        <f>'тарифы 2018 (1)'!AN105</f>
        <v>280.52</v>
      </c>
      <c r="AA105" s="173">
        <f>'тарифы 2018 (1)'!AP105</f>
        <v>306.952</v>
      </c>
      <c r="AB105" s="173">
        <f>'тарифы 2018 (1)'!AR105</f>
        <v>262</v>
      </c>
      <c r="AC105" s="173">
        <f>'тарифы 2018 (1)'!AT105</f>
        <v>232.14</v>
      </c>
      <c r="AD105" s="173">
        <f>'тарифы 2018 (1)'!AV105</f>
        <v>260.8</v>
      </c>
      <c r="AE105" s="173">
        <f>'тарифы 2018 (1)'!AX105</f>
        <v>200.38648000000001</v>
      </c>
      <c r="AF105" s="173">
        <f>'тарифы 2018 (1)'!AZ105</f>
        <v>269.49152542372883</v>
      </c>
      <c r="AG105" s="173">
        <f>'тарифы 2018 (1)'!BB105</f>
        <v>340</v>
      </c>
      <c r="AH105" s="173">
        <f>'тарифы 2018 (1)'!BD105</f>
        <v>458</v>
      </c>
      <c r="AI105" s="173">
        <f>'тарифы 2018 (1)'!BF105</f>
        <v>254</v>
      </c>
      <c r="AJ105" s="173">
        <f>'тарифы 2018 (1)'!BH105</f>
        <v>286</v>
      </c>
      <c r="AK105" s="173">
        <f>'тарифы 2018 (1)'!BJ105</f>
        <v>182.2</v>
      </c>
      <c r="AL105" s="173">
        <f>'тарифы 2018 (1)'!BL105</f>
        <v>166</v>
      </c>
      <c r="AM105" s="173">
        <f>'тарифы 2018 (1)'!BN105</f>
        <v>260</v>
      </c>
      <c r="AN105" s="173">
        <f>'тарифы 2018 (1)'!BP105</f>
        <v>388.3</v>
      </c>
      <c r="AO105" s="325">
        <f t="shared" si="18"/>
        <v>285.99448660025422</v>
      </c>
      <c r="AP105" s="300" t="e">
        <f t="shared" si="19"/>
        <v>#REF!</v>
      </c>
    </row>
    <row r="106" spans="1:42" s="195" customFormat="1" ht="40.5" customHeight="1" thickBot="1" x14ac:dyDescent="0.3">
      <c r="A106" s="205">
        <v>32</v>
      </c>
      <c r="B106" s="24" t="s">
        <v>96</v>
      </c>
      <c r="C106" s="1390" t="s">
        <v>3</v>
      </c>
      <c r="D106" s="1390"/>
      <c r="E106" s="141" t="s">
        <v>8</v>
      </c>
      <c r="F106" s="224" t="e">
        <f>#REF!</f>
        <v>#REF!</v>
      </c>
      <c r="G106" s="141">
        <v>0.1</v>
      </c>
      <c r="H106" s="206" t="e">
        <f t="shared" si="17"/>
        <v>#REF!</v>
      </c>
      <c r="I106" s="206" t="e">
        <f>(H106*($I$9+#REF!))+H106</f>
        <v>#REF!</v>
      </c>
      <c r="J106" s="803" t="e">
        <f>'тарифы 2018 (1)'!J106</f>
        <v>#REF!</v>
      </c>
      <c r="K106" s="275" t="e">
        <f>ROUND(I106*#REF!*#REF!*#REF!,0)</f>
        <v>#REF!</v>
      </c>
      <c r="L106" s="173">
        <f>'тарифы 2018 (1)'!L106</f>
        <v>58</v>
      </c>
      <c r="M106" s="173">
        <f>'тарифы 2018 (1)'!N106</f>
        <v>43.449823454742997</v>
      </c>
      <c r="N106" s="173">
        <f>'тарифы 2018 (1)'!P106</f>
        <v>64</v>
      </c>
      <c r="O106" s="173">
        <f>'тарифы 2018 (1)'!R106</f>
        <v>57.649585081815168</v>
      </c>
      <c r="P106" s="173">
        <f>'тарифы 2018 (1)'!T106</f>
        <v>101</v>
      </c>
      <c r="Q106" s="173">
        <f>'тарифы 2018 (1)'!V106</f>
        <v>47.068477066950528</v>
      </c>
      <c r="R106" s="173">
        <f>'тарифы 2018 (1)'!X106</f>
        <v>57.627118644067799</v>
      </c>
      <c r="S106" s="173">
        <f>'тарифы 2018 (1)'!Z106</f>
        <v>77.069999999999993</v>
      </c>
      <c r="T106" s="173">
        <f>'тарифы 2018 (1)'!AB106</f>
        <v>106</v>
      </c>
      <c r="U106" s="173">
        <f>'тарифы 2018 (1)'!AD106</f>
        <v>66</v>
      </c>
      <c r="V106" s="173">
        <f>'тарифы 2018 (1)'!AF106</f>
        <v>48</v>
      </c>
      <c r="W106" s="173">
        <f>'тарифы 2018 (1)'!AH106</f>
        <v>36.61</v>
      </c>
      <c r="X106" s="173">
        <f>'тарифы 2018 (1)'!AJ106</f>
        <v>37.659999999999997</v>
      </c>
      <c r="Y106" s="173">
        <v>29</v>
      </c>
      <c r="Z106" s="173">
        <f>'тарифы 2018 (1)'!AN106</f>
        <v>56.1</v>
      </c>
      <c r="AA106" s="173">
        <f>'тарифы 2018 (1)'!AP106</f>
        <v>207.39999999999998</v>
      </c>
      <c r="AB106" s="173">
        <f>'тарифы 2018 (1)'!AR106</f>
        <v>52</v>
      </c>
      <c r="AC106" s="173">
        <f>'тарифы 2018 (1)'!AT106</f>
        <v>46.43</v>
      </c>
      <c r="AD106" s="173">
        <f>'тарифы 2018 (1)'!AV106</f>
        <v>52.800000000000004</v>
      </c>
      <c r="AE106" s="173">
        <f>'тарифы 2018 (1)'!AX106</f>
        <v>40.073080000000012</v>
      </c>
      <c r="AF106" s="173">
        <f>'тарифы 2018 (1)'!AZ106</f>
        <v>56.779661016949156</v>
      </c>
      <c r="AG106" s="173">
        <f>'тарифы 2018 (1)'!BB106</f>
        <v>68</v>
      </c>
      <c r="AH106" s="173">
        <f>'тарифы 2018 (1)'!BD106</f>
        <v>92</v>
      </c>
      <c r="AI106" s="173">
        <f>'тарифы 2018 (1)'!BF106</f>
        <v>45</v>
      </c>
      <c r="AJ106" s="173">
        <f>'тарифы 2018 (1)'!BH106</f>
        <v>57</v>
      </c>
      <c r="AK106" s="173">
        <f>'тарифы 2018 (1)'!BJ106</f>
        <v>36.44</v>
      </c>
      <c r="AL106" s="173">
        <f>'тарифы 2018 (1)'!BL106</f>
        <v>33</v>
      </c>
      <c r="AM106" s="173">
        <f>'тарифы 2018 (1)'!BN106</f>
        <v>52</v>
      </c>
      <c r="AN106" s="173">
        <f>'тарифы 2018 (1)'!BP106</f>
        <v>78.100000000000009</v>
      </c>
      <c r="AO106" s="325">
        <f t="shared" si="18"/>
        <v>62.146818802225027</v>
      </c>
      <c r="AP106" s="300" t="e">
        <f t="shared" si="19"/>
        <v>#REF!</v>
      </c>
    </row>
    <row r="107" spans="1:42" s="195" customFormat="1" ht="40.5" customHeight="1" thickBot="1" x14ac:dyDescent="0.3">
      <c r="A107" s="205">
        <v>33</v>
      </c>
      <c r="B107" s="24" t="s">
        <v>97</v>
      </c>
      <c r="C107" s="1390" t="s">
        <v>3</v>
      </c>
      <c r="D107" s="1390"/>
      <c r="E107" s="141" t="s">
        <v>8</v>
      </c>
      <c r="F107" s="224" t="e">
        <f>#REF!</f>
        <v>#REF!</v>
      </c>
      <c r="G107" s="141">
        <v>0.7</v>
      </c>
      <c r="H107" s="206" t="e">
        <f t="shared" si="17"/>
        <v>#REF!</v>
      </c>
      <c r="I107" s="206" t="e">
        <f>(H107*($I$9+#REF!))+H107</f>
        <v>#REF!</v>
      </c>
      <c r="J107" s="803" t="e">
        <f>'тарифы 2018 (1)'!J107</f>
        <v>#REF!</v>
      </c>
      <c r="K107" s="275" t="e">
        <f>ROUND(I107*#REF!*#REF!*#REF!,0)</f>
        <v>#REF!</v>
      </c>
      <c r="L107" s="173">
        <f>'тарифы 2018 (1)'!L107</f>
        <v>405</v>
      </c>
      <c r="M107" s="173">
        <f>'тарифы 2018 (1)'!N107</f>
        <v>304.14876418320097</v>
      </c>
      <c r="N107" s="173">
        <f>'тарифы 2018 (1)'!P107</f>
        <v>448</v>
      </c>
      <c r="O107" s="173">
        <f>'тарифы 2018 (1)'!R107</f>
        <v>403.54709557270604</v>
      </c>
      <c r="P107" s="173">
        <f>'тарифы 2018 (1)'!T107</f>
        <v>709</v>
      </c>
      <c r="Q107" s="173">
        <f>'тарифы 2018 (1)'!V107</f>
        <v>329.47933946865368</v>
      </c>
      <c r="R107" s="173">
        <f>'тарифы 2018 (1)'!X107</f>
        <v>400.84745762711867</v>
      </c>
      <c r="S107" s="173">
        <f>'тарифы 2018 (1)'!Z107</f>
        <v>539.48</v>
      </c>
      <c r="T107" s="173">
        <f>'тарифы 2018 (1)'!AB107</f>
        <v>745</v>
      </c>
      <c r="U107" s="173">
        <f>'тарифы 2018 (1)'!AD107</f>
        <v>459</v>
      </c>
      <c r="V107" s="173">
        <f>'тарифы 2018 (1)'!AF107</f>
        <v>336</v>
      </c>
      <c r="W107" s="173">
        <f>'тарифы 2018 (1)'!AH107</f>
        <v>257.32</v>
      </c>
      <c r="X107" s="173">
        <f>'тарифы 2018 (1)'!AJ107</f>
        <v>264.64</v>
      </c>
      <c r="Y107" s="173">
        <v>202</v>
      </c>
      <c r="Z107" s="173">
        <f>'тарифы 2018 (1)'!AN107</f>
        <v>392.73</v>
      </c>
      <c r="AA107" s="173">
        <f>'тарифы 2018 (1)'!AP107</f>
        <v>429.31799999999998</v>
      </c>
      <c r="AB107" s="173">
        <f>'тарифы 2018 (1)'!AR107</f>
        <v>367</v>
      </c>
      <c r="AC107" s="173">
        <f>'тарифы 2018 (1)'!AT107</f>
        <v>324.99</v>
      </c>
      <c r="AD107" s="173">
        <f>'тарифы 2018 (1)'!AV107</f>
        <v>364.8</v>
      </c>
      <c r="AE107" s="173">
        <f>'тарифы 2018 (1)'!AX107</f>
        <v>280.53264000000001</v>
      </c>
      <c r="AF107" s="173">
        <f>'тарифы 2018 (1)'!AZ107</f>
        <v>405.08474576271186</v>
      </c>
      <c r="AG107" s="173">
        <f>'тарифы 2018 (1)'!BB107</f>
        <v>476</v>
      </c>
      <c r="AH107" s="173">
        <f>'тарифы 2018 (1)'!BD107</f>
        <v>641</v>
      </c>
      <c r="AI107" s="173">
        <f>'тарифы 2018 (1)'!BF107</f>
        <v>319</v>
      </c>
      <c r="AJ107" s="173">
        <f>'тарифы 2018 (1)'!BH107</f>
        <v>400</v>
      </c>
      <c r="AK107" s="173">
        <f>'тарифы 2018 (1)'!BJ107</f>
        <v>255.08</v>
      </c>
      <c r="AL107" s="173">
        <f>'тарифы 2018 (1)'!BL107</f>
        <v>232</v>
      </c>
      <c r="AM107" s="173">
        <f>'тарифы 2018 (1)'!BN107</f>
        <v>364</v>
      </c>
      <c r="AN107" s="173">
        <f>'тарифы 2018 (1)'!BP107</f>
        <v>544.5</v>
      </c>
      <c r="AO107" s="325">
        <f t="shared" si="18"/>
        <v>399.98269112463419</v>
      </c>
      <c r="AP107" s="300" t="e">
        <f t="shared" si="19"/>
        <v>#REF!</v>
      </c>
    </row>
    <row r="108" spans="1:42" s="195" customFormat="1" ht="40.5" customHeight="1" thickBot="1" x14ac:dyDescent="0.3">
      <c r="A108" s="205">
        <v>34</v>
      </c>
      <c r="B108" s="24" t="s">
        <v>98</v>
      </c>
      <c r="C108" s="1390" t="s">
        <v>3</v>
      </c>
      <c r="D108" s="1390"/>
      <c r="E108" s="141" t="s">
        <v>8</v>
      </c>
      <c r="F108" s="224" t="e">
        <f>#REF!</f>
        <v>#REF!</v>
      </c>
      <c r="G108" s="141">
        <v>0.5</v>
      </c>
      <c r="H108" s="206" t="e">
        <f t="shared" si="17"/>
        <v>#REF!</v>
      </c>
      <c r="I108" s="206" t="e">
        <f>(H108*($I$9+#REF!))+H108</f>
        <v>#REF!</v>
      </c>
      <c r="J108" s="803" t="e">
        <f>'тарифы 2018 (1)'!J108</f>
        <v>#REF!</v>
      </c>
      <c r="K108" s="275" t="e">
        <f>ROUND(I108*#REF!*#REF!*#REF!,0)</f>
        <v>#REF!</v>
      </c>
      <c r="L108" s="173">
        <f>'тарифы 2018 (1)'!L108</f>
        <v>290</v>
      </c>
      <c r="M108" s="173">
        <f>'тарифы 2018 (1)'!N108</f>
        <v>217.24911727371494</v>
      </c>
      <c r="N108" s="173">
        <f>'тарифы 2018 (1)'!P108</f>
        <v>320</v>
      </c>
      <c r="O108" s="173">
        <f>'тарифы 2018 (1)'!R108</f>
        <v>288.24792540907578</v>
      </c>
      <c r="P108" s="173">
        <f>'тарифы 2018 (1)'!T108</f>
        <v>507</v>
      </c>
      <c r="Q108" s="173">
        <f>'тарифы 2018 (1)'!V108</f>
        <v>235.34238533475263</v>
      </c>
      <c r="R108" s="173">
        <f>'тарифы 2018 (1)'!X108</f>
        <v>224.57627118644069</v>
      </c>
      <c r="S108" s="173">
        <f>'тарифы 2018 (1)'!Z108</f>
        <v>385.34</v>
      </c>
      <c r="T108" s="173">
        <f>'тарифы 2018 (1)'!AB108</f>
        <v>532</v>
      </c>
      <c r="U108" s="173">
        <f>'тарифы 2018 (1)'!AD108</f>
        <v>328</v>
      </c>
      <c r="V108" s="173">
        <f>'тарифы 2018 (1)'!AF108</f>
        <v>240</v>
      </c>
      <c r="W108" s="173">
        <f>'тарифы 2018 (1)'!AH108</f>
        <v>184.1</v>
      </c>
      <c r="X108" s="173">
        <f>'тарифы 2018 (1)'!AJ108</f>
        <v>189.33</v>
      </c>
      <c r="Y108" s="173">
        <v>144</v>
      </c>
      <c r="Z108" s="173">
        <f>'тарифы 2018 (1)'!AN108</f>
        <v>280.52</v>
      </c>
      <c r="AA108" s="173">
        <f>'тарифы 2018 (1)'!AP108</f>
        <v>207.39999999999998</v>
      </c>
      <c r="AB108" s="173">
        <f>'тарифы 2018 (1)'!AR108</f>
        <v>262</v>
      </c>
      <c r="AC108" s="173">
        <f>'тарифы 2018 (1)'!AT108</f>
        <v>232.14</v>
      </c>
      <c r="AD108" s="173">
        <f>'тарифы 2018 (1)'!AV108</f>
        <v>260.8</v>
      </c>
      <c r="AE108" s="173">
        <f>'тарифы 2018 (1)'!AX108</f>
        <v>200.38648000000001</v>
      </c>
      <c r="AF108" s="173">
        <f>'тарифы 2018 (1)'!AZ108</f>
        <v>288.13559322033899</v>
      </c>
      <c r="AG108" s="173">
        <f>'тарифы 2018 (1)'!BB108</f>
        <v>340</v>
      </c>
      <c r="AH108" s="173">
        <f>'тарифы 2018 (1)'!BD108</f>
        <v>458</v>
      </c>
      <c r="AI108" s="173">
        <f>'тарифы 2018 (1)'!BF108</f>
        <v>254</v>
      </c>
      <c r="AJ108" s="173">
        <f>'тарифы 2018 (1)'!BH108</f>
        <v>286</v>
      </c>
      <c r="AK108" s="173">
        <f>'тарифы 2018 (1)'!BJ108</f>
        <v>182.2</v>
      </c>
      <c r="AL108" s="173">
        <f>'тарифы 2018 (1)'!BL108</f>
        <v>166</v>
      </c>
      <c r="AM108" s="173">
        <f>'тарифы 2018 (1)'!BN108</f>
        <v>260</v>
      </c>
      <c r="AN108" s="173">
        <f>'тарифы 2018 (1)'!BP108</f>
        <v>388.3</v>
      </c>
      <c r="AO108" s="325">
        <f t="shared" si="18"/>
        <v>281.07130249739043</v>
      </c>
      <c r="AP108" s="300" t="e">
        <f t="shared" si="19"/>
        <v>#REF!</v>
      </c>
    </row>
    <row r="109" spans="1:42" s="195" customFormat="1" ht="40.5" customHeight="1" thickBot="1" x14ac:dyDescent="0.3">
      <c r="A109" s="205">
        <v>35</v>
      </c>
      <c r="B109" s="24" t="s">
        <v>99</v>
      </c>
      <c r="C109" s="1390" t="s">
        <v>3</v>
      </c>
      <c r="D109" s="1390"/>
      <c r="E109" s="141" t="s">
        <v>8</v>
      </c>
      <c r="F109" s="224" t="e">
        <f>#REF!</f>
        <v>#REF!</v>
      </c>
      <c r="G109" s="141">
        <v>0.25</v>
      </c>
      <c r="H109" s="206" t="e">
        <f t="shared" si="17"/>
        <v>#REF!</v>
      </c>
      <c r="I109" s="206" t="e">
        <f>(H109*($I$9+#REF!))+H109</f>
        <v>#REF!</v>
      </c>
      <c r="J109" s="803" t="e">
        <f>'тарифы 2018 (1)'!J109</f>
        <v>#REF!</v>
      </c>
      <c r="K109" s="275" t="e">
        <f>ROUND(I109*#REF!*#REF!*#REF!,0)</f>
        <v>#REF!</v>
      </c>
      <c r="L109" s="173">
        <f>'тарифы 2018 (1)'!L109</f>
        <v>145</v>
      </c>
      <c r="M109" s="173">
        <f>'тарифы 2018 (1)'!N109</f>
        <v>108.62455863685747</v>
      </c>
      <c r="N109" s="173">
        <f>'тарифы 2018 (1)'!P109</f>
        <v>160</v>
      </c>
      <c r="O109" s="173">
        <f>'тарифы 2018 (1)'!R109</f>
        <v>144.12396270453789</v>
      </c>
      <c r="P109" s="173">
        <f>'тарифы 2018 (1)'!T109</f>
        <v>253</v>
      </c>
      <c r="Q109" s="173">
        <f>'тарифы 2018 (1)'!V109</f>
        <v>117.67119266737632</v>
      </c>
      <c r="R109" s="173">
        <f>'тарифы 2018 (1)'!X109</f>
        <v>112.71186440677967</v>
      </c>
      <c r="S109" s="173">
        <f>'тарифы 2018 (1)'!Z109</f>
        <v>192.67</v>
      </c>
      <c r="T109" s="173">
        <f>'тарифы 2018 (1)'!AB109</f>
        <v>266</v>
      </c>
      <c r="U109" s="173">
        <f>'тарифы 2018 (1)'!AD109</f>
        <v>164</v>
      </c>
      <c r="V109" s="173">
        <f>'тарифы 2018 (1)'!AF109</f>
        <v>120</v>
      </c>
      <c r="W109" s="173">
        <f>'тарифы 2018 (1)'!AH109</f>
        <v>92.05</v>
      </c>
      <c r="X109" s="173">
        <f>'тарифы 2018 (1)'!AJ109</f>
        <v>94.14</v>
      </c>
      <c r="Y109" s="173">
        <v>72</v>
      </c>
      <c r="Z109" s="173">
        <f>'тарифы 2018 (1)'!AN109</f>
        <v>140.26</v>
      </c>
      <c r="AA109" s="173">
        <f>'тарифы 2018 (1)'!AP109</f>
        <v>124.44</v>
      </c>
      <c r="AB109" s="173">
        <f>'тарифы 2018 (1)'!AR109</f>
        <v>131</v>
      </c>
      <c r="AC109" s="173">
        <f>'тарифы 2018 (1)'!AT109</f>
        <v>116.07</v>
      </c>
      <c r="AD109" s="173">
        <f>'тарифы 2018 (1)'!AV109</f>
        <v>131.20000000000002</v>
      </c>
      <c r="AE109" s="173">
        <f>'тарифы 2018 (1)'!AX109</f>
        <v>100.19324</v>
      </c>
      <c r="AF109" s="173">
        <f>'тарифы 2018 (1)'!AZ109</f>
        <v>147.45762711864407</v>
      </c>
      <c r="AG109" s="173">
        <f>'тарифы 2018 (1)'!BB109</f>
        <v>170</v>
      </c>
      <c r="AH109" s="173">
        <f>'тарифы 2018 (1)'!BD109</f>
        <v>229</v>
      </c>
      <c r="AI109" s="173">
        <f>'тарифы 2018 (1)'!BF109</f>
        <v>114</v>
      </c>
      <c r="AJ109" s="173">
        <f>'тарифы 2018 (1)'!BH109</f>
        <v>143</v>
      </c>
      <c r="AK109" s="173">
        <f>'тарифы 2018 (1)'!BJ109</f>
        <v>90.68</v>
      </c>
      <c r="AL109" s="173">
        <f>'тарифы 2018 (1)'!BL109</f>
        <v>83</v>
      </c>
      <c r="AM109" s="173">
        <f>'тарифы 2018 (1)'!BN109</f>
        <v>130</v>
      </c>
      <c r="AN109" s="173">
        <f>'тарифы 2018 (1)'!BP109</f>
        <v>194.70000000000002</v>
      </c>
      <c r="AO109" s="325">
        <f t="shared" si="18"/>
        <v>140.93077398393777</v>
      </c>
      <c r="AP109" s="300" t="e">
        <f t="shared" si="19"/>
        <v>#REF!</v>
      </c>
    </row>
    <row r="110" spans="1:42" s="195" customFormat="1" ht="40.5" customHeight="1" thickBot="1" x14ac:dyDescent="0.3">
      <c r="A110" s="205">
        <v>36</v>
      </c>
      <c r="B110" s="24" t="s">
        <v>100</v>
      </c>
      <c r="C110" s="1390" t="s">
        <v>3</v>
      </c>
      <c r="D110" s="1390"/>
      <c r="E110" s="141" t="s">
        <v>8</v>
      </c>
      <c r="F110" s="224" t="e">
        <f>#REF!</f>
        <v>#REF!</v>
      </c>
      <c r="G110" s="141">
        <v>0.5</v>
      </c>
      <c r="H110" s="206" t="e">
        <f t="shared" si="17"/>
        <v>#REF!</v>
      </c>
      <c r="I110" s="206" t="e">
        <f>(H110*($I$9+#REF!))+H110</f>
        <v>#REF!</v>
      </c>
      <c r="J110" s="803" t="e">
        <f>'тарифы 2018 (1)'!J110</f>
        <v>#REF!</v>
      </c>
      <c r="K110" s="275" t="e">
        <f>ROUND(I110*#REF!*#REF!*#REF!,0)</f>
        <v>#REF!</v>
      </c>
      <c r="L110" s="173">
        <f>'тарифы 2018 (1)'!L110</f>
        <v>290</v>
      </c>
      <c r="M110" s="173">
        <f>'тарифы 2018 (1)'!N110</f>
        <v>217.24911727371494</v>
      </c>
      <c r="N110" s="173">
        <f>'тарифы 2018 (1)'!P110</f>
        <v>320</v>
      </c>
      <c r="O110" s="173">
        <f>'тарифы 2018 (1)'!R110</f>
        <v>288.24792540907578</v>
      </c>
      <c r="P110" s="173">
        <f>'тарифы 2018 (1)'!T110</f>
        <v>507</v>
      </c>
      <c r="Q110" s="173">
        <f>'тарифы 2018 (1)'!V110</f>
        <v>235.34238533475263</v>
      </c>
      <c r="R110" s="173">
        <f>'тарифы 2018 (1)'!X110</f>
        <v>224.57627118644069</v>
      </c>
      <c r="S110" s="173">
        <f>'тарифы 2018 (1)'!Z110</f>
        <v>385.34</v>
      </c>
      <c r="T110" s="173">
        <f>'тарифы 2018 (1)'!AB110</f>
        <v>532</v>
      </c>
      <c r="U110" s="173">
        <f>'тарифы 2018 (1)'!AD110</f>
        <v>328</v>
      </c>
      <c r="V110" s="173">
        <f>'тарифы 2018 (1)'!AF110</f>
        <v>240</v>
      </c>
      <c r="W110" s="173">
        <f>'тарифы 2018 (1)'!AH110</f>
        <v>184.1</v>
      </c>
      <c r="X110" s="173">
        <f>'тарифы 2018 (1)'!AJ110</f>
        <v>189.33</v>
      </c>
      <c r="Y110" s="173">
        <v>144</v>
      </c>
      <c r="Z110" s="173">
        <f>'тарифы 2018 (1)'!AN110</f>
        <v>280.52</v>
      </c>
      <c r="AA110" s="173">
        <f>'тарифы 2018 (1)'!AP110</f>
        <v>136.88399999999999</v>
      </c>
      <c r="AB110" s="173">
        <f>'тарифы 2018 (1)'!AR110</f>
        <v>262</v>
      </c>
      <c r="AC110" s="173">
        <f>'тарифы 2018 (1)'!AT110</f>
        <v>232.14</v>
      </c>
      <c r="AD110" s="173">
        <f>'тарифы 2018 (1)'!AV110</f>
        <v>260.8</v>
      </c>
      <c r="AE110" s="173">
        <f>'тарифы 2018 (1)'!AX110</f>
        <v>200.38648000000001</v>
      </c>
      <c r="AF110" s="173">
        <f>'тарифы 2018 (1)'!AZ110</f>
        <v>274.57627118644069</v>
      </c>
      <c r="AG110" s="173">
        <f>'тарифы 2018 (1)'!BB110</f>
        <v>340</v>
      </c>
      <c r="AH110" s="173">
        <f>'тарифы 2018 (1)'!BD110</f>
        <v>458</v>
      </c>
      <c r="AI110" s="173">
        <f>'тарифы 2018 (1)'!BF110</f>
        <v>228</v>
      </c>
      <c r="AJ110" s="173">
        <f>'тарифы 2018 (1)'!BH110</f>
        <v>286</v>
      </c>
      <c r="AK110" s="173">
        <f>'тарифы 2018 (1)'!BJ110</f>
        <v>182.2</v>
      </c>
      <c r="AL110" s="173">
        <f>'тарифы 2018 (1)'!BL110</f>
        <v>166</v>
      </c>
      <c r="AM110" s="173">
        <f>'тарифы 2018 (1)'!BN110</f>
        <v>260</v>
      </c>
      <c r="AN110" s="173">
        <f>'тарифы 2018 (1)'!BP110</f>
        <v>388.3</v>
      </c>
      <c r="AO110" s="325">
        <f t="shared" si="18"/>
        <v>277.27560173760088</v>
      </c>
      <c r="AP110" s="300" t="e">
        <f t="shared" si="19"/>
        <v>#REF!</v>
      </c>
    </row>
    <row r="111" spans="1:42" s="195" customFormat="1" ht="40.5" customHeight="1" thickBot="1" x14ac:dyDescent="0.3">
      <c r="A111" s="205">
        <v>37</v>
      </c>
      <c r="B111" s="24" t="s">
        <v>101</v>
      </c>
      <c r="C111" s="1390" t="s">
        <v>3</v>
      </c>
      <c r="D111" s="1390"/>
      <c r="E111" s="141" t="s">
        <v>8</v>
      </c>
      <c r="F111" s="224" t="e">
        <f>#REF!</f>
        <v>#REF!</v>
      </c>
      <c r="G111" s="141">
        <v>0.3</v>
      </c>
      <c r="H111" s="206" t="e">
        <f t="shared" si="17"/>
        <v>#REF!</v>
      </c>
      <c r="I111" s="206" t="e">
        <f>(H111*($I$9+#REF!))+H111</f>
        <v>#REF!</v>
      </c>
      <c r="J111" s="803" t="e">
        <f>'тарифы 2018 (1)'!J111</f>
        <v>#REF!</v>
      </c>
      <c r="K111" s="275" t="e">
        <f>ROUND(I111*#REF!*#REF!*#REF!,0)</f>
        <v>#REF!</v>
      </c>
      <c r="L111" s="173">
        <f>'тарифы 2018 (1)'!L111</f>
        <v>174</v>
      </c>
      <c r="M111" s="173">
        <f>'тарифы 2018 (1)'!N111</f>
        <v>130.34947036422895</v>
      </c>
      <c r="N111" s="173">
        <f>'тарифы 2018 (1)'!P111</f>
        <v>192</v>
      </c>
      <c r="O111" s="173">
        <f>'тарифы 2018 (1)'!R111</f>
        <v>172.94875524544545</v>
      </c>
      <c r="P111" s="173">
        <f>'тарифы 2018 (1)'!T111</f>
        <v>304</v>
      </c>
      <c r="Q111" s="173">
        <f>'тарифы 2018 (1)'!V111</f>
        <v>141.20543120085156</v>
      </c>
      <c r="R111" s="173">
        <f>'тарифы 2018 (1)'!X111</f>
        <v>134.74576271186442</v>
      </c>
      <c r="S111" s="173">
        <f>'тарифы 2018 (1)'!Z111</f>
        <v>231.2</v>
      </c>
      <c r="T111" s="173">
        <f>'тарифы 2018 (1)'!AB111</f>
        <v>320</v>
      </c>
      <c r="U111" s="173">
        <f>'тарифы 2018 (1)'!AD111</f>
        <v>197</v>
      </c>
      <c r="V111" s="173">
        <f>'тарифы 2018 (1)'!AF111</f>
        <v>144</v>
      </c>
      <c r="W111" s="173">
        <f>'тарифы 2018 (1)'!AH111</f>
        <v>110.88</v>
      </c>
      <c r="X111" s="173">
        <f>'тарифы 2018 (1)'!AJ111</f>
        <v>114.01</v>
      </c>
      <c r="Y111" s="173">
        <v>86</v>
      </c>
      <c r="Z111" s="173">
        <f>'тарифы 2018 (1)'!AN111</f>
        <v>168.31</v>
      </c>
      <c r="AA111" s="173">
        <f>'тарифы 2018 (1)'!AP111</f>
        <v>277.916</v>
      </c>
      <c r="AB111" s="173">
        <f>'тарифы 2018 (1)'!AR111</f>
        <v>157</v>
      </c>
      <c r="AC111" s="173">
        <f>'тарифы 2018 (1)'!AT111</f>
        <v>139.28</v>
      </c>
      <c r="AD111" s="173">
        <f>'тарифы 2018 (1)'!AV111</f>
        <v>156.80000000000001</v>
      </c>
      <c r="AE111" s="173">
        <f>'тарифы 2018 (1)'!AX111</f>
        <v>120.22978000000001</v>
      </c>
      <c r="AF111" s="173">
        <f>'тарифы 2018 (1)'!AZ111</f>
        <v>163.55932203389833</v>
      </c>
      <c r="AG111" s="173">
        <f>'тарифы 2018 (1)'!BB111</f>
        <v>204</v>
      </c>
      <c r="AH111" s="173">
        <f>'тарифы 2018 (1)'!BD111</f>
        <v>275</v>
      </c>
      <c r="AI111" s="173">
        <f>'тарифы 2018 (1)'!BF111</f>
        <v>137</v>
      </c>
      <c r="AJ111" s="173">
        <f>'тарифы 2018 (1)'!BH111</f>
        <v>171</v>
      </c>
      <c r="AK111" s="173">
        <f>'тарифы 2018 (1)'!BJ111</f>
        <v>109.32</v>
      </c>
      <c r="AL111" s="173">
        <f>'тарифы 2018 (1)'!BL111</f>
        <v>100</v>
      </c>
      <c r="AM111" s="173">
        <f>'тарифы 2018 (1)'!BN111</f>
        <v>156</v>
      </c>
      <c r="AN111" s="173">
        <f>'тарифы 2018 (1)'!BP111</f>
        <v>233.20000000000002</v>
      </c>
      <c r="AO111" s="325">
        <f t="shared" si="18"/>
        <v>173.13636281228585</v>
      </c>
      <c r="AP111" s="300" t="e">
        <f t="shared" si="19"/>
        <v>#REF!</v>
      </c>
    </row>
    <row r="112" spans="1:42" s="195" customFormat="1" ht="40.5" customHeight="1" thickBot="1" x14ac:dyDescent="0.3">
      <c r="A112" s="205">
        <v>38</v>
      </c>
      <c r="B112" s="24" t="s">
        <v>102</v>
      </c>
      <c r="C112" s="1390" t="s">
        <v>3</v>
      </c>
      <c r="D112" s="1390"/>
      <c r="E112" s="141" t="s">
        <v>8</v>
      </c>
      <c r="F112" s="224" t="e">
        <f>#REF!</f>
        <v>#REF!</v>
      </c>
      <c r="G112" s="141">
        <v>0.33</v>
      </c>
      <c r="H112" s="206" t="e">
        <f t="shared" si="17"/>
        <v>#REF!</v>
      </c>
      <c r="I112" s="206" t="e">
        <f>(H112*($I$9+#REF!))+H112</f>
        <v>#REF!</v>
      </c>
      <c r="J112" s="803" t="e">
        <f>'тарифы 2018 (1)'!J112</f>
        <v>#REF!</v>
      </c>
      <c r="K112" s="275" t="e">
        <f>ROUND(I112*#REF!*#REF!*#REF!,0)</f>
        <v>#REF!</v>
      </c>
      <c r="L112" s="173">
        <f>'тарифы 2018 (1)'!L112</f>
        <v>191</v>
      </c>
      <c r="M112" s="173">
        <f>'тарифы 2018 (1)'!N112</f>
        <v>143.38441740065187</v>
      </c>
      <c r="N112" s="173">
        <f>'тарифы 2018 (1)'!P112</f>
        <v>211</v>
      </c>
      <c r="O112" s="173">
        <f>'тарифы 2018 (1)'!R112</f>
        <v>190.24363076999001</v>
      </c>
      <c r="P112" s="173">
        <f>'тарифы 2018 (1)'!T112</f>
        <v>334</v>
      </c>
      <c r="Q112" s="173">
        <f>'тарифы 2018 (1)'!V112</f>
        <v>155.32597432093678</v>
      </c>
      <c r="R112" s="173"/>
      <c r="S112" s="173">
        <f>'тарифы 2018 (1)'!Z112</f>
        <v>254.33</v>
      </c>
      <c r="T112" s="173">
        <f>'тарифы 2018 (1)'!AB112</f>
        <v>352</v>
      </c>
      <c r="U112" s="173">
        <f>'тарифы 2018 (1)'!AD112</f>
        <v>216</v>
      </c>
      <c r="V112" s="173">
        <f>'тарифы 2018 (1)'!AF112</f>
        <v>158</v>
      </c>
      <c r="W112" s="173">
        <f>'тарифы 2018 (1)'!AH112</f>
        <v>121.34</v>
      </c>
      <c r="X112" s="173">
        <f>'тарифы 2018 (1)'!AJ112</f>
        <v>124.47</v>
      </c>
      <c r="Y112" s="173">
        <v>95</v>
      </c>
      <c r="Z112" s="173">
        <f>'тарифы 2018 (1)'!AN112</f>
        <v>185.15</v>
      </c>
      <c r="AA112" s="173">
        <f>'тарифы 2018 (1)'!AP112</f>
        <v>69.478999999999999</v>
      </c>
      <c r="AB112" s="173">
        <f>'тарифы 2018 (1)'!AR112</f>
        <v>173</v>
      </c>
      <c r="AC112" s="173">
        <f>'тарифы 2018 (1)'!AT112</f>
        <v>153.21</v>
      </c>
      <c r="AD112" s="173">
        <f>'тарифы 2018 (1)'!AV112</f>
        <v>172.8</v>
      </c>
      <c r="AE112" s="173">
        <f>'тарифы 2018 (1)'!AX112</f>
        <v>132.25592</v>
      </c>
      <c r="AF112" s="173">
        <f>'тарифы 2018 (1)'!AZ112</f>
        <v>181.35593220338984</v>
      </c>
      <c r="AG112" s="173">
        <f>'тарифы 2018 (1)'!BB112</f>
        <v>225</v>
      </c>
      <c r="AH112" s="173">
        <f>'тарифы 2018 (1)'!BD112</f>
        <v>302</v>
      </c>
      <c r="AI112" s="173">
        <f>'тарифы 2018 (1)'!BF112</f>
        <v>150</v>
      </c>
      <c r="AJ112" s="173">
        <f>'тарифы 2018 (1)'!BH112</f>
        <v>189</v>
      </c>
      <c r="AK112" s="173">
        <f>'тарифы 2018 (1)'!BJ112</f>
        <v>120.34</v>
      </c>
      <c r="AL112" s="173">
        <f>'тарифы 2018 (1)'!BL112</f>
        <v>109</v>
      </c>
      <c r="AM112" s="173">
        <f>'тарифы 2018 (1)'!BN112</f>
        <v>171</v>
      </c>
      <c r="AN112" s="173">
        <f>'тарифы 2018 (1)'!BP112</f>
        <v>256.3</v>
      </c>
      <c r="AO112" s="325">
        <f t="shared" si="18"/>
        <v>183.42803123910605</v>
      </c>
      <c r="AP112" s="300" t="e">
        <f t="shared" si="19"/>
        <v>#REF!</v>
      </c>
    </row>
    <row r="113" spans="1:42" s="195" customFormat="1" ht="40.5" customHeight="1" thickBot="1" x14ac:dyDescent="0.3">
      <c r="A113" s="205">
        <v>39</v>
      </c>
      <c r="B113" s="24" t="s">
        <v>103</v>
      </c>
      <c r="C113" s="1390" t="s">
        <v>3</v>
      </c>
      <c r="D113" s="1390"/>
      <c r="E113" s="141" t="s">
        <v>8</v>
      </c>
      <c r="F113" s="224" t="e">
        <f>#REF!</f>
        <v>#REF!</v>
      </c>
      <c r="G113" s="141">
        <v>0.67</v>
      </c>
      <c r="H113" s="206" t="e">
        <f t="shared" si="17"/>
        <v>#REF!</v>
      </c>
      <c r="I113" s="206" t="e">
        <f>(H113*($I$9+#REF!))+H113</f>
        <v>#REF!</v>
      </c>
      <c r="J113" s="803" t="e">
        <f>'тарифы 2018 (1)'!J113</f>
        <v>#REF!</v>
      </c>
      <c r="K113" s="275" t="e">
        <f>ROUND(I113*#REF!*#REF!*#REF!,0)</f>
        <v>#REF!</v>
      </c>
      <c r="L113" s="173">
        <f>'тарифы 2018 (1)'!L113</f>
        <v>388</v>
      </c>
      <c r="M113" s="173">
        <f>'тарифы 2018 (1)'!N113</f>
        <v>291.11381714677799</v>
      </c>
      <c r="N113" s="173">
        <f>'тарифы 2018 (1)'!P113</f>
        <v>429</v>
      </c>
      <c r="O113" s="173">
        <f>'тарифы 2018 (1)'!R113</f>
        <v>386.25222004816152</v>
      </c>
      <c r="P113" s="173">
        <f>'тарифы 2018 (1)'!T113</f>
        <v>679</v>
      </c>
      <c r="Q113" s="173">
        <f>'тарифы 2018 (1)'!V113</f>
        <v>315.35879634856855</v>
      </c>
      <c r="R113" s="173">
        <f>'тарифы 2018 (1)'!X113</f>
        <v>301.69491525423729</v>
      </c>
      <c r="S113" s="173">
        <f>'тарифы 2018 (1)'!Z113</f>
        <v>516.36</v>
      </c>
      <c r="T113" s="173">
        <f>'тарифы 2018 (1)'!AB113</f>
        <v>713</v>
      </c>
      <c r="U113" s="173">
        <f>'тарифы 2018 (1)'!AD113</f>
        <v>439</v>
      </c>
      <c r="V113" s="173">
        <f>'тарифы 2018 (1)'!AF113</f>
        <v>321</v>
      </c>
      <c r="W113" s="173">
        <f>'тарифы 2018 (1)'!AH113</f>
        <v>246.86</v>
      </c>
      <c r="X113" s="173">
        <f>'тарифы 2018 (1)'!AJ113</f>
        <v>253.13</v>
      </c>
      <c r="Y113" s="173">
        <v>193</v>
      </c>
      <c r="Z113" s="173">
        <f>'тарифы 2018 (1)'!AN113</f>
        <v>375.9</v>
      </c>
      <c r="AA113" s="173">
        <f>'тарифы 2018 (1)'!AP113</f>
        <v>207.39999999999998</v>
      </c>
      <c r="AB113" s="173">
        <f>'тарифы 2018 (1)'!AR113</f>
        <v>351</v>
      </c>
      <c r="AC113" s="173">
        <f>'тарифы 2018 (1)'!AT113</f>
        <v>311.06</v>
      </c>
      <c r="AD113" s="173">
        <f>'тарифы 2018 (1)'!AV113</f>
        <v>350.40000000000003</v>
      </c>
      <c r="AE113" s="173">
        <f>'тарифы 2018 (1)'!AX113</f>
        <v>268.51704000000001</v>
      </c>
      <c r="AF113" s="173">
        <f>'тарифы 2018 (1)'!AZ113</f>
        <v>368.64406779661022</v>
      </c>
      <c r="AG113" s="173">
        <f>'тарифы 2018 (1)'!BB113</f>
        <v>456</v>
      </c>
      <c r="AH113" s="173">
        <f>'тарифы 2018 (1)'!BD113</f>
        <v>613</v>
      </c>
      <c r="AI113" s="173">
        <f>'тарифы 2018 (1)'!BF113</f>
        <v>305</v>
      </c>
      <c r="AJ113" s="173">
        <f>'тарифы 2018 (1)'!BH113</f>
        <v>383</v>
      </c>
      <c r="AK113" s="173">
        <f>'тарифы 2018 (1)'!BJ113</f>
        <v>244.07</v>
      </c>
      <c r="AL113" s="173">
        <f>'тарифы 2018 (1)'!BL113</f>
        <v>222</v>
      </c>
      <c r="AM113" s="173">
        <f>'тарифы 2018 (1)'!BN113</f>
        <v>348</v>
      </c>
      <c r="AN113" s="173">
        <f>'тарифы 2018 (1)'!BP113</f>
        <v>520.30000000000007</v>
      </c>
      <c r="AO113" s="325">
        <f t="shared" si="18"/>
        <v>372.31244333083981</v>
      </c>
      <c r="AP113" s="300" t="e">
        <f t="shared" si="19"/>
        <v>#REF!</v>
      </c>
    </row>
    <row r="114" spans="1:42" s="195" customFormat="1" ht="40.5" customHeight="1" thickBot="1" x14ac:dyDescent="0.3">
      <c r="A114" s="205">
        <v>40</v>
      </c>
      <c r="B114" s="24" t="s">
        <v>104</v>
      </c>
      <c r="C114" s="1390" t="s">
        <v>3</v>
      </c>
      <c r="D114" s="1390"/>
      <c r="E114" s="141" t="s">
        <v>8</v>
      </c>
      <c r="F114" s="224" t="e">
        <f>#REF!</f>
        <v>#REF!</v>
      </c>
      <c r="G114" s="141">
        <v>0.17</v>
      </c>
      <c r="H114" s="206" t="e">
        <f t="shared" si="17"/>
        <v>#REF!</v>
      </c>
      <c r="I114" s="206" t="e">
        <f>(H114*($I$9+#REF!))+H114</f>
        <v>#REF!</v>
      </c>
      <c r="J114" s="803" t="e">
        <f>'тарифы 2018 (1)'!J114</f>
        <v>#REF!</v>
      </c>
      <c r="K114" s="275" t="e">
        <f>ROUND(I114*#REF!*#REF!*#REF!,0)</f>
        <v>#REF!</v>
      </c>
      <c r="L114" s="173">
        <f>'тарифы 2018 (1)'!L114</f>
        <v>98</v>
      </c>
      <c r="M114" s="173">
        <f>'тарифы 2018 (1)'!N114</f>
        <v>73.864699873063088</v>
      </c>
      <c r="N114" s="173">
        <f>'тарифы 2018 (1)'!P114</f>
        <v>109</v>
      </c>
      <c r="O114" s="173">
        <f>'тарифы 2018 (1)'!R114</f>
        <v>98.004294639085785</v>
      </c>
      <c r="P114" s="173">
        <f>'тарифы 2018 (1)'!T114</f>
        <v>172</v>
      </c>
      <c r="Q114" s="173">
        <f>'тарифы 2018 (1)'!V114</f>
        <v>80.016411013815897</v>
      </c>
      <c r="R114" s="173">
        <f>'тарифы 2018 (1)'!X114</f>
        <v>76.271186440677965</v>
      </c>
      <c r="S114" s="173">
        <f>'тарифы 2018 (1)'!Z114</f>
        <v>131.02000000000001</v>
      </c>
      <c r="T114" s="173">
        <f>'тарифы 2018 (1)'!AB114</f>
        <v>181</v>
      </c>
      <c r="U114" s="173">
        <f>'тарифы 2018 (1)'!AD114</f>
        <v>111</v>
      </c>
      <c r="V114" s="173">
        <f>'тарифы 2018 (1)'!AF114</f>
        <v>81</v>
      </c>
      <c r="W114" s="173">
        <f>'тарифы 2018 (1)'!AH114</f>
        <v>62.76</v>
      </c>
      <c r="X114" s="173">
        <f>'тарифы 2018 (1)'!AJ114</f>
        <v>63.81</v>
      </c>
      <c r="Y114" s="173">
        <v>49</v>
      </c>
      <c r="Z114" s="173">
        <f>'тарифы 2018 (1)'!AN114</f>
        <v>95.38</v>
      </c>
      <c r="AA114" s="173">
        <f>'тарифы 2018 (1)'!AP114</f>
        <v>104.73699999999999</v>
      </c>
      <c r="AB114" s="173">
        <f>'тарифы 2018 (1)'!AR114</f>
        <v>89</v>
      </c>
      <c r="AC114" s="173">
        <f>'тарифы 2018 (1)'!AT114</f>
        <v>78.930000000000007</v>
      </c>
      <c r="AD114" s="173">
        <f>'тарифы 2018 (1)'!AV114</f>
        <v>88</v>
      </c>
      <c r="AE114" s="173">
        <f>'тарифы 2018 (1)'!AX114</f>
        <v>68.130560000000003</v>
      </c>
      <c r="AF114" s="173">
        <f>'тарифы 2018 (1)'!AZ114</f>
        <v>116.94915254237289</v>
      </c>
      <c r="AG114" s="173">
        <f>'тарифы 2018 (1)'!BB114</f>
        <v>116</v>
      </c>
      <c r="AH114" s="173">
        <f>'тарифы 2018 (1)'!BD114</f>
        <v>156</v>
      </c>
      <c r="AI114" s="173">
        <f>'тарифы 2018 (1)'!BF114</f>
        <v>78</v>
      </c>
      <c r="AJ114" s="173">
        <f>'тарифы 2018 (1)'!BH114</f>
        <v>97</v>
      </c>
      <c r="AK114" s="173">
        <f>'тарифы 2018 (1)'!BJ114</f>
        <v>61.86</v>
      </c>
      <c r="AL114" s="173">
        <f>'тарифы 2018 (1)'!BL114</f>
        <v>56</v>
      </c>
      <c r="AM114" s="173">
        <f>'тарифы 2018 (1)'!BN114</f>
        <v>88</v>
      </c>
      <c r="AN114" s="173">
        <f>'тарифы 2018 (1)'!BP114</f>
        <v>132</v>
      </c>
      <c r="AO114" s="325">
        <f t="shared" si="18"/>
        <v>96.990803603759161</v>
      </c>
      <c r="AP114" s="300" t="e">
        <f t="shared" si="19"/>
        <v>#REF!</v>
      </c>
    </row>
    <row r="115" spans="1:42" s="195" customFormat="1" ht="40.5" customHeight="1" thickBot="1" x14ac:dyDescent="0.3">
      <c r="A115" s="205">
        <v>41</v>
      </c>
      <c r="B115" s="24" t="s">
        <v>105</v>
      </c>
      <c r="C115" s="1390" t="s">
        <v>3</v>
      </c>
      <c r="D115" s="1390"/>
      <c r="E115" s="141" t="s">
        <v>8</v>
      </c>
      <c r="F115" s="224" t="e">
        <f>#REF!</f>
        <v>#REF!</v>
      </c>
      <c r="G115" s="141">
        <v>0.5</v>
      </c>
      <c r="H115" s="206" t="e">
        <f t="shared" si="17"/>
        <v>#REF!</v>
      </c>
      <c r="I115" s="206" t="e">
        <f>(H115*($I$9+#REF!))+H115</f>
        <v>#REF!</v>
      </c>
      <c r="J115" s="803" t="e">
        <f>'тарифы 2018 (1)'!J115</f>
        <v>#REF!</v>
      </c>
      <c r="K115" s="275" t="e">
        <f>ROUND(I115*#REF!*#REF!*#REF!,0)</f>
        <v>#REF!</v>
      </c>
      <c r="L115" s="173">
        <f>'тарифы 2018 (1)'!L115</f>
        <v>290</v>
      </c>
      <c r="M115" s="173">
        <f>'тарифы 2018 (1)'!N115</f>
        <v>217.24911727371494</v>
      </c>
      <c r="N115" s="173">
        <f>'тарифы 2018 (1)'!P115</f>
        <v>320</v>
      </c>
      <c r="O115" s="173">
        <f>'тарифы 2018 (1)'!R115</f>
        <v>288.24792540907578</v>
      </c>
      <c r="P115" s="173">
        <f>'тарифы 2018 (1)'!T115</f>
        <v>507</v>
      </c>
      <c r="Q115" s="173">
        <f>'тарифы 2018 (1)'!V115</f>
        <v>235.34238533475263</v>
      </c>
      <c r="R115" s="173">
        <f>'тарифы 2018 (1)'!X115</f>
        <v>224.57627118644069</v>
      </c>
      <c r="S115" s="173">
        <f>'тарифы 2018 (1)'!Z115</f>
        <v>385.34</v>
      </c>
      <c r="T115" s="173">
        <f>'тарифы 2018 (1)'!AB115</f>
        <v>532</v>
      </c>
      <c r="U115" s="173">
        <f>'тарифы 2018 (1)'!AD115</f>
        <v>328</v>
      </c>
      <c r="V115" s="173">
        <f>'тарифы 2018 (1)'!AF115</f>
        <v>240</v>
      </c>
      <c r="W115" s="173">
        <f>'тарифы 2018 (1)'!AH115</f>
        <v>184.1</v>
      </c>
      <c r="X115" s="173">
        <f>'тарифы 2018 (1)'!AJ115</f>
        <v>189.33</v>
      </c>
      <c r="Y115" s="173">
        <v>144</v>
      </c>
      <c r="Z115" s="173">
        <f>'тарифы 2018 (1)'!AN115</f>
        <v>280.52</v>
      </c>
      <c r="AA115" s="173">
        <f>'тарифы 2018 (1)'!AP115</f>
        <v>306.952</v>
      </c>
      <c r="AB115" s="173">
        <f>'тарифы 2018 (1)'!AR115</f>
        <v>262</v>
      </c>
      <c r="AC115" s="173">
        <f>'тарифы 2018 (1)'!AT115</f>
        <v>232.14</v>
      </c>
      <c r="AD115" s="173">
        <f>'тарифы 2018 (1)'!AV115</f>
        <v>260.8</v>
      </c>
      <c r="AE115" s="173">
        <f>'тарифы 2018 (1)'!AX115</f>
        <v>200.38648000000001</v>
      </c>
      <c r="AF115" s="173">
        <f>'тарифы 2018 (1)'!AZ115</f>
        <v>288.13559322033899</v>
      </c>
      <c r="AG115" s="173">
        <f>'тарифы 2018 (1)'!BB115</f>
        <v>340</v>
      </c>
      <c r="AH115" s="173">
        <f>'тарифы 2018 (1)'!BD115</f>
        <v>458</v>
      </c>
      <c r="AI115" s="173">
        <f>'тарифы 2018 (1)'!BF115</f>
        <v>228</v>
      </c>
      <c r="AJ115" s="173">
        <f>'тарифы 2018 (1)'!BH115</f>
        <v>286</v>
      </c>
      <c r="AK115" s="173">
        <f>'тарифы 2018 (1)'!BJ115</f>
        <v>182.2</v>
      </c>
      <c r="AL115" s="173">
        <f>'тарифы 2018 (1)'!BL115</f>
        <v>166</v>
      </c>
      <c r="AM115" s="173">
        <f>'тарифы 2018 (1)'!BN115</f>
        <v>260</v>
      </c>
      <c r="AN115" s="173">
        <f>'тарифы 2018 (1)'!BP115</f>
        <v>388.3</v>
      </c>
      <c r="AO115" s="325">
        <f t="shared" si="18"/>
        <v>283.60757835945941</v>
      </c>
      <c r="AP115" s="300" t="e">
        <f t="shared" si="19"/>
        <v>#REF!</v>
      </c>
    </row>
    <row r="116" spans="1:42" s="195" customFormat="1" ht="40.5" customHeight="1" thickBot="1" x14ac:dyDescent="0.3">
      <c r="A116" s="205">
        <v>42</v>
      </c>
      <c r="B116" s="24" t="s">
        <v>106</v>
      </c>
      <c r="C116" s="1390" t="s">
        <v>3</v>
      </c>
      <c r="D116" s="1390"/>
      <c r="E116" s="141" t="s">
        <v>8</v>
      </c>
      <c r="F116" s="224" t="e">
        <f>#REF!</f>
        <v>#REF!</v>
      </c>
      <c r="G116" s="141">
        <v>0.67</v>
      </c>
      <c r="H116" s="206" t="e">
        <f t="shared" si="17"/>
        <v>#REF!</v>
      </c>
      <c r="I116" s="206" t="e">
        <f>(H116*($I$9+#REF!))+H116</f>
        <v>#REF!</v>
      </c>
      <c r="J116" s="803" t="e">
        <f>'тарифы 2018 (1)'!J116</f>
        <v>#REF!</v>
      </c>
      <c r="K116" s="275" t="e">
        <f>ROUND(I116*#REF!*#REF!*#REF!,0)</f>
        <v>#REF!</v>
      </c>
      <c r="L116" s="173">
        <f>'тарифы 2018 (1)'!L116</f>
        <v>388</v>
      </c>
      <c r="M116" s="173">
        <f>'тарифы 2018 (1)'!N116</f>
        <v>291.11381714677799</v>
      </c>
      <c r="N116" s="173">
        <f>'тарифы 2018 (1)'!P116</f>
        <v>429</v>
      </c>
      <c r="O116" s="173">
        <f>'тарифы 2018 (1)'!R116</f>
        <v>386.25222004816152</v>
      </c>
      <c r="P116" s="173">
        <f>'тарифы 2018 (1)'!T116</f>
        <v>679</v>
      </c>
      <c r="Q116" s="173">
        <f>'тарифы 2018 (1)'!V116</f>
        <v>315.35879634856855</v>
      </c>
      <c r="R116" s="173">
        <f>'тарифы 2018 (1)'!X116</f>
        <v>301.69491525423729</v>
      </c>
      <c r="S116" s="173">
        <f>'тарифы 2018 (1)'!Z116</f>
        <v>516.36</v>
      </c>
      <c r="T116" s="173">
        <f>'тарифы 2018 (1)'!AB116</f>
        <v>713</v>
      </c>
      <c r="U116" s="173">
        <f>'тарифы 2018 (1)'!AD116</f>
        <v>439</v>
      </c>
      <c r="V116" s="173">
        <f>'тарифы 2018 (1)'!AF116</f>
        <v>321</v>
      </c>
      <c r="W116" s="173">
        <f>'тарифы 2018 (1)'!AH116</f>
        <v>246.86</v>
      </c>
      <c r="X116" s="173">
        <f>'тарифы 2018 (1)'!AJ116</f>
        <v>253.13</v>
      </c>
      <c r="Y116" s="173">
        <v>193</v>
      </c>
      <c r="Z116" s="173">
        <f>'тарифы 2018 (1)'!AN116</f>
        <v>375.9</v>
      </c>
      <c r="AA116" s="173">
        <f>'тарифы 2018 (1)'!AP116</f>
        <v>207.39999999999998</v>
      </c>
      <c r="AB116" s="173">
        <f>'тарифы 2018 (1)'!AR116</f>
        <v>351</v>
      </c>
      <c r="AC116" s="173">
        <f>'тарифы 2018 (1)'!AT116</f>
        <v>311.06</v>
      </c>
      <c r="AD116" s="173">
        <f>'тарифы 2018 (1)'!AV116</f>
        <v>350.40000000000003</v>
      </c>
      <c r="AE116" s="173">
        <f>'тарифы 2018 (1)'!AX116</f>
        <v>268.51704000000001</v>
      </c>
      <c r="AF116" s="173">
        <f>'тарифы 2018 (1)'!AZ116</f>
        <v>368.64406779661022</v>
      </c>
      <c r="AG116" s="173">
        <f>'тарифы 2018 (1)'!BB116</f>
        <v>456</v>
      </c>
      <c r="AH116" s="173">
        <f>'тарифы 2018 (1)'!BD116</f>
        <v>613</v>
      </c>
      <c r="AI116" s="173">
        <f>'тарифы 2018 (1)'!BF116</f>
        <v>305</v>
      </c>
      <c r="AJ116" s="173">
        <f>'тарифы 2018 (1)'!BH116</f>
        <v>383</v>
      </c>
      <c r="AK116" s="173">
        <f>'тарифы 2018 (1)'!BJ116</f>
        <v>244.07</v>
      </c>
      <c r="AL116" s="173">
        <f>'тарифы 2018 (1)'!BL116</f>
        <v>222</v>
      </c>
      <c r="AM116" s="173">
        <f>'тарифы 2018 (1)'!BN116</f>
        <v>348</v>
      </c>
      <c r="AN116" s="173">
        <f>'тарифы 2018 (1)'!BP116</f>
        <v>520.30000000000007</v>
      </c>
      <c r="AO116" s="325">
        <f t="shared" si="18"/>
        <v>372.31244333083981</v>
      </c>
      <c r="AP116" s="300" t="e">
        <f t="shared" si="19"/>
        <v>#REF!</v>
      </c>
    </row>
    <row r="117" spans="1:42" s="195" customFormat="1" ht="40.5" customHeight="1" thickBot="1" x14ac:dyDescent="0.3">
      <c r="A117" s="205">
        <v>43</v>
      </c>
      <c r="B117" s="24" t="s">
        <v>107</v>
      </c>
      <c r="C117" s="1390" t="s">
        <v>3</v>
      </c>
      <c r="D117" s="1390"/>
      <c r="E117" s="141" t="s">
        <v>8</v>
      </c>
      <c r="F117" s="224" t="e">
        <f>#REF!</f>
        <v>#REF!</v>
      </c>
      <c r="G117" s="141">
        <v>0.3</v>
      </c>
      <c r="H117" s="206" t="e">
        <f t="shared" si="17"/>
        <v>#REF!</v>
      </c>
      <c r="I117" s="206" t="e">
        <f>(H117*($I$9+#REF!))+H117</f>
        <v>#REF!</v>
      </c>
      <c r="J117" s="803" t="e">
        <f>'тарифы 2018 (1)'!J117</f>
        <v>#REF!</v>
      </c>
      <c r="K117" s="275" t="e">
        <f>ROUND(I117*#REF!*#REF!*#REF!,0)</f>
        <v>#REF!</v>
      </c>
      <c r="L117" s="173">
        <f>'тарифы 2018 (1)'!L117</f>
        <v>174</v>
      </c>
      <c r="M117" s="173">
        <f>'тарифы 2018 (1)'!N117</f>
        <v>130.34947036422895</v>
      </c>
      <c r="N117" s="173">
        <f>'тарифы 2018 (1)'!P117</f>
        <v>192</v>
      </c>
      <c r="O117" s="173">
        <f>'тарифы 2018 (1)'!R117</f>
        <v>172.94875524544545</v>
      </c>
      <c r="P117" s="173">
        <f>'тарифы 2018 (1)'!T117</f>
        <v>304</v>
      </c>
      <c r="Q117" s="173">
        <f>'тарифы 2018 (1)'!V117</f>
        <v>141.20543120085156</v>
      </c>
      <c r="R117" s="173">
        <f>'тарифы 2018 (1)'!X117</f>
        <v>134.74576271186442</v>
      </c>
      <c r="S117" s="173">
        <f>'тарифы 2018 (1)'!Z117</f>
        <v>231.2</v>
      </c>
      <c r="T117" s="173">
        <f>'тарифы 2018 (1)'!AB117</f>
        <v>320</v>
      </c>
      <c r="U117" s="173">
        <f>'тарифы 2018 (1)'!AD117</f>
        <v>197</v>
      </c>
      <c r="V117" s="173">
        <f>'тарифы 2018 (1)'!AF117</f>
        <v>144</v>
      </c>
      <c r="W117" s="173">
        <f>'тарифы 2018 (1)'!AH117</f>
        <v>110.88</v>
      </c>
      <c r="X117" s="173">
        <f>'тарифы 2018 (1)'!AJ117</f>
        <v>114.01</v>
      </c>
      <c r="Y117" s="173">
        <v>86</v>
      </c>
      <c r="Z117" s="173">
        <f>'тарифы 2018 (1)'!AN117</f>
        <v>168.31</v>
      </c>
      <c r="AA117" s="173">
        <f>'тарифы 2018 (1)'!AP117</f>
        <v>136.88399999999999</v>
      </c>
      <c r="AB117" s="173">
        <f>'тарифы 2018 (1)'!AR117</f>
        <v>157</v>
      </c>
      <c r="AC117" s="173">
        <f>'тарифы 2018 (1)'!AT117</f>
        <v>139.28</v>
      </c>
      <c r="AD117" s="173">
        <f>'тарифы 2018 (1)'!AV117</f>
        <v>156.80000000000001</v>
      </c>
      <c r="AE117" s="173">
        <f>'тарифы 2018 (1)'!AX117</f>
        <v>120.22978000000001</v>
      </c>
      <c r="AF117" s="173">
        <f>'тарифы 2018 (1)'!AZ117</f>
        <v>163.55932203389833</v>
      </c>
      <c r="AG117" s="173">
        <f>'тарифы 2018 (1)'!BB117</f>
        <v>204</v>
      </c>
      <c r="AH117" s="173">
        <f>'тарифы 2018 (1)'!BD117</f>
        <v>275</v>
      </c>
      <c r="AI117" s="173">
        <f>'тарифы 2018 (1)'!BF117</f>
        <v>137</v>
      </c>
      <c r="AJ117" s="173">
        <f>'тарифы 2018 (1)'!BH117</f>
        <v>171</v>
      </c>
      <c r="AK117" s="173">
        <f>'тарифы 2018 (1)'!BJ117</f>
        <v>109.32</v>
      </c>
      <c r="AL117" s="173">
        <f>'тарифы 2018 (1)'!BL117</f>
        <v>100</v>
      </c>
      <c r="AM117" s="173">
        <f>'тарифы 2018 (1)'!BN117</f>
        <v>156</v>
      </c>
      <c r="AN117" s="173">
        <f>'тарифы 2018 (1)'!BP117</f>
        <v>233.20000000000002</v>
      </c>
      <c r="AO117" s="325">
        <f t="shared" si="18"/>
        <v>168.27319039849274</v>
      </c>
      <c r="AP117" s="300" t="e">
        <f t="shared" si="19"/>
        <v>#REF!</v>
      </c>
    </row>
    <row r="118" spans="1:42" s="195" customFormat="1" ht="40.5" customHeight="1" thickBot="1" x14ac:dyDescent="0.3">
      <c r="A118" s="205">
        <v>44</v>
      </c>
      <c r="B118" s="24" t="s">
        <v>108</v>
      </c>
      <c r="C118" s="1390" t="s">
        <v>3</v>
      </c>
      <c r="D118" s="1390"/>
      <c r="E118" s="141" t="s">
        <v>8</v>
      </c>
      <c r="F118" s="224" t="e">
        <f>#REF!</f>
        <v>#REF!</v>
      </c>
      <c r="G118" s="141">
        <v>0.5</v>
      </c>
      <c r="H118" s="206" t="e">
        <f t="shared" si="17"/>
        <v>#REF!</v>
      </c>
      <c r="I118" s="206" t="e">
        <f>(H118*($I$9+#REF!))+H118</f>
        <v>#REF!</v>
      </c>
      <c r="J118" s="803" t="e">
        <f>'тарифы 2018 (1)'!J118</f>
        <v>#REF!</v>
      </c>
      <c r="K118" s="275" t="e">
        <f>ROUND(I118*#REF!*#REF!*#REF!,0)</f>
        <v>#REF!</v>
      </c>
      <c r="L118" s="173">
        <f>'тарифы 2018 (1)'!L118</f>
        <v>290</v>
      </c>
      <c r="M118" s="173">
        <f>'тарифы 2018 (1)'!N118</f>
        <v>217.24911727371494</v>
      </c>
      <c r="N118" s="173">
        <f>'тарифы 2018 (1)'!P118</f>
        <v>320</v>
      </c>
      <c r="O118" s="173">
        <f>'тарифы 2018 (1)'!R118</f>
        <v>288.24792540907578</v>
      </c>
      <c r="P118" s="173">
        <f>'тарифы 2018 (1)'!T118</f>
        <v>507</v>
      </c>
      <c r="Q118" s="173">
        <f>'тарифы 2018 (1)'!V118</f>
        <v>235.34238533475263</v>
      </c>
      <c r="R118" s="173">
        <f>'тарифы 2018 (1)'!X118</f>
        <v>224.57627118644069</v>
      </c>
      <c r="S118" s="173">
        <f>'тарифы 2018 (1)'!Z118</f>
        <v>385.34</v>
      </c>
      <c r="T118" s="173">
        <f>'тарифы 2018 (1)'!AB118</f>
        <v>532</v>
      </c>
      <c r="U118" s="173">
        <f>'тарифы 2018 (1)'!AD118</f>
        <v>328</v>
      </c>
      <c r="V118" s="173">
        <f>'тарифы 2018 (1)'!AF118</f>
        <v>240</v>
      </c>
      <c r="W118" s="173">
        <f>'тарифы 2018 (1)'!AH118</f>
        <v>184.1</v>
      </c>
      <c r="X118" s="173">
        <f>'тарифы 2018 (1)'!AJ118</f>
        <v>189.33</v>
      </c>
      <c r="Y118" s="173">
        <v>144</v>
      </c>
      <c r="Z118" s="173">
        <f>'тарифы 2018 (1)'!AN118</f>
        <v>280.52</v>
      </c>
      <c r="AA118" s="173">
        <f>'тарифы 2018 (1)'!AP118</f>
        <v>277.916</v>
      </c>
      <c r="AB118" s="173">
        <f>'тарифы 2018 (1)'!AR118</f>
        <v>262</v>
      </c>
      <c r="AC118" s="173">
        <f>'тарифы 2018 (1)'!AT118</f>
        <v>232.14</v>
      </c>
      <c r="AD118" s="173">
        <f>'тарифы 2018 (1)'!AV118</f>
        <v>260.8</v>
      </c>
      <c r="AE118" s="173">
        <f>'тарифы 2018 (1)'!AX118</f>
        <v>200.38648000000001</v>
      </c>
      <c r="AF118" s="173">
        <f>'тарифы 2018 (1)'!AZ118</f>
        <v>288.13559322033899</v>
      </c>
      <c r="AG118" s="173">
        <f>'тарифы 2018 (1)'!BB118</f>
        <v>340</v>
      </c>
      <c r="AH118" s="173">
        <f>'тарифы 2018 (1)'!BD118</f>
        <v>458</v>
      </c>
      <c r="AI118" s="173">
        <f>'тарифы 2018 (1)'!BF118</f>
        <v>228</v>
      </c>
      <c r="AJ118" s="173">
        <f>'тарифы 2018 (1)'!BH118</f>
        <v>286</v>
      </c>
      <c r="AK118" s="173">
        <f>'тарифы 2018 (1)'!BJ118</f>
        <v>182.2</v>
      </c>
      <c r="AL118" s="173">
        <f>'тарифы 2018 (1)'!BL118</f>
        <v>166</v>
      </c>
      <c r="AM118" s="173">
        <f>'тарифы 2018 (1)'!BN118</f>
        <v>260</v>
      </c>
      <c r="AN118" s="173">
        <f>'тарифы 2018 (1)'!BP118</f>
        <v>388.3</v>
      </c>
      <c r="AO118" s="325">
        <f t="shared" si="18"/>
        <v>282.60633698014908</v>
      </c>
      <c r="AP118" s="300" t="e">
        <f t="shared" si="19"/>
        <v>#REF!</v>
      </c>
    </row>
    <row r="119" spans="1:42" s="195" customFormat="1" ht="40.5" customHeight="1" thickBot="1" x14ac:dyDescent="0.3">
      <c r="A119" s="205">
        <v>45</v>
      </c>
      <c r="B119" s="24" t="s">
        <v>109</v>
      </c>
      <c r="C119" s="1390" t="s">
        <v>3</v>
      </c>
      <c r="D119" s="1390"/>
      <c r="E119" s="141" t="s">
        <v>8</v>
      </c>
      <c r="F119" s="224" t="e">
        <f>#REF!</f>
        <v>#REF!</v>
      </c>
      <c r="G119" s="141">
        <v>0.33</v>
      </c>
      <c r="H119" s="206" t="e">
        <f t="shared" si="17"/>
        <v>#REF!</v>
      </c>
      <c r="I119" s="206" t="e">
        <f>(H119*($I$9+#REF!))+H119</f>
        <v>#REF!</v>
      </c>
      <c r="J119" s="803" t="e">
        <f>'тарифы 2018 (1)'!J119</f>
        <v>#REF!</v>
      </c>
      <c r="K119" s="275" t="e">
        <f>ROUND(I119*#REF!*#REF!*#REF!,0)</f>
        <v>#REF!</v>
      </c>
      <c r="L119" s="173">
        <f>'тарифы 2018 (1)'!L119</f>
        <v>191</v>
      </c>
      <c r="M119" s="173">
        <f>'тарифы 2018 (1)'!N119</f>
        <v>143.38441740065187</v>
      </c>
      <c r="N119" s="173">
        <f>'тарифы 2018 (1)'!P119</f>
        <v>211</v>
      </c>
      <c r="O119" s="173">
        <f>'тарифы 2018 (1)'!R119</f>
        <v>190.24363076999001</v>
      </c>
      <c r="P119" s="173">
        <f>'тарифы 2018 (1)'!T119</f>
        <v>334</v>
      </c>
      <c r="Q119" s="173">
        <f>'тарифы 2018 (1)'!V119</f>
        <v>155.32597432093678</v>
      </c>
      <c r="R119" s="173"/>
      <c r="S119" s="173">
        <f>'тарифы 2018 (1)'!Z119</f>
        <v>254.33</v>
      </c>
      <c r="T119" s="173">
        <f>'тарифы 2018 (1)'!AB119</f>
        <v>352</v>
      </c>
      <c r="U119" s="173">
        <f>'тарифы 2018 (1)'!AD119</f>
        <v>216</v>
      </c>
      <c r="V119" s="173">
        <f>'тарифы 2018 (1)'!AF119</f>
        <v>158</v>
      </c>
      <c r="W119" s="173">
        <f>'тарифы 2018 (1)'!AH119</f>
        <v>121.34</v>
      </c>
      <c r="X119" s="173">
        <f>'тарифы 2018 (1)'!AJ119</f>
        <v>124.47</v>
      </c>
      <c r="Y119" s="173">
        <v>95</v>
      </c>
      <c r="Z119" s="173">
        <f>'тарифы 2018 (1)'!AN119</f>
        <v>185.15</v>
      </c>
      <c r="AA119" s="173">
        <f>'тарифы 2018 (1)'!AP119</f>
        <v>207.39999999999998</v>
      </c>
      <c r="AB119" s="173">
        <f>'тарифы 2018 (1)'!AR119</f>
        <v>173</v>
      </c>
      <c r="AC119" s="173">
        <f>'тарифы 2018 (1)'!AT119</f>
        <v>153.21</v>
      </c>
      <c r="AD119" s="173">
        <f>'тарифы 2018 (1)'!AV119</f>
        <v>172.8</v>
      </c>
      <c r="AE119" s="173">
        <f>'тарифы 2018 (1)'!AX119</f>
        <v>132.25592</v>
      </c>
      <c r="AF119" s="173">
        <f>'тарифы 2018 (1)'!AZ119</f>
        <v>191.52542372881356</v>
      </c>
      <c r="AG119" s="173">
        <f>'тарифы 2018 (1)'!BB119</f>
        <v>225</v>
      </c>
      <c r="AH119" s="173">
        <f>'тарифы 2018 (1)'!BD119</f>
        <v>302</v>
      </c>
      <c r="AI119" s="173">
        <f>'тарифы 2018 (1)'!BF119</f>
        <v>150</v>
      </c>
      <c r="AJ119" s="173">
        <f>'тарифы 2018 (1)'!BH119</f>
        <v>189</v>
      </c>
      <c r="AK119" s="173">
        <f>'тарифы 2018 (1)'!BJ119</f>
        <v>120.34</v>
      </c>
      <c r="AL119" s="173">
        <f>'тарифы 2018 (1)'!BL119</f>
        <v>109</v>
      </c>
      <c r="AM119" s="173">
        <f>'тарифы 2018 (1)'!BN119</f>
        <v>171</v>
      </c>
      <c r="AN119" s="173">
        <f>'тарифы 2018 (1)'!BP119</f>
        <v>256.3</v>
      </c>
      <c r="AO119" s="325">
        <f t="shared" si="18"/>
        <v>188.716977365014</v>
      </c>
      <c r="AP119" s="300" t="e">
        <f t="shared" si="19"/>
        <v>#REF!</v>
      </c>
    </row>
    <row r="120" spans="1:42" s="195" customFormat="1" ht="40.5" customHeight="1" thickBot="1" x14ac:dyDescent="0.3">
      <c r="A120" s="205">
        <v>46</v>
      </c>
      <c r="B120" s="24" t="s">
        <v>110</v>
      </c>
      <c r="C120" s="1390" t="s">
        <v>3</v>
      </c>
      <c r="D120" s="1390"/>
      <c r="E120" s="141" t="s">
        <v>8</v>
      </c>
      <c r="F120" s="224" t="e">
        <f>#REF!</f>
        <v>#REF!</v>
      </c>
      <c r="G120" s="141">
        <v>0.67</v>
      </c>
      <c r="H120" s="206" t="e">
        <f t="shared" si="17"/>
        <v>#REF!</v>
      </c>
      <c r="I120" s="206" t="e">
        <f>(H120*($I$9+#REF!))+H120</f>
        <v>#REF!</v>
      </c>
      <c r="J120" s="803" t="e">
        <f>'тарифы 2018 (1)'!J120</f>
        <v>#REF!</v>
      </c>
      <c r="K120" s="275" t="e">
        <f>ROUND(I120*#REF!*#REF!*#REF!,0)</f>
        <v>#REF!</v>
      </c>
      <c r="L120" s="173">
        <f>'тарифы 2018 (1)'!L120</f>
        <v>388</v>
      </c>
      <c r="M120" s="173">
        <f>'тарифы 2018 (1)'!N120</f>
        <v>291.11381714677799</v>
      </c>
      <c r="N120" s="173">
        <f>'тарифы 2018 (1)'!P120</f>
        <v>429</v>
      </c>
      <c r="O120" s="173">
        <f>'тарифы 2018 (1)'!R120</f>
        <v>386.25222004816152</v>
      </c>
      <c r="P120" s="173">
        <f>'тарифы 2018 (1)'!T120</f>
        <v>679</v>
      </c>
      <c r="Q120" s="173">
        <f>'тарифы 2018 (1)'!V120</f>
        <v>315.35879634856855</v>
      </c>
      <c r="R120" s="173">
        <f>'тарифы 2018 (1)'!X120</f>
        <v>301.69491525423729</v>
      </c>
      <c r="S120" s="173">
        <f>'тарифы 2018 (1)'!Z120</f>
        <v>516.36</v>
      </c>
      <c r="T120" s="173">
        <f>'тарифы 2018 (1)'!AB120</f>
        <v>713</v>
      </c>
      <c r="U120" s="173">
        <f>'тарифы 2018 (1)'!AD120</f>
        <v>439</v>
      </c>
      <c r="V120" s="173">
        <f>'тарифы 2018 (1)'!AF120</f>
        <v>321</v>
      </c>
      <c r="W120" s="173">
        <f>'тарифы 2018 (1)'!AH120</f>
        <v>246.86</v>
      </c>
      <c r="X120" s="173">
        <f>'тарифы 2018 (1)'!AJ120</f>
        <v>253.13</v>
      </c>
      <c r="Y120" s="173">
        <v>193</v>
      </c>
      <c r="Z120" s="173">
        <f>'тарифы 2018 (1)'!AN120</f>
        <v>375.9</v>
      </c>
      <c r="AA120" s="173">
        <f>'тарифы 2018 (1)'!AP120</f>
        <v>207.39999999999998</v>
      </c>
      <c r="AB120" s="173">
        <f>'тарифы 2018 (1)'!AR120</f>
        <v>351</v>
      </c>
      <c r="AC120" s="173">
        <f>'тарифы 2018 (1)'!AT120</f>
        <v>311.06</v>
      </c>
      <c r="AD120" s="173">
        <f>'тарифы 2018 (1)'!AV120</f>
        <v>350.40000000000003</v>
      </c>
      <c r="AE120" s="173">
        <f>'тарифы 2018 (1)'!AX120</f>
        <v>268.51704000000001</v>
      </c>
      <c r="AF120" s="173">
        <f>'тарифы 2018 (1)'!AZ120</f>
        <v>387.28813559322037</v>
      </c>
      <c r="AG120" s="173">
        <f>'тарифы 2018 (1)'!BB120</f>
        <v>456</v>
      </c>
      <c r="AH120" s="173">
        <f>'тарифы 2018 (1)'!BD120</f>
        <v>613</v>
      </c>
      <c r="AI120" s="173">
        <f>'тарифы 2018 (1)'!BF120</f>
        <v>305</v>
      </c>
      <c r="AJ120" s="173">
        <f>'тарифы 2018 (1)'!BH120</f>
        <v>383</v>
      </c>
      <c r="AK120" s="173">
        <f>'тарифы 2018 (1)'!BJ120</f>
        <v>244.07</v>
      </c>
      <c r="AL120" s="173">
        <f>'тарифы 2018 (1)'!BL120</f>
        <v>222</v>
      </c>
      <c r="AM120" s="173">
        <f>'тарифы 2018 (1)'!BN120</f>
        <v>348</v>
      </c>
      <c r="AN120" s="173">
        <f>'тарифы 2018 (1)'!BP120</f>
        <v>520.30000000000007</v>
      </c>
      <c r="AO120" s="325">
        <f t="shared" si="18"/>
        <v>372.9553422203781</v>
      </c>
      <c r="AP120" s="300" t="e">
        <f t="shared" si="19"/>
        <v>#REF!</v>
      </c>
    </row>
    <row r="121" spans="1:42" s="195" customFormat="1" ht="40.5" customHeight="1" thickBot="1" x14ac:dyDescent="0.3">
      <c r="A121" s="205">
        <v>47</v>
      </c>
      <c r="B121" s="24" t="s">
        <v>111</v>
      </c>
      <c r="C121" s="1390" t="s">
        <v>3</v>
      </c>
      <c r="D121" s="1390"/>
      <c r="E121" s="141" t="s">
        <v>8</v>
      </c>
      <c r="F121" s="224" t="e">
        <f>#REF!</f>
        <v>#REF!</v>
      </c>
      <c r="G121" s="141">
        <v>0.25</v>
      </c>
      <c r="H121" s="206" t="e">
        <f t="shared" si="17"/>
        <v>#REF!</v>
      </c>
      <c r="I121" s="206" t="e">
        <f>(H121*($I$9+#REF!))+H121</f>
        <v>#REF!</v>
      </c>
      <c r="J121" s="803" t="e">
        <f>'тарифы 2018 (1)'!J121</f>
        <v>#REF!</v>
      </c>
      <c r="K121" s="275" t="e">
        <f>ROUND(I121*#REF!*#REF!*#REF!,0)</f>
        <v>#REF!</v>
      </c>
      <c r="L121" s="173">
        <f>'тарифы 2018 (1)'!L121</f>
        <v>145</v>
      </c>
      <c r="M121" s="173">
        <f>'тарифы 2018 (1)'!N121</f>
        <v>108.62455863685747</v>
      </c>
      <c r="N121" s="173">
        <f>'тарифы 2018 (1)'!P121</f>
        <v>160</v>
      </c>
      <c r="O121" s="173">
        <f>'тарифы 2018 (1)'!R121</f>
        <v>144.12396270453789</v>
      </c>
      <c r="P121" s="173">
        <f>'тарифы 2018 (1)'!T121</f>
        <v>253</v>
      </c>
      <c r="Q121" s="173">
        <f>'тарифы 2018 (1)'!V121</f>
        <v>117.67119266737632</v>
      </c>
      <c r="R121" s="173">
        <f>'тарифы 2018 (1)'!X121</f>
        <v>112.71186440677967</v>
      </c>
      <c r="S121" s="173">
        <f>'тарифы 2018 (1)'!Z121</f>
        <v>192.67</v>
      </c>
      <c r="T121" s="173">
        <f>'тарифы 2018 (1)'!AB121</f>
        <v>266</v>
      </c>
      <c r="U121" s="173">
        <f>'тарифы 2018 (1)'!AD121</f>
        <v>164</v>
      </c>
      <c r="V121" s="173">
        <f>'тарифы 2018 (1)'!AF121</f>
        <v>120</v>
      </c>
      <c r="W121" s="173">
        <f>'тарифы 2018 (1)'!AH121</f>
        <v>92.05</v>
      </c>
      <c r="X121" s="173">
        <f>'тарифы 2018 (1)'!AJ121</f>
        <v>94.14</v>
      </c>
      <c r="Y121" s="173">
        <v>72</v>
      </c>
      <c r="Z121" s="173">
        <f>'тарифы 2018 (1)'!AN121</f>
        <v>140.26</v>
      </c>
      <c r="AA121" s="173">
        <f>'тарифы 2018 (1)'!AP121</f>
        <v>248.88</v>
      </c>
      <c r="AB121" s="173">
        <f>'тарифы 2018 (1)'!AR121</f>
        <v>131</v>
      </c>
      <c r="AC121" s="173">
        <f>'тарифы 2018 (1)'!AT121</f>
        <v>116.07</v>
      </c>
      <c r="AD121" s="173">
        <f>'тарифы 2018 (1)'!AV121</f>
        <v>131.20000000000002</v>
      </c>
      <c r="AE121" s="173">
        <f>'тарифы 2018 (1)'!AX121</f>
        <v>100.19324</v>
      </c>
      <c r="AF121" s="173">
        <f>'тарифы 2018 (1)'!AZ121</f>
        <v>143.22033898305085</v>
      </c>
      <c r="AG121" s="173">
        <f>'тарифы 2018 (1)'!BB121</f>
        <v>170</v>
      </c>
      <c r="AH121" s="173">
        <f>'тарифы 2018 (1)'!BD121</f>
        <v>229</v>
      </c>
      <c r="AI121" s="173">
        <f>'тарифы 2018 (1)'!BF121</f>
        <v>114</v>
      </c>
      <c r="AJ121" s="173">
        <f>'тарифы 2018 (1)'!BH121</f>
        <v>143</v>
      </c>
      <c r="AK121" s="173">
        <f>'тарифы 2018 (1)'!BJ121</f>
        <v>90.68</v>
      </c>
      <c r="AL121" s="173">
        <f>'тарифы 2018 (1)'!BL121</f>
        <v>83</v>
      </c>
      <c r="AM121" s="173">
        <f>'тарифы 2018 (1)'!BN121</f>
        <v>130</v>
      </c>
      <c r="AN121" s="173">
        <f>'тарифы 2018 (1)'!BP121</f>
        <v>194.70000000000002</v>
      </c>
      <c r="AO121" s="325">
        <f t="shared" si="18"/>
        <v>145.07569508271044</v>
      </c>
      <c r="AP121" s="300" t="e">
        <f t="shared" si="19"/>
        <v>#REF!</v>
      </c>
    </row>
    <row r="122" spans="1:42" s="195" customFormat="1" ht="40.5" customHeight="1" thickBot="1" x14ac:dyDescent="0.3">
      <c r="A122" s="205">
        <v>48</v>
      </c>
      <c r="B122" s="24" t="s">
        <v>112</v>
      </c>
      <c r="C122" s="1390" t="s">
        <v>3</v>
      </c>
      <c r="D122" s="1390"/>
      <c r="E122" s="141" t="s">
        <v>8</v>
      </c>
      <c r="F122" s="224" t="e">
        <f>#REF!</f>
        <v>#REF!</v>
      </c>
      <c r="G122" s="141">
        <v>0.5</v>
      </c>
      <c r="H122" s="206" t="e">
        <f t="shared" si="17"/>
        <v>#REF!</v>
      </c>
      <c r="I122" s="206" t="e">
        <f>(H122*($I$9+#REF!))+H122</f>
        <v>#REF!</v>
      </c>
      <c r="J122" s="803" t="e">
        <f>'тарифы 2018 (1)'!J122</f>
        <v>#REF!</v>
      </c>
      <c r="K122" s="275" t="e">
        <f>ROUND(I122*#REF!*#REF!*#REF!,0)</f>
        <v>#REF!</v>
      </c>
      <c r="L122" s="173">
        <f>'тарифы 2018 (1)'!L122</f>
        <v>290</v>
      </c>
      <c r="M122" s="173">
        <f>'тарифы 2018 (1)'!N122</f>
        <v>217.24911727371494</v>
      </c>
      <c r="N122" s="173">
        <f>'тарифы 2018 (1)'!P122</f>
        <v>320</v>
      </c>
      <c r="O122" s="173">
        <f>'тарифы 2018 (1)'!R122</f>
        <v>288.24792540907578</v>
      </c>
      <c r="P122" s="173">
        <f>'тарифы 2018 (1)'!T122</f>
        <v>507</v>
      </c>
      <c r="Q122" s="173">
        <f>'тарифы 2018 (1)'!V122</f>
        <v>235.34238533475263</v>
      </c>
      <c r="R122" s="173"/>
      <c r="S122" s="173">
        <f>'тарифы 2018 (1)'!Z122</f>
        <v>385.34</v>
      </c>
      <c r="T122" s="173">
        <f>'тарифы 2018 (1)'!AB122</f>
        <v>532</v>
      </c>
      <c r="U122" s="173">
        <f>'тарифы 2018 (1)'!AD122</f>
        <v>328</v>
      </c>
      <c r="V122" s="173">
        <f>'тарифы 2018 (1)'!AF122</f>
        <v>240</v>
      </c>
      <c r="W122" s="173">
        <f>'тарифы 2018 (1)'!AH122</f>
        <v>184.1</v>
      </c>
      <c r="X122" s="173">
        <f>'тарифы 2018 (1)'!AJ122</f>
        <v>189.33</v>
      </c>
      <c r="Y122" s="173">
        <v>144</v>
      </c>
      <c r="Z122" s="173">
        <f>'тарифы 2018 (1)'!AN122</f>
        <v>280.52</v>
      </c>
      <c r="AA122" s="173">
        <f>'тарифы 2018 (1)'!AP122</f>
        <v>124.44</v>
      </c>
      <c r="AB122" s="173">
        <f>'тарифы 2018 (1)'!AR122</f>
        <v>262</v>
      </c>
      <c r="AC122" s="173">
        <f>'тарифы 2018 (1)'!AT122</f>
        <v>232.14</v>
      </c>
      <c r="AD122" s="173">
        <f>'тарифы 2018 (1)'!AV122</f>
        <v>260.8</v>
      </c>
      <c r="AE122" s="173">
        <f>'тарифы 2018 (1)'!AX122</f>
        <v>200.38648000000001</v>
      </c>
      <c r="AF122" s="173">
        <f>'тарифы 2018 (1)'!AZ122</f>
        <v>298.30508474576271</v>
      </c>
      <c r="AG122" s="173">
        <f>'тарифы 2018 (1)'!BB122</f>
        <v>340</v>
      </c>
      <c r="AH122" s="173">
        <f>'тарифы 2018 (1)'!BD122</f>
        <v>458</v>
      </c>
      <c r="AI122" s="173">
        <f>'тарифы 2018 (1)'!BF122</f>
        <v>228</v>
      </c>
      <c r="AJ122" s="173">
        <f>'тарифы 2018 (1)'!BH122</f>
        <v>286</v>
      </c>
      <c r="AK122" s="173">
        <f>'тарифы 2018 (1)'!BJ122</f>
        <v>182.2</v>
      </c>
      <c r="AL122" s="173">
        <f>'тарифы 2018 (1)'!BL122</f>
        <v>166</v>
      </c>
      <c r="AM122" s="173">
        <f>'тарифы 2018 (1)'!BN122</f>
        <v>260</v>
      </c>
      <c r="AN122" s="173">
        <f>'тарифы 2018 (1)'!BP122</f>
        <v>388.3</v>
      </c>
      <c r="AO122" s="325">
        <f t="shared" si="18"/>
        <v>279.56074974154666</v>
      </c>
      <c r="AP122" s="300" t="e">
        <f t="shared" si="19"/>
        <v>#REF!</v>
      </c>
    </row>
    <row r="123" spans="1:42" s="195" customFormat="1" ht="40.5" customHeight="1" thickBot="1" x14ac:dyDescent="0.3">
      <c r="A123" s="205">
        <v>49</v>
      </c>
      <c r="B123" s="24" t="s">
        <v>113</v>
      </c>
      <c r="C123" s="1390" t="s">
        <v>3</v>
      </c>
      <c r="D123" s="1390"/>
      <c r="E123" s="141" t="s">
        <v>8</v>
      </c>
      <c r="F123" s="224" t="e">
        <f>#REF!</f>
        <v>#REF!</v>
      </c>
      <c r="G123" s="141">
        <v>0.6</v>
      </c>
      <c r="H123" s="206" t="e">
        <f t="shared" si="17"/>
        <v>#REF!</v>
      </c>
      <c r="I123" s="206" t="e">
        <f>(H123*($I$9+#REF!))+H123</f>
        <v>#REF!</v>
      </c>
      <c r="J123" s="803" t="e">
        <f>'тарифы 2018 (1)'!J123</f>
        <v>#REF!</v>
      </c>
      <c r="K123" s="275" t="e">
        <f>ROUND(I123*#REF!*#REF!*#REF!,0)</f>
        <v>#REF!</v>
      </c>
      <c r="L123" s="173">
        <f>'тарифы 2018 (1)'!L123</f>
        <v>347</v>
      </c>
      <c r="M123" s="173">
        <f>'тарифы 2018 (1)'!N123</f>
        <v>260.6989407284579</v>
      </c>
      <c r="N123" s="173">
        <f>'тарифы 2018 (1)'!P123</f>
        <v>384</v>
      </c>
      <c r="O123" s="173">
        <f>'тарифы 2018 (1)'!R123</f>
        <v>345.89751049089091</v>
      </c>
      <c r="P123" s="173">
        <f>'тарифы 2018 (1)'!T123</f>
        <v>608</v>
      </c>
      <c r="Q123" s="173">
        <f>'тарифы 2018 (1)'!V123</f>
        <v>282.41086240170313</v>
      </c>
      <c r="R123" s="173">
        <f>'тарифы 2018 (1)'!X123</f>
        <v>270.33898305084745</v>
      </c>
      <c r="S123" s="173">
        <f>'тарифы 2018 (1)'!Z123</f>
        <v>462.41</v>
      </c>
      <c r="T123" s="173">
        <f>'тарифы 2018 (1)'!AB123</f>
        <v>638</v>
      </c>
      <c r="U123" s="173">
        <f>'тарифы 2018 (1)'!AD123</f>
        <v>393</v>
      </c>
      <c r="V123" s="173">
        <f>'тарифы 2018 (1)'!AF123</f>
        <v>288</v>
      </c>
      <c r="W123" s="173">
        <f>'тарифы 2018 (1)'!AH123</f>
        <v>220.71</v>
      </c>
      <c r="X123" s="173">
        <f>'тарифы 2018 (1)'!AJ123</f>
        <v>226.98</v>
      </c>
      <c r="Y123" s="173">
        <v>173</v>
      </c>
      <c r="Z123" s="173">
        <f>'тарифы 2018 (1)'!AN123</f>
        <v>336.63</v>
      </c>
      <c r="AA123" s="173">
        <f>'тарифы 2018 (1)'!AP123</f>
        <v>368.13499999999999</v>
      </c>
      <c r="AB123" s="173">
        <f>'тарифы 2018 (1)'!AR123</f>
        <v>315</v>
      </c>
      <c r="AC123" s="173">
        <f>'тарифы 2018 (1)'!AT123</f>
        <v>278.56</v>
      </c>
      <c r="AD123" s="173">
        <f>'тарифы 2018 (1)'!AV123</f>
        <v>313.60000000000002</v>
      </c>
      <c r="AE123" s="173">
        <f>'тарифы 2018 (1)'!AX123</f>
        <v>240.45956000000001</v>
      </c>
      <c r="AF123" s="173">
        <f>'тарифы 2018 (1)'!AZ123</f>
        <v>348.30508474576271</v>
      </c>
      <c r="AG123" s="173">
        <f>'тарифы 2018 (1)'!BB123</f>
        <v>408</v>
      </c>
      <c r="AH123" s="173">
        <f>'тарифы 2018 (1)'!BD123</f>
        <v>549</v>
      </c>
      <c r="AI123" s="173">
        <f>'тарифы 2018 (1)'!BF123</f>
        <v>273</v>
      </c>
      <c r="AJ123" s="173">
        <f>'тарифы 2018 (1)'!BH123</f>
        <v>343</v>
      </c>
      <c r="AK123" s="173">
        <f>'тарифы 2018 (1)'!BJ123</f>
        <v>218.64</v>
      </c>
      <c r="AL123" s="173">
        <f>'тарифы 2018 (1)'!BL123</f>
        <v>199</v>
      </c>
      <c r="AM123" s="173">
        <f>'тарифы 2018 (1)'!BN123</f>
        <v>312</v>
      </c>
      <c r="AN123" s="173">
        <f>'тарифы 2018 (1)'!BP123</f>
        <v>466.40000000000003</v>
      </c>
      <c r="AO123" s="325">
        <f t="shared" si="18"/>
        <v>340.35089453164352</v>
      </c>
      <c r="AP123" s="300" t="e">
        <f t="shared" si="19"/>
        <v>#REF!</v>
      </c>
    </row>
    <row r="124" spans="1:42" s="195" customFormat="1" ht="40.5" customHeight="1" thickBot="1" x14ac:dyDescent="0.3">
      <c r="A124" s="221">
        <v>50</v>
      </c>
      <c r="B124" s="105" t="s">
        <v>114</v>
      </c>
      <c r="C124" s="1383" t="s">
        <v>3</v>
      </c>
      <c r="D124" s="1383"/>
      <c r="E124" s="140" t="s">
        <v>8</v>
      </c>
      <c r="F124" s="224" t="e">
        <f>#REF!</f>
        <v>#REF!</v>
      </c>
      <c r="G124" s="140">
        <v>0.3</v>
      </c>
      <c r="H124" s="206" t="e">
        <f t="shared" si="17"/>
        <v>#REF!</v>
      </c>
      <c r="I124" s="241" t="e">
        <f>(H124*($I$9+#REF!))+H124</f>
        <v>#REF!</v>
      </c>
      <c r="J124" s="808" t="e">
        <f>'тарифы 2018 (1)'!J124</f>
        <v>#REF!</v>
      </c>
      <c r="K124" s="281" t="e">
        <f>ROUND(I124*#REF!*#REF!*#REF!,0)</f>
        <v>#REF!</v>
      </c>
      <c r="L124" s="173">
        <f>'тарифы 2018 (1)'!L124</f>
        <v>174</v>
      </c>
      <c r="M124" s="173">
        <f>'тарифы 2018 (1)'!N124</f>
        <v>130.34947036422895</v>
      </c>
      <c r="N124" s="173">
        <f>'тарифы 2018 (1)'!P124</f>
        <v>192</v>
      </c>
      <c r="O124" s="173">
        <f>'тарифы 2018 (1)'!R124</f>
        <v>172.94875524544545</v>
      </c>
      <c r="P124" s="173">
        <f>'тарифы 2018 (1)'!T124</f>
        <v>304</v>
      </c>
      <c r="Q124" s="173">
        <f>'тарифы 2018 (1)'!V124</f>
        <v>141.20543120085156</v>
      </c>
      <c r="R124" s="173"/>
      <c r="S124" s="173">
        <f>'тарифы 2018 (1)'!Z124</f>
        <v>231.2</v>
      </c>
      <c r="T124" s="173">
        <f>'тарифы 2018 (1)'!AB124</f>
        <v>320</v>
      </c>
      <c r="U124" s="173">
        <f>'тарифы 2018 (1)'!AD124</f>
        <v>197</v>
      </c>
      <c r="V124" s="173">
        <f>'тарифы 2018 (1)'!AF124</f>
        <v>144</v>
      </c>
      <c r="W124" s="173">
        <f>'тарифы 2018 (1)'!AH124</f>
        <v>110.88</v>
      </c>
      <c r="X124" s="173">
        <f>'тарифы 2018 (1)'!AJ124</f>
        <v>114.01</v>
      </c>
      <c r="Y124" s="173">
        <v>86</v>
      </c>
      <c r="Z124" s="173">
        <f>'тарифы 2018 (1)'!AN124</f>
        <v>168.31</v>
      </c>
      <c r="AA124" s="173">
        <f>'тарифы 2018 (1)'!AP124</f>
        <v>184.58599999999998</v>
      </c>
      <c r="AB124" s="173">
        <f>'тарифы 2018 (1)'!AR124</f>
        <v>157</v>
      </c>
      <c r="AC124" s="173">
        <f>'тарифы 2018 (1)'!AT124</f>
        <v>139.28</v>
      </c>
      <c r="AD124" s="173">
        <f>'тарифы 2018 (1)'!AV124</f>
        <v>156.80000000000001</v>
      </c>
      <c r="AE124" s="173">
        <f>'тарифы 2018 (1)'!AX124</f>
        <v>120.22978000000001</v>
      </c>
      <c r="AF124" s="173">
        <f>'тарифы 2018 (1)'!AZ124</f>
        <v>173.72881355932205</v>
      </c>
      <c r="AG124" s="173">
        <f>'тарифы 2018 (1)'!BB124</f>
        <v>204</v>
      </c>
      <c r="AH124" s="173">
        <f>'тарифы 2018 (1)'!BD124</f>
        <v>275</v>
      </c>
      <c r="AI124" s="173">
        <f>'тарифы 2018 (1)'!BF124</f>
        <v>137</v>
      </c>
      <c r="AJ124" s="173">
        <f>'тарифы 2018 (1)'!BH124</f>
        <v>171</v>
      </c>
      <c r="AK124" s="173">
        <f>'тарифы 2018 (1)'!BJ124</f>
        <v>109.32</v>
      </c>
      <c r="AL124" s="173">
        <f>'тарифы 2018 (1)'!BL124</f>
        <v>100</v>
      </c>
      <c r="AM124" s="173">
        <f>'тарифы 2018 (1)'!BN124</f>
        <v>156</v>
      </c>
      <c r="AN124" s="173">
        <f>'тарифы 2018 (1)'!BP124</f>
        <v>233.20000000000002</v>
      </c>
      <c r="AO124" s="325">
        <f t="shared" si="18"/>
        <v>171.53743751320889</v>
      </c>
      <c r="AP124" s="300" t="e">
        <f t="shared" si="19"/>
        <v>#REF!</v>
      </c>
    </row>
    <row r="125" spans="1:42" s="195" customFormat="1" ht="22.5" customHeight="1" thickBot="1" x14ac:dyDescent="0.3">
      <c r="A125" s="295" t="s">
        <v>115</v>
      </c>
      <c r="B125" s="296"/>
      <c r="C125" s="296"/>
      <c r="D125" s="296"/>
      <c r="E125" s="296"/>
      <c r="F125" s="296"/>
      <c r="G125" s="296"/>
      <c r="H125" s="296"/>
      <c r="I125" s="296"/>
      <c r="J125" s="644">
        <f>'тарифы 2018 (1)'!J125</f>
        <v>0</v>
      </c>
      <c r="K125" s="296"/>
      <c r="L125" s="173"/>
      <c r="M125" s="173"/>
      <c r="N125" s="173"/>
      <c r="O125" s="173"/>
      <c r="P125" s="173"/>
      <c r="Q125" s="173"/>
      <c r="R125" s="173"/>
      <c r="S125" s="173"/>
      <c r="T125" s="173"/>
      <c r="U125" s="173"/>
      <c r="V125" s="173"/>
      <c r="W125" s="173"/>
      <c r="X125" s="173"/>
      <c r="Y125" s="173"/>
      <c r="Z125" s="173"/>
      <c r="AA125" s="173"/>
      <c r="AB125" s="173"/>
      <c r="AC125" s="173"/>
      <c r="AD125" s="173"/>
      <c r="AE125" s="173"/>
      <c r="AF125" s="173"/>
      <c r="AG125" s="173"/>
      <c r="AH125" s="173"/>
      <c r="AI125" s="173"/>
      <c r="AJ125" s="173"/>
      <c r="AK125" s="173"/>
      <c r="AL125" s="173"/>
      <c r="AM125" s="173"/>
      <c r="AN125" s="173"/>
      <c r="AO125" s="325"/>
      <c r="AP125" s="300"/>
    </row>
    <row r="126" spans="1:42" s="195" customFormat="1" ht="41.25" customHeight="1" thickBot="1" x14ac:dyDescent="0.3">
      <c r="A126" s="205">
        <v>51</v>
      </c>
      <c r="B126" s="24" t="s">
        <v>116</v>
      </c>
      <c r="C126" s="1390" t="s">
        <v>3</v>
      </c>
      <c r="D126" s="1390"/>
      <c r="E126" s="141" t="s">
        <v>8</v>
      </c>
      <c r="F126" s="224" t="e">
        <f>#REF!</f>
        <v>#REF!</v>
      </c>
      <c r="G126" s="141">
        <v>3</v>
      </c>
      <c r="H126" s="206" t="e">
        <f t="shared" ref="H126:H189" si="20">F126*G126</f>
        <v>#REF!</v>
      </c>
      <c r="I126" s="206" t="e">
        <f>(H126*($I$9+#REF!))+H126</f>
        <v>#REF!</v>
      </c>
      <c r="J126" s="803" t="e">
        <f>'тарифы 2018 (1)'!J126</f>
        <v>#REF!</v>
      </c>
      <c r="K126" s="275" t="e">
        <f>ROUND(I126*#REF!*#REF!*#REF!,0)</f>
        <v>#REF!</v>
      </c>
      <c r="L126" s="173">
        <f>'тарифы 2018 (1)'!L126</f>
        <v>1737</v>
      </c>
      <c r="M126" s="173">
        <f>'тарифы 2018 (1)'!N126</f>
        <v>1303.4947036422898</v>
      </c>
      <c r="N126" s="173">
        <f>'тарифы 2018 (1)'!P126</f>
        <v>1919</v>
      </c>
      <c r="O126" s="173">
        <f>'тарифы 2018 (1)'!R126</f>
        <v>1729.4875524544543</v>
      </c>
      <c r="P126" s="173">
        <f>'тарифы 2018 (1)'!T126</f>
        <v>3039</v>
      </c>
      <c r="Q126" s="173">
        <f>'тарифы 2018 (1)'!V126</f>
        <v>1412.0543120085158</v>
      </c>
      <c r="R126" s="173">
        <f>'тарифы 2018 (1)'!X126</f>
        <v>1511.0169491525426</v>
      </c>
      <c r="S126" s="173">
        <f>'тарифы 2018 (1)'!Z126</f>
        <v>2312.0500000000002</v>
      </c>
      <c r="T126" s="173">
        <f>'тарифы 2018 (1)'!AB126</f>
        <v>3192</v>
      </c>
      <c r="U126" s="173">
        <f>'тарифы 2018 (1)'!AD126</f>
        <v>1966</v>
      </c>
      <c r="V126" s="173">
        <f>'тарифы 2018 (1)'!AF126</f>
        <v>1438</v>
      </c>
      <c r="W126" s="173">
        <f>'тарифы 2018 (1)'!AH126</f>
        <v>1104.58</v>
      </c>
      <c r="X126" s="173">
        <f>'тарифы 2018 (1)'!AJ126</f>
        <v>1134.9100000000001</v>
      </c>
      <c r="Y126" s="173">
        <v>1210</v>
      </c>
      <c r="Z126" s="173">
        <f>'тарифы 2018 (1)'!AN126</f>
        <v>1683.15</v>
      </c>
      <c r="AA126" s="173">
        <f>'тарифы 2018 (1)'!AP126</f>
        <v>1841.7119999999998</v>
      </c>
      <c r="AB126" s="173">
        <f>'тарифы 2018 (1)'!AR126</f>
        <v>1573</v>
      </c>
      <c r="AC126" s="173">
        <f>'тарифы 2018 (1)'!AT126</f>
        <v>1392.81</v>
      </c>
      <c r="AD126" s="173">
        <f>'тарифы 2018 (1)'!AV126</f>
        <v>1566.4</v>
      </c>
      <c r="AE126" s="173">
        <f>'тарифы 2018 (1)'!AX126</f>
        <v>1343.4705600000002</v>
      </c>
      <c r="AF126" s="173">
        <f>'тарифы 2018 (1)'!AZ126</f>
        <v>1921.1864406779662</v>
      </c>
      <c r="AG126" s="173">
        <f>'тарифы 2018 (1)'!BB126</f>
        <v>2042</v>
      </c>
      <c r="AH126" s="173">
        <f>'тарифы 2018 (1)'!BD126</f>
        <v>2747</v>
      </c>
      <c r="AI126" s="173">
        <f>'тарифы 2018 (1)'!BF126</f>
        <v>1524</v>
      </c>
      <c r="AJ126" s="173">
        <f>'тарифы 2018 (1)'!BH126</f>
        <v>1715</v>
      </c>
      <c r="AK126" s="173">
        <f>'тарифы 2018 (1)'!BJ126</f>
        <v>1092.3699999999999</v>
      </c>
      <c r="AL126" s="173">
        <f>'тарифы 2018 (1)'!BL126</f>
        <v>996</v>
      </c>
      <c r="AM126" s="173">
        <f>'тарифы 2018 (1)'!BN126</f>
        <v>1558</v>
      </c>
      <c r="AN126" s="173">
        <f>'тарифы 2018 (1)'!BP126</f>
        <v>2332</v>
      </c>
      <c r="AO126" s="325">
        <f t="shared" si="18"/>
        <v>1735.7480178598544</v>
      </c>
      <c r="AP126" s="300" t="e">
        <f t="shared" si="19"/>
        <v>#REF!</v>
      </c>
    </row>
    <row r="127" spans="1:42" s="195" customFormat="1" ht="41.25" customHeight="1" thickBot="1" x14ac:dyDescent="0.3">
      <c r="A127" s="205">
        <v>52</v>
      </c>
      <c r="B127" s="24" t="s">
        <v>117</v>
      </c>
      <c r="C127" s="1390" t="s">
        <v>3</v>
      </c>
      <c r="D127" s="1390"/>
      <c r="E127" s="141" t="s">
        <v>8</v>
      </c>
      <c r="F127" s="224" t="e">
        <f>#REF!</f>
        <v>#REF!</v>
      </c>
      <c r="G127" s="141">
        <v>6</v>
      </c>
      <c r="H127" s="206" t="e">
        <f t="shared" si="20"/>
        <v>#REF!</v>
      </c>
      <c r="I127" s="206" t="e">
        <f>(H127*($I$9+#REF!))+H127</f>
        <v>#REF!</v>
      </c>
      <c r="J127" s="803" t="e">
        <f>'тарифы 2018 (1)'!J127</f>
        <v>#REF!</v>
      </c>
      <c r="K127" s="275" t="e">
        <f>ROUND(I127*#REF!*#REF!*#REF!,0)</f>
        <v>#REF!</v>
      </c>
      <c r="L127" s="173">
        <f>'тарифы 2018 (1)'!L127</f>
        <v>3474</v>
      </c>
      <c r="M127" s="173">
        <f>'тарифы 2018 (1)'!N127</f>
        <v>2606.9894072845796</v>
      </c>
      <c r="N127" s="173">
        <f>'тарифы 2018 (1)'!P127</f>
        <v>3838</v>
      </c>
      <c r="O127" s="173">
        <f>'тарифы 2018 (1)'!R127</f>
        <v>3458.9751049089086</v>
      </c>
      <c r="P127" s="173">
        <f>'тарифы 2018 (1)'!T127</f>
        <v>6079</v>
      </c>
      <c r="Q127" s="173">
        <f>'тарифы 2018 (1)'!V127</f>
        <v>3388.87</v>
      </c>
      <c r="R127" s="173"/>
      <c r="S127" s="173">
        <f>'тарифы 2018 (1)'!Z127</f>
        <v>4624.1000000000004</v>
      </c>
      <c r="T127" s="173">
        <f>'тарифы 2018 (1)'!AB127</f>
        <v>6385</v>
      </c>
      <c r="U127" s="173">
        <f>'тарифы 2018 (1)'!AD127</f>
        <v>3932</v>
      </c>
      <c r="V127" s="173">
        <f>'тарифы 2018 (1)'!AF127</f>
        <v>2876</v>
      </c>
      <c r="W127" s="173">
        <f>'тарифы 2018 (1)'!AH127</f>
        <v>2208.11</v>
      </c>
      <c r="X127" s="173">
        <f>'тарифы 2018 (1)'!AJ127</f>
        <v>2270.87</v>
      </c>
      <c r="Y127" s="173">
        <v>1210</v>
      </c>
      <c r="Z127" s="173">
        <f>'тарифы 2018 (1)'!AN127</f>
        <v>3366.29</v>
      </c>
      <c r="AA127" s="173">
        <f>'тарифы 2018 (1)'!AP127</f>
        <v>2074</v>
      </c>
      <c r="AB127" s="173">
        <f>'тарифы 2018 (1)'!AR127</f>
        <v>3145</v>
      </c>
      <c r="AC127" s="173">
        <f>'тарифы 2018 (1)'!AT127</f>
        <v>2785.62</v>
      </c>
      <c r="AD127" s="173">
        <f>'тарифы 2018 (1)'!AV127</f>
        <v>3132.8</v>
      </c>
      <c r="AE127" s="173">
        <f>'тарифы 2018 (1)'!AX127</f>
        <v>2890.9217399999998</v>
      </c>
      <c r="AF127" s="173">
        <f>'тарифы 2018 (1)'!AZ127</f>
        <v>3841.5254237288136</v>
      </c>
      <c r="AG127" s="173">
        <f>'тарифы 2018 (1)'!BB127</f>
        <v>4083</v>
      </c>
      <c r="AH127" s="173">
        <f>'тарифы 2018 (1)'!BD127</f>
        <v>5493</v>
      </c>
      <c r="AI127" s="173">
        <f>'тарифы 2018 (1)'!BF127</f>
        <v>3048</v>
      </c>
      <c r="AJ127" s="173">
        <f>'тарифы 2018 (1)'!BH127</f>
        <v>3429</v>
      </c>
      <c r="AK127" s="173">
        <f>'тарифы 2018 (1)'!BJ127</f>
        <v>2183.9</v>
      </c>
      <c r="AL127" s="173">
        <f>'тарифы 2018 (1)'!BL127</f>
        <v>1992</v>
      </c>
      <c r="AM127" s="173">
        <f>'тарифы 2018 (1)'!BN127</f>
        <v>3117</v>
      </c>
      <c r="AN127" s="173">
        <f>'тарифы 2018 (1)'!BP127</f>
        <v>4664</v>
      </c>
      <c r="AO127" s="325">
        <f t="shared" si="18"/>
        <v>3414.2132741400824</v>
      </c>
      <c r="AP127" s="300" t="e">
        <f t="shared" si="19"/>
        <v>#REF!</v>
      </c>
    </row>
    <row r="128" spans="1:42" s="195" customFormat="1" ht="41.25" customHeight="1" thickBot="1" x14ac:dyDescent="0.3">
      <c r="A128" s="205">
        <v>53</v>
      </c>
      <c r="B128" s="24" t="s">
        <v>118</v>
      </c>
      <c r="C128" s="1390" t="s">
        <v>3</v>
      </c>
      <c r="D128" s="1390"/>
      <c r="E128" s="141" t="s">
        <v>8</v>
      </c>
      <c r="F128" s="224" t="e">
        <f>#REF!</f>
        <v>#REF!</v>
      </c>
      <c r="G128" s="141">
        <v>1</v>
      </c>
      <c r="H128" s="206" t="e">
        <f t="shared" si="20"/>
        <v>#REF!</v>
      </c>
      <c r="I128" s="206" t="e">
        <f>(H128*($I$9+#REF!))+H128</f>
        <v>#REF!</v>
      </c>
      <c r="J128" s="803" t="e">
        <f>'тарифы 2018 (1)'!J128</f>
        <v>#REF!</v>
      </c>
      <c r="K128" s="275" t="e">
        <f>ROUND(I128*#REF!*#REF!*#REF!,0)</f>
        <v>#REF!</v>
      </c>
      <c r="L128" s="173">
        <f>'тарифы 2018 (1)'!L128</f>
        <v>579</v>
      </c>
      <c r="M128" s="173">
        <f>'тарифы 2018 (1)'!N128</f>
        <v>434.49823454742989</v>
      </c>
      <c r="N128" s="173">
        <f>'тарифы 2018 (1)'!P128</f>
        <v>640</v>
      </c>
      <c r="O128" s="173">
        <f>'тарифы 2018 (1)'!R128</f>
        <v>576.49585081815155</v>
      </c>
      <c r="P128" s="173">
        <f>'тарифы 2018 (1)'!T128</f>
        <v>1013</v>
      </c>
      <c r="Q128" s="173">
        <f>'тарифы 2018 (1)'!V128</f>
        <v>470.68477066950527</v>
      </c>
      <c r="R128" s="173"/>
      <c r="S128" s="173">
        <f>'тарифы 2018 (1)'!Z128</f>
        <v>770.68</v>
      </c>
      <c r="T128" s="173">
        <f>'тарифы 2018 (1)'!AB128</f>
        <v>1064</v>
      </c>
      <c r="U128" s="173">
        <f>'тарифы 2018 (1)'!AD128</f>
        <v>655</v>
      </c>
      <c r="V128" s="173">
        <f>'тарифы 2018 (1)'!AF128</f>
        <v>479</v>
      </c>
      <c r="W128" s="173">
        <f>'тарифы 2018 (1)'!AH128</f>
        <v>368.19</v>
      </c>
      <c r="X128" s="173">
        <f>'тарифы 2018 (1)'!AJ128</f>
        <v>378.65</v>
      </c>
      <c r="Y128" s="173">
        <v>1210</v>
      </c>
      <c r="Z128" s="173">
        <f>'тарифы 2018 (1)'!AN128</f>
        <v>561.04999999999995</v>
      </c>
      <c r="AA128" s="173">
        <f>'тарифы 2018 (1)'!AP128</f>
        <v>613.904</v>
      </c>
      <c r="AB128" s="173">
        <f>'тарифы 2018 (1)'!AR128</f>
        <v>524</v>
      </c>
      <c r="AC128" s="173">
        <f>'тарифы 2018 (1)'!AT128</f>
        <v>464.27</v>
      </c>
      <c r="AD128" s="173">
        <f>'тарифы 2018 (1)'!AV128</f>
        <v>521.6</v>
      </c>
      <c r="AE128" s="173">
        <f>'тарифы 2018 (1)'!AX128</f>
        <v>359</v>
      </c>
      <c r="AF128" s="173">
        <f>'тарифы 2018 (1)'!AZ128</f>
        <v>622.03389830508479</v>
      </c>
      <c r="AG128" s="173">
        <f>'тарифы 2018 (1)'!BB128</f>
        <v>681</v>
      </c>
      <c r="AH128" s="173">
        <f>'тарифы 2018 (1)'!BD128</f>
        <v>916</v>
      </c>
      <c r="AI128" s="173">
        <f>'тарифы 2018 (1)'!BF128</f>
        <v>508</v>
      </c>
      <c r="AJ128" s="173">
        <f>'тарифы 2018 (1)'!BH128</f>
        <v>572</v>
      </c>
      <c r="AK128" s="173">
        <f>'тарифы 2018 (1)'!BJ128</f>
        <v>364.41</v>
      </c>
      <c r="AL128" s="173">
        <f>'тарифы 2018 (1)'!BL128</f>
        <v>332</v>
      </c>
      <c r="AM128" s="173">
        <f>'тарифы 2018 (1)'!BN128</f>
        <v>519</v>
      </c>
      <c r="AN128" s="173">
        <f>'тарифы 2018 (1)'!BP128</f>
        <v>777.7</v>
      </c>
      <c r="AO128" s="325">
        <f t="shared" si="18"/>
        <v>606.25595551214894</v>
      </c>
      <c r="AP128" s="300" t="e">
        <f t="shared" si="19"/>
        <v>#REF!</v>
      </c>
    </row>
    <row r="129" spans="1:42" s="195" customFormat="1" ht="41.25" customHeight="1" thickBot="1" x14ac:dyDescent="0.3">
      <c r="A129" s="205">
        <v>54</v>
      </c>
      <c r="B129" s="24" t="s">
        <v>119</v>
      </c>
      <c r="C129" s="1390" t="s">
        <v>3</v>
      </c>
      <c r="D129" s="1390"/>
      <c r="E129" s="141" t="s">
        <v>8</v>
      </c>
      <c r="F129" s="224" t="e">
        <f>#REF!</f>
        <v>#REF!</v>
      </c>
      <c r="G129" s="141">
        <v>0.5</v>
      </c>
      <c r="H129" s="206" t="e">
        <f t="shared" si="20"/>
        <v>#REF!</v>
      </c>
      <c r="I129" s="206" t="e">
        <f>(H129*($I$9+#REF!))+H129</f>
        <v>#REF!</v>
      </c>
      <c r="J129" s="803" t="e">
        <f>'тарифы 2018 (1)'!J129</f>
        <v>#REF!</v>
      </c>
      <c r="K129" s="275" t="e">
        <f>ROUND(I129*#REF!*#REF!*#REF!,0)</f>
        <v>#REF!</v>
      </c>
      <c r="L129" s="173">
        <f>'тарифы 2018 (1)'!L129</f>
        <v>290</v>
      </c>
      <c r="M129" s="173">
        <f>'тарифы 2018 (1)'!N129</f>
        <v>217.24911727371494</v>
      </c>
      <c r="N129" s="173">
        <f>'тарифы 2018 (1)'!P129</f>
        <v>320</v>
      </c>
      <c r="O129" s="173">
        <f>'тарифы 2018 (1)'!R129</f>
        <v>288.24792540907578</v>
      </c>
      <c r="P129" s="173">
        <f>'тарифы 2018 (1)'!T129</f>
        <v>507</v>
      </c>
      <c r="Q129" s="173">
        <f>'тарифы 2018 (1)'!V129</f>
        <v>235.34238533475263</v>
      </c>
      <c r="R129" s="173"/>
      <c r="S129" s="173">
        <f>'тарифы 2018 (1)'!Z129</f>
        <v>385.34</v>
      </c>
      <c r="T129" s="173">
        <f>'тарифы 2018 (1)'!AB129</f>
        <v>532</v>
      </c>
      <c r="U129" s="173">
        <f>'тарифы 2018 (1)'!AD129</f>
        <v>328</v>
      </c>
      <c r="V129" s="173">
        <f>'тарифы 2018 (1)'!AF129</f>
        <v>240</v>
      </c>
      <c r="W129" s="173">
        <f>'тарифы 2018 (1)'!AH129</f>
        <v>184.1</v>
      </c>
      <c r="X129" s="173">
        <f>'тарифы 2018 (1)'!AJ129</f>
        <v>189.33</v>
      </c>
      <c r="Y129" s="173">
        <v>1210</v>
      </c>
      <c r="Z129" s="173">
        <f>'тарифы 2018 (1)'!AN129</f>
        <v>280.52</v>
      </c>
      <c r="AA129" s="173">
        <f>'тарифы 2018 (1)'!AP129</f>
        <v>306.952</v>
      </c>
      <c r="AB129" s="173">
        <f>'тарифы 2018 (1)'!AR129</f>
        <v>262</v>
      </c>
      <c r="AC129" s="173">
        <f>'тарифы 2018 (1)'!AT129</f>
        <v>232.14</v>
      </c>
      <c r="AD129" s="173">
        <f>'тарифы 2018 (1)'!AV129</f>
        <v>260.8</v>
      </c>
      <c r="AE129" s="173">
        <f>'тарифы 2018 (1)'!AX129</f>
        <v>179</v>
      </c>
      <c r="AF129" s="173">
        <f>'тарифы 2018 (1)'!AZ129</f>
        <v>313.5593220338983</v>
      </c>
      <c r="AG129" s="173">
        <f>'тарифы 2018 (1)'!BB129</f>
        <v>340</v>
      </c>
      <c r="AH129" s="173">
        <f>'тарифы 2018 (1)'!BD129</f>
        <v>458</v>
      </c>
      <c r="AI129" s="173">
        <f>'тарифы 2018 (1)'!BF129</f>
        <v>254</v>
      </c>
      <c r="AJ129" s="173">
        <f>'тарифы 2018 (1)'!BH129</f>
        <v>286</v>
      </c>
      <c r="AK129" s="173">
        <f>'тарифы 2018 (1)'!BJ129</f>
        <v>182.2</v>
      </c>
      <c r="AL129" s="173">
        <f>'тарифы 2018 (1)'!BL129</f>
        <v>166</v>
      </c>
      <c r="AM129" s="173">
        <f>'тарифы 2018 (1)'!BN129</f>
        <v>260</v>
      </c>
      <c r="AN129" s="173">
        <f>'тарифы 2018 (1)'!BP129</f>
        <v>388.3</v>
      </c>
      <c r="AO129" s="325">
        <f t="shared" si="18"/>
        <v>324.86002678755159</v>
      </c>
      <c r="AP129" s="300" t="e">
        <f t="shared" si="19"/>
        <v>#REF!</v>
      </c>
    </row>
    <row r="130" spans="1:42" s="195" customFormat="1" ht="41.25" customHeight="1" thickBot="1" x14ac:dyDescent="0.3">
      <c r="A130" s="205">
        <v>55</v>
      </c>
      <c r="B130" s="24" t="s">
        <v>120</v>
      </c>
      <c r="C130" s="1390" t="s">
        <v>3</v>
      </c>
      <c r="D130" s="1390"/>
      <c r="E130" s="141" t="s">
        <v>8</v>
      </c>
      <c r="F130" s="224" t="e">
        <f>#REF!</f>
        <v>#REF!</v>
      </c>
      <c r="G130" s="141">
        <v>1.2</v>
      </c>
      <c r="H130" s="206" t="e">
        <f t="shared" si="20"/>
        <v>#REF!</v>
      </c>
      <c r="I130" s="206" t="e">
        <f>(H130*($I$9+#REF!))+H130</f>
        <v>#REF!</v>
      </c>
      <c r="J130" s="803" t="e">
        <f>'тарифы 2018 (1)'!J130</f>
        <v>#REF!</v>
      </c>
      <c r="K130" s="275" t="e">
        <f>ROUND(I130*#REF!*#REF!*#REF!,0)</f>
        <v>#REF!</v>
      </c>
      <c r="L130" s="173">
        <f>'тарифы 2018 (1)'!L130</f>
        <v>695</v>
      </c>
      <c r="M130" s="173">
        <f>'тарифы 2018 (1)'!N130</f>
        <v>521.3978814569158</v>
      </c>
      <c r="N130" s="173">
        <f>'тарифы 2018 (1)'!P130</f>
        <v>768</v>
      </c>
      <c r="O130" s="173">
        <f>'тарифы 2018 (1)'!R130</f>
        <v>691.79502098178182</v>
      </c>
      <c r="P130" s="173">
        <f>'тарифы 2018 (1)'!T130</f>
        <v>1216</v>
      </c>
      <c r="Q130" s="173">
        <f>'тарифы 2018 (1)'!V130</f>
        <v>564.82172480340625</v>
      </c>
      <c r="R130" s="173">
        <f>'тарифы 2018 (1)'!X130</f>
        <v>604.2372881355933</v>
      </c>
      <c r="S130" s="173">
        <f>'тарифы 2018 (1)'!Z130</f>
        <v>924.82</v>
      </c>
      <c r="T130" s="173">
        <f>'тарифы 2018 (1)'!AB130</f>
        <v>1277</v>
      </c>
      <c r="U130" s="173">
        <f>'тарифы 2018 (1)'!AD130</f>
        <v>786</v>
      </c>
      <c r="V130" s="173">
        <f>'тарифы 2018 (1)'!AF130</f>
        <v>575</v>
      </c>
      <c r="W130" s="173">
        <f>'тарифы 2018 (1)'!AH130</f>
        <v>441.41</v>
      </c>
      <c r="X130" s="173">
        <f>'тарифы 2018 (1)'!AJ130</f>
        <v>453.96</v>
      </c>
      <c r="Y130" s="173">
        <v>369</v>
      </c>
      <c r="Z130" s="173">
        <f>'тарифы 2018 (1)'!AN130</f>
        <v>673.26</v>
      </c>
      <c r="AA130" s="173">
        <f>'тарифы 2018 (1)'!AP130</f>
        <v>736.27</v>
      </c>
      <c r="AB130" s="173">
        <f>'тарифы 2018 (1)'!AR130</f>
        <v>629</v>
      </c>
      <c r="AC130" s="173">
        <f>'тарифы 2018 (1)'!AT130</f>
        <v>557.12</v>
      </c>
      <c r="AD130" s="173">
        <f>'тарифы 2018 (1)'!AV130</f>
        <v>627.20000000000005</v>
      </c>
      <c r="AE130" s="173">
        <f>'тарифы 2018 (1)'!AX130</f>
        <v>609.04336000000012</v>
      </c>
      <c r="AF130" s="173">
        <f>'тарифы 2018 (1)'!AZ130</f>
        <v>768.64406779661022</v>
      </c>
      <c r="AG130" s="173">
        <f>'тарифы 2018 (1)'!BB130</f>
        <v>817</v>
      </c>
      <c r="AH130" s="173">
        <f>'тарифы 2018 (1)'!BD130</f>
        <v>1099</v>
      </c>
      <c r="AI130" s="173">
        <f>'тарифы 2018 (1)'!BF130</f>
        <v>610</v>
      </c>
      <c r="AJ130" s="173">
        <f>'тарифы 2018 (1)'!BH130</f>
        <v>686</v>
      </c>
      <c r="AK130" s="173">
        <f>'тарифы 2018 (1)'!BJ130</f>
        <v>436.44</v>
      </c>
      <c r="AL130" s="173">
        <f>'тарифы 2018 (1)'!BL130</f>
        <v>398</v>
      </c>
      <c r="AM130" s="173">
        <f>'тарифы 2018 (1)'!BN130</f>
        <v>623</v>
      </c>
      <c r="AN130" s="173">
        <f>'тарифы 2018 (1)'!BP130</f>
        <v>932.80000000000007</v>
      </c>
      <c r="AO130" s="325">
        <f t="shared" si="18"/>
        <v>692.8006670060106</v>
      </c>
      <c r="AP130" s="300" t="e">
        <f t="shared" si="19"/>
        <v>#REF!</v>
      </c>
    </row>
    <row r="131" spans="1:42" s="195" customFormat="1" ht="41.25" customHeight="1" thickBot="1" x14ac:dyDescent="0.3">
      <c r="A131" s="205">
        <v>56</v>
      </c>
      <c r="B131" s="24" t="s">
        <v>121</v>
      </c>
      <c r="C131" s="1390" t="s">
        <v>3</v>
      </c>
      <c r="D131" s="1390"/>
      <c r="E131" s="141" t="s">
        <v>8</v>
      </c>
      <c r="F131" s="224" t="e">
        <f>#REF!</f>
        <v>#REF!</v>
      </c>
      <c r="G131" s="141">
        <v>0.5</v>
      </c>
      <c r="H131" s="206" t="e">
        <f t="shared" si="20"/>
        <v>#REF!</v>
      </c>
      <c r="I131" s="206" t="e">
        <f>(H131*($I$9+#REF!))+H131</f>
        <v>#REF!</v>
      </c>
      <c r="J131" s="803" t="e">
        <f>'тарифы 2018 (1)'!J131</f>
        <v>#REF!</v>
      </c>
      <c r="K131" s="275" t="e">
        <f>ROUND(I131*#REF!*#REF!*#REF!,0)</f>
        <v>#REF!</v>
      </c>
      <c r="L131" s="173">
        <f>'тарифы 2018 (1)'!L131</f>
        <v>290</v>
      </c>
      <c r="M131" s="173">
        <f>'тарифы 2018 (1)'!N131</f>
        <v>217.24911727371494</v>
      </c>
      <c r="N131" s="173">
        <f>'тарифы 2018 (1)'!P131</f>
        <v>320</v>
      </c>
      <c r="O131" s="173">
        <f>'тарифы 2018 (1)'!R131</f>
        <v>288.24792540907578</v>
      </c>
      <c r="P131" s="173">
        <f>'тарифы 2018 (1)'!T131</f>
        <v>507</v>
      </c>
      <c r="Q131" s="173">
        <f>'тарифы 2018 (1)'!V131</f>
        <v>235.34238533475263</v>
      </c>
      <c r="R131" s="173">
        <f>'тарифы 2018 (1)'!X131</f>
        <v>251.69491525423732</v>
      </c>
      <c r="S131" s="173">
        <f>'тарифы 2018 (1)'!Z131</f>
        <v>385.34</v>
      </c>
      <c r="T131" s="173">
        <f>'тарифы 2018 (1)'!AB131</f>
        <v>532</v>
      </c>
      <c r="U131" s="173">
        <f>'тарифы 2018 (1)'!AD131</f>
        <v>328</v>
      </c>
      <c r="V131" s="173">
        <f>'тарифы 2018 (1)'!AF131</f>
        <v>240</v>
      </c>
      <c r="W131" s="173">
        <f>'тарифы 2018 (1)'!AH131</f>
        <v>184.1</v>
      </c>
      <c r="X131" s="173">
        <f>'тарифы 2018 (1)'!AJ131</f>
        <v>189.33</v>
      </c>
      <c r="Y131" s="173">
        <v>144</v>
      </c>
      <c r="Z131" s="173">
        <f>'тарифы 2018 (1)'!AN131</f>
        <v>280.52</v>
      </c>
      <c r="AA131" s="173">
        <f>'тарифы 2018 (1)'!AP131</f>
        <v>237.47299999999998</v>
      </c>
      <c r="AB131" s="173">
        <f>'тарифы 2018 (1)'!AR131</f>
        <v>262</v>
      </c>
      <c r="AC131" s="173">
        <f>'тарифы 2018 (1)'!AT131</f>
        <v>232.14</v>
      </c>
      <c r="AD131" s="173">
        <f>'тарифы 2018 (1)'!AV131</f>
        <v>260.8</v>
      </c>
      <c r="AE131" s="173">
        <f>'тарифы 2018 (1)'!AX131</f>
        <v>609.04336000000001</v>
      </c>
      <c r="AF131" s="173">
        <f>'тарифы 2018 (1)'!AZ131</f>
        <v>311.0169491525424</v>
      </c>
      <c r="AG131" s="173">
        <f>'тарифы 2018 (1)'!BB131</f>
        <v>340</v>
      </c>
      <c r="AH131" s="173">
        <f>'тарифы 2018 (1)'!BD131</f>
        <v>458</v>
      </c>
      <c r="AI131" s="173">
        <f>'тарифы 2018 (1)'!BF131</f>
        <v>254</v>
      </c>
      <c r="AJ131" s="173">
        <f>'тарифы 2018 (1)'!BH131</f>
        <v>286</v>
      </c>
      <c r="AK131" s="173">
        <f>'тарифы 2018 (1)'!BJ131</f>
        <v>182.2</v>
      </c>
      <c r="AL131" s="173">
        <f>'тарифы 2018 (1)'!BL131</f>
        <v>166</v>
      </c>
      <c r="AM131" s="173">
        <f>'тарифы 2018 (1)'!BN131</f>
        <v>260</v>
      </c>
      <c r="AN131" s="173">
        <f>'тарифы 2018 (1)'!BP131</f>
        <v>388.3</v>
      </c>
      <c r="AO131" s="325">
        <f t="shared" si="18"/>
        <v>297.92405698014903</v>
      </c>
      <c r="AP131" s="300" t="e">
        <f t="shared" si="19"/>
        <v>#REF!</v>
      </c>
    </row>
    <row r="132" spans="1:42" s="195" customFormat="1" ht="41.25" customHeight="1" thickBot="1" x14ac:dyDescent="0.3">
      <c r="A132" s="205">
        <v>57</v>
      </c>
      <c r="B132" s="24" t="s">
        <v>122</v>
      </c>
      <c r="C132" s="1390" t="s">
        <v>3</v>
      </c>
      <c r="D132" s="1390"/>
      <c r="E132" s="141" t="s">
        <v>8</v>
      </c>
      <c r="F132" s="224" t="e">
        <f>#REF!</f>
        <v>#REF!</v>
      </c>
      <c r="G132" s="141">
        <v>1.1100000000000001</v>
      </c>
      <c r="H132" s="206" t="e">
        <f t="shared" si="20"/>
        <v>#REF!</v>
      </c>
      <c r="I132" s="206" t="e">
        <f>(H132*($I$9+#REF!))+H132</f>
        <v>#REF!</v>
      </c>
      <c r="J132" s="803" t="e">
        <f>'тарифы 2018 (1)'!J132</f>
        <v>#REF!</v>
      </c>
      <c r="K132" s="275" t="e">
        <f>ROUND(I132*#REF!*#REF!*#REF!,0)</f>
        <v>#REF!</v>
      </c>
      <c r="L132" s="173">
        <f>'тарифы 2018 (1)'!L132</f>
        <v>643</v>
      </c>
      <c r="M132" s="173">
        <f>'тарифы 2018 (1)'!N132</f>
        <v>482.29304034764721</v>
      </c>
      <c r="N132" s="173">
        <f>'тарифы 2018 (1)'!P132</f>
        <v>710</v>
      </c>
      <c r="O132" s="173">
        <f>'тарифы 2018 (1)'!R132</f>
        <v>639.91039440814836</v>
      </c>
      <c r="P132" s="173">
        <f>'тарифы 2018 (1)'!T132</f>
        <v>1125</v>
      </c>
      <c r="Q132" s="173">
        <f>'тарифы 2018 (1)'!V132</f>
        <v>522.46009544315086</v>
      </c>
      <c r="R132" s="173">
        <f>'тарифы 2018 (1)'!X132</f>
        <v>559.32203389830511</v>
      </c>
      <c r="S132" s="173">
        <f>'тарифы 2018 (1)'!Z132</f>
        <v>855.46</v>
      </c>
      <c r="T132" s="173">
        <f>'тарифы 2018 (1)'!AB132</f>
        <v>1181</v>
      </c>
      <c r="U132" s="173">
        <f>'тарифы 2018 (1)'!AD132</f>
        <v>727</v>
      </c>
      <c r="V132" s="173">
        <f>'тарифы 2018 (1)'!AF132</f>
        <v>532</v>
      </c>
      <c r="W132" s="173">
        <f>'тарифы 2018 (1)'!AH132</f>
        <v>408.99</v>
      </c>
      <c r="X132" s="173">
        <f>'тарифы 2018 (1)'!AJ132</f>
        <v>420.49</v>
      </c>
      <c r="Y132" s="173">
        <v>320</v>
      </c>
      <c r="Z132" s="173">
        <f>'тарифы 2018 (1)'!AN132</f>
        <v>622.76</v>
      </c>
      <c r="AA132" s="173">
        <f>'тарифы 2018 (1)'!AP132</f>
        <v>526.79599999999994</v>
      </c>
      <c r="AB132" s="173">
        <f>'тарифы 2018 (1)'!AR132</f>
        <v>582</v>
      </c>
      <c r="AC132" s="173">
        <f>'тарифы 2018 (1)'!AT132</f>
        <v>515.34</v>
      </c>
      <c r="AD132" s="173">
        <f>'тарифы 2018 (1)'!AV132</f>
        <v>579.20000000000005</v>
      </c>
      <c r="AE132" s="173">
        <f>'тарифы 2018 (1)'!AX132</f>
        <v>497.08747999999997</v>
      </c>
      <c r="AF132" s="173">
        <f>'тарифы 2018 (1)'!AZ132</f>
        <v>686.4406779661017</v>
      </c>
      <c r="AG132" s="173">
        <f>'тарифы 2018 (1)'!BB132</f>
        <v>755</v>
      </c>
      <c r="AH132" s="173">
        <f>'тарифы 2018 (1)'!BD132</f>
        <v>1016</v>
      </c>
      <c r="AI132" s="173">
        <f>'тарифы 2018 (1)'!BF132</f>
        <v>564</v>
      </c>
      <c r="AJ132" s="173">
        <f>'тарифы 2018 (1)'!BH132</f>
        <v>634</v>
      </c>
      <c r="AK132" s="173">
        <f>'тарифы 2018 (1)'!BJ132</f>
        <v>404.24</v>
      </c>
      <c r="AL132" s="173">
        <f>'тарифы 2018 (1)'!BL132</f>
        <v>369</v>
      </c>
      <c r="AM132" s="173">
        <f>'тарифы 2018 (1)'!BN132</f>
        <v>577</v>
      </c>
      <c r="AN132" s="173">
        <f>'тарифы 2018 (1)'!BP132</f>
        <v>862.40000000000009</v>
      </c>
      <c r="AO132" s="325">
        <f t="shared" si="18"/>
        <v>631.66171455390895</v>
      </c>
      <c r="AP132" s="300" t="e">
        <f t="shared" si="19"/>
        <v>#REF!</v>
      </c>
    </row>
    <row r="133" spans="1:42" s="195" customFormat="1" ht="41.25" customHeight="1" thickBot="1" x14ac:dyDescent="0.3">
      <c r="A133" s="205">
        <v>58</v>
      </c>
      <c r="B133" s="24" t="s">
        <v>123</v>
      </c>
      <c r="C133" s="1390" t="s">
        <v>3</v>
      </c>
      <c r="D133" s="1390"/>
      <c r="E133" s="141" t="s">
        <v>8</v>
      </c>
      <c r="F133" s="224" t="e">
        <f>#REF!</f>
        <v>#REF!</v>
      </c>
      <c r="G133" s="141">
        <v>0.4</v>
      </c>
      <c r="H133" s="206" t="e">
        <f t="shared" si="20"/>
        <v>#REF!</v>
      </c>
      <c r="I133" s="206" t="e">
        <f>(H133*($I$9+#REF!))+H133</f>
        <v>#REF!</v>
      </c>
      <c r="J133" s="803" t="e">
        <f>'тарифы 2018 (1)'!J133</f>
        <v>#REF!</v>
      </c>
      <c r="K133" s="275" t="e">
        <f>ROUND(I133*#REF!*#REF!*#REF!,0)</f>
        <v>#REF!</v>
      </c>
      <c r="L133" s="173">
        <f>'тарифы 2018 (1)'!L133</f>
        <v>232</v>
      </c>
      <c r="M133" s="173">
        <f>'тарифы 2018 (1)'!N133</f>
        <v>173.79929381897199</v>
      </c>
      <c r="N133" s="173">
        <f>'тарифы 2018 (1)'!P133</f>
        <v>256</v>
      </c>
      <c r="O133" s="173">
        <f>'тарифы 2018 (1)'!R133</f>
        <v>230.59834032726067</v>
      </c>
      <c r="P133" s="173">
        <f>'тарифы 2018 (1)'!T133</f>
        <v>405</v>
      </c>
      <c r="Q133" s="173">
        <f>'тарифы 2018 (1)'!V133</f>
        <v>188.27390826780211</v>
      </c>
      <c r="R133" s="173">
        <f>'тарифы 2018 (1)'!X133</f>
        <v>201.69491525423729</v>
      </c>
      <c r="S133" s="173">
        <f>'тарифы 2018 (1)'!Z133</f>
        <v>308.27</v>
      </c>
      <c r="T133" s="173">
        <f>'тарифы 2018 (1)'!AB133</f>
        <v>426</v>
      </c>
      <c r="U133" s="173">
        <f>'тарифы 2018 (1)'!AD133</f>
        <v>262</v>
      </c>
      <c r="V133" s="173">
        <f>'тарифы 2018 (1)'!AF133</f>
        <v>192</v>
      </c>
      <c r="W133" s="173">
        <f>'тарифы 2018 (1)'!AH133</f>
        <v>147.49</v>
      </c>
      <c r="X133" s="173">
        <f>'тарифы 2018 (1)'!AJ133</f>
        <v>151.66999999999999</v>
      </c>
      <c r="Y133" s="173">
        <v>115</v>
      </c>
      <c r="Z133" s="173">
        <f>'тарифы 2018 (1)'!AN133</f>
        <v>224.42</v>
      </c>
      <c r="AA133" s="173">
        <f>'тарифы 2018 (1)'!AP133</f>
        <v>189.77099999999999</v>
      </c>
      <c r="AB133" s="173">
        <f>'тарифы 2018 (1)'!AR133</f>
        <v>210</v>
      </c>
      <c r="AC133" s="173">
        <f>'тарифы 2018 (1)'!AT133</f>
        <v>185.71</v>
      </c>
      <c r="AD133" s="173">
        <f>'тарифы 2018 (1)'!AV133</f>
        <v>209.60000000000002</v>
      </c>
      <c r="AE133" s="173">
        <f>'тарифы 2018 (1)'!AX133</f>
        <v>179.12729999999999</v>
      </c>
      <c r="AF133" s="173">
        <f>'тарифы 2018 (1)'!AZ133</f>
        <v>252.54237288135596</v>
      </c>
      <c r="AG133" s="173">
        <f>'тарифы 2018 (1)'!BB133</f>
        <v>272</v>
      </c>
      <c r="AH133" s="173">
        <f>'тарифы 2018 (1)'!BD133</f>
        <v>366</v>
      </c>
      <c r="AI133" s="173">
        <f>'тарифы 2018 (1)'!BF133</f>
        <v>203</v>
      </c>
      <c r="AJ133" s="173">
        <f>'тарифы 2018 (1)'!BH133</f>
        <v>229</v>
      </c>
      <c r="AK133" s="173">
        <f>'тарифы 2018 (1)'!BJ133</f>
        <v>145.76</v>
      </c>
      <c r="AL133" s="173">
        <f>'тарифы 2018 (1)'!BL133</f>
        <v>132</v>
      </c>
      <c r="AM133" s="173">
        <f>'тарифы 2018 (1)'!BN133</f>
        <v>208</v>
      </c>
      <c r="AN133" s="173">
        <f>'тарифы 2018 (1)'!BP133</f>
        <v>311.3</v>
      </c>
      <c r="AO133" s="325">
        <f t="shared" si="18"/>
        <v>227.86300450171132</v>
      </c>
      <c r="AP133" s="300" t="e">
        <f t="shared" si="19"/>
        <v>#REF!</v>
      </c>
    </row>
    <row r="134" spans="1:42" s="195" customFormat="1" ht="41.25" customHeight="1" thickBot="1" x14ac:dyDescent="0.3">
      <c r="A134" s="205">
        <v>59</v>
      </c>
      <c r="B134" s="24" t="s">
        <v>124</v>
      </c>
      <c r="C134" s="1390" t="s">
        <v>3</v>
      </c>
      <c r="D134" s="1390"/>
      <c r="E134" s="141" t="s">
        <v>8</v>
      </c>
      <c r="F134" s="224" t="e">
        <f>#REF!</f>
        <v>#REF!</v>
      </c>
      <c r="G134" s="141">
        <v>0.71</v>
      </c>
      <c r="H134" s="206" t="e">
        <f t="shared" si="20"/>
        <v>#REF!</v>
      </c>
      <c r="I134" s="206" t="e">
        <f>(H134*($I$9+#REF!))+H134</f>
        <v>#REF!</v>
      </c>
      <c r="J134" s="803" t="e">
        <f>'тарифы 2018 (1)'!J134</f>
        <v>#REF!</v>
      </c>
      <c r="K134" s="275" t="e">
        <f>ROUND(I134*#REF!*#REF!*#REF!,0)</f>
        <v>#REF!</v>
      </c>
      <c r="L134" s="173">
        <f>'тарифы 2018 (1)'!L134</f>
        <v>411</v>
      </c>
      <c r="M134" s="173">
        <f>'тарифы 2018 (1)'!N134</f>
        <v>308.49374652867516</v>
      </c>
      <c r="N134" s="173">
        <f>'тарифы 2018 (1)'!P134</f>
        <v>454</v>
      </c>
      <c r="O134" s="173">
        <f>'тарифы 2018 (1)'!R134</f>
        <v>409.31205408088755</v>
      </c>
      <c r="P134" s="173">
        <f>'тарифы 2018 (1)'!T134</f>
        <v>719</v>
      </c>
      <c r="Q134" s="173">
        <f>'тарифы 2018 (1)'!V134</f>
        <v>334.18618717534878</v>
      </c>
      <c r="R134" s="173">
        <f>'тарифы 2018 (1)'!X134</f>
        <v>357.62711864406782</v>
      </c>
      <c r="S134" s="173">
        <f>'тарифы 2018 (1)'!Z134</f>
        <v>547.17999999999995</v>
      </c>
      <c r="T134" s="173">
        <f>'тарифы 2018 (1)'!AB134</f>
        <v>755</v>
      </c>
      <c r="U134" s="173">
        <f>'тарифы 2018 (1)'!AD134</f>
        <v>465</v>
      </c>
      <c r="V134" s="173">
        <f>'тарифы 2018 (1)'!AF134</f>
        <v>340</v>
      </c>
      <c r="W134" s="173">
        <f>'тарифы 2018 (1)'!AH134</f>
        <v>261.5</v>
      </c>
      <c r="X134" s="173">
        <f>'тарифы 2018 (1)'!AJ134</f>
        <v>268.82</v>
      </c>
      <c r="Y134" s="173">
        <v>205</v>
      </c>
      <c r="Z134" s="173">
        <f>'тарифы 2018 (1)'!AN134</f>
        <v>398.34</v>
      </c>
      <c r="AA134" s="173">
        <f>'тарифы 2018 (1)'!AP134</f>
        <v>338.06199999999995</v>
      </c>
      <c r="AB134" s="173">
        <f>'тарифы 2018 (1)'!AR134</f>
        <v>372</v>
      </c>
      <c r="AC134" s="173">
        <f>'тарифы 2018 (1)'!AT134</f>
        <v>329.63</v>
      </c>
      <c r="AD134" s="173">
        <f>'тарифы 2018 (1)'!AV134</f>
        <v>371.20000000000005</v>
      </c>
      <c r="AE134" s="173">
        <f>'тарифы 2018 (1)'!AX134</f>
        <v>317.94964000000004</v>
      </c>
      <c r="AF134" s="173">
        <f>'тарифы 2018 (1)'!AZ134</f>
        <v>433.8983050847458</v>
      </c>
      <c r="AG134" s="173">
        <f>'тарифы 2018 (1)'!BB134</f>
        <v>483</v>
      </c>
      <c r="AH134" s="173">
        <f>'тарифы 2018 (1)'!BD134</f>
        <v>650</v>
      </c>
      <c r="AI134" s="173">
        <f>'тарифы 2018 (1)'!BF134</f>
        <v>361</v>
      </c>
      <c r="AJ134" s="173">
        <f>'тарифы 2018 (1)'!BH134</f>
        <v>406</v>
      </c>
      <c r="AK134" s="173">
        <f>'тарифы 2018 (1)'!BJ134</f>
        <v>258.47000000000003</v>
      </c>
      <c r="AL134" s="173">
        <f>'тарифы 2018 (1)'!BL134</f>
        <v>236</v>
      </c>
      <c r="AM134" s="173">
        <f>'тарифы 2018 (1)'!BN134</f>
        <v>369</v>
      </c>
      <c r="AN134" s="173">
        <f>'тарифы 2018 (1)'!BP134</f>
        <v>552.20000000000005</v>
      </c>
      <c r="AO134" s="325">
        <f t="shared" si="18"/>
        <v>403.89203625909391</v>
      </c>
      <c r="AP134" s="300" t="e">
        <f t="shared" si="19"/>
        <v>#REF!</v>
      </c>
    </row>
    <row r="135" spans="1:42" s="195" customFormat="1" ht="41.25" customHeight="1" thickBot="1" x14ac:dyDescent="0.3">
      <c r="A135" s="205">
        <v>60</v>
      </c>
      <c r="B135" s="24" t="s">
        <v>125</v>
      </c>
      <c r="C135" s="1390" t="s">
        <v>3</v>
      </c>
      <c r="D135" s="1390"/>
      <c r="E135" s="141" t="s">
        <v>8</v>
      </c>
      <c r="F135" s="224" t="e">
        <f>#REF!</f>
        <v>#REF!</v>
      </c>
      <c r="G135" s="141">
        <v>0.6</v>
      </c>
      <c r="H135" s="206" t="e">
        <f t="shared" si="20"/>
        <v>#REF!</v>
      </c>
      <c r="I135" s="206" t="e">
        <f>(H135*($I$9+#REF!))+H135</f>
        <v>#REF!</v>
      </c>
      <c r="J135" s="803" t="e">
        <f>'тарифы 2018 (1)'!J135</f>
        <v>#REF!</v>
      </c>
      <c r="K135" s="275" t="e">
        <f>ROUND(I135*#REF!*#REF!*#REF!,0)</f>
        <v>#REF!</v>
      </c>
      <c r="L135" s="173">
        <f>'тарифы 2018 (1)'!L135</f>
        <v>347</v>
      </c>
      <c r="M135" s="173">
        <f>'тарифы 2018 (1)'!N135</f>
        <v>260.6989407284579</v>
      </c>
      <c r="N135" s="173">
        <f>'тарифы 2018 (1)'!P135</f>
        <v>384</v>
      </c>
      <c r="O135" s="173">
        <f>'тарифы 2018 (1)'!R135</f>
        <v>345.89751049089091</v>
      </c>
      <c r="P135" s="173">
        <f>'тарифы 2018 (1)'!T135</f>
        <v>608</v>
      </c>
      <c r="Q135" s="173">
        <f>'тарифы 2018 (1)'!V135</f>
        <v>282.41086240170313</v>
      </c>
      <c r="R135" s="173">
        <f>'тарифы 2018 (1)'!X135</f>
        <v>302.54237288135596</v>
      </c>
      <c r="S135" s="173">
        <f>'тарифы 2018 (1)'!Z135</f>
        <v>462.41</v>
      </c>
      <c r="T135" s="173">
        <f>'тарифы 2018 (1)'!AB135</f>
        <v>638</v>
      </c>
      <c r="U135" s="173">
        <f>'тарифы 2018 (1)'!AD135</f>
        <v>393</v>
      </c>
      <c r="V135" s="173">
        <f>'тарифы 2018 (1)'!AF135</f>
        <v>288</v>
      </c>
      <c r="W135" s="173">
        <f>'тарифы 2018 (1)'!AH135</f>
        <v>220.71</v>
      </c>
      <c r="X135" s="173">
        <f>'тарифы 2018 (1)'!AJ135</f>
        <v>226.98</v>
      </c>
      <c r="Y135" s="173">
        <v>173</v>
      </c>
      <c r="Z135" s="173">
        <f>'тарифы 2018 (1)'!AN135</f>
        <v>336.63</v>
      </c>
      <c r="AA135" s="173">
        <f>'тарифы 2018 (1)'!AP135</f>
        <v>285.17499999999995</v>
      </c>
      <c r="AB135" s="173">
        <f>'тарифы 2018 (1)'!AR135</f>
        <v>315</v>
      </c>
      <c r="AC135" s="173">
        <f>'тарифы 2018 (1)'!AT135</f>
        <v>278.56</v>
      </c>
      <c r="AD135" s="173">
        <f>'тарифы 2018 (1)'!AV135</f>
        <v>313.60000000000002</v>
      </c>
      <c r="AE135" s="173">
        <f>'тарифы 2018 (1)'!AX135</f>
        <v>268.69622000000004</v>
      </c>
      <c r="AF135" s="173">
        <f>'тарифы 2018 (1)'!AZ135</f>
        <v>369.49152542372883</v>
      </c>
      <c r="AG135" s="173">
        <f>'тарифы 2018 (1)'!BB135</f>
        <v>408</v>
      </c>
      <c r="AH135" s="173">
        <f>'тарифы 2018 (1)'!BD135</f>
        <v>549</v>
      </c>
      <c r="AI135" s="173">
        <f>'тарифы 2018 (1)'!BF135</f>
        <v>164</v>
      </c>
      <c r="AJ135" s="173">
        <f>'тарифы 2018 (1)'!BH135</f>
        <v>343</v>
      </c>
      <c r="AK135" s="173">
        <f>'тарифы 2018 (1)'!BJ135</f>
        <v>218.64</v>
      </c>
      <c r="AL135" s="173">
        <f>'тарифы 2018 (1)'!BL135</f>
        <v>199</v>
      </c>
      <c r="AM135" s="173">
        <f>'тарифы 2018 (1)'!BN135</f>
        <v>312</v>
      </c>
      <c r="AN135" s="173">
        <f>'тарифы 2018 (1)'!BP135</f>
        <v>466.40000000000003</v>
      </c>
      <c r="AO135" s="325">
        <f t="shared" si="18"/>
        <v>336.54629075607363</v>
      </c>
      <c r="AP135" s="300" t="e">
        <f t="shared" si="19"/>
        <v>#REF!</v>
      </c>
    </row>
    <row r="136" spans="1:42" s="195" customFormat="1" ht="41.25" customHeight="1" thickBot="1" x14ac:dyDescent="0.3">
      <c r="A136" s="205">
        <v>61</v>
      </c>
      <c r="B136" s="24" t="s">
        <v>126</v>
      </c>
      <c r="C136" s="1390" t="s">
        <v>3</v>
      </c>
      <c r="D136" s="1390"/>
      <c r="E136" s="141" t="s">
        <v>8</v>
      </c>
      <c r="F136" s="224" t="e">
        <f>#REF!</f>
        <v>#REF!</v>
      </c>
      <c r="G136" s="141">
        <v>0.3</v>
      </c>
      <c r="H136" s="206" t="e">
        <f t="shared" si="20"/>
        <v>#REF!</v>
      </c>
      <c r="I136" s="206" t="e">
        <f>(H136*($I$9+#REF!))+H136</f>
        <v>#REF!</v>
      </c>
      <c r="J136" s="803" t="e">
        <f>'тарифы 2018 (1)'!J136</f>
        <v>#REF!</v>
      </c>
      <c r="K136" s="275" t="e">
        <f>ROUND(I136*#REF!*#REF!*#REF!,0)</f>
        <v>#REF!</v>
      </c>
      <c r="L136" s="173">
        <f>'тарифы 2018 (1)'!L136</f>
        <v>174</v>
      </c>
      <c r="M136" s="173">
        <f>'тарифы 2018 (1)'!N136</f>
        <v>130.34947036422895</v>
      </c>
      <c r="N136" s="173">
        <f>'тарифы 2018 (1)'!P136</f>
        <v>192</v>
      </c>
      <c r="O136" s="173">
        <f>'тарифы 2018 (1)'!R136</f>
        <v>172.94875524544545</v>
      </c>
      <c r="P136" s="173">
        <f>'тарифы 2018 (1)'!T136</f>
        <v>304</v>
      </c>
      <c r="Q136" s="173">
        <f>'тарифы 2018 (1)'!V136</f>
        <v>141.20543120085156</v>
      </c>
      <c r="R136" s="173">
        <f>'тарифы 2018 (1)'!X136</f>
        <v>151</v>
      </c>
      <c r="S136" s="173">
        <f>'тарифы 2018 (1)'!Z136</f>
        <v>231.2</v>
      </c>
      <c r="T136" s="173">
        <f>'тарифы 2018 (1)'!AB136</f>
        <v>320</v>
      </c>
      <c r="U136" s="173">
        <f>'тарифы 2018 (1)'!AD136</f>
        <v>197</v>
      </c>
      <c r="V136" s="173">
        <f>'тарифы 2018 (1)'!AF136</f>
        <v>144</v>
      </c>
      <c r="W136" s="173">
        <f>'тарифы 2018 (1)'!AH136</f>
        <v>110.88</v>
      </c>
      <c r="X136" s="173">
        <f>'тарифы 2018 (1)'!AJ136</f>
        <v>114.01</v>
      </c>
      <c r="Y136" s="173">
        <v>86</v>
      </c>
      <c r="Z136" s="173">
        <f>'тарифы 2018 (1)'!AN136</f>
        <v>168.31</v>
      </c>
      <c r="AA136" s="173">
        <f>'тарифы 2018 (1)'!AP136</f>
        <v>142.06899999999999</v>
      </c>
      <c r="AB136" s="173">
        <f>'тарифы 2018 (1)'!AR136</f>
        <v>157</v>
      </c>
      <c r="AC136" s="173">
        <f>'тарифы 2018 (1)'!AT136</f>
        <v>139.28</v>
      </c>
      <c r="AD136" s="173">
        <f>'тарифы 2018 (1)'!AV136</f>
        <v>156.80000000000001</v>
      </c>
      <c r="AE136" s="173">
        <f>'тарифы 2018 (1)'!AX136</f>
        <v>134.34284</v>
      </c>
      <c r="AF136" s="173">
        <f>'тарифы 2018 (1)'!AZ136</f>
        <v>186.4406779661017</v>
      </c>
      <c r="AG136" s="173">
        <f>'тарифы 2018 (1)'!BB136</f>
        <v>204</v>
      </c>
      <c r="AH136" s="173">
        <f>'тарифы 2018 (1)'!BD136</f>
        <v>275</v>
      </c>
      <c r="AI136" s="173">
        <f>'тарифы 2018 (1)'!BF136</f>
        <v>152</v>
      </c>
      <c r="AJ136" s="173">
        <f>'тарифы 2018 (1)'!BH136</f>
        <v>171</v>
      </c>
      <c r="AK136" s="173">
        <f>'тарифы 2018 (1)'!BJ136</f>
        <v>109.32</v>
      </c>
      <c r="AL136" s="173">
        <f>'тарифы 2018 (1)'!BL136</f>
        <v>100</v>
      </c>
      <c r="AM136" s="173">
        <f>'тарифы 2018 (1)'!BN136</f>
        <v>156</v>
      </c>
      <c r="AN136" s="173">
        <f>'тарифы 2018 (1)'!BP136</f>
        <v>233.20000000000002</v>
      </c>
      <c r="AO136" s="325">
        <f t="shared" si="18"/>
        <v>170.8053853371251</v>
      </c>
      <c r="AP136" s="300" t="e">
        <f t="shared" si="19"/>
        <v>#REF!</v>
      </c>
    </row>
    <row r="137" spans="1:42" s="195" customFormat="1" ht="41.25" customHeight="1" thickBot="1" x14ac:dyDescent="0.3">
      <c r="A137" s="205">
        <v>62</v>
      </c>
      <c r="B137" s="24" t="s">
        <v>127</v>
      </c>
      <c r="C137" s="1390" t="s">
        <v>3</v>
      </c>
      <c r="D137" s="1390"/>
      <c r="E137" s="141" t="s">
        <v>8</v>
      </c>
      <c r="F137" s="224" t="e">
        <f>#REF!</f>
        <v>#REF!</v>
      </c>
      <c r="G137" s="141">
        <v>0.3</v>
      </c>
      <c r="H137" s="206" t="e">
        <f t="shared" si="20"/>
        <v>#REF!</v>
      </c>
      <c r="I137" s="206" t="e">
        <f>(H137*($I$9+#REF!))+H137</f>
        <v>#REF!</v>
      </c>
      <c r="J137" s="803" t="e">
        <f>'тарифы 2018 (1)'!J137</f>
        <v>#REF!</v>
      </c>
      <c r="K137" s="275" t="e">
        <f>ROUND(I137*#REF!*#REF!*#REF!,0)</f>
        <v>#REF!</v>
      </c>
      <c r="L137" s="173">
        <f>'тарифы 2018 (1)'!L137</f>
        <v>174</v>
      </c>
      <c r="M137" s="173">
        <f>'тарифы 2018 (1)'!N137</f>
        <v>130.34947036422895</v>
      </c>
      <c r="N137" s="173">
        <f>'тарифы 2018 (1)'!P137</f>
        <v>192</v>
      </c>
      <c r="O137" s="173">
        <f>'тарифы 2018 (1)'!R137</f>
        <v>172.94875524544545</v>
      </c>
      <c r="P137" s="173">
        <f>'тарифы 2018 (1)'!T137</f>
        <v>304</v>
      </c>
      <c r="Q137" s="173">
        <f>'тарифы 2018 (1)'!V137</f>
        <v>141.20543120085156</v>
      </c>
      <c r="R137" s="173">
        <f>'тарифы 2018 (1)'!X137</f>
        <v>151</v>
      </c>
      <c r="S137" s="173">
        <f>'тарифы 2018 (1)'!Z137</f>
        <v>231.2</v>
      </c>
      <c r="T137" s="173">
        <f>'тарифы 2018 (1)'!AB137</f>
        <v>320</v>
      </c>
      <c r="U137" s="173">
        <f>'тарифы 2018 (1)'!AD137</f>
        <v>197</v>
      </c>
      <c r="V137" s="173">
        <f>'тарифы 2018 (1)'!AF137</f>
        <v>144</v>
      </c>
      <c r="W137" s="173">
        <f>'тарифы 2018 (1)'!AH137</f>
        <v>110.88</v>
      </c>
      <c r="X137" s="173">
        <f>'тарифы 2018 (1)'!AJ137</f>
        <v>114.01</v>
      </c>
      <c r="Y137" s="173">
        <v>86</v>
      </c>
      <c r="Z137" s="173">
        <f>'тарифы 2018 (1)'!AN137</f>
        <v>168.31</v>
      </c>
      <c r="AA137" s="173">
        <f>'тарифы 2018 (1)'!AP137</f>
        <v>142.06899999999999</v>
      </c>
      <c r="AB137" s="173">
        <f>'тарифы 2018 (1)'!AR137</f>
        <v>157</v>
      </c>
      <c r="AC137" s="173">
        <f>'тарифы 2018 (1)'!AT137</f>
        <v>139.28</v>
      </c>
      <c r="AD137" s="173">
        <f>'тарифы 2018 (1)'!AV137</f>
        <v>156.80000000000001</v>
      </c>
      <c r="AE137" s="173">
        <f>'тарифы 2018 (1)'!AX137</f>
        <v>134.34284</v>
      </c>
      <c r="AF137" s="173">
        <f>'тарифы 2018 (1)'!AZ137</f>
        <v>186.4406779661017</v>
      </c>
      <c r="AG137" s="173">
        <f>'тарифы 2018 (1)'!BB137</f>
        <v>204</v>
      </c>
      <c r="AH137" s="173">
        <f>'тарифы 2018 (1)'!BD137</f>
        <v>275</v>
      </c>
      <c r="AI137" s="173">
        <f>'тарифы 2018 (1)'!BF137</f>
        <v>152</v>
      </c>
      <c r="AJ137" s="173">
        <f>'тарифы 2018 (1)'!BH137</f>
        <v>171</v>
      </c>
      <c r="AK137" s="173">
        <f>'тарифы 2018 (1)'!BJ137</f>
        <v>109.32</v>
      </c>
      <c r="AL137" s="173">
        <f>'тарифы 2018 (1)'!BL137</f>
        <v>100</v>
      </c>
      <c r="AM137" s="173">
        <f>'тарифы 2018 (1)'!BN137</f>
        <v>156</v>
      </c>
      <c r="AN137" s="173">
        <f>'тарифы 2018 (1)'!BP137</f>
        <v>233.20000000000002</v>
      </c>
      <c r="AO137" s="325">
        <f t="shared" si="18"/>
        <v>170.8053853371251</v>
      </c>
      <c r="AP137" s="300" t="e">
        <f t="shared" si="19"/>
        <v>#REF!</v>
      </c>
    </row>
    <row r="138" spans="1:42" s="195" customFormat="1" ht="41.25" customHeight="1" thickBot="1" x14ac:dyDescent="0.3">
      <c r="A138" s="205">
        <v>63</v>
      </c>
      <c r="B138" s="24" t="s">
        <v>128</v>
      </c>
      <c r="C138" s="1390" t="s">
        <v>3</v>
      </c>
      <c r="D138" s="1390"/>
      <c r="E138" s="141" t="s">
        <v>8</v>
      </c>
      <c r="F138" s="224" t="e">
        <f>#REF!</f>
        <v>#REF!</v>
      </c>
      <c r="G138" s="141">
        <v>1.1100000000000001</v>
      </c>
      <c r="H138" s="206" t="e">
        <f t="shared" si="20"/>
        <v>#REF!</v>
      </c>
      <c r="I138" s="206" t="e">
        <f>(H138*($I$9+#REF!))+H138</f>
        <v>#REF!</v>
      </c>
      <c r="J138" s="803" t="e">
        <f>'тарифы 2018 (1)'!J138</f>
        <v>#REF!</v>
      </c>
      <c r="K138" s="275" t="e">
        <f>ROUND(I138*#REF!*#REF!*#REF!,0)</f>
        <v>#REF!</v>
      </c>
      <c r="L138" s="173">
        <f>'тарифы 2018 (1)'!L138</f>
        <v>643</v>
      </c>
      <c r="M138" s="173">
        <f>'тарифы 2018 (1)'!N138</f>
        <v>482.29304034764721</v>
      </c>
      <c r="N138" s="173">
        <f>'тарифы 2018 (1)'!P138</f>
        <v>710</v>
      </c>
      <c r="O138" s="173">
        <f>'тарифы 2018 (1)'!R138</f>
        <v>639.91039440814836</v>
      </c>
      <c r="P138" s="173">
        <f>'тарифы 2018 (1)'!T138</f>
        <v>1125</v>
      </c>
      <c r="Q138" s="173">
        <f>'тарифы 2018 (1)'!V138</f>
        <v>522.46009544315086</v>
      </c>
      <c r="R138" s="173">
        <f>'тарифы 2018 (1)'!X138</f>
        <v>543</v>
      </c>
      <c r="S138" s="173">
        <f>'тарифы 2018 (1)'!Z138</f>
        <v>855.46</v>
      </c>
      <c r="T138" s="173">
        <f>'тарифы 2018 (1)'!AB138</f>
        <v>1181</v>
      </c>
      <c r="U138" s="173">
        <f>'тарифы 2018 (1)'!AD138</f>
        <v>727</v>
      </c>
      <c r="V138" s="173">
        <f>'тарифы 2018 (1)'!AF138</f>
        <v>532</v>
      </c>
      <c r="W138" s="173">
        <f>'тарифы 2018 (1)'!AH138</f>
        <v>408.99</v>
      </c>
      <c r="X138" s="173">
        <f>'тарифы 2018 (1)'!AJ138</f>
        <v>420.49</v>
      </c>
      <c r="Y138" s="411">
        <v>320</v>
      </c>
      <c r="Z138" s="173">
        <f>'тарифы 2018 (1)'!AN138</f>
        <v>622.76</v>
      </c>
      <c r="AA138" s="173">
        <f>'тарифы 2018 (1)'!AP138</f>
        <v>871.07999999999993</v>
      </c>
      <c r="AB138" s="173">
        <f>'тарифы 2018 (1)'!AR138</f>
        <v>582</v>
      </c>
      <c r="AC138" s="173">
        <f>'тарифы 2018 (1)'!AT138</f>
        <v>515.34</v>
      </c>
      <c r="AD138" s="173">
        <f>'тарифы 2018 (1)'!AV138</f>
        <v>579.20000000000005</v>
      </c>
      <c r="AE138" s="173">
        <f>'тарифы 2018 (1)'!AX138</f>
        <v>447.82352000000003</v>
      </c>
      <c r="AF138" s="173">
        <f>'тарифы 2018 (1)'!AZ138</f>
        <v>686.4406779661017</v>
      </c>
      <c r="AG138" s="173">
        <f>'тарифы 2018 (1)'!BB138</f>
        <v>755</v>
      </c>
      <c r="AH138" s="173">
        <f>'тарифы 2018 (1)'!BD138</f>
        <v>1016</v>
      </c>
      <c r="AI138" s="173">
        <f>'тарифы 2018 (1)'!BF138</f>
        <v>564</v>
      </c>
      <c r="AJ138" s="173">
        <f>'тарифы 2018 (1)'!BH138</f>
        <v>634</v>
      </c>
      <c r="AK138" s="173">
        <f>'тарифы 2018 (1)'!BJ138</f>
        <v>404.24</v>
      </c>
      <c r="AL138" s="173">
        <f>'тарифы 2018 (1)'!BL138</f>
        <v>369</v>
      </c>
      <c r="AM138" s="173">
        <f>'тарифы 2018 (1)'!BN138</f>
        <v>577</v>
      </c>
      <c r="AN138" s="173">
        <f>'тарифы 2018 (1)'!BP138</f>
        <v>862.40000000000009</v>
      </c>
      <c r="AO138" s="325">
        <f t="shared" si="18"/>
        <v>641.27199062638113</v>
      </c>
      <c r="AP138" s="300" t="e">
        <f t="shared" si="19"/>
        <v>#REF!</v>
      </c>
    </row>
    <row r="139" spans="1:42" s="195" customFormat="1" ht="41.25" customHeight="1" thickBot="1" x14ac:dyDescent="0.3">
      <c r="A139" s="205">
        <v>64</v>
      </c>
      <c r="B139" s="24" t="s">
        <v>129</v>
      </c>
      <c r="C139" s="1390" t="s">
        <v>3</v>
      </c>
      <c r="D139" s="1390"/>
      <c r="E139" s="141" t="s">
        <v>8</v>
      </c>
      <c r="F139" s="224" t="e">
        <f>#REF!</f>
        <v>#REF!</v>
      </c>
      <c r="G139" s="141">
        <v>0.4</v>
      </c>
      <c r="H139" s="206" t="e">
        <f t="shared" si="20"/>
        <v>#REF!</v>
      </c>
      <c r="I139" s="206" t="e">
        <f>(H139*($I$9+#REF!))+H139</f>
        <v>#REF!</v>
      </c>
      <c r="J139" s="803" t="e">
        <f>'тарифы 2018 (1)'!J139</f>
        <v>#REF!</v>
      </c>
      <c r="K139" s="275" t="e">
        <f>ROUND(I139*#REF!*#REF!*#REF!,0)</f>
        <v>#REF!</v>
      </c>
      <c r="L139" s="173">
        <f>'тарифы 2018 (1)'!L139</f>
        <v>232</v>
      </c>
      <c r="M139" s="173">
        <f>'тарифы 2018 (1)'!N139</f>
        <v>173.79929381897199</v>
      </c>
      <c r="N139" s="173">
        <f>'тарифы 2018 (1)'!P139</f>
        <v>256</v>
      </c>
      <c r="O139" s="173">
        <f>'тарифы 2018 (1)'!R139</f>
        <v>230.59834032726067</v>
      </c>
      <c r="P139" s="173">
        <f>'тарифы 2018 (1)'!T139</f>
        <v>405</v>
      </c>
      <c r="Q139" s="173">
        <f>'тарифы 2018 (1)'!V139</f>
        <v>188.27390826780211</v>
      </c>
      <c r="R139" s="173"/>
      <c r="S139" s="173">
        <f>'тарифы 2018 (1)'!Z139</f>
        <v>308.27</v>
      </c>
      <c r="T139" s="173">
        <f>'тарифы 2018 (1)'!AB139</f>
        <v>426</v>
      </c>
      <c r="U139" s="173">
        <f>'тарифы 2018 (1)'!AD139</f>
        <v>262</v>
      </c>
      <c r="V139" s="173">
        <f>'тарифы 2018 (1)'!AF139</f>
        <v>192</v>
      </c>
      <c r="W139" s="173">
        <f>'тарифы 2018 (1)'!AH139</f>
        <v>147.49</v>
      </c>
      <c r="X139" s="173">
        <f>'тарифы 2018 (1)'!AJ139</f>
        <v>151.66999999999999</v>
      </c>
      <c r="Y139" s="411">
        <v>115</v>
      </c>
      <c r="Z139" s="173">
        <f>'тарифы 2018 (1)'!AN139</f>
        <v>224.42</v>
      </c>
      <c r="AA139" s="173">
        <f>'тарифы 2018 (1)'!AP139</f>
        <v>435.53999999999996</v>
      </c>
      <c r="AB139" s="173">
        <f>'тарифы 2018 (1)'!AR139</f>
        <v>210</v>
      </c>
      <c r="AC139" s="173">
        <f>'тарифы 2018 (1)'!AT139</f>
        <v>185.71</v>
      </c>
      <c r="AD139" s="173">
        <f>'тарифы 2018 (1)'!AV139</f>
        <v>209.60000000000002</v>
      </c>
      <c r="AE139" s="173">
        <f>'тарифы 2018 (1)'!AX139</f>
        <v>58.212419999999995</v>
      </c>
      <c r="AF139" s="173">
        <f>'тарифы 2018 (1)'!AZ139</f>
        <v>252.54237288135596</v>
      </c>
      <c r="AG139" s="173">
        <f>'тарифы 2018 (1)'!BB139</f>
        <v>272</v>
      </c>
      <c r="AH139" s="173">
        <f>'тарифы 2018 (1)'!BD139</f>
        <v>366</v>
      </c>
      <c r="AI139" s="173">
        <f>'тарифы 2018 (1)'!BF139</f>
        <v>203</v>
      </c>
      <c r="AJ139" s="173">
        <f>'тарифы 2018 (1)'!BH139</f>
        <v>229</v>
      </c>
      <c r="AK139" s="173">
        <f>'тарифы 2018 (1)'!BJ139</f>
        <v>145.76</v>
      </c>
      <c r="AL139" s="173">
        <f>'тарифы 2018 (1)'!BL139</f>
        <v>132</v>
      </c>
      <c r="AM139" s="173">
        <f>'тарифы 2018 (1)'!BN139</f>
        <v>208</v>
      </c>
      <c r="AN139" s="173">
        <f>'тарифы 2018 (1)'!BP139</f>
        <v>311.3</v>
      </c>
      <c r="AO139" s="325">
        <f t="shared" si="18"/>
        <v>233.25665483197827</v>
      </c>
      <c r="AP139" s="300" t="e">
        <f t="shared" si="19"/>
        <v>#REF!</v>
      </c>
    </row>
    <row r="140" spans="1:42" s="195" customFormat="1" ht="41.25" customHeight="1" thickBot="1" x14ac:dyDescent="0.3">
      <c r="A140" s="205">
        <v>65</v>
      </c>
      <c r="B140" s="24" t="s">
        <v>130</v>
      </c>
      <c r="C140" s="1390" t="s">
        <v>3</v>
      </c>
      <c r="D140" s="1390"/>
      <c r="E140" s="141" t="s">
        <v>8</v>
      </c>
      <c r="F140" s="224" t="e">
        <f>#REF!</f>
        <v>#REF!</v>
      </c>
      <c r="G140" s="141">
        <v>0.71</v>
      </c>
      <c r="H140" s="206" t="e">
        <f t="shared" si="20"/>
        <v>#REF!</v>
      </c>
      <c r="I140" s="206" t="e">
        <f>(H140*($I$9+#REF!))+H140</f>
        <v>#REF!</v>
      </c>
      <c r="J140" s="803" t="e">
        <f>'тарифы 2018 (1)'!J140</f>
        <v>#REF!</v>
      </c>
      <c r="K140" s="275" t="e">
        <f>ROUND(I140*#REF!*#REF!*#REF!,0)</f>
        <v>#REF!</v>
      </c>
      <c r="L140" s="173">
        <f>'тарифы 2018 (1)'!L140</f>
        <v>411</v>
      </c>
      <c r="M140" s="173">
        <f>'тарифы 2018 (1)'!N140</f>
        <v>308.49374652867516</v>
      </c>
      <c r="N140" s="173">
        <f>'тарифы 2018 (1)'!P140</f>
        <v>454</v>
      </c>
      <c r="O140" s="173">
        <f>'тарифы 2018 (1)'!R140</f>
        <v>409.31205408088755</v>
      </c>
      <c r="P140" s="173">
        <f>'тарифы 2018 (1)'!T140</f>
        <v>719</v>
      </c>
      <c r="Q140" s="173">
        <f>'тарифы 2018 (1)'!V140</f>
        <v>334.18618717534878</v>
      </c>
      <c r="R140" s="173"/>
      <c r="S140" s="173">
        <f>'тарифы 2018 (1)'!Z140</f>
        <v>547.17999999999995</v>
      </c>
      <c r="T140" s="173">
        <f>'тарифы 2018 (1)'!AB140</f>
        <v>755</v>
      </c>
      <c r="U140" s="173">
        <f>'тарифы 2018 (1)'!AD140</f>
        <v>465</v>
      </c>
      <c r="V140" s="173">
        <f>'тарифы 2018 (1)'!AF140</f>
        <v>340</v>
      </c>
      <c r="W140" s="173">
        <f>'тарифы 2018 (1)'!AH140</f>
        <v>261.5</v>
      </c>
      <c r="X140" s="173">
        <f>'тарифы 2018 (1)'!AJ140</f>
        <v>268.82</v>
      </c>
      <c r="Y140" s="411">
        <v>205</v>
      </c>
      <c r="Z140" s="173">
        <f>'тарифы 2018 (1)'!AN140</f>
        <v>398.34</v>
      </c>
      <c r="AA140" s="173">
        <f>'тарифы 2018 (1)'!AP140</f>
        <v>435.53999999999996</v>
      </c>
      <c r="AB140" s="173">
        <f>'тарифы 2018 (1)'!AR140</f>
        <v>372</v>
      </c>
      <c r="AC140" s="173">
        <f>'тарифы 2018 (1)'!AT140</f>
        <v>329.63</v>
      </c>
      <c r="AD140" s="173">
        <f>'тарифы 2018 (1)'!AV140</f>
        <v>371.20000000000005</v>
      </c>
      <c r="AE140" s="173">
        <f>'тарифы 2018 (1)'!AX140</f>
        <v>58.212419999999995</v>
      </c>
      <c r="AF140" s="173">
        <f>'тарифы 2018 (1)'!AZ140</f>
        <v>433.8983050847458</v>
      </c>
      <c r="AG140" s="173">
        <f>'тарифы 2018 (1)'!BB140</f>
        <v>483</v>
      </c>
      <c r="AH140" s="173">
        <f>'тарифы 2018 (1)'!BD140</f>
        <v>650</v>
      </c>
      <c r="AI140" s="173">
        <f>'тарифы 2018 (1)'!BF140</f>
        <v>361</v>
      </c>
      <c r="AJ140" s="173">
        <f>'тарифы 2018 (1)'!BH140</f>
        <v>406</v>
      </c>
      <c r="AK140" s="173">
        <f>'тарифы 2018 (1)'!BJ140</f>
        <v>258.47000000000003</v>
      </c>
      <c r="AL140" s="173">
        <f>'тарифы 2018 (1)'!BL140</f>
        <v>236</v>
      </c>
      <c r="AM140" s="173">
        <f>'тарифы 2018 (1)'!BN140</f>
        <v>369</v>
      </c>
      <c r="AN140" s="173">
        <f>'тарифы 2018 (1)'!BP140</f>
        <v>552.20000000000005</v>
      </c>
      <c r="AO140" s="325">
        <f t="shared" si="18"/>
        <v>399.7493826024878</v>
      </c>
      <c r="AP140" s="300" t="e">
        <f t="shared" si="19"/>
        <v>#REF!</v>
      </c>
    </row>
    <row r="141" spans="1:42" s="195" customFormat="1" ht="41.25" customHeight="1" thickBot="1" x14ac:dyDescent="0.3">
      <c r="A141" s="205">
        <v>66</v>
      </c>
      <c r="B141" s="24" t="s">
        <v>131</v>
      </c>
      <c r="C141" s="1390" t="s">
        <v>3</v>
      </c>
      <c r="D141" s="1390"/>
      <c r="E141" s="141" t="s">
        <v>8</v>
      </c>
      <c r="F141" s="224" t="e">
        <f>#REF!</f>
        <v>#REF!</v>
      </c>
      <c r="G141" s="141">
        <v>1</v>
      </c>
      <c r="H141" s="206" t="e">
        <f t="shared" si="20"/>
        <v>#REF!</v>
      </c>
      <c r="I141" s="206" t="e">
        <f>(H141*($I$9+#REF!))+H141</f>
        <v>#REF!</v>
      </c>
      <c r="J141" s="803" t="e">
        <f>'тарифы 2018 (1)'!J141</f>
        <v>#REF!</v>
      </c>
      <c r="K141" s="275" t="e">
        <f>ROUND(I141*#REF!*#REF!*#REF!,0)</f>
        <v>#REF!</v>
      </c>
      <c r="L141" s="173">
        <f>'тарифы 2018 (1)'!L141</f>
        <v>579</v>
      </c>
      <c r="M141" s="173">
        <f>'тарифы 2018 (1)'!N141</f>
        <v>434.49823454742989</v>
      </c>
      <c r="N141" s="173">
        <f>'тарифы 2018 (1)'!P141</f>
        <v>640</v>
      </c>
      <c r="O141" s="173">
        <f>'тарифы 2018 (1)'!R141</f>
        <v>576.49585081815155</v>
      </c>
      <c r="P141" s="173">
        <f>'тарифы 2018 (1)'!T141</f>
        <v>1013</v>
      </c>
      <c r="Q141" s="173">
        <f>'тарифы 2018 (1)'!V141</f>
        <v>470.68477066950527</v>
      </c>
      <c r="R141" s="173">
        <f>'тарифы 2018 (1)'!X141</f>
        <v>503</v>
      </c>
      <c r="S141" s="173">
        <f>'тарифы 2018 (1)'!Z141</f>
        <v>770.68</v>
      </c>
      <c r="T141" s="173">
        <f>'тарифы 2018 (1)'!AB141</f>
        <v>1064</v>
      </c>
      <c r="U141" s="173">
        <f>'тарифы 2018 (1)'!AD141</f>
        <v>655</v>
      </c>
      <c r="V141" s="173">
        <f>'тарифы 2018 (1)'!AF141</f>
        <v>479</v>
      </c>
      <c r="W141" s="173">
        <f>'тарифы 2018 (1)'!AH141</f>
        <v>368.19</v>
      </c>
      <c r="X141" s="173">
        <f>'тарифы 2018 (1)'!AJ141</f>
        <v>378.65</v>
      </c>
      <c r="Y141" s="173">
        <v>288</v>
      </c>
      <c r="Z141" s="173">
        <f>'тарифы 2018 (1)'!AN141</f>
        <v>561.04999999999995</v>
      </c>
      <c r="AA141" s="173">
        <f>'тарифы 2018 (1)'!AP141</f>
        <v>474.94599999999997</v>
      </c>
      <c r="AB141" s="173">
        <f>'тарифы 2018 (1)'!AR141</f>
        <v>524</v>
      </c>
      <c r="AC141" s="173">
        <f>'тарифы 2018 (1)'!AT141</f>
        <v>464.27</v>
      </c>
      <c r="AD141" s="173">
        <f>'тарифы 2018 (1)'!AV141</f>
        <v>521.6</v>
      </c>
      <c r="AE141" s="173">
        <f>'тарифы 2018 (1)'!AX141</f>
        <v>447.82352000000003</v>
      </c>
      <c r="AF141" s="173">
        <f>'тарифы 2018 (1)'!AZ141</f>
        <v>622.03389830508479</v>
      </c>
      <c r="AG141" s="173">
        <f>'тарифы 2018 (1)'!BB141</f>
        <v>681</v>
      </c>
      <c r="AH141" s="173">
        <f>'тарифы 2018 (1)'!BD141</f>
        <v>916</v>
      </c>
      <c r="AI141" s="173">
        <f>'тарифы 2018 (1)'!BF141</f>
        <v>508</v>
      </c>
      <c r="AJ141" s="173">
        <f>'тарифы 2018 (1)'!BH141</f>
        <v>572</v>
      </c>
      <c r="AK141" s="173">
        <f>'тарифы 2018 (1)'!BJ141</f>
        <v>364.41</v>
      </c>
      <c r="AL141" s="173">
        <f>'тарифы 2018 (1)'!BL141</f>
        <v>332</v>
      </c>
      <c r="AM141" s="173">
        <f>'тарифы 2018 (1)'!BN141</f>
        <v>519</v>
      </c>
      <c r="AN141" s="173">
        <f>'тарифы 2018 (1)'!BP141</f>
        <v>777.7</v>
      </c>
      <c r="AO141" s="325">
        <f t="shared" si="18"/>
        <v>569.17352670138519</v>
      </c>
      <c r="AP141" s="300" t="e">
        <f t="shared" si="19"/>
        <v>#REF!</v>
      </c>
    </row>
    <row r="142" spans="1:42" s="195" customFormat="1" ht="41.25" customHeight="1" thickBot="1" x14ac:dyDescent="0.3">
      <c r="A142" s="205">
        <v>67</v>
      </c>
      <c r="B142" s="24" t="s">
        <v>132</v>
      </c>
      <c r="C142" s="1390" t="s">
        <v>3</v>
      </c>
      <c r="D142" s="1390"/>
      <c r="E142" s="141" t="s">
        <v>8</v>
      </c>
      <c r="F142" s="224" t="e">
        <f>#REF!</f>
        <v>#REF!</v>
      </c>
      <c r="G142" s="141">
        <v>0.63</v>
      </c>
      <c r="H142" s="206" t="e">
        <f t="shared" si="20"/>
        <v>#REF!</v>
      </c>
      <c r="I142" s="206" t="e">
        <f>(H142*($I$9+#REF!))+H142</f>
        <v>#REF!</v>
      </c>
      <c r="J142" s="803" t="e">
        <f>'тарифы 2018 (1)'!J142</f>
        <v>#REF!</v>
      </c>
      <c r="K142" s="275" t="e">
        <f>ROUND(I142*#REF!*#REF!*#REF!,0)</f>
        <v>#REF!</v>
      </c>
      <c r="L142" s="173">
        <f>'тарифы 2018 (1)'!L142</f>
        <v>365</v>
      </c>
      <c r="M142" s="173">
        <f>'тарифы 2018 (1)'!N142</f>
        <v>273.73388776488082</v>
      </c>
      <c r="N142" s="173">
        <f>'тарифы 2018 (1)'!P142</f>
        <v>403</v>
      </c>
      <c r="O142" s="173">
        <f>'тарифы 2018 (1)'!R142</f>
        <v>363.19238601543543</v>
      </c>
      <c r="P142" s="173">
        <f>'тарифы 2018 (1)'!T142</f>
        <v>638</v>
      </c>
      <c r="Q142" s="173">
        <f>'тарифы 2018 (1)'!V142</f>
        <v>296.53140552178837</v>
      </c>
      <c r="R142" s="173">
        <f>'тарифы 2018 (1)'!X142</f>
        <v>317</v>
      </c>
      <c r="S142" s="173">
        <f>'тарифы 2018 (1)'!Z142</f>
        <v>485.53</v>
      </c>
      <c r="T142" s="173">
        <f>'тарифы 2018 (1)'!AB142</f>
        <v>670</v>
      </c>
      <c r="U142" s="173">
        <f>'тарифы 2018 (1)'!AD142</f>
        <v>413</v>
      </c>
      <c r="V142" s="173">
        <f>'тарифы 2018 (1)'!AF142</f>
        <v>302</v>
      </c>
      <c r="W142" s="173">
        <f>'тарифы 2018 (1)'!AH142</f>
        <v>232.21</v>
      </c>
      <c r="X142" s="173">
        <f>'тарифы 2018 (1)'!AJ142</f>
        <v>238.49</v>
      </c>
      <c r="Y142" s="411">
        <v>288</v>
      </c>
      <c r="Z142" s="173">
        <f>'тарифы 2018 (1)'!AN142</f>
        <v>353.46</v>
      </c>
      <c r="AA142" s="173">
        <f>'тарифы 2018 (1)'!AP142</f>
        <v>386.80099999999999</v>
      </c>
      <c r="AB142" s="173">
        <f>'тарифы 2018 (1)'!AR142</f>
        <v>330</v>
      </c>
      <c r="AC142" s="173">
        <f>'тарифы 2018 (1)'!AT142</f>
        <v>292.49</v>
      </c>
      <c r="AD142" s="173">
        <f>'тарифы 2018 (1)'!AV142</f>
        <v>329.6</v>
      </c>
      <c r="AE142" s="173">
        <f>'тарифы 2018 (1)'!AX142</f>
        <v>282.12418000000002</v>
      </c>
      <c r="AF142" s="173">
        <f>'тарифы 2018 (1)'!AZ142</f>
        <v>440.67796610169495</v>
      </c>
      <c r="AG142" s="173">
        <f>'тарифы 2018 (1)'!BB142</f>
        <v>429</v>
      </c>
      <c r="AH142" s="173">
        <f>'тарифы 2018 (1)'!BD142</f>
        <v>577</v>
      </c>
      <c r="AI142" s="173">
        <f>'тарифы 2018 (1)'!BF142</f>
        <v>320</v>
      </c>
      <c r="AJ142" s="173">
        <f>'тарифы 2018 (1)'!BH142</f>
        <v>360</v>
      </c>
      <c r="AK142" s="173">
        <f>'тарифы 2018 (1)'!BJ142</f>
        <v>229.66</v>
      </c>
      <c r="AL142" s="173">
        <f>'тарифы 2018 (1)'!BL142</f>
        <v>209</v>
      </c>
      <c r="AM142" s="173">
        <f>'тарифы 2018 (1)'!BN142</f>
        <v>327</v>
      </c>
      <c r="AN142" s="173">
        <f>'тарифы 2018 (1)'!BP142</f>
        <v>489.50000000000006</v>
      </c>
      <c r="AO142" s="325">
        <f t="shared" si="18"/>
        <v>366.96554570357932</v>
      </c>
      <c r="AP142" s="300" t="e">
        <f t="shared" si="19"/>
        <v>#REF!</v>
      </c>
    </row>
    <row r="143" spans="1:42" s="195" customFormat="1" ht="41.25" customHeight="1" thickBot="1" x14ac:dyDescent="0.3">
      <c r="A143" s="205">
        <v>68</v>
      </c>
      <c r="B143" s="24" t="s">
        <v>133</v>
      </c>
      <c r="C143" s="1390" t="s">
        <v>3</v>
      </c>
      <c r="D143" s="1390"/>
      <c r="E143" s="141" t="s">
        <v>8</v>
      </c>
      <c r="F143" s="224" t="e">
        <f>#REF!</f>
        <v>#REF!</v>
      </c>
      <c r="G143" s="141">
        <v>0.7</v>
      </c>
      <c r="H143" s="206" t="e">
        <f t="shared" si="20"/>
        <v>#REF!</v>
      </c>
      <c r="I143" s="206" t="e">
        <f>(H143*($I$9+#REF!))+H143</f>
        <v>#REF!</v>
      </c>
      <c r="J143" s="803" t="e">
        <f>'тарифы 2018 (1)'!J143</f>
        <v>#REF!</v>
      </c>
      <c r="K143" s="275" t="e">
        <f>ROUND(I143*#REF!*#REF!*#REF!,0)</f>
        <v>#REF!</v>
      </c>
      <c r="L143" s="173">
        <f>'тарифы 2018 (1)'!L143</f>
        <v>405</v>
      </c>
      <c r="M143" s="173">
        <f>'тарифы 2018 (1)'!N143</f>
        <v>304.14876418320097</v>
      </c>
      <c r="N143" s="173">
        <f>'тарифы 2018 (1)'!P143</f>
        <v>448</v>
      </c>
      <c r="O143" s="173">
        <f>'тарифы 2018 (1)'!R143</f>
        <v>403.54709557270604</v>
      </c>
      <c r="P143" s="173">
        <f>'тарифы 2018 (1)'!T143</f>
        <v>709</v>
      </c>
      <c r="Q143" s="173">
        <f>'тарифы 2018 (1)'!V143</f>
        <v>329.47933946865368</v>
      </c>
      <c r="R143" s="173">
        <f>'тарифы 2018 (1)'!X143</f>
        <v>352</v>
      </c>
      <c r="S143" s="173">
        <f>'тарифы 2018 (1)'!Z143</f>
        <v>539.48</v>
      </c>
      <c r="T143" s="173">
        <f>'тарифы 2018 (1)'!AB143</f>
        <v>745</v>
      </c>
      <c r="U143" s="173">
        <f>'тарифы 2018 (1)'!AD143</f>
        <v>459</v>
      </c>
      <c r="V143" s="173">
        <f>'тарифы 2018 (1)'!AF143</f>
        <v>336</v>
      </c>
      <c r="W143" s="173">
        <f>'тарифы 2018 (1)'!AH143</f>
        <v>257.32</v>
      </c>
      <c r="X143" s="173">
        <f>'тарифы 2018 (1)'!AJ143</f>
        <v>264.64</v>
      </c>
      <c r="Y143" s="173">
        <v>202</v>
      </c>
      <c r="Z143" s="173">
        <f>'тарифы 2018 (1)'!AN143</f>
        <v>392.73</v>
      </c>
      <c r="AA143" s="173">
        <f>'тарифы 2018 (1)'!AP143</f>
        <v>331.84</v>
      </c>
      <c r="AB143" s="173">
        <f>'тарифы 2018 (1)'!AR143</f>
        <v>367</v>
      </c>
      <c r="AC143" s="173">
        <f>'тарифы 2018 (1)'!AT143</f>
        <v>324.99</v>
      </c>
      <c r="AD143" s="173">
        <f>'тарифы 2018 (1)'!AV143</f>
        <v>364.8</v>
      </c>
      <c r="AE143" s="173">
        <f>'тарифы 2018 (1)'!AX143</f>
        <v>510.51544000000001</v>
      </c>
      <c r="AF143" s="173">
        <f>'тарифы 2018 (1)'!AZ143</f>
        <v>433.8983050847458</v>
      </c>
      <c r="AG143" s="173">
        <f>'тарифы 2018 (1)'!BB143</f>
        <v>476</v>
      </c>
      <c r="AH143" s="173">
        <f>'тарифы 2018 (1)'!BD143</f>
        <v>641</v>
      </c>
      <c r="AI143" s="173">
        <f>'тарифы 2018 (1)'!BF143</f>
        <v>356</v>
      </c>
      <c r="AJ143" s="173">
        <f>'тарифы 2018 (1)'!BH143</f>
        <v>400</v>
      </c>
      <c r="AK143" s="173">
        <f>'тарифы 2018 (1)'!BJ143</f>
        <v>255.08</v>
      </c>
      <c r="AL143" s="173">
        <f>'тарифы 2018 (1)'!BL143</f>
        <v>232</v>
      </c>
      <c r="AM143" s="173">
        <f>'тарифы 2018 (1)'!BN143</f>
        <v>364</v>
      </c>
      <c r="AN143" s="173">
        <f>'тарифы 2018 (1)'!BP143</f>
        <v>544.5</v>
      </c>
      <c r="AO143" s="325">
        <f t="shared" si="18"/>
        <v>405.13686014859678</v>
      </c>
      <c r="AP143" s="300" t="e">
        <f t="shared" si="19"/>
        <v>#REF!</v>
      </c>
    </row>
    <row r="144" spans="1:42" s="195" customFormat="1" ht="41.25" customHeight="1" thickBot="1" x14ac:dyDescent="0.3">
      <c r="A144" s="205">
        <v>69</v>
      </c>
      <c r="B144" s="24" t="s">
        <v>134</v>
      </c>
      <c r="C144" s="1390" t="s">
        <v>3</v>
      </c>
      <c r="D144" s="1390"/>
      <c r="E144" s="141" t="s">
        <v>8</v>
      </c>
      <c r="F144" s="224" t="e">
        <f>#REF!</f>
        <v>#REF!</v>
      </c>
      <c r="G144" s="141">
        <v>1.08</v>
      </c>
      <c r="H144" s="206" t="e">
        <f t="shared" si="20"/>
        <v>#REF!</v>
      </c>
      <c r="I144" s="206" t="e">
        <f>(H144*($I$9+#REF!))+H144</f>
        <v>#REF!</v>
      </c>
      <c r="J144" s="803" t="e">
        <f>'тарифы 2018 (1)'!J144</f>
        <v>#REF!</v>
      </c>
      <c r="K144" s="275" t="e">
        <f>ROUND(I144*#REF!*#REF!*#REF!,0)</f>
        <v>#REF!</v>
      </c>
      <c r="L144" s="173">
        <f>'тарифы 2018 (1)'!L144</f>
        <v>625</v>
      </c>
      <c r="M144" s="173">
        <f>'тарифы 2018 (1)'!N144</f>
        <v>469.25809331122429</v>
      </c>
      <c r="N144" s="173">
        <f>'тарифы 2018 (1)'!P144</f>
        <v>691</v>
      </c>
      <c r="O144" s="173">
        <f>'тарифы 2018 (1)'!R144</f>
        <v>622.61551888360373</v>
      </c>
      <c r="P144" s="173">
        <f>'тарифы 2018 (1)'!T144</f>
        <v>1094</v>
      </c>
      <c r="Q144" s="173">
        <f>'тарифы 2018 (1)'!V144</f>
        <v>508.33955232306573</v>
      </c>
      <c r="R144" s="173">
        <f>'тарифы 2018 (1)'!X144</f>
        <v>543</v>
      </c>
      <c r="S144" s="173">
        <f>'тарифы 2018 (1)'!Z144</f>
        <v>832.34</v>
      </c>
      <c r="T144" s="173">
        <f>'тарифы 2018 (1)'!AB144</f>
        <v>1149</v>
      </c>
      <c r="U144" s="173">
        <f>'тарифы 2018 (1)'!AD144</f>
        <v>708</v>
      </c>
      <c r="V144" s="173">
        <f>'тарифы 2018 (1)'!AF144</f>
        <v>518</v>
      </c>
      <c r="W144" s="173">
        <f>'тарифы 2018 (1)'!AH144</f>
        <v>397.48</v>
      </c>
      <c r="X144" s="173">
        <f>'тарифы 2018 (1)'!AJ144</f>
        <v>408.99</v>
      </c>
      <c r="Y144" s="173">
        <v>311</v>
      </c>
      <c r="Z144" s="173">
        <f>'тарифы 2018 (1)'!AN144</f>
        <v>605.92999999999995</v>
      </c>
      <c r="AA144" s="173">
        <f>'тарифы 2018 (1)'!AP144</f>
        <v>132.73599999999999</v>
      </c>
      <c r="AB144" s="173">
        <f>'тарифы 2018 (1)'!AR144</f>
        <v>566</v>
      </c>
      <c r="AC144" s="173">
        <f>'тарифы 2018 (1)'!AT144</f>
        <v>501.41</v>
      </c>
      <c r="AD144" s="173">
        <f>'тарифы 2018 (1)'!AV144</f>
        <v>563.20000000000005</v>
      </c>
      <c r="AE144" s="173">
        <f>'тарифы 2018 (1)'!AX144</f>
        <v>483.64897999999999</v>
      </c>
      <c r="AF144" s="173">
        <f>'тарифы 2018 (1)'!AZ144</f>
        <v>675.42372881355936</v>
      </c>
      <c r="AG144" s="173">
        <f>'тарифы 2018 (1)'!BB144</f>
        <v>735</v>
      </c>
      <c r="AH144" s="173">
        <f>'тарифы 2018 (1)'!BD144</f>
        <v>989</v>
      </c>
      <c r="AI144" s="173">
        <f>'тарифы 2018 (1)'!BF144</f>
        <v>549</v>
      </c>
      <c r="AJ144" s="173">
        <f>'тарифы 2018 (1)'!BH144</f>
        <v>617</v>
      </c>
      <c r="AK144" s="173">
        <f>'тарифы 2018 (1)'!BJ144</f>
        <v>393.22</v>
      </c>
      <c r="AL144" s="173">
        <f>'тарифы 2018 (1)'!BL144</f>
        <v>359</v>
      </c>
      <c r="AM144" s="173">
        <f>'тарифы 2018 (1)'!BN144</f>
        <v>561</v>
      </c>
      <c r="AN144" s="173">
        <f>'тарифы 2018 (1)'!BP144</f>
        <v>839.30000000000007</v>
      </c>
      <c r="AO144" s="325">
        <f t="shared" si="18"/>
        <v>601.68592666660186</v>
      </c>
      <c r="AP144" s="300" t="e">
        <f t="shared" si="19"/>
        <v>#REF!</v>
      </c>
    </row>
    <row r="145" spans="1:42" s="195" customFormat="1" ht="41.25" customHeight="1" thickBot="1" x14ac:dyDescent="0.3">
      <c r="A145" s="205">
        <v>70</v>
      </c>
      <c r="B145" s="24" t="s">
        <v>135</v>
      </c>
      <c r="C145" s="1390" t="s">
        <v>3</v>
      </c>
      <c r="D145" s="1390"/>
      <c r="E145" s="141" t="s">
        <v>8</v>
      </c>
      <c r="F145" s="224" t="e">
        <f>#REF!</f>
        <v>#REF!</v>
      </c>
      <c r="G145" s="141">
        <v>0.6</v>
      </c>
      <c r="H145" s="206" t="e">
        <f t="shared" si="20"/>
        <v>#REF!</v>
      </c>
      <c r="I145" s="206" t="e">
        <f>(H145*($I$9+#REF!))+H145</f>
        <v>#REF!</v>
      </c>
      <c r="J145" s="803" t="e">
        <f>'тарифы 2018 (1)'!J145</f>
        <v>#REF!</v>
      </c>
      <c r="K145" s="275" t="e">
        <f>ROUND(I145*#REF!*#REF!*#REF!,0)</f>
        <v>#REF!</v>
      </c>
      <c r="L145" s="173">
        <f>'тарифы 2018 (1)'!L145</f>
        <v>347</v>
      </c>
      <c r="M145" s="173">
        <f>'тарифы 2018 (1)'!N145</f>
        <v>260.6989407284579</v>
      </c>
      <c r="N145" s="173">
        <f>'тарифы 2018 (1)'!P145</f>
        <v>384</v>
      </c>
      <c r="O145" s="173">
        <f>'тарифы 2018 (1)'!R145</f>
        <v>345.89751049089091</v>
      </c>
      <c r="P145" s="173">
        <f>'тарифы 2018 (1)'!T145</f>
        <v>608</v>
      </c>
      <c r="Q145" s="173">
        <f>'тарифы 2018 (1)'!V145</f>
        <v>282.41086240170313</v>
      </c>
      <c r="R145" s="173">
        <f>'тарифы 2018 (1)'!X145</f>
        <v>302</v>
      </c>
      <c r="S145" s="173">
        <f>'тарифы 2018 (1)'!Z145</f>
        <v>462.41</v>
      </c>
      <c r="T145" s="173">
        <f>'тарифы 2018 (1)'!AB145</f>
        <v>638</v>
      </c>
      <c r="U145" s="173">
        <f>'тарифы 2018 (1)'!AD145</f>
        <v>393</v>
      </c>
      <c r="V145" s="173">
        <f>'тарифы 2018 (1)'!AF145</f>
        <v>288</v>
      </c>
      <c r="W145" s="173">
        <f>'тарифы 2018 (1)'!AH145</f>
        <v>220.71</v>
      </c>
      <c r="X145" s="173">
        <f>'тарифы 2018 (1)'!AJ145</f>
        <v>226.98</v>
      </c>
      <c r="Y145" s="173">
        <v>173</v>
      </c>
      <c r="Z145" s="173">
        <f>'тарифы 2018 (1)'!AN145</f>
        <v>336.63</v>
      </c>
      <c r="AA145" s="173">
        <f>'тарифы 2018 (1)'!AP145</f>
        <v>285.17499999999995</v>
      </c>
      <c r="AB145" s="173">
        <f>'тарифы 2018 (1)'!AR145</f>
        <v>315</v>
      </c>
      <c r="AC145" s="173">
        <f>'тарифы 2018 (1)'!AT145</f>
        <v>278.56</v>
      </c>
      <c r="AD145" s="173">
        <f>'тарифы 2018 (1)'!AV145</f>
        <v>313.60000000000002</v>
      </c>
      <c r="AE145" s="173">
        <f>'тарифы 2018 (1)'!AX145</f>
        <v>268.69622000000004</v>
      </c>
      <c r="AF145" s="173">
        <f>'тарифы 2018 (1)'!AZ145</f>
        <v>369.49152542372883</v>
      </c>
      <c r="AG145" s="173">
        <f>'тарифы 2018 (1)'!BB145</f>
        <v>408</v>
      </c>
      <c r="AH145" s="173">
        <f>'тарифы 2018 (1)'!BD145</f>
        <v>549</v>
      </c>
      <c r="AI145" s="173">
        <f>'тарифы 2018 (1)'!BF145</f>
        <v>305</v>
      </c>
      <c r="AJ145" s="173">
        <f>'тарифы 2018 (1)'!BH145</f>
        <v>343</v>
      </c>
      <c r="AK145" s="173">
        <f>'тарифы 2018 (1)'!BJ145</f>
        <v>218.64</v>
      </c>
      <c r="AL145" s="173">
        <f>'тарифы 2018 (1)'!BL145</f>
        <v>199</v>
      </c>
      <c r="AM145" s="173">
        <f>'тарифы 2018 (1)'!BN145</f>
        <v>312</v>
      </c>
      <c r="AN145" s="173">
        <f>'тарифы 2018 (1)'!BP145</f>
        <v>466.40000000000003</v>
      </c>
      <c r="AO145" s="325">
        <f t="shared" ref="AO145:AO208" si="21">AVERAGE(L145:AN145)</f>
        <v>341.38965720844067</v>
      </c>
      <c r="AP145" s="300" t="e">
        <f t="shared" ref="AP145:AP208" si="22">AO145*100/J145</f>
        <v>#REF!</v>
      </c>
    </row>
    <row r="146" spans="1:42" s="195" customFormat="1" ht="41.25" customHeight="1" thickBot="1" x14ac:dyDescent="0.3">
      <c r="A146" s="205">
        <v>71</v>
      </c>
      <c r="B146" s="24" t="s">
        <v>136</v>
      </c>
      <c r="C146" s="1390" t="s">
        <v>3</v>
      </c>
      <c r="D146" s="1390"/>
      <c r="E146" s="141" t="s">
        <v>8</v>
      </c>
      <c r="F146" s="224" t="e">
        <f>#REF!</f>
        <v>#REF!</v>
      </c>
      <c r="G146" s="141">
        <v>0.75</v>
      </c>
      <c r="H146" s="206" t="e">
        <f t="shared" si="20"/>
        <v>#REF!</v>
      </c>
      <c r="I146" s="206" t="e">
        <f>(H146*($I$9+#REF!))+H146</f>
        <v>#REF!</v>
      </c>
      <c r="J146" s="803" t="e">
        <f>'тарифы 2018 (1)'!J146</f>
        <v>#REF!</v>
      </c>
      <c r="K146" s="275" t="e">
        <f>ROUND(I146*#REF!*#REF!*#REF!,0)</f>
        <v>#REF!</v>
      </c>
      <c r="L146" s="173">
        <f>'тарифы 2018 (1)'!L146</f>
        <v>434</v>
      </c>
      <c r="M146" s="173">
        <f>'тарифы 2018 (1)'!N146</f>
        <v>325.87367591057244</v>
      </c>
      <c r="N146" s="173">
        <f>'тарифы 2018 (1)'!P146</f>
        <v>480</v>
      </c>
      <c r="O146" s="173">
        <f>'тарифы 2018 (1)'!R146</f>
        <v>432.37188811361358</v>
      </c>
      <c r="P146" s="173">
        <f>'тарифы 2018 (1)'!T146</f>
        <v>760</v>
      </c>
      <c r="Q146" s="173">
        <f>'тарифы 2018 (1)'!V146</f>
        <v>353.01357800212895</v>
      </c>
      <c r="R146" s="173">
        <f>'тарифы 2018 (1)'!X146</f>
        <v>377</v>
      </c>
      <c r="S146" s="173">
        <f>'тарифы 2018 (1)'!Z146</f>
        <v>578.01</v>
      </c>
      <c r="T146" s="173">
        <f>'тарифы 2018 (1)'!AB146</f>
        <v>798</v>
      </c>
      <c r="U146" s="173">
        <f>'тарифы 2018 (1)'!AD146</f>
        <v>491</v>
      </c>
      <c r="V146" s="173">
        <f>'тарифы 2018 (1)'!AF146</f>
        <v>360</v>
      </c>
      <c r="W146" s="173">
        <f>'тарифы 2018 (1)'!AH146</f>
        <v>276.14</v>
      </c>
      <c r="X146" s="173">
        <f>'тарифы 2018 (1)'!AJ146</f>
        <v>283.47000000000003</v>
      </c>
      <c r="Y146" s="173">
        <v>216</v>
      </c>
      <c r="Z146" s="173">
        <f>'тарифы 2018 (1)'!AN146</f>
        <v>420.79</v>
      </c>
      <c r="AA146" s="173">
        <f>'тарифы 2018 (1)'!AP146</f>
        <v>460.42799999999994</v>
      </c>
      <c r="AB146" s="173">
        <f>'тарифы 2018 (1)'!AR146</f>
        <v>393</v>
      </c>
      <c r="AC146" s="173">
        <f>'тарифы 2018 (1)'!AT146</f>
        <v>348.2</v>
      </c>
      <c r="AD146" s="173">
        <f>'тарифы 2018 (1)'!AV146</f>
        <v>392</v>
      </c>
      <c r="AE146" s="173">
        <f>'тарифы 2018 (1)'!AX146</f>
        <v>335.86763999999999</v>
      </c>
      <c r="AF146" s="173">
        <f>'тарифы 2018 (1)'!AZ146</f>
        <v>463.55932203389835</v>
      </c>
      <c r="AG146" s="173">
        <f>'тарифы 2018 (1)'!BB146</f>
        <v>510</v>
      </c>
      <c r="AH146" s="173">
        <f>'тарифы 2018 (1)'!BD146</f>
        <v>687</v>
      </c>
      <c r="AI146" s="173">
        <f>'тарифы 2018 (1)'!BF146</f>
        <v>381</v>
      </c>
      <c r="AJ146" s="173">
        <f>'тарифы 2018 (1)'!BH146</f>
        <v>429</v>
      </c>
      <c r="AK146" s="173">
        <f>'тарифы 2018 (1)'!BJ146</f>
        <v>272.88</v>
      </c>
      <c r="AL146" s="173">
        <f>'тарифы 2018 (1)'!BL146</f>
        <v>250</v>
      </c>
      <c r="AM146" s="173">
        <f>'тарифы 2018 (1)'!BN146</f>
        <v>390</v>
      </c>
      <c r="AN146" s="173">
        <f>'тарифы 2018 (1)'!BP146</f>
        <v>583</v>
      </c>
      <c r="AO146" s="325">
        <f t="shared" si="21"/>
        <v>430.40014151931769</v>
      </c>
      <c r="AP146" s="300" t="e">
        <f t="shared" si="22"/>
        <v>#REF!</v>
      </c>
    </row>
    <row r="147" spans="1:42" s="195" customFormat="1" ht="41.25" customHeight="1" thickBot="1" x14ac:dyDescent="0.3">
      <c r="A147" s="205">
        <v>72</v>
      </c>
      <c r="B147" s="24" t="s">
        <v>137</v>
      </c>
      <c r="C147" s="1390" t="s">
        <v>3</v>
      </c>
      <c r="D147" s="1390"/>
      <c r="E147" s="141" t="s">
        <v>8</v>
      </c>
      <c r="F147" s="224" t="e">
        <f>#REF!</f>
        <v>#REF!</v>
      </c>
      <c r="G147" s="141">
        <v>0.24</v>
      </c>
      <c r="H147" s="206" t="e">
        <f t="shared" si="20"/>
        <v>#REF!</v>
      </c>
      <c r="I147" s="206" t="e">
        <f>(H147*($I$9+#REF!))+H147</f>
        <v>#REF!</v>
      </c>
      <c r="J147" s="803" t="e">
        <f>'тарифы 2018 (1)'!J147</f>
        <v>#REF!</v>
      </c>
      <c r="K147" s="275" t="e">
        <f>ROUND(I147*#REF!*#REF!*#REF!,0)</f>
        <v>#REF!</v>
      </c>
      <c r="L147" s="173">
        <f>'тарифы 2018 (1)'!L147</f>
        <v>139</v>
      </c>
      <c r="M147" s="173">
        <f>'тарифы 2018 (1)'!N147</f>
        <v>104.27957629138318</v>
      </c>
      <c r="N147" s="173">
        <f>'тарифы 2018 (1)'!P147</f>
        <v>154</v>
      </c>
      <c r="O147" s="173">
        <f>'тарифы 2018 (1)'!R147</f>
        <v>138.35900419635635</v>
      </c>
      <c r="P147" s="173">
        <f>'тарифы 2018 (1)'!T147</f>
        <v>243</v>
      </c>
      <c r="Q147" s="173">
        <f>'тарифы 2018 (1)'!V147</f>
        <v>112.96434496068125</v>
      </c>
      <c r="R147" s="173">
        <f>'тарифы 2018 (1)'!X147</f>
        <v>121</v>
      </c>
      <c r="S147" s="173">
        <f>'тарифы 2018 (1)'!Z147</f>
        <v>184.96</v>
      </c>
      <c r="T147" s="173">
        <f>'тарифы 2018 (1)'!AB147</f>
        <v>255</v>
      </c>
      <c r="U147" s="173">
        <f>'тарифы 2018 (1)'!AD147</f>
        <v>157</v>
      </c>
      <c r="V147" s="173">
        <f>'тарифы 2018 (1)'!AF147</f>
        <v>115</v>
      </c>
      <c r="W147" s="173">
        <f>'тарифы 2018 (1)'!AH147</f>
        <v>87.86</v>
      </c>
      <c r="X147" s="173">
        <f>'тарифы 2018 (1)'!AJ147</f>
        <v>91</v>
      </c>
      <c r="Y147" s="173">
        <v>69</v>
      </c>
      <c r="Z147" s="173">
        <f>'тарифы 2018 (1)'!AN147</f>
        <v>134.65</v>
      </c>
      <c r="AA147" s="173">
        <f>'тарифы 2018 (1)'!AP147</f>
        <v>197.02999999999997</v>
      </c>
      <c r="AB147" s="173">
        <f>'тарифы 2018 (1)'!AR147</f>
        <v>126</v>
      </c>
      <c r="AC147" s="173">
        <f>'тарифы 2018 (1)'!AT147</f>
        <v>111.42</v>
      </c>
      <c r="AD147" s="173">
        <f>'тарифы 2018 (1)'!AV147</f>
        <v>124.80000000000001</v>
      </c>
      <c r="AE147" s="173">
        <f>'тарифы 2018 (1)'!AX147</f>
        <v>107.47638000000001</v>
      </c>
      <c r="AF147" s="173">
        <f>'тарифы 2018 (1)'!AZ147</f>
        <v>152.54237288135593</v>
      </c>
      <c r="AG147" s="173">
        <f>'тарифы 2018 (1)'!BB147</f>
        <v>163</v>
      </c>
      <c r="AH147" s="173">
        <f>'тарифы 2018 (1)'!BD147</f>
        <v>220</v>
      </c>
      <c r="AI147" s="173">
        <f>'тарифы 2018 (1)'!BF147</f>
        <v>122</v>
      </c>
      <c r="AJ147" s="173">
        <f>'тарифы 2018 (1)'!BH147</f>
        <v>137</v>
      </c>
      <c r="AK147" s="173">
        <f>'тарифы 2018 (1)'!BJ147</f>
        <v>87.29</v>
      </c>
      <c r="AL147" s="173">
        <f>'тарифы 2018 (1)'!BL147</f>
        <v>79</v>
      </c>
      <c r="AM147" s="173">
        <f>'тарифы 2018 (1)'!BN147</f>
        <v>125</v>
      </c>
      <c r="AN147" s="173">
        <f>'тарифы 2018 (1)'!BP147</f>
        <v>187.00000000000003</v>
      </c>
      <c r="AO147" s="325">
        <f t="shared" si="21"/>
        <v>139.53902339068196</v>
      </c>
      <c r="AP147" s="300" t="e">
        <f t="shared" si="22"/>
        <v>#REF!</v>
      </c>
    </row>
    <row r="148" spans="1:42" s="195" customFormat="1" ht="41.25" customHeight="1" thickBot="1" x14ac:dyDescent="0.3">
      <c r="A148" s="205">
        <v>73</v>
      </c>
      <c r="B148" s="24" t="s">
        <v>138</v>
      </c>
      <c r="C148" s="1390" t="s">
        <v>3</v>
      </c>
      <c r="D148" s="1390"/>
      <c r="E148" s="141" t="s">
        <v>8</v>
      </c>
      <c r="F148" s="224" t="e">
        <f>#REF!</f>
        <v>#REF!</v>
      </c>
      <c r="G148" s="141">
        <v>0.2</v>
      </c>
      <c r="H148" s="206" t="e">
        <f t="shared" si="20"/>
        <v>#REF!</v>
      </c>
      <c r="I148" s="206" t="e">
        <f>(H148*($I$9+#REF!))+H148</f>
        <v>#REF!</v>
      </c>
      <c r="J148" s="803" t="e">
        <f>'тарифы 2018 (1)'!J148</f>
        <v>#REF!</v>
      </c>
      <c r="K148" s="275" t="e">
        <f>ROUND(I148*#REF!*#REF!*#REF!,0)</f>
        <v>#REF!</v>
      </c>
      <c r="L148" s="173">
        <f>'тарифы 2018 (1)'!L148</f>
        <v>116</v>
      </c>
      <c r="M148" s="173">
        <f>'тарифы 2018 (1)'!N148</f>
        <v>86.899646909485995</v>
      </c>
      <c r="N148" s="173">
        <f>'тарифы 2018 (1)'!P148</f>
        <v>128</v>
      </c>
      <c r="O148" s="173">
        <f>'тарифы 2018 (1)'!R148</f>
        <v>115.29917016363034</v>
      </c>
      <c r="P148" s="173">
        <f>'тарифы 2018 (1)'!T148</f>
        <v>203</v>
      </c>
      <c r="Q148" s="173">
        <f>'тарифы 2018 (1)'!V148</f>
        <v>94.136954133901057</v>
      </c>
      <c r="R148" s="173">
        <f>'тарифы 2018 (1)'!X148</f>
        <v>101</v>
      </c>
      <c r="S148" s="173">
        <f>'тарифы 2018 (1)'!Z148</f>
        <v>154.13999999999999</v>
      </c>
      <c r="T148" s="173">
        <f>'тарифы 2018 (1)'!AB148</f>
        <v>212</v>
      </c>
      <c r="U148" s="173">
        <f>'тарифы 2018 (1)'!AD148</f>
        <v>131</v>
      </c>
      <c r="V148" s="173">
        <f>'тарифы 2018 (1)'!AF148</f>
        <v>96</v>
      </c>
      <c r="W148" s="173">
        <f>'тарифы 2018 (1)'!AH148</f>
        <v>73.22</v>
      </c>
      <c r="X148" s="173">
        <f>'тарифы 2018 (1)'!AJ148</f>
        <v>75.31</v>
      </c>
      <c r="Y148" s="173">
        <v>58</v>
      </c>
      <c r="Z148" s="173">
        <f>'тарифы 2018 (1)'!AN148</f>
        <v>112.21</v>
      </c>
      <c r="AA148" s="173">
        <f>'тарифы 2018 (1)'!AP148</f>
        <v>122.36599999999999</v>
      </c>
      <c r="AB148" s="173">
        <f>'тарифы 2018 (1)'!AR148</f>
        <v>105</v>
      </c>
      <c r="AC148" s="173">
        <f>'тарифы 2018 (1)'!AT148</f>
        <v>92.85</v>
      </c>
      <c r="AD148" s="173">
        <f>'тарифы 2018 (1)'!AV148</f>
        <v>104</v>
      </c>
      <c r="AE148" s="173">
        <f>'тарифы 2018 (1)'!AX148</f>
        <v>89.568920000000006</v>
      </c>
      <c r="AF148" s="173">
        <f>'тарифы 2018 (1)'!AZ148</f>
        <v>123.72881355932203</v>
      </c>
      <c r="AG148" s="173">
        <f>'тарифы 2018 (1)'!BB148</f>
        <v>136</v>
      </c>
      <c r="AH148" s="173">
        <f>'тарифы 2018 (1)'!BD148</f>
        <v>183</v>
      </c>
      <c r="AI148" s="173">
        <f>'тарифы 2018 (1)'!BF148</f>
        <v>102</v>
      </c>
      <c r="AJ148" s="173">
        <f>'тарифы 2018 (1)'!BH148</f>
        <v>114</v>
      </c>
      <c r="AK148" s="173">
        <f>'тарифы 2018 (1)'!BJ148</f>
        <v>72.88</v>
      </c>
      <c r="AL148" s="173">
        <f>'тарифы 2018 (1)'!BL148</f>
        <v>67</v>
      </c>
      <c r="AM148" s="173">
        <f>'тарифы 2018 (1)'!BN148</f>
        <v>104</v>
      </c>
      <c r="AN148" s="173">
        <f>'тарифы 2018 (1)'!BP148</f>
        <v>155.10000000000002</v>
      </c>
      <c r="AO148" s="325">
        <f t="shared" si="21"/>
        <v>114.74860361263241</v>
      </c>
      <c r="AP148" s="300" t="e">
        <f t="shared" si="22"/>
        <v>#REF!</v>
      </c>
    </row>
    <row r="149" spans="1:42" s="195" customFormat="1" ht="41.25" customHeight="1" thickBot="1" x14ac:dyDescent="0.3">
      <c r="A149" s="205">
        <v>74</v>
      </c>
      <c r="B149" s="24" t="s">
        <v>139</v>
      </c>
      <c r="C149" s="1390" t="s">
        <v>3</v>
      </c>
      <c r="D149" s="1390"/>
      <c r="E149" s="141" t="s">
        <v>8</v>
      </c>
      <c r="F149" s="224" t="e">
        <f>#REF!</f>
        <v>#REF!</v>
      </c>
      <c r="G149" s="141">
        <v>0.65</v>
      </c>
      <c r="H149" s="206" t="e">
        <f t="shared" si="20"/>
        <v>#REF!</v>
      </c>
      <c r="I149" s="206" t="e">
        <f>(H149*($I$9+#REF!))+H149</f>
        <v>#REF!</v>
      </c>
      <c r="J149" s="803" t="e">
        <f>'тарифы 2018 (1)'!J149</f>
        <v>#REF!</v>
      </c>
      <c r="K149" s="275" t="e">
        <f>ROUND(I149*#REF!*#REF!*#REF!,0)</f>
        <v>#REF!</v>
      </c>
      <c r="L149" s="173">
        <f>'тарифы 2018 (1)'!L149</f>
        <v>376</v>
      </c>
      <c r="M149" s="173">
        <f>'тарифы 2018 (1)'!N149</f>
        <v>282.42385245582949</v>
      </c>
      <c r="N149" s="173">
        <f>'тарифы 2018 (1)'!P149</f>
        <v>416</v>
      </c>
      <c r="O149" s="173">
        <f>'тарифы 2018 (1)'!R149</f>
        <v>374.72230303179862</v>
      </c>
      <c r="P149" s="173">
        <f>'тарифы 2018 (1)'!T149</f>
        <v>659</v>
      </c>
      <c r="Q149" s="173">
        <f>'тарифы 2018 (1)'!V149</f>
        <v>305.94510093517846</v>
      </c>
      <c r="R149" s="173">
        <f>'тарифы 2018 (1)'!X149</f>
        <v>327</v>
      </c>
      <c r="S149" s="173">
        <f>'тарифы 2018 (1)'!Z149</f>
        <v>500.94</v>
      </c>
      <c r="T149" s="173">
        <f>'тарифы 2018 (1)'!AB149</f>
        <v>691</v>
      </c>
      <c r="U149" s="173">
        <f>'тарифы 2018 (1)'!AD149</f>
        <v>426</v>
      </c>
      <c r="V149" s="173">
        <f>'тарифы 2018 (1)'!AF149</f>
        <v>312</v>
      </c>
      <c r="W149" s="173">
        <f>'тарифы 2018 (1)'!AH149</f>
        <v>239.53</v>
      </c>
      <c r="X149" s="173">
        <f>'тарифы 2018 (1)'!AJ149</f>
        <v>245.81</v>
      </c>
      <c r="Y149" s="173">
        <v>187</v>
      </c>
      <c r="Z149" s="173">
        <f>'тарифы 2018 (1)'!AN149</f>
        <v>364.68</v>
      </c>
      <c r="AA149" s="173">
        <f>'тарифы 2018 (1)'!AP149</f>
        <v>307.98899999999998</v>
      </c>
      <c r="AB149" s="173">
        <f>'тарифы 2018 (1)'!AR149</f>
        <v>341</v>
      </c>
      <c r="AC149" s="173">
        <f>'тарифы 2018 (1)'!AT149</f>
        <v>301.77999999999997</v>
      </c>
      <c r="AD149" s="173">
        <f>'тарифы 2018 (1)'!AV149</f>
        <v>339.20000000000005</v>
      </c>
      <c r="AE149" s="173">
        <f>'тарифы 2018 (1)'!AX149</f>
        <v>291.08318000000003</v>
      </c>
      <c r="AF149" s="173">
        <f>'тарифы 2018 (1)'!AZ149</f>
        <v>427.96610169491527</v>
      </c>
      <c r="AG149" s="173">
        <f>'тарифы 2018 (1)'!BB149</f>
        <v>442</v>
      </c>
      <c r="AH149" s="173">
        <f>'тарифы 2018 (1)'!BD149</f>
        <v>595</v>
      </c>
      <c r="AI149" s="173">
        <f>'тарифы 2018 (1)'!BF149</f>
        <v>330</v>
      </c>
      <c r="AJ149" s="173">
        <f>'тарифы 2018 (1)'!BH149</f>
        <v>372</v>
      </c>
      <c r="AK149" s="173">
        <f>'тарифы 2018 (1)'!BJ149</f>
        <v>236.44</v>
      </c>
      <c r="AL149" s="173">
        <f>'тарифы 2018 (1)'!BL149</f>
        <v>216</v>
      </c>
      <c r="AM149" s="173">
        <f>'тарифы 2018 (1)'!BN149</f>
        <v>338</v>
      </c>
      <c r="AN149" s="173">
        <f>'тарифы 2018 (1)'!BP149</f>
        <v>504.90000000000003</v>
      </c>
      <c r="AO149" s="325">
        <f t="shared" si="21"/>
        <v>370.73825993509382</v>
      </c>
      <c r="AP149" s="300" t="e">
        <f t="shared" si="22"/>
        <v>#REF!</v>
      </c>
    </row>
    <row r="150" spans="1:42" s="195" customFormat="1" ht="41.25" customHeight="1" thickBot="1" x14ac:dyDescent="0.3">
      <c r="A150" s="205">
        <v>75</v>
      </c>
      <c r="B150" s="24" t="s">
        <v>140</v>
      </c>
      <c r="C150" s="1390" t="s">
        <v>3</v>
      </c>
      <c r="D150" s="1390"/>
      <c r="E150" s="141" t="s">
        <v>8</v>
      </c>
      <c r="F150" s="224" t="e">
        <f>#REF!</f>
        <v>#REF!</v>
      </c>
      <c r="G150" s="141">
        <v>0.25</v>
      </c>
      <c r="H150" s="206" t="e">
        <f t="shared" si="20"/>
        <v>#REF!</v>
      </c>
      <c r="I150" s="206" t="e">
        <f>(H150*($I$9+#REF!))+H150</f>
        <v>#REF!</v>
      </c>
      <c r="J150" s="803" t="e">
        <f>'тарифы 2018 (1)'!J150</f>
        <v>#REF!</v>
      </c>
      <c r="K150" s="275" t="e">
        <f>ROUND(I150*#REF!*#REF!*#REF!,0)</f>
        <v>#REF!</v>
      </c>
      <c r="L150" s="173">
        <f>'тарифы 2018 (1)'!L150</f>
        <v>145</v>
      </c>
      <c r="M150" s="173">
        <f>'тарифы 2018 (1)'!N150</f>
        <v>108.62455863685747</v>
      </c>
      <c r="N150" s="173">
        <f>'тарифы 2018 (1)'!P150</f>
        <v>160</v>
      </c>
      <c r="O150" s="173">
        <f>'тарифы 2018 (1)'!R150</f>
        <v>144.12396270453789</v>
      </c>
      <c r="P150" s="173">
        <f>'тарифы 2018 (1)'!T150</f>
        <v>253</v>
      </c>
      <c r="Q150" s="173">
        <f>'тарифы 2018 (1)'!V150</f>
        <v>117.67119266737632</v>
      </c>
      <c r="R150" s="173">
        <f>'тарифы 2018 (1)'!X150</f>
        <v>126</v>
      </c>
      <c r="S150" s="173">
        <f>'тарифы 2018 (1)'!Z150</f>
        <v>192.67</v>
      </c>
      <c r="T150" s="173">
        <f>'тарифы 2018 (1)'!AB150</f>
        <v>266</v>
      </c>
      <c r="U150" s="173">
        <f>'тарифы 2018 (1)'!AD150</f>
        <v>164</v>
      </c>
      <c r="V150" s="173">
        <f>'тарифы 2018 (1)'!AF150</f>
        <v>120</v>
      </c>
      <c r="W150" s="173">
        <f>'тарифы 2018 (1)'!AH150</f>
        <v>92.05</v>
      </c>
      <c r="X150" s="173">
        <f>'тарифы 2018 (1)'!AJ150</f>
        <v>94.14</v>
      </c>
      <c r="Y150" s="411">
        <v>202</v>
      </c>
      <c r="Z150" s="173">
        <f>'тарифы 2018 (1)'!AN150</f>
        <v>140.26</v>
      </c>
      <c r="AA150" s="173">
        <f>'тарифы 2018 (1)'!AP150</f>
        <v>153.476</v>
      </c>
      <c r="AB150" s="173">
        <f>'тарифы 2018 (1)'!AR150</f>
        <v>131</v>
      </c>
      <c r="AC150" s="173">
        <f>'тарифы 2018 (1)'!AT150</f>
        <v>116.07</v>
      </c>
      <c r="AD150" s="173">
        <f>'тарифы 2018 (1)'!AV150</f>
        <v>131.20000000000002</v>
      </c>
      <c r="AE150" s="173">
        <f>'тарифы 2018 (1)'!AX150</f>
        <v>111.95587999999999</v>
      </c>
      <c r="AF150" s="173">
        <f>'тарифы 2018 (1)'!AZ150</f>
        <v>157.62711864406779</v>
      </c>
      <c r="AG150" s="173">
        <f>'тарифы 2018 (1)'!BB150</f>
        <v>170</v>
      </c>
      <c r="AH150" s="173">
        <f>'тарифы 2018 (1)'!BD150</f>
        <v>229</v>
      </c>
      <c r="AI150" s="173">
        <f>'тарифы 2018 (1)'!BF150</f>
        <v>127</v>
      </c>
      <c r="AJ150" s="173">
        <f>'тарифы 2018 (1)'!BH150</f>
        <v>143</v>
      </c>
      <c r="AK150" s="173">
        <f>'тарифы 2018 (1)'!BJ150</f>
        <v>90.68</v>
      </c>
      <c r="AL150" s="173">
        <f>'тарифы 2018 (1)'!BL150</f>
        <v>83</v>
      </c>
      <c r="AM150" s="173">
        <f>'тарифы 2018 (1)'!BN150</f>
        <v>130</v>
      </c>
      <c r="AN150" s="173">
        <f>'тарифы 2018 (1)'!BP150</f>
        <v>194.70000000000002</v>
      </c>
      <c r="AO150" s="325">
        <f t="shared" si="21"/>
        <v>148.07754181561512</v>
      </c>
      <c r="AP150" s="300" t="e">
        <f t="shared" si="22"/>
        <v>#REF!</v>
      </c>
    </row>
    <row r="151" spans="1:42" s="195" customFormat="1" ht="41.25" customHeight="1" thickBot="1" x14ac:dyDescent="0.3">
      <c r="A151" s="205">
        <v>76</v>
      </c>
      <c r="B151" s="24" t="s">
        <v>141</v>
      </c>
      <c r="C151" s="1390" t="s">
        <v>3</v>
      </c>
      <c r="D151" s="1390"/>
      <c r="E151" s="141" t="s">
        <v>8</v>
      </c>
      <c r="F151" s="224" t="e">
        <f>#REF!</f>
        <v>#REF!</v>
      </c>
      <c r="G151" s="141">
        <v>0.13</v>
      </c>
      <c r="H151" s="206" t="e">
        <f t="shared" si="20"/>
        <v>#REF!</v>
      </c>
      <c r="I151" s="206" t="e">
        <f>(H151*($I$9+#REF!))+H151</f>
        <v>#REF!</v>
      </c>
      <c r="J151" s="803" t="e">
        <f>'тарифы 2018 (1)'!J151</f>
        <v>#REF!</v>
      </c>
      <c r="K151" s="275" t="e">
        <f>ROUND(I151*#REF!*#REF!*#REF!,0)</f>
        <v>#REF!</v>
      </c>
      <c r="L151" s="173">
        <f>'тарифы 2018 (1)'!L151</f>
        <v>75</v>
      </c>
      <c r="M151" s="173">
        <f>'тарифы 2018 (1)'!N151</f>
        <v>56.484770491165889</v>
      </c>
      <c r="N151" s="173">
        <f>'тарифы 2018 (1)'!P151</f>
        <v>83</v>
      </c>
      <c r="O151" s="173">
        <f>'тарифы 2018 (1)'!R151</f>
        <v>74.944460606359712</v>
      </c>
      <c r="P151" s="173">
        <f>'тарифы 2018 (1)'!T151</f>
        <v>132</v>
      </c>
      <c r="Q151" s="173">
        <f>'тарифы 2018 (1)'!V151</f>
        <v>61.189020187035695</v>
      </c>
      <c r="R151" s="173">
        <f>'тарифы 2018 (1)'!X151</f>
        <v>65</v>
      </c>
      <c r="S151" s="173">
        <f>'тарифы 2018 (1)'!Z151</f>
        <v>100.19</v>
      </c>
      <c r="T151" s="173">
        <f>'тарифы 2018 (1)'!AB151</f>
        <v>138</v>
      </c>
      <c r="U151" s="173">
        <f>'тарифы 2018 (1)'!AD151</f>
        <v>85</v>
      </c>
      <c r="V151" s="173">
        <f>'тарифы 2018 (1)'!AF151</f>
        <v>62</v>
      </c>
      <c r="W151" s="173">
        <f>'тарифы 2018 (1)'!AH151</f>
        <v>48.12</v>
      </c>
      <c r="X151" s="173">
        <f>'тарифы 2018 (1)'!AJ151</f>
        <v>49.16</v>
      </c>
      <c r="Y151" s="411">
        <v>101</v>
      </c>
      <c r="Z151" s="173">
        <f>'тарифы 2018 (1)'!AN151</f>
        <v>72.94</v>
      </c>
      <c r="AA151" s="173">
        <f>'тарифы 2018 (1)'!AP151</f>
        <v>79.84899999999999</v>
      </c>
      <c r="AB151" s="173">
        <f>'тарифы 2018 (1)'!AR151</f>
        <v>68</v>
      </c>
      <c r="AC151" s="173">
        <f>'тарифы 2018 (1)'!AT151</f>
        <v>60.36</v>
      </c>
      <c r="AD151" s="173">
        <f>'тарифы 2018 (1)'!AV151</f>
        <v>67.2</v>
      </c>
      <c r="AE151" s="173">
        <f>'тарифы 2018 (1)'!AX151</f>
        <v>58.212419999999995</v>
      </c>
      <c r="AF151" s="173">
        <f>'тарифы 2018 (1)'!AZ151</f>
        <v>87.288135593220346</v>
      </c>
      <c r="AG151" s="173">
        <f>'тарифы 2018 (1)'!BB151</f>
        <v>88</v>
      </c>
      <c r="AH151" s="173">
        <f>'тарифы 2018 (1)'!BD151</f>
        <v>119</v>
      </c>
      <c r="AI151" s="173">
        <f>'тарифы 2018 (1)'!BF151</f>
        <v>66</v>
      </c>
      <c r="AJ151" s="173">
        <f>'тарифы 2018 (1)'!BH151</f>
        <v>74</v>
      </c>
      <c r="AK151" s="173">
        <f>'тарифы 2018 (1)'!BJ151</f>
        <v>47.46</v>
      </c>
      <c r="AL151" s="173">
        <f>'тарифы 2018 (1)'!BL151</f>
        <v>44</v>
      </c>
      <c r="AM151" s="173">
        <f>'тарифы 2018 (1)'!BN151</f>
        <v>68</v>
      </c>
      <c r="AN151" s="173">
        <f>'тарифы 2018 (1)'!BP151</f>
        <v>101.2</v>
      </c>
      <c r="AO151" s="325">
        <f t="shared" si="21"/>
        <v>76.986131271647636</v>
      </c>
      <c r="AP151" s="300" t="e">
        <f t="shared" si="22"/>
        <v>#REF!</v>
      </c>
    </row>
    <row r="152" spans="1:42" s="195" customFormat="1" ht="41.25" customHeight="1" thickBot="1" x14ac:dyDescent="0.3">
      <c r="A152" s="205">
        <v>77</v>
      </c>
      <c r="B152" s="24" t="s">
        <v>142</v>
      </c>
      <c r="C152" s="1390" t="s">
        <v>3</v>
      </c>
      <c r="D152" s="1390"/>
      <c r="E152" s="141" t="s">
        <v>8</v>
      </c>
      <c r="F152" s="224" t="e">
        <f>#REF!</f>
        <v>#REF!</v>
      </c>
      <c r="G152" s="141">
        <v>0.13</v>
      </c>
      <c r="H152" s="206" t="e">
        <f t="shared" si="20"/>
        <v>#REF!</v>
      </c>
      <c r="I152" s="206" t="e">
        <f>(H152*($I$9+#REF!))+H152</f>
        <v>#REF!</v>
      </c>
      <c r="J152" s="803" t="e">
        <f>'тарифы 2018 (1)'!J152</f>
        <v>#REF!</v>
      </c>
      <c r="K152" s="275" t="e">
        <f>ROUND(I152*#REF!*#REF!*#REF!,0)</f>
        <v>#REF!</v>
      </c>
      <c r="L152" s="173">
        <f>'тарифы 2018 (1)'!L152</f>
        <v>75</v>
      </c>
      <c r="M152" s="173">
        <f>'тарифы 2018 (1)'!N152</f>
        <v>56.484770491165889</v>
      </c>
      <c r="N152" s="173">
        <f>'тарифы 2018 (1)'!P152</f>
        <v>83</v>
      </c>
      <c r="O152" s="173">
        <f>'тарифы 2018 (1)'!R152</f>
        <v>74.944460606359712</v>
      </c>
      <c r="P152" s="173">
        <f>'тарифы 2018 (1)'!T152</f>
        <v>132</v>
      </c>
      <c r="Q152" s="173">
        <f>'тарифы 2018 (1)'!V152</f>
        <v>61.189020187035695</v>
      </c>
      <c r="R152" s="173">
        <f>'тарифы 2018 (1)'!X152</f>
        <v>65</v>
      </c>
      <c r="S152" s="173">
        <f>'тарифы 2018 (1)'!Z152</f>
        <v>100.19</v>
      </c>
      <c r="T152" s="173">
        <f>'тарифы 2018 (1)'!AB152</f>
        <v>138</v>
      </c>
      <c r="U152" s="173">
        <f>'тарифы 2018 (1)'!AD152</f>
        <v>85</v>
      </c>
      <c r="V152" s="173">
        <f>'тарифы 2018 (1)'!AF152</f>
        <v>62</v>
      </c>
      <c r="W152" s="173">
        <f>'тарифы 2018 (1)'!AH152</f>
        <v>48.12</v>
      </c>
      <c r="X152" s="173">
        <f>'тарифы 2018 (1)'!AJ152</f>
        <v>49.16</v>
      </c>
      <c r="Y152" s="411">
        <v>101</v>
      </c>
      <c r="Z152" s="173">
        <f>'тарифы 2018 (1)'!AN152</f>
        <v>72.94</v>
      </c>
      <c r="AA152" s="173">
        <f>'тарифы 2018 (1)'!AP152</f>
        <v>79.84899999999999</v>
      </c>
      <c r="AB152" s="173">
        <f>'тарифы 2018 (1)'!AR152</f>
        <v>68</v>
      </c>
      <c r="AC152" s="173">
        <f>'тарифы 2018 (1)'!AT152</f>
        <v>60.36</v>
      </c>
      <c r="AD152" s="173">
        <f>'тарифы 2018 (1)'!AV152</f>
        <v>67.2</v>
      </c>
      <c r="AE152" s="173">
        <f>'тарифы 2018 (1)'!AX152</f>
        <v>58.212419999999995</v>
      </c>
      <c r="AF152" s="173">
        <f>'тарифы 2018 (1)'!AZ152</f>
        <v>87.288135593220346</v>
      </c>
      <c r="AG152" s="173">
        <f>'тарифы 2018 (1)'!BB152</f>
        <v>88</v>
      </c>
      <c r="AH152" s="173">
        <f>'тарифы 2018 (1)'!BD152</f>
        <v>119</v>
      </c>
      <c r="AI152" s="173">
        <f>'тарифы 2018 (1)'!BF152</f>
        <v>66</v>
      </c>
      <c r="AJ152" s="173">
        <f>'тарифы 2018 (1)'!BH152</f>
        <v>74</v>
      </c>
      <c r="AK152" s="173">
        <f>'тарифы 2018 (1)'!BJ152</f>
        <v>47.46</v>
      </c>
      <c r="AL152" s="173">
        <f>'тарифы 2018 (1)'!BL152</f>
        <v>44</v>
      </c>
      <c r="AM152" s="173">
        <f>'тарифы 2018 (1)'!BN152</f>
        <v>68</v>
      </c>
      <c r="AN152" s="173">
        <f>'тарифы 2018 (1)'!BP152</f>
        <v>101.2</v>
      </c>
      <c r="AO152" s="325">
        <f t="shared" si="21"/>
        <v>76.986131271647636</v>
      </c>
      <c r="AP152" s="300" t="e">
        <f t="shared" si="22"/>
        <v>#REF!</v>
      </c>
    </row>
    <row r="153" spans="1:42" s="195" customFormat="1" ht="41.25" customHeight="1" thickBot="1" x14ac:dyDescent="0.3">
      <c r="A153" s="205">
        <v>78</v>
      </c>
      <c r="B153" s="24" t="s">
        <v>143</v>
      </c>
      <c r="C153" s="1390" t="s">
        <v>3</v>
      </c>
      <c r="D153" s="1390"/>
      <c r="E153" s="141" t="s">
        <v>8</v>
      </c>
      <c r="F153" s="224" t="e">
        <f>#REF!</f>
        <v>#REF!</v>
      </c>
      <c r="G153" s="141">
        <v>1</v>
      </c>
      <c r="H153" s="206" t="e">
        <f t="shared" si="20"/>
        <v>#REF!</v>
      </c>
      <c r="I153" s="206" t="e">
        <f>(H153*($I$9+#REF!))+H153</f>
        <v>#REF!</v>
      </c>
      <c r="J153" s="803" t="e">
        <f>'тарифы 2018 (1)'!J153</f>
        <v>#REF!</v>
      </c>
      <c r="K153" s="275" t="e">
        <f>ROUND(I153*#REF!*#REF!*#REF!,0)</f>
        <v>#REF!</v>
      </c>
      <c r="L153" s="173">
        <f>'тарифы 2018 (1)'!L153</f>
        <v>579</v>
      </c>
      <c r="M153" s="173">
        <f>'тарифы 2018 (1)'!N153</f>
        <v>434.49823454742989</v>
      </c>
      <c r="N153" s="173">
        <f>'тарифы 2018 (1)'!P153</f>
        <v>640</v>
      </c>
      <c r="O153" s="173">
        <f>'тарифы 2018 (1)'!R153</f>
        <v>576.49585081815155</v>
      </c>
      <c r="P153" s="173">
        <f>'тарифы 2018 (1)'!T153</f>
        <v>1013</v>
      </c>
      <c r="Q153" s="173">
        <f>'тарифы 2018 (1)'!V153</f>
        <v>470.68477066950527</v>
      </c>
      <c r="R153" s="173">
        <f>'тарифы 2018 (1)'!X153</f>
        <v>503</v>
      </c>
      <c r="S153" s="173">
        <f>'тарифы 2018 (1)'!Z153</f>
        <v>770.68</v>
      </c>
      <c r="T153" s="173">
        <f>'тарифы 2018 (1)'!AB153</f>
        <v>1064</v>
      </c>
      <c r="U153" s="173">
        <f>'тарифы 2018 (1)'!AD153</f>
        <v>655</v>
      </c>
      <c r="V153" s="173">
        <f>'тарифы 2018 (1)'!AF153</f>
        <v>479</v>
      </c>
      <c r="W153" s="173">
        <f>'тарифы 2018 (1)'!AH153</f>
        <v>368.19</v>
      </c>
      <c r="X153" s="173">
        <f>'тарифы 2018 (1)'!AJ153</f>
        <v>378.65</v>
      </c>
      <c r="Y153" s="173">
        <v>288</v>
      </c>
      <c r="Z153" s="173">
        <f>'тарифы 2018 (1)'!AN153</f>
        <v>561.04999999999995</v>
      </c>
      <c r="AA153" s="173">
        <f>'тарифы 2018 (1)'!AP153</f>
        <v>1024.5559999999998</v>
      </c>
      <c r="AB153" s="173">
        <f>'тарифы 2018 (1)'!AR153</f>
        <v>524</v>
      </c>
      <c r="AC153" s="173">
        <f>'тарифы 2018 (1)'!AT153</f>
        <v>464.27</v>
      </c>
      <c r="AD153" s="173">
        <f>'тарифы 2018 (1)'!AV153</f>
        <v>521.6</v>
      </c>
      <c r="AE153" s="173">
        <f>'тарифы 2018 (1)'!AX153</f>
        <v>447.82352000000003</v>
      </c>
      <c r="AF153" s="173">
        <f>'тарифы 2018 (1)'!AZ153</f>
        <v>622.03389830508479</v>
      </c>
      <c r="AG153" s="173">
        <f>'тарифы 2018 (1)'!BB153</f>
        <v>681</v>
      </c>
      <c r="AH153" s="173">
        <f>'тарифы 2018 (1)'!BD153</f>
        <v>916</v>
      </c>
      <c r="AI153" s="173">
        <f>'тарифы 2018 (1)'!BF153</f>
        <v>508</v>
      </c>
      <c r="AJ153" s="173">
        <f>'тарифы 2018 (1)'!BH153</f>
        <v>572</v>
      </c>
      <c r="AK153" s="173">
        <f>'тарифы 2018 (1)'!BJ153</f>
        <v>364.41</v>
      </c>
      <c r="AL153" s="173">
        <f>'тарифы 2018 (1)'!BL153</f>
        <v>332</v>
      </c>
      <c r="AM153" s="173">
        <f>'тарифы 2018 (1)'!BN153</f>
        <v>519</v>
      </c>
      <c r="AN153" s="173">
        <f>'тарифы 2018 (1)'!BP153</f>
        <v>777.7</v>
      </c>
      <c r="AO153" s="325">
        <f t="shared" si="21"/>
        <v>588.12559566690243</v>
      </c>
      <c r="AP153" s="300" t="e">
        <f t="shared" si="22"/>
        <v>#REF!</v>
      </c>
    </row>
    <row r="154" spans="1:42" s="195" customFormat="1" ht="41.25" customHeight="1" thickBot="1" x14ac:dyDescent="0.3">
      <c r="A154" s="205">
        <v>79</v>
      </c>
      <c r="B154" s="24" t="s">
        <v>144</v>
      </c>
      <c r="C154" s="1390" t="s">
        <v>3</v>
      </c>
      <c r="D154" s="1390"/>
      <c r="E154" s="141" t="s">
        <v>8</v>
      </c>
      <c r="F154" s="224" t="e">
        <f>#REF!</f>
        <v>#REF!</v>
      </c>
      <c r="G154" s="141">
        <v>0.4</v>
      </c>
      <c r="H154" s="206" t="e">
        <f t="shared" si="20"/>
        <v>#REF!</v>
      </c>
      <c r="I154" s="206" t="e">
        <f>(H154*($I$9+#REF!))+H154</f>
        <v>#REF!</v>
      </c>
      <c r="J154" s="803" t="e">
        <f>'тарифы 2018 (1)'!J154</f>
        <v>#REF!</v>
      </c>
      <c r="K154" s="275" t="e">
        <f>ROUND(I154*#REF!*#REF!*#REF!,0)</f>
        <v>#REF!</v>
      </c>
      <c r="L154" s="173">
        <f>'тарифы 2018 (1)'!L154</f>
        <v>232</v>
      </c>
      <c r="M154" s="173">
        <f>'тарифы 2018 (1)'!N154</f>
        <v>173.79929381897199</v>
      </c>
      <c r="N154" s="173">
        <f>'тарифы 2018 (1)'!P154</f>
        <v>256</v>
      </c>
      <c r="O154" s="173">
        <f>'тарифы 2018 (1)'!R154</f>
        <v>230.59834032726067</v>
      </c>
      <c r="P154" s="173">
        <f>'тарифы 2018 (1)'!T154</f>
        <v>405</v>
      </c>
      <c r="Q154" s="173">
        <f>'тарифы 2018 (1)'!V154</f>
        <v>188.27390826780211</v>
      </c>
      <c r="R154" s="173">
        <f>'тарифы 2018 (1)'!X154</f>
        <v>201</v>
      </c>
      <c r="S154" s="173">
        <f>'тарифы 2018 (1)'!Z154</f>
        <v>308.27</v>
      </c>
      <c r="T154" s="173">
        <f>'тарифы 2018 (1)'!AB154</f>
        <v>426</v>
      </c>
      <c r="U154" s="173">
        <f>'тарифы 2018 (1)'!AD154</f>
        <v>262</v>
      </c>
      <c r="V154" s="173">
        <f>'тарифы 2018 (1)'!AF154</f>
        <v>192</v>
      </c>
      <c r="W154" s="173">
        <f>'тарифы 2018 (1)'!AH154</f>
        <v>147.49</v>
      </c>
      <c r="X154" s="173">
        <f>'тарифы 2018 (1)'!AJ154</f>
        <v>151.66999999999999</v>
      </c>
      <c r="Y154" s="173">
        <v>115</v>
      </c>
      <c r="Z154" s="173">
        <f>'тарифы 2018 (1)'!AN154</f>
        <v>224.42</v>
      </c>
      <c r="AA154" s="173">
        <f>'тарифы 2018 (1)'!AP154</f>
        <v>189.77099999999999</v>
      </c>
      <c r="AB154" s="173">
        <f>'тарифы 2018 (1)'!AR154</f>
        <v>210</v>
      </c>
      <c r="AC154" s="173">
        <f>'тарифы 2018 (1)'!AT154</f>
        <v>185.71</v>
      </c>
      <c r="AD154" s="173">
        <f>'тарифы 2018 (1)'!AV154</f>
        <v>209.60000000000002</v>
      </c>
      <c r="AE154" s="173">
        <f>'тарифы 2018 (1)'!AX154</f>
        <v>179.12729999999999</v>
      </c>
      <c r="AF154" s="173">
        <f>'тарифы 2018 (1)'!AZ154</f>
        <v>247.45762711864407</v>
      </c>
      <c r="AG154" s="173">
        <f>'тарифы 2018 (1)'!BB154</f>
        <v>272</v>
      </c>
      <c r="AH154" s="173">
        <f>'тарифы 2018 (1)'!BD154</f>
        <v>366</v>
      </c>
      <c r="AI154" s="173">
        <f>'тарифы 2018 (1)'!BF154</f>
        <v>203</v>
      </c>
      <c r="AJ154" s="173">
        <f>'тарифы 2018 (1)'!BH154</f>
        <v>229</v>
      </c>
      <c r="AK154" s="173">
        <f>'тарифы 2018 (1)'!BJ154</f>
        <v>145.76</v>
      </c>
      <c r="AL154" s="173">
        <f>'тарифы 2018 (1)'!BL154</f>
        <v>132</v>
      </c>
      <c r="AM154" s="173">
        <f>'тарифы 2018 (1)'!BN154</f>
        <v>208</v>
      </c>
      <c r="AN154" s="173">
        <f>'тарифы 2018 (1)'!BP154</f>
        <v>311.3</v>
      </c>
      <c r="AO154" s="325">
        <f t="shared" si="21"/>
        <v>227.6637058459545</v>
      </c>
      <c r="AP154" s="300" t="e">
        <f t="shared" si="22"/>
        <v>#REF!</v>
      </c>
    </row>
    <row r="155" spans="1:42" s="195" customFormat="1" ht="41.25" customHeight="1" thickBot="1" x14ac:dyDescent="0.3">
      <c r="A155" s="205">
        <v>80</v>
      </c>
      <c r="B155" s="24" t="s">
        <v>145</v>
      </c>
      <c r="C155" s="1390" t="s">
        <v>3</v>
      </c>
      <c r="D155" s="1390"/>
      <c r="E155" s="141" t="s">
        <v>8</v>
      </c>
      <c r="F155" s="224" t="e">
        <f>#REF!</f>
        <v>#REF!</v>
      </c>
      <c r="G155" s="141">
        <v>0.6</v>
      </c>
      <c r="H155" s="206" t="e">
        <f t="shared" si="20"/>
        <v>#REF!</v>
      </c>
      <c r="I155" s="206" t="e">
        <f>(H155*($I$9+#REF!))+H155</f>
        <v>#REF!</v>
      </c>
      <c r="J155" s="803" t="e">
        <f>'тарифы 2018 (1)'!J155</f>
        <v>#REF!</v>
      </c>
      <c r="K155" s="275" t="e">
        <f>ROUND(I155*#REF!*#REF!*#REF!,0)</f>
        <v>#REF!</v>
      </c>
      <c r="L155" s="173">
        <f>'тарифы 2018 (1)'!L155</f>
        <v>347</v>
      </c>
      <c r="M155" s="173">
        <f>'тарифы 2018 (1)'!N155</f>
        <v>260.6989407284579</v>
      </c>
      <c r="N155" s="173">
        <f>'тарифы 2018 (1)'!P155</f>
        <v>384</v>
      </c>
      <c r="O155" s="173">
        <f>'тарифы 2018 (1)'!R155</f>
        <v>345.89751049089091</v>
      </c>
      <c r="P155" s="173">
        <f>'тарифы 2018 (1)'!T155</f>
        <v>608</v>
      </c>
      <c r="Q155" s="173">
        <f>'тарифы 2018 (1)'!V155</f>
        <v>282.41086240170313</v>
      </c>
      <c r="R155" s="173">
        <f>'тарифы 2018 (1)'!X155</f>
        <v>302</v>
      </c>
      <c r="S155" s="173">
        <f>'тарифы 2018 (1)'!Z155</f>
        <v>462.41</v>
      </c>
      <c r="T155" s="173">
        <f>'тарифы 2018 (1)'!AB155</f>
        <v>638</v>
      </c>
      <c r="U155" s="173">
        <f>'тарифы 2018 (1)'!AD155</f>
        <v>393</v>
      </c>
      <c r="V155" s="173">
        <f>'тарифы 2018 (1)'!AF155</f>
        <v>288</v>
      </c>
      <c r="W155" s="173">
        <f>'тарифы 2018 (1)'!AH155</f>
        <v>220.71</v>
      </c>
      <c r="X155" s="173">
        <f>'тарифы 2018 (1)'!AJ155</f>
        <v>226.98</v>
      </c>
      <c r="Y155" s="173">
        <v>173</v>
      </c>
      <c r="Z155" s="173">
        <f>'тарифы 2018 (1)'!AN155</f>
        <v>336.63</v>
      </c>
      <c r="AA155" s="173">
        <f>'тарифы 2018 (1)'!AP155</f>
        <v>285.17499999999995</v>
      </c>
      <c r="AB155" s="173">
        <f>'тарифы 2018 (1)'!AR155</f>
        <v>315</v>
      </c>
      <c r="AC155" s="173">
        <f>'тарифы 2018 (1)'!AT155</f>
        <v>278.56</v>
      </c>
      <c r="AD155" s="173">
        <f>'тарифы 2018 (1)'!AV155</f>
        <v>313.60000000000002</v>
      </c>
      <c r="AE155" s="173">
        <f>'тарифы 2018 (1)'!AX155</f>
        <v>268.69622000000004</v>
      </c>
      <c r="AF155" s="173">
        <f>'тарифы 2018 (1)'!AZ155</f>
        <v>369.49152542372883</v>
      </c>
      <c r="AG155" s="173">
        <f>'тарифы 2018 (1)'!BB155</f>
        <v>408</v>
      </c>
      <c r="AH155" s="173">
        <f>'тарифы 2018 (1)'!BD155</f>
        <v>549</v>
      </c>
      <c r="AI155" s="173">
        <f>'тарифы 2018 (1)'!BF155</f>
        <v>305</v>
      </c>
      <c r="AJ155" s="173">
        <f>'тарифы 2018 (1)'!BH155</f>
        <v>343</v>
      </c>
      <c r="AK155" s="173">
        <f>'тарифы 2018 (1)'!BJ155</f>
        <v>218.64</v>
      </c>
      <c r="AL155" s="173">
        <f>'тарифы 2018 (1)'!BL155</f>
        <v>199</v>
      </c>
      <c r="AM155" s="173">
        <f>'тарифы 2018 (1)'!BN155</f>
        <v>312</v>
      </c>
      <c r="AN155" s="173">
        <f>'тарифы 2018 (1)'!BP155</f>
        <v>466.40000000000003</v>
      </c>
      <c r="AO155" s="325">
        <f t="shared" si="21"/>
        <v>341.38965720844067</v>
      </c>
      <c r="AP155" s="300" t="e">
        <f t="shared" si="22"/>
        <v>#REF!</v>
      </c>
    </row>
    <row r="156" spans="1:42" s="195" customFormat="1" ht="41.25" customHeight="1" thickBot="1" x14ac:dyDescent="0.3">
      <c r="A156" s="205">
        <v>81</v>
      </c>
      <c r="B156" s="24" t="s">
        <v>146</v>
      </c>
      <c r="C156" s="1390" t="s">
        <v>3</v>
      </c>
      <c r="D156" s="1390"/>
      <c r="E156" s="141" t="s">
        <v>8</v>
      </c>
      <c r="F156" s="224" t="e">
        <f>#REF!</f>
        <v>#REF!</v>
      </c>
      <c r="G156" s="141">
        <v>0.54</v>
      </c>
      <c r="H156" s="206" t="e">
        <f t="shared" si="20"/>
        <v>#REF!</v>
      </c>
      <c r="I156" s="206" t="e">
        <f>(H156*($I$9+#REF!))+H156</f>
        <v>#REF!</v>
      </c>
      <c r="J156" s="803" t="e">
        <f>'тарифы 2018 (1)'!J156</f>
        <v>#REF!</v>
      </c>
      <c r="K156" s="275" t="e">
        <f>ROUND(I156*#REF!*#REF!*#REF!,0)</f>
        <v>#REF!</v>
      </c>
      <c r="L156" s="173">
        <f>'тарифы 2018 (1)'!L156</f>
        <v>313</v>
      </c>
      <c r="M156" s="173">
        <f>'тарифы 2018 (1)'!N156</f>
        <v>234.62904665561214</v>
      </c>
      <c r="N156" s="173">
        <f>'тарифы 2018 (1)'!P156</f>
        <v>345</v>
      </c>
      <c r="O156" s="173">
        <f>'тарифы 2018 (1)'!R156</f>
        <v>311.30775944180186</v>
      </c>
      <c r="P156" s="173">
        <f>'тарифы 2018 (1)'!T156</f>
        <v>547</v>
      </c>
      <c r="Q156" s="173">
        <f>'тарифы 2018 (1)'!V156</f>
        <v>254.16977616153287</v>
      </c>
      <c r="R156" s="173">
        <f>'тарифы 2018 (1)'!X156</f>
        <v>271</v>
      </c>
      <c r="S156" s="173">
        <f>'тарифы 2018 (1)'!Z156</f>
        <v>416.17</v>
      </c>
      <c r="T156" s="173">
        <f>'тарифы 2018 (1)'!AB156</f>
        <v>575</v>
      </c>
      <c r="U156" s="173">
        <f>'тарифы 2018 (1)'!AD156</f>
        <v>354</v>
      </c>
      <c r="V156" s="173">
        <f>'тарифы 2018 (1)'!AF156</f>
        <v>259</v>
      </c>
      <c r="W156" s="173">
        <f>'тарифы 2018 (1)'!AH156</f>
        <v>198.74</v>
      </c>
      <c r="X156" s="173">
        <f>'тарифы 2018 (1)'!AJ156</f>
        <v>203.97</v>
      </c>
      <c r="Y156" s="173">
        <v>156</v>
      </c>
      <c r="Z156" s="173">
        <f>'тарифы 2018 (1)'!AN156</f>
        <v>302.97000000000003</v>
      </c>
      <c r="AA156" s="173">
        <f>'тарифы 2018 (1)'!AP156</f>
        <v>257.17599999999999</v>
      </c>
      <c r="AB156" s="173">
        <f>'тарифы 2018 (1)'!AR156</f>
        <v>283</v>
      </c>
      <c r="AC156" s="173">
        <f>'тарифы 2018 (1)'!AT156</f>
        <v>250.71</v>
      </c>
      <c r="AD156" s="173">
        <f>'тарифы 2018 (1)'!AV156</f>
        <v>281.60000000000002</v>
      </c>
      <c r="AE156" s="173">
        <f>'тарифы 2018 (1)'!AX156</f>
        <v>241.81922000000003</v>
      </c>
      <c r="AF156" s="173">
        <f>'тарифы 2018 (1)'!AZ156</f>
        <v>334.74576271186442</v>
      </c>
      <c r="AG156" s="173">
        <f>'тарифы 2018 (1)'!BB156</f>
        <v>367</v>
      </c>
      <c r="AH156" s="173">
        <f>'тарифы 2018 (1)'!BD156</f>
        <v>494</v>
      </c>
      <c r="AI156" s="173">
        <f>'тарифы 2018 (1)'!BF156</f>
        <v>274</v>
      </c>
      <c r="AJ156" s="173">
        <f>'тарифы 2018 (1)'!BH156</f>
        <v>309</v>
      </c>
      <c r="AK156" s="173">
        <f>'тарифы 2018 (1)'!BJ156</f>
        <v>196.61</v>
      </c>
      <c r="AL156" s="173">
        <f>'тарифы 2018 (1)'!BL156</f>
        <v>179</v>
      </c>
      <c r="AM156" s="173">
        <f>'тарифы 2018 (1)'!BN156</f>
        <v>281</v>
      </c>
      <c r="AN156" s="173">
        <f>'тарифы 2018 (1)'!BP156</f>
        <v>420.20000000000005</v>
      </c>
      <c r="AO156" s="325">
        <f t="shared" si="21"/>
        <v>307.30405396451084</v>
      </c>
      <c r="AP156" s="300" t="e">
        <f t="shared" si="22"/>
        <v>#REF!</v>
      </c>
    </row>
    <row r="157" spans="1:42" s="195" customFormat="1" ht="41.25" customHeight="1" thickBot="1" x14ac:dyDescent="0.3">
      <c r="A157" s="205">
        <v>82</v>
      </c>
      <c r="B157" s="24" t="s">
        <v>147</v>
      </c>
      <c r="C157" s="1390" t="s">
        <v>3</v>
      </c>
      <c r="D157" s="1390"/>
      <c r="E157" s="141" t="s">
        <v>8</v>
      </c>
      <c r="F157" s="224" t="e">
        <f>#REF!</f>
        <v>#REF!</v>
      </c>
      <c r="G157" s="141">
        <v>0.5</v>
      </c>
      <c r="H157" s="206" t="e">
        <f t="shared" si="20"/>
        <v>#REF!</v>
      </c>
      <c r="I157" s="206" t="e">
        <f>(H157*($I$9+#REF!))+H157</f>
        <v>#REF!</v>
      </c>
      <c r="J157" s="803" t="e">
        <f>'тарифы 2018 (1)'!J157</f>
        <v>#REF!</v>
      </c>
      <c r="K157" s="275" t="e">
        <f>ROUND(I157*#REF!*#REF!*#REF!,0)</f>
        <v>#REF!</v>
      </c>
      <c r="L157" s="173">
        <f>'тарифы 2018 (1)'!L157</f>
        <v>290</v>
      </c>
      <c r="M157" s="173">
        <f>'тарифы 2018 (1)'!N157</f>
        <v>217.24911727371494</v>
      </c>
      <c r="N157" s="173">
        <f>'тарифы 2018 (1)'!P157</f>
        <v>320</v>
      </c>
      <c r="O157" s="173">
        <f>'тарифы 2018 (1)'!R157</f>
        <v>288.24792540907578</v>
      </c>
      <c r="P157" s="173">
        <f>'тарифы 2018 (1)'!T157</f>
        <v>507</v>
      </c>
      <c r="Q157" s="173">
        <f>'тарифы 2018 (1)'!V157</f>
        <v>235.34238533475263</v>
      </c>
      <c r="R157" s="173">
        <f>'тарифы 2018 (1)'!X157</f>
        <v>251</v>
      </c>
      <c r="S157" s="173">
        <f>'тарифы 2018 (1)'!Z157</f>
        <v>385.34</v>
      </c>
      <c r="T157" s="173">
        <f>'тарифы 2018 (1)'!AB157</f>
        <v>532</v>
      </c>
      <c r="U157" s="173">
        <f>'тарифы 2018 (1)'!AD157</f>
        <v>328</v>
      </c>
      <c r="V157" s="173">
        <f>'тарифы 2018 (1)'!AF157</f>
        <v>240</v>
      </c>
      <c r="W157" s="173">
        <f>'тарифы 2018 (1)'!AH157</f>
        <v>184.1</v>
      </c>
      <c r="X157" s="173">
        <f>'тарифы 2018 (1)'!AJ157</f>
        <v>189.33</v>
      </c>
      <c r="Y157" s="173">
        <v>144</v>
      </c>
      <c r="Z157" s="173">
        <f>'тарифы 2018 (1)'!AN157</f>
        <v>280.52</v>
      </c>
      <c r="AA157" s="173">
        <f>'тарифы 2018 (1)'!AP157</f>
        <v>237.47299999999998</v>
      </c>
      <c r="AB157" s="173">
        <f>'тарифы 2018 (1)'!AR157</f>
        <v>262</v>
      </c>
      <c r="AC157" s="173">
        <f>'тарифы 2018 (1)'!AT157</f>
        <v>232.14</v>
      </c>
      <c r="AD157" s="173">
        <f>'тарифы 2018 (1)'!AV157</f>
        <v>260.8</v>
      </c>
      <c r="AE157" s="173">
        <f>'тарифы 2018 (1)'!AX157</f>
        <v>223.91176000000002</v>
      </c>
      <c r="AF157" s="173">
        <f>'тарифы 2018 (1)'!AZ157</f>
        <v>311.0169491525424</v>
      </c>
      <c r="AG157" s="173">
        <f>'тарифы 2018 (1)'!BB157</f>
        <v>340</v>
      </c>
      <c r="AH157" s="173">
        <f>'тарифы 2018 (1)'!BD157</f>
        <v>458</v>
      </c>
      <c r="AI157" s="173">
        <f>'тарифы 2018 (1)'!BF157</f>
        <v>254</v>
      </c>
      <c r="AJ157" s="173">
        <f>'тарифы 2018 (1)'!BH157</f>
        <v>286</v>
      </c>
      <c r="AK157" s="173">
        <f>'тарифы 2018 (1)'!BJ157</f>
        <v>182.2</v>
      </c>
      <c r="AL157" s="173">
        <f>'тарифы 2018 (1)'!BL157</f>
        <v>166</v>
      </c>
      <c r="AM157" s="173">
        <f>'тарифы 2018 (1)'!BN157</f>
        <v>260</v>
      </c>
      <c r="AN157" s="173">
        <f>'тарифы 2018 (1)'!BP157</f>
        <v>388.3</v>
      </c>
      <c r="AO157" s="325">
        <f t="shared" si="21"/>
        <v>284.61969438517542</v>
      </c>
      <c r="AP157" s="300" t="e">
        <f t="shared" si="22"/>
        <v>#REF!</v>
      </c>
    </row>
    <row r="158" spans="1:42" s="195" customFormat="1" ht="41.25" customHeight="1" thickBot="1" x14ac:dyDescent="0.3">
      <c r="A158" s="205">
        <v>83</v>
      </c>
      <c r="B158" s="24" t="s">
        <v>148</v>
      </c>
      <c r="C158" s="1390" t="s">
        <v>3</v>
      </c>
      <c r="D158" s="1390"/>
      <c r="E158" s="141" t="s">
        <v>8</v>
      </c>
      <c r="F158" s="224" t="e">
        <f>#REF!</f>
        <v>#REF!</v>
      </c>
      <c r="G158" s="141">
        <v>0.67</v>
      </c>
      <c r="H158" s="206" t="e">
        <f t="shared" si="20"/>
        <v>#REF!</v>
      </c>
      <c r="I158" s="206" t="e">
        <f>(H158*($I$9+#REF!))+H158</f>
        <v>#REF!</v>
      </c>
      <c r="J158" s="803" t="e">
        <f>'тарифы 2018 (1)'!J158</f>
        <v>#REF!</v>
      </c>
      <c r="K158" s="275" t="e">
        <f>ROUND(I158*#REF!*#REF!*#REF!,0)</f>
        <v>#REF!</v>
      </c>
      <c r="L158" s="173">
        <f>'тарифы 2018 (1)'!L158</f>
        <v>388</v>
      </c>
      <c r="M158" s="173">
        <f>'тарифы 2018 (1)'!N158</f>
        <v>291.11381714677799</v>
      </c>
      <c r="N158" s="173">
        <f>'тарифы 2018 (1)'!P158</f>
        <v>429</v>
      </c>
      <c r="O158" s="173">
        <f>'тарифы 2018 (1)'!R158</f>
        <v>386.25222004816152</v>
      </c>
      <c r="P158" s="173">
        <f>'тарифы 2018 (1)'!T158</f>
        <v>679</v>
      </c>
      <c r="Q158" s="173">
        <f>'тарифы 2018 (1)'!V158</f>
        <v>315.35879634856855</v>
      </c>
      <c r="R158" s="173">
        <f>'тарифы 2018 (1)'!X158</f>
        <v>337</v>
      </c>
      <c r="S158" s="173">
        <f>'тарифы 2018 (1)'!Z158</f>
        <v>516.36</v>
      </c>
      <c r="T158" s="173">
        <f>'тарифы 2018 (1)'!AB158</f>
        <v>713</v>
      </c>
      <c r="U158" s="173">
        <f>'тарифы 2018 (1)'!AD158</f>
        <v>439</v>
      </c>
      <c r="V158" s="173">
        <f>'тарифы 2018 (1)'!AF158</f>
        <v>321</v>
      </c>
      <c r="W158" s="173">
        <f>'тарифы 2018 (1)'!AH158</f>
        <v>246.86</v>
      </c>
      <c r="X158" s="173">
        <f>'тарифы 2018 (1)'!AJ158</f>
        <v>253.13</v>
      </c>
      <c r="Y158" s="173">
        <v>193</v>
      </c>
      <c r="Z158" s="173">
        <f>'тарифы 2018 (1)'!AN158</f>
        <v>375.9</v>
      </c>
      <c r="AA158" s="173">
        <f>'тарифы 2018 (1)'!AP158</f>
        <v>318.35899999999998</v>
      </c>
      <c r="AB158" s="173">
        <f>'тарифы 2018 (1)'!AR158</f>
        <v>351</v>
      </c>
      <c r="AC158" s="173">
        <f>'тарифы 2018 (1)'!AT158</f>
        <v>311.06</v>
      </c>
      <c r="AD158" s="173">
        <f>'тарифы 2018 (1)'!AV158</f>
        <v>350.40000000000003</v>
      </c>
      <c r="AE158" s="173">
        <f>'тарифы 2018 (1)'!AX158</f>
        <v>300.04218000000003</v>
      </c>
      <c r="AF158" s="173">
        <f>'тарифы 2018 (1)'!AZ158</f>
        <v>411.0169491525424</v>
      </c>
      <c r="AG158" s="173">
        <f>'тарифы 2018 (1)'!BB158</f>
        <v>456</v>
      </c>
      <c r="AH158" s="173">
        <f>'тарифы 2018 (1)'!BD158</f>
        <v>613</v>
      </c>
      <c r="AI158" s="173">
        <f>'тарифы 2018 (1)'!BF158</f>
        <v>340</v>
      </c>
      <c r="AJ158" s="173">
        <f>'тарифы 2018 (1)'!BH158</f>
        <v>383</v>
      </c>
      <c r="AK158" s="173">
        <f>'тарифы 2018 (1)'!BJ158</f>
        <v>244.07</v>
      </c>
      <c r="AL158" s="173">
        <f>'тарифы 2018 (1)'!BL158</f>
        <v>222</v>
      </c>
      <c r="AM158" s="173">
        <f>'тарифы 2018 (1)'!BN158</f>
        <v>348</v>
      </c>
      <c r="AN158" s="173">
        <f>'тарифы 2018 (1)'!BP158</f>
        <v>520.30000000000007</v>
      </c>
      <c r="AO158" s="325">
        <f t="shared" si="21"/>
        <v>381.11113664469133</v>
      </c>
      <c r="AP158" s="300" t="e">
        <f t="shared" si="22"/>
        <v>#REF!</v>
      </c>
    </row>
    <row r="159" spans="1:42" s="195" customFormat="1" ht="41.25" customHeight="1" thickBot="1" x14ac:dyDescent="0.3">
      <c r="A159" s="205">
        <v>84</v>
      </c>
      <c r="B159" s="24" t="s">
        <v>149</v>
      </c>
      <c r="C159" s="1390" t="s">
        <v>3</v>
      </c>
      <c r="D159" s="1390"/>
      <c r="E159" s="141" t="s">
        <v>8</v>
      </c>
      <c r="F159" s="224" t="e">
        <f>#REF!</f>
        <v>#REF!</v>
      </c>
      <c r="G159" s="141">
        <v>0.24</v>
      </c>
      <c r="H159" s="206" t="e">
        <f t="shared" si="20"/>
        <v>#REF!</v>
      </c>
      <c r="I159" s="206" t="e">
        <f>(H159*($I$9+#REF!))+H159</f>
        <v>#REF!</v>
      </c>
      <c r="J159" s="803" t="e">
        <f>'тарифы 2018 (1)'!J159</f>
        <v>#REF!</v>
      </c>
      <c r="K159" s="275" t="e">
        <f>ROUND(I159*#REF!*#REF!*#REF!,0)</f>
        <v>#REF!</v>
      </c>
      <c r="L159" s="173">
        <f>'тарифы 2018 (1)'!L159</f>
        <v>139</v>
      </c>
      <c r="M159" s="173">
        <f>'тарифы 2018 (1)'!N159</f>
        <v>104.27957629138318</v>
      </c>
      <c r="N159" s="173">
        <f>'тарифы 2018 (1)'!P159</f>
        <v>154</v>
      </c>
      <c r="O159" s="173">
        <f>'тарифы 2018 (1)'!R159</f>
        <v>138.35900419635635</v>
      </c>
      <c r="P159" s="173">
        <f>'тарифы 2018 (1)'!T159</f>
        <v>243</v>
      </c>
      <c r="Q159" s="173">
        <f>'тарифы 2018 (1)'!V159</f>
        <v>112.96434496068125</v>
      </c>
      <c r="R159" s="173">
        <f>'тарифы 2018 (1)'!X159</f>
        <v>121</v>
      </c>
      <c r="S159" s="173">
        <f>'тарифы 2018 (1)'!Z159</f>
        <v>184.96</v>
      </c>
      <c r="T159" s="173">
        <f>'тарифы 2018 (1)'!AB159</f>
        <v>255</v>
      </c>
      <c r="U159" s="173">
        <f>'тарифы 2018 (1)'!AD159</f>
        <v>157</v>
      </c>
      <c r="V159" s="173">
        <f>'тарифы 2018 (1)'!AF159</f>
        <v>115</v>
      </c>
      <c r="W159" s="173">
        <f>'тарифы 2018 (1)'!AH159</f>
        <v>87.86</v>
      </c>
      <c r="X159" s="173">
        <f>'тарифы 2018 (1)'!AJ159</f>
        <v>91</v>
      </c>
      <c r="Y159" s="173">
        <v>69</v>
      </c>
      <c r="Z159" s="173">
        <f>'тарифы 2018 (1)'!AN159</f>
        <v>134.65</v>
      </c>
      <c r="AA159" s="173">
        <f>'тарифы 2018 (1)'!AP159</f>
        <v>114.07</v>
      </c>
      <c r="AB159" s="173">
        <f>'тарифы 2018 (1)'!AR159</f>
        <v>126</v>
      </c>
      <c r="AC159" s="173">
        <f>'тарифы 2018 (1)'!AT159</f>
        <v>111.42</v>
      </c>
      <c r="AD159" s="173">
        <f>'тарифы 2018 (1)'!AV159</f>
        <v>124.80000000000001</v>
      </c>
      <c r="AE159" s="173">
        <f>'тарифы 2018 (1)'!AX159</f>
        <v>107.47638000000001</v>
      </c>
      <c r="AF159" s="173">
        <f>'тарифы 2018 (1)'!AZ159</f>
        <v>152.54237288135593</v>
      </c>
      <c r="AG159" s="173">
        <f>'тарифы 2018 (1)'!BB159</f>
        <v>163</v>
      </c>
      <c r="AH159" s="173">
        <f>'тарифы 2018 (1)'!BD159</f>
        <v>220</v>
      </c>
      <c r="AI159" s="173">
        <f>'тарифы 2018 (1)'!BF159</f>
        <v>122</v>
      </c>
      <c r="AJ159" s="173">
        <f>'тарифы 2018 (1)'!BH159</f>
        <v>137</v>
      </c>
      <c r="AK159" s="173">
        <f>'тарифы 2018 (1)'!BJ159</f>
        <v>87.29</v>
      </c>
      <c r="AL159" s="173">
        <f>'тарифы 2018 (1)'!BL159</f>
        <v>79</v>
      </c>
      <c r="AM159" s="173">
        <f>'тарифы 2018 (1)'!BN159</f>
        <v>125</v>
      </c>
      <c r="AN159" s="173">
        <f>'тарифы 2018 (1)'!BP159</f>
        <v>187.00000000000003</v>
      </c>
      <c r="AO159" s="325">
        <f t="shared" si="21"/>
        <v>136.67833373550954</v>
      </c>
      <c r="AP159" s="300" t="e">
        <f t="shared" si="22"/>
        <v>#REF!</v>
      </c>
    </row>
    <row r="160" spans="1:42" s="195" customFormat="1" ht="41.25" customHeight="1" thickBot="1" x14ac:dyDescent="0.3">
      <c r="A160" s="205">
        <v>85</v>
      </c>
      <c r="B160" s="24" t="s">
        <v>150</v>
      </c>
      <c r="C160" s="1390" t="s">
        <v>3</v>
      </c>
      <c r="D160" s="1390"/>
      <c r="E160" s="141" t="s">
        <v>8</v>
      </c>
      <c r="F160" s="224" t="e">
        <f>#REF!</f>
        <v>#REF!</v>
      </c>
      <c r="G160" s="141">
        <v>0.51</v>
      </c>
      <c r="H160" s="206" t="e">
        <f t="shared" si="20"/>
        <v>#REF!</v>
      </c>
      <c r="I160" s="206" t="e">
        <f>(H160*($I$9+#REF!))+H160</f>
        <v>#REF!</v>
      </c>
      <c r="J160" s="803" t="e">
        <f>'тарифы 2018 (1)'!J160</f>
        <v>#REF!</v>
      </c>
      <c r="K160" s="275" t="e">
        <f>ROUND(I160*#REF!*#REF!*#REF!,0)</f>
        <v>#REF!</v>
      </c>
      <c r="L160" s="173">
        <f>'тарифы 2018 (1)'!L160</f>
        <v>295</v>
      </c>
      <c r="M160" s="173">
        <f>'тарифы 2018 (1)'!N160</f>
        <v>221.59409961918928</v>
      </c>
      <c r="N160" s="173">
        <f>'тарифы 2018 (1)'!P160</f>
        <v>326</v>
      </c>
      <c r="O160" s="173">
        <f>'тарифы 2018 (1)'!R160</f>
        <v>294.01288391725728</v>
      </c>
      <c r="P160" s="173">
        <f>'тарифы 2018 (1)'!T160</f>
        <v>517</v>
      </c>
      <c r="Q160" s="173">
        <f>'тарифы 2018 (1)'!V160</f>
        <v>240.04923304144774</v>
      </c>
      <c r="R160" s="173">
        <f>'тарифы 2018 (1)'!X160</f>
        <v>256</v>
      </c>
      <c r="S160" s="173">
        <f>'тарифы 2018 (1)'!Z160</f>
        <v>393.05</v>
      </c>
      <c r="T160" s="173">
        <f>'тарифы 2018 (1)'!AB160</f>
        <v>543</v>
      </c>
      <c r="U160" s="173">
        <f>'тарифы 2018 (1)'!AD160</f>
        <v>334</v>
      </c>
      <c r="V160" s="173">
        <f>'тарифы 2018 (1)'!AF160</f>
        <v>244</v>
      </c>
      <c r="W160" s="173">
        <f>'тарифы 2018 (1)'!AH160</f>
        <v>187.23</v>
      </c>
      <c r="X160" s="173">
        <f>'тарифы 2018 (1)'!AJ160</f>
        <v>192.46</v>
      </c>
      <c r="Y160" s="173">
        <v>147</v>
      </c>
      <c r="Z160" s="173">
        <f>'тарифы 2018 (1)'!AN160</f>
        <v>286.13</v>
      </c>
      <c r="AA160" s="173">
        <f>'тарифы 2018 (1)'!AP160</f>
        <v>242.65799999999999</v>
      </c>
      <c r="AB160" s="173">
        <f>'тарифы 2018 (1)'!AR160</f>
        <v>267</v>
      </c>
      <c r="AC160" s="173">
        <f>'тарифы 2018 (1)'!AT160</f>
        <v>236.78</v>
      </c>
      <c r="AD160" s="173">
        <f>'тарифы 2018 (1)'!AV160</f>
        <v>265.60000000000002</v>
      </c>
      <c r="AE160" s="173">
        <f>'тарифы 2018 (1)'!AX160</f>
        <v>228.39125999999999</v>
      </c>
      <c r="AF160" s="173">
        <f>'тарифы 2018 (1)'!AZ160</f>
        <v>311.0169491525424</v>
      </c>
      <c r="AG160" s="173">
        <f>'тарифы 2018 (1)'!BB160</f>
        <v>347</v>
      </c>
      <c r="AH160" s="173">
        <f>'тарифы 2018 (1)'!BD160</f>
        <v>467</v>
      </c>
      <c r="AI160" s="173">
        <f>'тарифы 2018 (1)'!BF160</f>
        <v>259</v>
      </c>
      <c r="AJ160" s="173">
        <f>'тарифы 2018 (1)'!BH160</f>
        <v>291</v>
      </c>
      <c r="AK160" s="173">
        <f>'тарифы 2018 (1)'!BJ160</f>
        <v>185.59</v>
      </c>
      <c r="AL160" s="173">
        <f>'тарифы 2018 (1)'!BL160</f>
        <v>169</v>
      </c>
      <c r="AM160" s="173">
        <f>'тарифы 2018 (1)'!BN160</f>
        <v>265</v>
      </c>
      <c r="AN160" s="173">
        <f>'тарифы 2018 (1)'!BP160</f>
        <v>396.00000000000006</v>
      </c>
      <c r="AO160" s="325">
        <f t="shared" si="21"/>
        <v>289.91594571484268</v>
      </c>
      <c r="AP160" s="300" t="e">
        <f t="shared" si="22"/>
        <v>#REF!</v>
      </c>
    </row>
    <row r="161" spans="1:42" s="195" customFormat="1" ht="41.25" customHeight="1" thickBot="1" x14ac:dyDescent="0.3">
      <c r="A161" s="205">
        <v>86</v>
      </c>
      <c r="B161" s="24" t="s">
        <v>151</v>
      </c>
      <c r="C161" s="1390" t="s">
        <v>3</v>
      </c>
      <c r="D161" s="1390"/>
      <c r="E161" s="141" t="s">
        <v>8</v>
      </c>
      <c r="F161" s="224" t="e">
        <f>#REF!</f>
        <v>#REF!</v>
      </c>
      <c r="G161" s="141">
        <v>0.33</v>
      </c>
      <c r="H161" s="206" t="e">
        <f t="shared" si="20"/>
        <v>#REF!</v>
      </c>
      <c r="I161" s="206" t="e">
        <f>(H161*($I$9+#REF!))+H161</f>
        <v>#REF!</v>
      </c>
      <c r="J161" s="803" t="e">
        <f>'тарифы 2018 (1)'!J161</f>
        <v>#REF!</v>
      </c>
      <c r="K161" s="275" t="e">
        <f>ROUND(I161*#REF!*#REF!*#REF!,0)</f>
        <v>#REF!</v>
      </c>
      <c r="L161" s="173">
        <f>'тарифы 2018 (1)'!L161</f>
        <v>191</v>
      </c>
      <c r="M161" s="173">
        <f>'тарифы 2018 (1)'!N161</f>
        <v>143.38441740065187</v>
      </c>
      <c r="N161" s="173">
        <f>'тарифы 2018 (1)'!P161</f>
        <v>211</v>
      </c>
      <c r="O161" s="173">
        <f>'тарифы 2018 (1)'!R161</f>
        <v>190.24363076999001</v>
      </c>
      <c r="P161" s="173">
        <f>'тарифы 2018 (1)'!T161</f>
        <v>334</v>
      </c>
      <c r="Q161" s="173">
        <f>'тарифы 2018 (1)'!V161</f>
        <v>155.32597432093678</v>
      </c>
      <c r="R161" s="173">
        <f>'тарифы 2018 (1)'!X161</f>
        <v>166</v>
      </c>
      <c r="S161" s="173">
        <f>'тарифы 2018 (1)'!Z161</f>
        <v>254.33</v>
      </c>
      <c r="T161" s="173">
        <f>'тарифы 2018 (1)'!AB161</f>
        <v>352</v>
      </c>
      <c r="U161" s="173">
        <f>'тарифы 2018 (1)'!AD161</f>
        <v>216</v>
      </c>
      <c r="V161" s="173">
        <f>'тарифы 2018 (1)'!AF161</f>
        <v>158</v>
      </c>
      <c r="W161" s="173">
        <f>'тарифы 2018 (1)'!AH161</f>
        <v>121.34</v>
      </c>
      <c r="X161" s="173">
        <f>'тарифы 2018 (1)'!AJ161</f>
        <v>124.47</v>
      </c>
      <c r="Y161" s="173">
        <v>95</v>
      </c>
      <c r="Z161" s="173">
        <f>'тарифы 2018 (1)'!AN161</f>
        <v>185.15</v>
      </c>
      <c r="AA161" s="173">
        <f>'тарифы 2018 (1)'!AP161</f>
        <v>156.58699999999999</v>
      </c>
      <c r="AB161" s="173">
        <f>'тарифы 2018 (1)'!AR161</f>
        <v>173</v>
      </c>
      <c r="AC161" s="173">
        <f>'тарифы 2018 (1)'!AT161</f>
        <v>153.21</v>
      </c>
      <c r="AD161" s="173">
        <f>'тарифы 2018 (1)'!AV161</f>
        <v>172.8</v>
      </c>
      <c r="AE161" s="173">
        <f>'тарифы 2018 (1)'!AX161</f>
        <v>147.78134000000003</v>
      </c>
      <c r="AF161" s="173">
        <f>'тарифы 2018 (1)'!AZ161</f>
        <v>216.10169491525426</v>
      </c>
      <c r="AG161" s="173">
        <f>'тарифы 2018 (1)'!BB161</f>
        <v>225</v>
      </c>
      <c r="AH161" s="173">
        <f>'тарифы 2018 (1)'!BD161</f>
        <v>302</v>
      </c>
      <c r="AI161" s="173">
        <f>'тарифы 2018 (1)'!BF161</f>
        <v>168</v>
      </c>
      <c r="AJ161" s="173">
        <f>'тарифы 2018 (1)'!BH161</f>
        <v>189</v>
      </c>
      <c r="AK161" s="173">
        <f>'тарифы 2018 (1)'!BJ161</f>
        <v>120.34</v>
      </c>
      <c r="AL161" s="173">
        <f>'тарифы 2018 (1)'!BL161</f>
        <v>109</v>
      </c>
      <c r="AM161" s="173">
        <f>'тарифы 2018 (1)'!BN161</f>
        <v>171</v>
      </c>
      <c r="AN161" s="173">
        <f>'тарифы 2018 (1)'!BP161</f>
        <v>256.3</v>
      </c>
      <c r="AO161" s="325">
        <f t="shared" si="21"/>
        <v>188.18496749678735</v>
      </c>
      <c r="AP161" s="300" t="e">
        <f t="shared" si="22"/>
        <v>#REF!</v>
      </c>
    </row>
    <row r="162" spans="1:42" s="195" customFormat="1" ht="41.25" customHeight="1" thickBot="1" x14ac:dyDescent="0.3">
      <c r="A162" s="205">
        <v>87</v>
      </c>
      <c r="B162" s="24" t="s">
        <v>152</v>
      </c>
      <c r="C162" s="1390" t="s">
        <v>3</v>
      </c>
      <c r="D162" s="1390"/>
      <c r="E162" s="141" t="s">
        <v>8</v>
      </c>
      <c r="F162" s="224" t="e">
        <f>#REF!</f>
        <v>#REF!</v>
      </c>
      <c r="G162" s="141">
        <v>0.5</v>
      </c>
      <c r="H162" s="206" t="e">
        <f t="shared" si="20"/>
        <v>#REF!</v>
      </c>
      <c r="I162" s="206" t="e">
        <f>(H162*($I$9+#REF!))+H162</f>
        <v>#REF!</v>
      </c>
      <c r="J162" s="803" t="e">
        <f>'тарифы 2018 (1)'!J162</f>
        <v>#REF!</v>
      </c>
      <c r="K162" s="275" t="e">
        <f>ROUND(I162*#REF!*#REF!*#REF!,0)</f>
        <v>#REF!</v>
      </c>
      <c r="L162" s="173">
        <f>'тарифы 2018 (1)'!L162</f>
        <v>290</v>
      </c>
      <c r="M162" s="173">
        <f>'тарифы 2018 (1)'!N162</f>
        <v>217.24911727371494</v>
      </c>
      <c r="N162" s="173">
        <f>'тарифы 2018 (1)'!P162</f>
        <v>320</v>
      </c>
      <c r="O162" s="173">
        <f>'тарифы 2018 (1)'!R162</f>
        <v>288.24792540907578</v>
      </c>
      <c r="P162" s="173">
        <f>'тарифы 2018 (1)'!T162</f>
        <v>507</v>
      </c>
      <c r="Q162" s="173">
        <f>'тарифы 2018 (1)'!V162</f>
        <v>235.34238533475263</v>
      </c>
      <c r="R162" s="173">
        <f>'тарифы 2018 (1)'!X162</f>
        <v>251</v>
      </c>
      <c r="S162" s="173">
        <f>'тарифы 2018 (1)'!Z162</f>
        <v>385.34</v>
      </c>
      <c r="T162" s="173">
        <f>'тарифы 2018 (1)'!AB162</f>
        <v>532</v>
      </c>
      <c r="U162" s="173">
        <f>'тарифы 2018 (1)'!AD162</f>
        <v>328</v>
      </c>
      <c r="V162" s="173">
        <f>'тарифы 2018 (1)'!AF162</f>
        <v>240</v>
      </c>
      <c r="W162" s="173">
        <f>'тарифы 2018 (1)'!AH162</f>
        <v>184.1</v>
      </c>
      <c r="X162" s="173">
        <f>'тарифы 2018 (1)'!AJ162</f>
        <v>189.33</v>
      </c>
      <c r="Y162" s="173">
        <v>144</v>
      </c>
      <c r="Z162" s="173">
        <f>'тарифы 2018 (1)'!AN162</f>
        <v>280.52</v>
      </c>
      <c r="AA162" s="173">
        <f>'тарифы 2018 (1)'!AP162</f>
        <v>237.47299999999998</v>
      </c>
      <c r="AB162" s="173">
        <f>'тарифы 2018 (1)'!AR162</f>
        <v>262</v>
      </c>
      <c r="AC162" s="173">
        <f>'тарифы 2018 (1)'!AT162</f>
        <v>232.14</v>
      </c>
      <c r="AD162" s="173">
        <f>'тарифы 2018 (1)'!AV162</f>
        <v>260.8</v>
      </c>
      <c r="AE162" s="173">
        <f>'тарифы 2018 (1)'!AX162</f>
        <v>223.91176000000002</v>
      </c>
      <c r="AF162" s="173">
        <f>'тарифы 2018 (1)'!AZ162</f>
        <v>313.5593220338983</v>
      </c>
      <c r="AG162" s="173">
        <f>'тарифы 2018 (1)'!BB162</f>
        <v>340</v>
      </c>
      <c r="AH162" s="173">
        <f>'тарифы 2018 (1)'!BD162</f>
        <v>458</v>
      </c>
      <c r="AI162" s="173">
        <f>'тарифы 2018 (1)'!BF162</f>
        <v>254</v>
      </c>
      <c r="AJ162" s="173">
        <f>'тарифы 2018 (1)'!BH162</f>
        <v>286</v>
      </c>
      <c r="AK162" s="173">
        <f>'тарифы 2018 (1)'!BJ162</f>
        <v>182.2</v>
      </c>
      <c r="AL162" s="173">
        <f>'тарифы 2018 (1)'!BL162</f>
        <v>166</v>
      </c>
      <c r="AM162" s="173">
        <f>'тарифы 2018 (1)'!BN162</f>
        <v>260</v>
      </c>
      <c r="AN162" s="173">
        <f>'тарифы 2018 (1)'!BP162</f>
        <v>388.3</v>
      </c>
      <c r="AO162" s="325">
        <f t="shared" si="21"/>
        <v>284.70736241556699</v>
      </c>
      <c r="AP162" s="300" t="e">
        <f t="shared" si="22"/>
        <v>#REF!</v>
      </c>
    </row>
    <row r="163" spans="1:42" s="195" customFormat="1" ht="41.25" customHeight="1" thickBot="1" x14ac:dyDescent="0.3">
      <c r="A163" s="205">
        <v>88</v>
      </c>
      <c r="B163" s="24" t="s">
        <v>153</v>
      </c>
      <c r="C163" s="1390" t="s">
        <v>3</v>
      </c>
      <c r="D163" s="1390"/>
      <c r="E163" s="141" t="s">
        <v>8</v>
      </c>
      <c r="F163" s="224" t="e">
        <f>#REF!</f>
        <v>#REF!</v>
      </c>
      <c r="G163" s="141">
        <v>0.33</v>
      </c>
      <c r="H163" s="206" t="e">
        <f t="shared" si="20"/>
        <v>#REF!</v>
      </c>
      <c r="I163" s="206" t="e">
        <f>(H163*($I$9+#REF!))+H163</f>
        <v>#REF!</v>
      </c>
      <c r="J163" s="803" t="e">
        <f>'тарифы 2018 (1)'!J163</f>
        <v>#REF!</v>
      </c>
      <c r="K163" s="275" t="e">
        <f>ROUND(I163*#REF!*#REF!*#REF!,0)</f>
        <v>#REF!</v>
      </c>
      <c r="L163" s="173">
        <f>'тарифы 2018 (1)'!L163</f>
        <v>191</v>
      </c>
      <c r="M163" s="173">
        <f>'тарифы 2018 (1)'!N163</f>
        <v>143.38441740065187</v>
      </c>
      <c r="N163" s="173">
        <f>'тарифы 2018 (1)'!P163</f>
        <v>211</v>
      </c>
      <c r="O163" s="173">
        <f>'тарифы 2018 (1)'!R163</f>
        <v>190.24363076999001</v>
      </c>
      <c r="P163" s="173">
        <f>'тарифы 2018 (1)'!T163</f>
        <v>334</v>
      </c>
      <c r="Q163" s="173">
        <f>'тарифы 2018 (1)'!V163</f>
        <v>155.32597432093678</v>
      </c>
      <c r="R163" s="173">
        <f>'тарифы 2018 (1)'!X163</f>
        <v>166</v>
      </c>
      <c r="S163" s="173">
        <f>'тарифы 2018 (1)'!Z163</f>
        <v>254.33</v>
      </c>
      <c r="T163" s="173">
        <f>'тарифы 2018 (1)'!AB163</f>
        <v>352</v>
      </c>
      <c r="U163" s="173">
        <f>'тарифы 2018 (1)'!AD163</f>
        <v>216</v>
      </c>
      <c r="V163" s="173">
        <f>'тарифы 2018 (1)'!AF163</f>
        <v>158</v>
      </c>
      <c r="W163" s="173">
        <f>'тарифы 2018 (1)'!AH163</f>
        <v>121.34</v>
      </c>
      <c r="X163" s="173">
        <f>'тарифы 2018 (1)'!AJ163</f>
        <v>124.47</v>
      </c>
      <c r="Y163" s="173">
        <v>95</v>
      </c>
      <c r="Z163" s="173">
        <f>'тарифы 2018 (1)'!AN163</f>
        <v>185.15</v>
      </c>
      <c r="AA163" s="173">
        <f>'тарифы 2018 (1)'!AP163</f>
        <v>156.58699999999999</v>
      </c>
      <c r="AB163" s="173">
        <f>'тарифы 2018 (1)'!AR163</f>
        <v>173</v>
      </c>
      <c r="AC163" s="173">
        <f>'тарифы 2018 (1)'!AT163</f>
        <v>153.21</v>
      </c>
      <c r="AD163" s="173">
        <f>'тарифы 2018 (1)'!AV163</f>
        <v>172.8</v>
      </c>
      <c r="AE163" s="173">
        <f>'тарифы 2018 (1)'!AX163</f>
        <v>147.78134000000003</v>
      </c>
      <c r="AF163" s="173">
        <f>'тарифы 2018 (1)'!AZ163</f>
        <v>199.15254237288136</v>
      </c>
      <c r="AG163" s="173">
        <f>'тарифы 2018 (1)'!BB163</f>
        <v>225</v>
      </c>
      <c r="AH163" s="173">
        <f>'тарифы 2018 (1)'!BD163</f>
        <v>302</v>
      </c>
      <c r="AI163" s="173">
        <f>'тарифы 2018 (1)'!BF163</f>
        <v>168</v>
      </c>
      <c r="AJ163" s="173">
        <f>'тарифы 2018 (1)'!BH163</f>
        <v>189</v>
      </c>
      <c r="AK163" s="173">
        <f>'тарифы 2018 (1)'!BJ163</f>
        <v>120.34</v>
      </c>
      <c r="AL163" s="173">
        <f>'тарифы 2018 (1)'!BL163</f>
        <v>109</v>
      </c>
      <c r="AM163" s="173">
        <f>'тарифы 2018 (1)'!BN163</f>
        <v>171</v>
      </c>
      <c r="AN163" s="173">
        <f>'тарифы 2018 (1)'!BP163</f>
        <v>256.3</v>
      </c>
      <c r="AO163" s="325">
        <f t="shared" si="21"/>
        <v>187.60051396084347</v>
      </c>
      <c r="AP163" s="300" t="e">
        <f t="shared" si="22"/>
        <v>#REF!</v>
      </c>
    </row>
    <row r="164" spans="1:42" s="195" customFormat="1" ht="41.25" customHeight="1" thickBot="1" x14ac:dyDescent="0.3">
      <c r="A164" s="205">
        <v>89</v>
      </c>
      <c r="B164" s="24" t="s">
        <v>154</v>
      </c>
      <c r="C164" s="1390" t="s">
        <v>3</v>
      </c>
      <c r="D164" s="1390"/>
      <c r="E164" s="141" t="s">
        <v>8</v>
      </c>
      <c r="F164" s="224" t="e">
        <f>#REF!</f>
        <v>#REF!</v>
      </c>
      <c r="G164" s="141">
        <v>1</v>
      </c>
      <c r="H164" s="206" t="e">
        <f t="shared" si="20"/>
        <v>#REF!</v>
      </c>
      <c r="I164" s="206" t="e">
        <f>(H164*($I$9+#REF!))+H164</f>
        <v>#REF!</v>
      </c>
      <c r="J164" s="803" t="e">
        <f>'тарифы 2018 (1)'!J164</f>
        <v>#REF!</v>
      </c>
      <c r="K164" s="275" t="e">
        <f>ROUND(I164*#REF!*#REF!*#REF!,0)</f>
        <v>#REF!</v>
      </c>
      <c r="L164" s="173">
        <f>'тарифы 2018 (1)'!L164</f>
        <v>579</v>
      </c>
      <c r="M164" s="173">
        <f>'тарифы 2018 (1)'!N164</f>
        <v>434.49823454742989</v>
      </c>
      <c r="N164" s="173">
        <f>'тарифы 2018 (1)'!P164</f>
        <v>640</v>
      </c>
      <c r="O164" s="173">
        <f>'тарифы 2018 (1)'!R164</f>
        <v>576.49585081815155</v>
      </c>
      <c r="P164" s="173">
        <f>'тарифы 2018 (1)'!T164</f>
        <v>1013</v>
      </c>
      <c r="Q164" s="173">
        <f>'тарифы 2018 (1)'!V164</f>
        <v>470.68477066950527</v>
      </c>
      <c r="R164" s="173">
        <f>'тарифы 2018 (1)'!X164</f>
        <v>503</v>
      </c>
      <c r="S164" s="173">
        <f>'тарифы 2018 (1)'!Z164</f>
        <v>770.68</v>
      </c>
      <c r="T164" s="173">
        <f>'тарифы 2018 (1)'!AB164</f>
        <v>1064</v>
      </c>
      <c r="U164" s="173">
        <f>'тарифы 2018 (1)'!AD164</f>
        <v>655</v>
      </c>
      <c r="V164" s="173">
        <f>'тарифы 2018 (1)'!AF164</f>
        <v>479</v>
      </c>
      <c r="W164" s="173">
        <f>'тарифы 2018 (1)'!AH164</f>
        <v>368.19</v>
      </c>
      <c r="X164" s="173">
        <f>'тарифы 2018 (1)'!AJ164</f>
        <v>378.65</v>
      </c>
      <c r="Y164" s="173">
        <v>288</v>
      </c>
      <c r="Z164" s="173">
        <f>'тарифы 2018 (1)'!AN164</f>
        <v>561.04999999999995</v>
      </c>
      <c r="AA164" s="173">
        <f>'тарифы 2018 (1)'!AP164</f>
        <v>474.94599999999997</v>
      </c>
      <c r="AB164" s="173">
        <f>'тарифы 2018 (1)'!AR164</f>
        <v>524</v>
      </c>
      <c r="AC164" s="173">
        <f>'тарифы 2018 (1)'!AT164</f>
        <v>464.27</v>
      </c>
      <c r="AD164" s="173">
        <f>'тарифы 2018 (1)'!AV164</f>
        <v>521.6</v>
      </c>
      <c r="AE164" s="173">
        <f>'тарифы 2018 (1)'!AX164</f>
        <v>447.82352000000003</v>
      </c>
      <c r="AF164" s="173">
        <f>'тарифы 2018 (1)'!AZ164</f>
        <v>622.03389830508479</v>
      </c>
      <c r="AG164" s="173">
        <f>'тарифы 2018 (1)'!BB164</f>
        <v>681</v>
      </c>
      <c r="AH164" s="173">
        <f>'тарифы 2018 (1)'!BD164</f>
        <v>916</v>
      </c>
      <c r="AI164" s="173">
        <f>'тарифы 2018 (1)'!BF164</f>
        <v>508</v>
      </c>
      <c r="AJ164" s="173">
        <f>'тарифы 2018 (1)'!BH164</f>
        <v>572</v>
      </c>
      <c r="AK164" s="173">
        <f>'тарифы 2018 (1)'!BJ164</f>
        <v>364.41</v>
      </c>
      <c r="AL164" s="173">
        <f>'тарифы 2018 (1)'!BL164</f>
        <v>332</v>
      </c>
      <c r="AM164" s="173">
        <f>'тарифы 2018 (1)'!BN164</f>
        <v>519</v>
      </c>
      <c r="AN164" s="173">
        <f>'тарифы 2018 (1)'!BP164</f>
        <v>777.7</v>
      </c>
      <c r="AO164" s="325">
        <f t="shared" si="21"/>
        <v>569.17352670138519</v>
      </c>
      <c r="AP164" s="300" t="e">
        <f t="shared" si="22"/>
        <v>#REF!</v>
      </c>
    </row>
    <row r="165" spans="1:42" s="195" customFormat="1" ht="41.25" customHeight="1" thickBot="1" x14ac:dyDescent="0.3">
      <c r="A165" s="205">
        <v>90</v>
      </c>
      <c r="B165" s="24" t="s">
        <v>155</v>
      </c>
      <c r="C165" s="1390" t="s">
        <v>3</v>
      </c>
      <c r="D165" s="1390"/>
      <c r="E165" s="141" t="s">
        <v>8</v>
      </c>
      <c r="F165" s="224" t="e">
        <f>#REF!</f>
        <v>#REF!</v>
      </c>
      <c r="G165" s="141">
        <v>0.25</v>
      </c>
      <c r="H165" s="206" t="e">
        <f t="shared" si="20"/>
        <v>#REF!</v>
      </c>
      <c r="I165" s="206" t="e">
        <f>(H165*($I$9+#REF!))+H165</f>
        <v>#REF!</v>
      </c>
      <c r="J165" s="803" t="e">
        <f>'тарифы 2018 (1)'!J165</f>
        <v>#REF!</v>
      </c>
      <c r="K165" s="275" t="e">
        <f>ROUND(I165*#REF!*#REF!*#REF!,0)</f>
        <v>#REF!</v>
      </c>
      <c r="L165" s="173">
        <f>'тарифы 2018 (1)'!L165</f>
        <v>145</v>
      </c>
      <c r="M165" s="173">
        <f>'тарифы 2018 (1)'!N165</f>
        <v>108.62455863685747</v>
      </c>
      <c r="N165" s="173">
        <f>'тарифы 2018 (1)'!P165</f>
        <v>160</v>
      </c>
      <c r="O165" s="173">
        <f>'тарифы 2018 (1)'!R165</f>
        <v>144.12396270453789</v>
      </c>
      <c r="P165" s="173">
        <f>'тарифы 2018 (1)'!T165</f>
        <v>253</v>
      </c>
      <c r="Q165" s="173">
        <f>'тарифы 2018 (1)'!V165</f>
        <v>117.67119266737632</v>
      </c>
      <c r="R165" s="173">
        <f>'тарифы 2018 (1)'!X165</f>
        <v>126</v>
      </c>
      <c r="S165" s="173">
        <f>'тарифы 2018 (1)'!Z165</f>
        <v>192.67</v>
      </c>
      <c r="T165" s="173">
        <f>'тарифы 2018 (1)'!AB165</f>
        <v>266</v>
      </c>
      <c r="U165" s="173">
        <f>'тарифы 2018 (1)'!AD165</f>
        <v>164</v>
      </c>
      <c r="V165" s="173">
        <f>'тарифы 2018 (1)'!AF165</f>
        <v>120</v>
      </c>
      <c r="W165" s="173">
        <f>'тарифы 2018 (1)'!AH165</f>
        <v>92.05</v>
      </c>
      <c r="X165" s="173">
        <f>'тарифы 2018 (1)'!AJ165</f>
        <v>94.14</v>
      </c>
      <c r="Y165" s="173">
        <v>72</v>
      </c>
      <c r="Z165" s="173">
        <f>'тарифы 2018 (1)'!AN165</f>
        <v>140.26</v>
      </c>
      <c r="AA165" s="173">
        <f>'тарифы 2018 (1)'!AP165</f>
        <v>153.476</v>
      </c>
      <c r="AB165" s="173">
        <f>'тарифы 2018 (1)'!AR165</f>
        <v>131</v>
      </c>
      <c r="AC165" s="173">
        <f>'тарифы 2018 (1)'!AT165</f>
        <v>116.07</v>
      </c>
      <c r="AD165" s="173">
        <f>'тарифы 2018 (1)'!AV165</f>
        <v>131.20000000000002</v>
      </c>
      <c r="AE165" s="173">
        <f>'тарифы 2018 (1)'!AX165</f>
        <v>111.95587999999999</v>
      </c>
      <c r="AF165" s="173">
        <f>'тарифы 2018 (1)'!AZ165</f>
        <v>157.62711864406779</v>
      </c>
      <c r="AG165" s="173">
        <f>'тарифы 2018 (1)'!BB165</f>
        <v>170</v>
      </c>
      <c r="AH165" s="173">
        <f>'тарифы 2018 (1)'!BD165</f>
        <v>229</v>
      </c>
      <c r="AI165" s="173">
        <f>'тарифы 2018 (1)'!BF165</f>
        <v>127</v>
      </c>
      <c r="AJ165" s="173">
        <f>'тарифы 2018 (1)'!BH165</f>
        <v>143</v>
      </c>
      <c r="AK165" s="173">
        <f>'тарифы 2018 (1)'!BJ165</f>
        <v>90.68</v>
      </c>
      <c r="AL165" s="173">
        <f>'тарифы 2018 (1)'!BL165</f>
        <v>83</v>
      </c>
      <c r="AM165" s="173">
        <f>'тарифы 2018 (1)'!BN165</f>
        <v>130</v>
      </c>
      <c r="AN165" s="173">
        <f>'тарифы 2018 (1)'!BP165</f>
        <v>194.70000000000002</v>
      </c>
      <c r="AO165" s="325">
        <f t="shared" si="21"/>
        <v>143.5947831949255</v>
      </c>
      <c r="AP165" s="300" t="e">
        <f t="shared" si="22"/>
        <v>#REF!</v>
      </c>
    </row>
    <row r="166" spans="1:42" s="195" customFormat="1" ht="41.25" customHeight="1" thickBot="1" x14ac:dyDescent="0.3">
      <c r="A166" s="205">
        <v>91</v>
      </c>
      <c r="B166" s="24" t="s">
        <v>156</v>
      </c>
      <c r="C166" s="1390" t="s">
        <v>3</v>
      </c>
      <c r="D166" s="1390"/>
      <c r="E166" s="141" t="s">
        <v>8</v>
      </c>
      <c r="F166" s="224" t="e">
        <f>#REF!</f>
        <v>#REF!</v>
      </c>
      <c r="G166" s="141">
        <v>0.1</v>
      </c>
      <c r="H166" s="206" t="e">
        <f t="shared" si="20"/>
        <v>#REF!</v>
      </c>
      <c r="I166" s="206" t="e">
        <f>(H166*($I$9+#REF!))+H166</f>
        <v>#REF!</v>
      </c>
      <c r="J166" s="803" t="e">
        <f>'тарифы 2018 (1)'!J166</f>
        <v>#REF!</v>
      </c>
      <c r="K166" s="275" t="e">
        <f>ROUND(I166*#REF!*#REF!*#REF!,0)</f>
        <v>#REF!</v>
      </c>
      <c r="L166" s="173">
        <f>'тарифы 2018 (1)'!L166</f>
        <v>58</v>
      </c>
      <c r="M166" s="173">
        <f>'тарифы 2018 (1)'!N166</f>
        <v>43.449823454742997</v>
      </c>
      <c r="N166" s="173">
        <f>'тарифы 2018 (1)'!P166</f>
        <v>64</v>
      </c>
      <c r="O166" s="173">
        <f>'тарифы 2018 (1)'!R166</f>
        <v>57.649585081815168</v>
      </c>
      <c r="P166" s="173">
        <f>'тарифы 2018 (1)'!T166</f>
        <v>101</v>
      </c>
      <c r="Q166" s="173">
        <f>'тарифы 2018 (1)'!V166</f>
        <v>47.068477066950528</v>
      </c>
      <c r="R166" s="173">
        <f>'тарифы 2018 (1)'!X166</f>
        <v>50</v>
      </c>
      <c r="S166" s="173">
        <f>'тарифы 2018 (1)'!Z166</f>
        <v>77.069999999999993</v>
      </c>
      <c r="T166" s="173">
        <f>'тарифы 2018 (1)'!AB166</f>
        <v>106</v>
      </c>
      <c r="U166" s="173">
        <f>'тарифы 2018 (1)'!AD166</f>
        <v>66</v>
      </c>
      <c r="V166" s="173">
        <f>'тарифы 2018 (1)'!AF166</f>
        <v>48</v>
      </c>
      <c r="W166" s="173">
        <f>'тарифы 2018 (1)'!AH166</f>
        <v>36.61</v>
      </c>
      <c r="X166" s="173">
        <f>'тарифы 2018 (1)'!AJ166</f>
        <v>37.659999999999997</v>
      </c>
      <c r="Y166" s="173">
        <v>29</v>
      </c>
      <c r="Z166" s="173">
        <f>'тарифы 2018 (1)'!AN166</f>
        <v>56.1</v>
      </c>
      <c r="AA166" s="173">
        <f>'тарифы 2018 (1)'!AP166</f>
        <v>61.182999999999993</v>
      </c>
      <c r="AB166" s="173">
        <f>'тарифы 2018 (1)'!AR166</f>
        <v>52</v>
      </c>
      <c r="AC166" s="173">
        <f>'тарифы 2018 (1)'!AT166</f>
        <v>46.43</v>
      </c>
      <c r="AD166" s="173">
        <f>'тарифы 2018 (1)'!AV166</f>
        <v>52.800000000000004</v>
      </c>
      <c r="AE166" s="173">
        <f>'тарифы 2018 (1)'!AX166</f>
        <v>44.784460000000003</v>
      </c>
      <c r="AF166" s="173">
        <f>'тарифы 2018 (1)'!AZ166</f>
        <v>69.491525423728817</v>
      </c>
      <c r="AG166" s="173">
        <f>'тарифы 2018 (1)'!BB166</f>
        <v>68</v>
      </c>
      <c r="AH166" s="173">
        <f>'тарифы 2018 (1)'!BD166</f>
        <v>92</v>
      </c>
      <c r="AI166" s="173">
        <f>'тарифы 2018 (1)'!BF166</f>
        <v>51</v>
      </c>
      <c r="AJ166" s="173">
        <f>'тарифы 2018 (1)'!BH166</f>
        <v>57</v>
      </c>
      <c r="AK166" s="173">
        <f>'тарифы 2018 (1)'!BJ166</f>
        <v>36.44</v>
      </c>
      <c r="AL166" s="173">
        <f>'тарифы 2018 (1)'!BL166</f>
        <v>33</v>
      </c>
      <c r="AM166" s="173">
        <f>'тарифы 2018 (1)'!BN166</f>
        <v>52</v>
      </c>
      <c r="AN166" s="173">
        <f>'тарифы 2018 (1)'!BP166</f>
        <v>78.100000000000009</v>
      </c>
      <c r="AO166" s="325">
        <f t="shared" si="21"/>
        <v>57.649547276801286</v>
      </c>
      <c r="AP166" s="300" t="e">
        <f t="shared" si="22"/>
        <v>#REF!</v>
      </c>
    </row>
    <row r="167" spans="1:42" s="195" customFormat="1" ht="41.25" customHeight="1" thickBot="1" x14ac:dyDescent="0.3">
      <c r="A167" s="205">
        <v>92</v>
      </c>
      <c r="B167" s="24" t="s">
        <v>157</v>
      </c>
      <c r="C167" s="1390" t="s">
        <v>3</v>
      </c>
      <c r="D167" s="1390"/>
      <c r="E167" s="141" t="s">
        <v>8</v>
      </c>
      <c r="F167" s="224" t="e">
        <f>#REF!</f>
        <v>#REF!</v>
      </c>
      <c r="G167" s="141">
        <v>1</v>
      </c>
      <c r="H167" s="206" t="e">
        <f t="shared" si="20"/>
        <v>#REF!</v>
      </c>
      <c r="I167" s="206" t="e">
        <f>(H167*($I$9+#REF!))+H167</f>
        <v>#REF!</v>
      </c>
      <c r="J167" s="803" t="e">
        <f>'тарифы 2018 (1)'!J167</f>
        <v>#REF!</v>
      </c>
      <c r="K167" s="275" t="e">
        <f>ROUND(I167*#REF!*#REF!*#REF!,0)</f>
        <v>#REF!</v>
      </c>
      <c r="L167" s="173">
        <f>'тарифы 2018 (1)'!L167</f>
        <v>579</v>
      </c>
      <c r="M167" s="173">
        <f>'тарифы 2018 (1)'!N167</f>
        <v>434.49823454742989</v>
      </c>
      <c r="N167" s="173">
        <f>'тарифы 2018 (1)'!P167</f>
        <v>640</v>
      </c>
      <c r="O167" s="173">
        <f>'тарифы 2018 (1)'!R167</f>
        <v>576.49585081815155</v>
      </c>
      <c r="P167" s="173">
        <f>'тарифы 2018 (1)'!T167</f>
        <v>1013</v>
      </c>
      <c r="Q167" s="173">
        <f>'тарифы 2018 (1)'!V167</f>
        <v>470.68477066950527</v>
      </c>
      <c r="R167" s="173">
        <f>'тарифы 2018 (1)'!X167</f>
        <v>503</v>
      </c>
      <c r="S167" s="173">
        <f>'тарифы 2018 (1)'!Z167</f>
        <v>770.68</v>
      </c>
      <c r="T167" s="173">
        <f>'тарифы 2018 (1)'!AB167</f>
        <v>1064</v>
      </c>
      <c r="U167" s="173">
        <f>'тарифы 2018 (1)'!AD167</f>
        <v>655</v>
      </c>
      <c r="V167" s="173">
        <f>'тарифы 2018 (1)'!AF167</f>
        <v>479</v>
      </c>
      <c r="W167" s="173">
        <f>'тарифы 2018 (1)'!AH167</f>
        <v>368.19</v>
      </c>
      <c r="X167" s="173">
        <f>'тарифы 2018 (1)'!AJ167</f>
        <v>378.65</v>
      </c>
      <c r="Y167" s="173">
        <v>288</v>
      </c>
      <c r="Z167" s="173">
        <f>'тарифы 2018 (1)'!AN167</f>
        <v>561.04999999999995</v>
      </c>
      <c r="AA167" s="173">
        <f>'тарифы 2018 (1)'!AP167</f>
        <v>613.904</v>
      </c>
      <c r="AB167" s="173">
        <f>'тарифы 2018 (1)'!AR167</f>
        <v>524</v>
      </c>
      <c r="AC167" s="173">
        <f>'тарифы 2018 (1)'!AT167</f>
        <v>464.27</v>
      </c>
      <c r="AD167" s="173">
        <f>'тарифы 2018 (1)'!AV167</f>
        <v>521.6</v>
      </c>
      <c r="AE167" s="173">
        <f>'тарифы 2018 (1)'!AX167</f>
        <v>447.82352000000003</v>
      </c>
      <c r="AF167" s="173">
        <f>'тарифы 2018 (1)'!AZ167</f>
        <v>622.03389830508479</v>
      </c>
      <c r="AG167" s="173">
        <f>'тарифы 2018 (1)'!BB167</f>
        <v>681</v>
      </c>
      <c r="AH167" s="173">
        <f>'тарифы 2018 (1)'!BD167</f>
        <v>916</v>
      </c>
      <c r="AI167" s="173">
        <f>'тарифы 2018 (1)'!BF167</f>
        <v>508</v>
      </c>
      <c r="AJ167" s="173">
        <f>'тарифы 2018 (1)'!BH167</f>
        <v>572</v>
      </c>
      <c r="AK167" s="173">
        <f>'тарифы 2018 (1)'!BJ167</f>
        <v>364.41</v>
      </c>
      <c r="AL167" s="173">
        <f>'тарифы 2018 (1)'!BL167</f>
        <v>332</v>
      </c>
      <c r="AM167" s="173">
        <f>'тарифы 2018 (1)'!BN167</f>
        <v>519</v>
      </c>
      <c r="AN167" s="173">
        <f>'тарифы 2018 (1)'!BP167</f>
        <v>777.7</v>
      </c>
      <c r="AO167" s="325">
        <f t="shared" si="21"/>
        <v>573.96518187379911</v>
      </c>
      <c r="AP167" s="300" t="e">
        <f t="shared" si="22"/>
        <v>#REF!</v>
      </c>
    </row>
    <row r="168" spans="1:42" s="195" customFormat="1" ht="41.25" customHeight="1" thickBot="1" x14ac:dyDescent="0.3">
      <c r="A168" s="205">
        <v>93</v>
      </c>
      <c r="B168" s="24" t="s">
        <v>158</v>
      </c>
      <c r="C168" s="1390" t="s">
        <v>3</v>
      </c>
      <c r="D168" s="1390"/>
      <c r="E168" s="141" t="s">
        <v>8</v>
      </c>
      <c r="F168" s="224" t="e">
        <f>#REF!</f>
        <v>#REF!</v>
      </c>
      <c r="G168" s="141">
        <v>0.52</v>
      </c>
      <c r="H168" s="206" t="e">
        <f t="shared" si="20"/>
        <v>#REF!</v>
      </c>
      <c r="I168" s="206" t="e">
        <f>(H168*($I$9+#REF!))+H168</f>
        <v>#REF!</v>
      </c>
      <c r="J168" s="803" t="e">
        <f>'тарифы 2018 (1)'!J168</f>
        <v>#REF!</v>
      </c>
      <c r="K168" s="275" t="e">
        <f>ROUND(I168*#REF!*#REF!*#REF!,0)</f>
        <v>#REF!</v>
      </c>
      <c r="L168" s="173">
        <f>'тарифы 2018 (1)'!L168</f>
        <v>301</v>
      </c>
      <c r="M168" s="173">
        <f>'тарифы 2018 (1)'!N168</f>
        <v>225.93908196466356</v>
      </c>
      <c r="N168" s="173">
        <f>'тарифы 2018 (1)'!P168</f>
        <v>333</v>
      </c>
      <c r="O168" s="173">
        <f>'тарифы 2018 (1)'!R168</f>
        <v>299.77784242543885</v>
      </c>
      <c r="P168" s="173">
        <f>'тарифы 2018 (1)'!T168</f>
        <v>527</v>
      </c>
      <c r="Q168" s="173">
        <f>'тарифы 2018 (1)'!V168</f>
        <v>244.75608074814278</v>
      </c>
      <c r="R168" s="173">
        <f>'тарифы 2018 (1)'!X168</f>
        <v>261</v>
      </c>
      <c r="S168" s="173">
        <f>'тарифы 2018 (1)'!Z168</f>
        <v>400.75</v>
      </c>
      <c r="T168" s="173">
        <f>'тарифы 2018 (1)'!AB168</f>
        <v>553</v>
      </c>
      <c r="U168" s="173">
        <f>'тарифы 2018 (1)'!AD168</f>
        <v>341</v>
      </c>
      <c r="V168" s="173">
        <f>'тарифы 2018 (1)'!AF168</f>
        <v>249</v>
      </c>
      <c r="W168" s="173">
        <f>'тарифы 2018 (1)'!AH168</f>
        <v>191.42</v>
      </c>
      <c r="X168" s="173">
        <f>'тарифы 2018 (1)'!AJ168</f>
        <v>196.65</v>
      </c>
      <c r="Y168" s="173">
        <v>150</v>
      </c>
      <c r="Z168" s="173">
        <f>'тарифы 2018 (1)'!AN168</f>
        <v>291.75</v>
      </c>
      <c r="AA168" s="173">
        <f>'тарифы 2018 (1)'!AP168</f>
        <v>246.80599999999998</v>
      </c>
      <c r="AB168" s="173">
        <f>'тарифы 2018 (1)'!AR168</f>
        <v>273</v>
      </c>
      <c r="AC168" s="173">
        <f>'тарифы 2018 (1)'!AT168</f>
        <v>241.42</v>
      </c>
      <c r="AD168" s="173">
        <f>'тарифы 2018 (1)'!AV168</f>
        <v>272</v>
      </c>
      <c r="AE168" s="173">
        <f>'тарифы 2018 (1)'!AX168</f>
        <v>232.87076000000002</v>
      </c>
      <c r="AF168" s="173">
        <f>'тарифы 2018 (1)'!AZ168</f>
        <v>311.0169491525424</v>
      </c>
      <c r="AG168" s="173">
        <f>'тарифы 2018 (1)'!BB168</f>
        <v>354</v>
      </c>
      <c r="AH168" s="173">
        <f>'тарифы 2018 (1)'!BD168</f>
        <v>476</v>
      </c>
      <c r="AI168" s="173">
        <f>'тарифы 2018 (1)'!BF168</f>
        <v>264</v>
      </c>
      <c r="AJ168" s="173">
        <f>'тарифы 2018 (1)'!BH168</f>
        <v>297</v>
      </c>
      <c r="AK168" s="173">
        <f>'тарифы 2018 (1)'!BJ168</f>
        <v>188.98</v>
      </c>
      <c r="AL168" s="173">
        <f>'тарифы 2018 (1)'!BL168</f>
        <v>173</v>
      </c>
      <c r="AM168" s="173">
        <f>'тарифы 2018 (1)'!BN168</f>
        <v>270</v>
      </c>
      <c r="AN168" s="173">
        <f>'тарифы 2018 (1)'!BP168</f>
        <v>403.70000000000005</v>
      </c>
      <c r="AO168" s="325">
        <f t="shared" si="21"/>
        <v>295.51161083761332</v>
      </c>
      <c r="AP168" s="300" t="e">
        <f t="shared" si="22"/>
        <v>#REF!</v>
      </c>
    </row>
    <row r="169" spans="1:42" s="195" customFormat="1" ht="41.25" customHeight="1" thickBot="1" x14ac:dyDescent="0.3">
      <c r="A169" s="205">
        <v>94</v>
      </c>
      <c r="B169" s="24" t="s">
        <v>159</v>
      </c>
      <c r="C169" s="1390" t="s">
        <v>3</v>
      </c>
      <c r="D169" s="1390"/>
      <c r="E169" s="141" t="s">
        <v>8</v>
      </c>
      <c r="F169" s="224" t="e">
        <f>#REF!</f>
        <v>#REF!</v>
      </c>
      <c r="G169" s="141">
        <v>0.32</v>
      </c>
      <c r="H169" s="206" t="e">
        <f t="shared" si="20"/>
        <v>#REF!</v>
      </c>
      <c r="I169" s="206" t="e">
        <f>(H169*($I$9+#REF!))+H169</f>
        <v>#REF!</v>
      </c>
      <c r="J169" s="803" t="e">
        <f>'тарифы 2018 (1)'!J169</f>
        <v>#REF!</v>
      </c>
      <c r="K169" s="275" t="e">
        <f>ROUND(I169*#REF!*#REF!*#REF!,0)</f>
        <v>#REF!</v>
      </c>
      <c r="L169" s="173">
        <f>'тарифы 2018 (1)'!L169</f>
        <v>185</v>
      </c>
      <c r="M169" s="173">
        <f>'тарифы 2018 (1)'!N169</f>
        <v>139.03943505517756</v>
      </c>
      <c r="N169" s="173">
        <f>'тарифы 2018 (1)'!P169</f>
        <v>205</v>
      </c>
      <c r="O169" s="173">
        <f>'тарифы 2018 (1)'!R169</f>
        <v>184.4786722618085</v>
      </c>
      <c r="P169" s="173">
        <f>'тарифы 2018 (1)'!T169</f>
        <v>324</v>
      </c>
      <c r="Q169" s="173">
        <f>'тарифы 2018 (1)'!V169</f>
        <v>150.61912661424171</v>
      </c>
      <c r="R169" s="173">
        <f>'тарифы 2018 (1)'!X169</f>
        <v>161</v>
      </c>
      <c r="S169" s="173">
        <f>'тарифы 2018 (1)'!Z169</f>
        <v>246.62</v>
      </c>
      <c r="T169" s="173">
        <f>'тарифы 2018 (1)'!AB169</f>
        <v>341</v>
      </c>
      <c r="U169" s="173">
        <f>'тарифы 2018 (1)'!AD169</f>
        <v>210</v>
      </c>
      <c r="V169" s="173">
        <f>'тарифы 2018 (1)'!AF169</f>
        <v>153</v>
      </c>
      <c r="W169" s="173">
        <f>'тарифы 2018 (1)'!AH169</f>
        <v>118.2</v>
      </c>
      <c r="X169" s="173">
        <f>'тарифы 2018 (1)'!AJ169</f>
        <v>121.34</v>
      </c>
      <c r="Y169" s="173">
        <v>92</v>
      </c>
      <c r="Z169" s="173">
        <f>'тарифы 2018 (1)'!AN169</f>
        <v>179.54</v>
      </c>
      <c r="AA169" s="173">
        <f>'тарифы 2018 (1)'!AP169</f>
        <v>152.43899999999999</v>
      </c>
      <c r="AB169" s="173">
        <f>'тарифы 2018 (1)'!AR169</f>
        <v>168</v>
      </c>
      <c r="AC169" s="173">
        <f>'тарифы 2018 (1)'!AT169</f>
        <v>148.57</v>
      </c>
      <c r="AD169" s="173">
        <f>'тарифы 2018 (1)'!AV169</f>
        <v>166.4</v>
      </c>
      <c r="AE169" s="173">
        <f>'тарифы 2018 (1)'!AX169</f>
        <v>143.30184</v>
      </c>
      <c r="AF169" s="173">
        <f>'тарифы 2018 (1)'!AZ169</f>
        <v>199.15254237288136</v>
      </c>
      <c r="AG169" s="173">
        <f>'тарифы 2018 (1)'!BB169</f>
        <v>218</v>
      </c>
      <c r="AH169" s="173">
        <f>'тарифы 2018 (1)'!BD169</f>
        <v>293</v>
      </c>
      <c r="AI169" s="173">
        <f>'тарифы 2018 (1)'!BF169</f>
        <v>163</v>
      </c>
      <c r="AJ169" s="173">
        <f>'тарифы 2018 (1)'!BH169</f>
        <v>183</v>
      </c>
      <c r="AK169" s="173">
        <f>'тарифы 2018 (1)'!BJ169</f>
        <v>116.1</v>
      </c>
      <c r="AL169" s="173">
        <f>'тарифы 2018 (1)'!BL169</f>
        <v>106</v>
      </c>
      <c r="AM169" s="173">
        <f>'тарифы 2018 (1)'!BN169</f>
        <v>166</v>
      </c>
      <c r="AN169" s="173">
        <f>'тарифы 2018 (1)'!BP169</f>
        <v>248.60000000000002</v>
      </c>
      <c r="AO169" s="325">
        <f t="shared" si="21"/>
        <v>182.1517453897969</v>
      </c>
      <c r="AP169" s="300" t="e">
        <f t="shared" si="22"/>
        <v>#REF!</v>
      </c>
    </row>
    <row r="170" spans="1:42" s="195" customFormat="1" ht="41.25" customHeight="1" thickBot="1" x14ac:dyDescent="0.3">
      <c r="A170" s="205">
        <v>95</v>
      </c>
      <c r="B170" s="24" t="s">
        <v>160</v>
      </c>
      <c r="C170" s="1390" t="s">
        <v>3</v>
      </c>
      <c r="D170" s="1390"/>
      <c r="E170" s="141" t="s">
        <v>8</v>
      </c>
      <c r="F170" s="224" t="e">
        <f>#REF!</f>
        <v>#REF!</v>
      </c>
      <c r="G170" s="141">
        <v>0.4</v>
      </c>
      <c r="H170" s="206" t="e">
        <f t="shared" si="20"/>
        <v>#REF!</v>
      </c>
      <c r="I170" s="206" t="e">
        <f>(H170*($I$9+#REF!))+H170</f>
        <v>#REF!</v>
      </c>
      <c r="J170" s="803" t="e">
        <f>'тарифы 2018 (1)'!J170</f>
        <v>#REF!</v>
      </c>
      <c r="K170" s="275" t="e">
        <f>ROUND(I170*#REF!*#REF!*#REF!,0)</f>
        <v>#REF!</v>
      </c>
      <c r="L170" s="173">
        <f>'тарифы 2018 (1)'!L170</f>
        <v>232</v>
      </c>
      <c r="M170" s="173">
        <f>'тарифы 2018 (1)'!N170</f>
        <v>173.79929381897199</v>
      </c>
      <c r="N170" s="173">
        <f>'тарифы 2018 (1)'!P170</f>
        <v>256</v>
      </c>
      <c r="O170" s="173">
        <f>'тарифы 2018 (1)'!R170</f>
        <v>230.59834032726067</v>
      </c>
      <c r="P170" s="173">
        <f>'тарифы 2018 (1)'!T170</f>
        <v>405</v>
      </c>
      <c r="Q170" s="173">
        <f>'тарифы 2018 (1)'!V170</f>
        <v>188.27390826780211</v>
      </c>
      <c r="R170" s="173">
        <f>'тарифы 2018 (1)'!X170</f>
        <v>201</v>
      </c>
      <c r="S170" s="173">
        <f>'тарифы 2018 (1)'!Z170</f>
        <v>308.27</v>
      </c>
      <c r="T170" s="173">
        <f>'тарифы 2018 (1)'!AB170</f>
        <v>426</v>
      </c>
      <c r="U170" s="173">
        <f>'тарифы 2018 (1)'!AD170</f>
        <v>262</v>
      </c>
      <c r="V170" s="173">
        <f>'тарифы 2018 (1)'!AF170</f>
        <v>192</v>
      </c>
      <c r="W170" s="173">
        <f>'тарифы 2018 (1)'!AH170</f>
        <v>147.49</v>
      </c>
      <c r="X170" s="173">
        <f>'тарифы 2018 (1)'!AJ170</f>
        <v>151.66999999999999</v>
      </c>
      <c r="Y170" s="173">
        <v>115</v>
      </c>
      <c r="Z170" s="173">
        <f>'тарифы 2018 (1)'!AN170</f>
        <v>224.42</v>
      </c>
      <c r="AA170" s="173">
        <f>'тарифы 2018 (1)'!AP170</f>
        <v>189.77099999999999</v>
      </c>
      <c r="AB170" s="173">
        <f>'тарифы 2018 (1)'!AR170</f>
        <v>210</v>
      </c>
      <c r="AC170" s="173">
        <f>'тарифы 2018 (1)'!AT170</f>
        <v>185.71</v>
      </c>
      <c r="AD170" s="173">
        <f>'тарифы 2018 (1)'!AV170</f>
        <v>209.60000000000002</v>
      </c>
      <c r="AE170" s="173">
        <f>'тарифы 2018 (1)'!AX170</f>
        <v>179.12729999999999</v>
      </c>
      <c r="AF170" s="173">
        <f>'тарифы 2018 (1)'!AZ170</f>
        <v>247.45762711864407</v>
      </c>
      <c r="AG170" s="173">
        <f>'тарифы 2018 (1)'!BB170</f>
        <v>272</v>
      </c>
      <c r="AH170" s="173">
        <f>'тарифы 2018 (1)'!BD170</f>
        <v>366</v>
      </c>
      <c r="AI170" s="173">
        <f>'тарифы 2018 (1)'!BF170</f>
        <v>203</v>
      </c>
      <c r="AJ170" s="173">
        <f>'тарифы 2018 (1)'!BH170</f>
        <v>229</v>
      </c>
      <c r="AK170" s="173">
        <f>'тарифы 2018 (1)'!BJ170</f>
        <v>145.76</v>
      </c>
      <c r="AL170" s="173">
        <f>'тарифы 2018 (1)'!BL170</f>
        <v>132</v>
      </c>
      <c r="AM170" s="173">
        <f>'тарифы 2018 (1)'!BN170</f>
        <v>208</v>
      </c>
      <c r="AN170" s="173">
        <f>'тарифы 2018 (1)'!BP170</f>
        <v>311.3</v>
      </c>
      <c r="AO170" s="325">
        <f t="shared" si="21"/>
        <v>227.6637058459545</v>
      </c>
      <c r="AP170" s="300" t="e">
        <f t="shared" si="22"/>
        <v>#REF!</v>
      </c>
    </row>
    <row r="171" spans="1:42" s="195" customFormat="1" ht="41.25" customHeight="1" thickBot="1" x14ac:dyDescent="0.3">
      <c r="A171" s="205">
        <v>96</v>
      </c>
      <c r="B171" s="24" t="s">
        <v>161</v>
      </c>
      <c r="C171" s="1390" t="s">
        <v>3</v>
      </c>
      <c r="D171" s="1390"/>
      <c r="E171" s="141" t="s">
        <v>8</v>
      </c>
      <c r="F171" s="224" t="e">
        <f>#REF!</f>
        <v>#REF!</v>
      </c>
      <c r="G171" s="141">
        <v>0.55000000000000004</v>
      </c>
      <c r="H171" s="206" t="e">
        <f t="shared" si="20"/>
        <v>#REF!</v>
      </c>
      <c r="I171" s="206" t="e">
        <f>(H171*($I$9+#REF!))+H171</f>
        <v>#REF!</v>
      </c>
      <c r="J171" s="803" t="e">
        <f>'тарифы 2018 (1)'!J171</f>
        <v>#REF!</v>
      </c>
      <c r="K171" s="275" t="e">
        <f>ROUND(I171*#REF!*#REF!*#REF!,0)</f>
        <v>#REF!</v>
      </c>
      <c r="L171" s="173">
        <f>'тарифы 2018 (1)'!L171</f>
        <v>318</v>
      </c>
      <c r="M171" s="173">
        <f>'тарифы 2018 (1)'!N171</f>
        <v>238.97402900108645</v>
      </c>
      <c r="N171" s="173">
        <f>'тарифы 2018 (1)'!P171</f>
        <v>352</v>
      </c>
      <c r="O171" s="173">
        <f>'тарифы 2018 (1)'!R171</f>
        <v>317.07271794998337</v>
      </c>
      <c r="P171" s="173">
        <f>'тарифы 2018 (1)'!T171</f>
        <v>557</v>
      </c>
      <c r="Q171" s="173">
        <f>'тарифы 2018 (1)'!V171</f>
        <v>258.87662386822791</v>
      </c>
      <c r="R171" s="173">
        <f>'тарифы 2018 (1)'!X171</f>
        <v>277</v>
      </c>
      <c r="S171" s="173">
        <f>'тарифы 2018 (1)'!Z171</f>
        <v>423.88</v>
      </c>
      <c r="T171" s="173">
        <f>'тарифы 2018 (1)'!AB171</f>
        <v>585</v>
      </c>
      <c r="U171" s="173">
        <f>'тарифы 2018 (1)'!AD171</f>
        <v>360</v>
      </c>
      <c r="V171" s="173">
        <f>'тарифы 2018 (1)'!AF171</f>
        <v>264</v>
      </c>
      <c r="W171" s="173">
        <f>'тарифы 2018 (1)'!AH171</f>
        <v>202.92</v>
      </c>
      <c r="X171" s="173">
        <f>'тарифы 2018 (1)'!AJ171</f>
        <v>208.15</v>
      </c>
      <c r="Y171" s="173">
        <v>159</v>
      </c>
      <c r="Z171" s="173">
        <f>'тарифы 2018 (1)'!AN171</f>
        <v>308.58</v>
      </c>
      <c r="AA171" s="173">
        <f>'тарифы 2018 (1)'!AP171</f>
        <v>261.32399999999996</v>
      </c>
      <c r="AB171" s="173">
        <f>'тарифы 2018 (1)'!AR171</f>
        <v>288</v>
      </c>
      <c r="AC171" s="173">
        <f>'тарифы 2018 (1)'!AT171</f>
        <v>255.35</v>
      </c>
      <c r="AD171" s="173">
        <f>'тарифы 2018 (1)'!AV171</f>
        <v>286.40000000000003</v>
      </c>
      <c r="AE171" s="173">
        <f>'тарифы 2018 (1)'!AX171</f>
        <v>246.29872000000003</v>
      </c>
      <c r="AF171" s="173">
        <f>'тарифы 2018 (1)'!AZ171</f>
        <v>347.4576271186441</v>
      </c>
      <c r="AG171" s="173">
        <f>'тарифы 2018 (1)'!BB171</f>
        <v>374</v>
      </c>
      <c r="AH171" s="173">
        <f>'тарифы 2018 (1)'!BD171</f>
        <v>504</v>
      </c>
      <c r="AI171" s="173">
        <f>'тарифы 2018 (1)'!BF171</f>
        <v>279</v>
      </c>
      <c r="AJ171" s="173">
        <f>'тарифы 2018 (1)'!BH171</f>
        <v>314</v>
      </c>
      <c r="AK171" s="173">
        <f>'тарифы 2018 (1)'!BJ171</f>
        <v>200</v>
      </c>
      <c r="AL171" s="173">
        <f>'тарифы 2018 (1)'!BL171</f>
        <v>183</v>
      </c>
      <c r="AM171" s="173">
        <f>'тарифы 2018 (1)'!BN171</f>
        <v>286</v>
      </c>
      <c r="AN171" s="173">
        <f>'тарифы 2018 (1)'!BP171</f>
        <v>427.90000000000003</v>
      </c>
      <c r="AO171" s="325">
        <f t="shared" si="21"/>
        <v>313.21323165303249</v>
      </c>
      <c r="AP171" s="300" t="e">
        <f t="shared" si="22"/>
        <v>#REF!</v>
      </c>
    </row>
    <row r="172" spans="1:42" s="195" customFormat="1" ht="41.25" customHeight="1" thickBot="1" x14ac:dyDescent="0.3">
      <c r="A172" s="205">
        <v>97</v>
      </c>
      <c r="B172" s="24" t="s">
        <v>162</v>
      </c>
      <c r="C172" s="1390" t="s">
        <v>3</v>
      </c>
      <c r="D172" s="1390"/>
      <c r="E172" s="141" t="s">
        <v>8</v>
      </c>
      <c r="F172" s="224" t="e">
        <f>#REF!</f>
        <v>#REF!</v>
      </c>
      <c r="G172" s="141">
        <v>0.75</v>
      </c>
      <c r="H172" s="206" t="e">
        <f t="shared" si="20"/>
        <v>#REF!</v>
      </c>
      <c r="I172" s="206" t="e">
        <f>(H172*($I$9+#REF!))+H172</f>
        <v>#REF!</v>
      </c>
      <c r="J172" s="803" t="e">
        <f>'тарифы 2018 (1)'!J172</f>
        <v>#REF!</v>
      </c>
      <c r="K172" s="275" t="e">
        <f>ROUND(I172*#REF!*#REF!*#REF!,0)</f>
        <v>#REF!</v>
      </c>
      <c r="L172" s="173">
        <f>'тарифы 2018 (1)'!L172</f>
        <v>434</v>
      </c>
      <c r="M172" s="173">
        <f>'тарифы 2018 (1)'!N172</f>
        <v>325.87367591057244</v>
      </c>
      <c r="N172" s="173">
        <f>'тарифы 2018 (1)'!P172</f>
        <v>480</v>
      </c>
      <c r="O172" s="173">
        <f>'тарифы 2018 (1)'!R172</f>
        <v>432.37188811361358</v>
      </c>
      <c r="P172" s="173">
        <f>'тарифы 2018 (1)'!T172</f>
        <v>760</v>
      </c>
      <c r="Q172" s="173">
        <f>'тарифы 2018 (1)'!V172</f>
        <v>353.01357800212895</v>
      </c>
      <c r="R172" s="173">
        <f>'тарифы 2018 (1)'!X172</f>
        <v>377</v>
      </c>
      <c r="S172" s="173">
        <f>'тарифы 2018 (1)'!Z172</f>
        <v>578.01</v>
      </c>
      <c r="T172" s="173">
        <f>'тарифы 2018 (1)'!AB172</f>
        <v>798</v>
      </c>
      <c r="U172" s="173">
        <f>'тарифы 2018 (1)'!AD172</f>
        <v>491</v>
      </c>
      <c r="V172" s="173">
        <f>'тарифы 2018 (1)'!AF172</f>
        <v>360</v>
      </c>
      <c r="W172" s="173">
        <f>'тарифы 2018 (1)'!AH172</f>
        <v>276.14</v>
      </c>
      <c r="X172" s="173">
        <f>'тарифы 2018 (1)'!AJ172</f>
        <v>283.47000000000003</v>
      </c>
      <c r="Y172" s="173">
        <v>216</v>
      </c>
      <c r="Z172" s="173">
        <f>'тарифы 2018 (1)'!AN172</f>
        <v>420.79</v>
      </c>
      <c r="AA172" s="173">
        <f>'тарифы 2018 (1)'!AP172</f>
        <v>356.72799999999995</v>
      </c>
      <c r="AB172" s="173">
        <f>'тарифы 2018 (1)'!AR172</f>
        <v>393</v>
      </c>
      <c r="AC172" s="173">
        <f>'тарифы 2018 (1)'!AT172</f>
        <v>348.2</v>
      </c>
      <c r="AD172" s="173">
        <f>'тарифы 2018 (1)'!AV172</f>
        <v>392</v>
      </c>
      <c r="AE172" s="173">
        <f>'тарифы 2018 (1)'!AX172</f>
        <v>335.86763999999999</v>
      </c>
      <c r="AF172" s="173">
        <f>'тарифы 2018 (1)'!AZ172</f>
        <v>476.27118644067798</v>
      </c>
      <c r="AG172" s="173">
        <f>'тарифы 2018 (1)'!BB172</f>
        <v>510</v>
      </c>
      <c r="AH172" s="173">
        <f>'тарифы 2018 (1)'!BD172</f>
        <v>687</v>
      </c>
      <c r="AI172" s="173">
        <f>'тарифы 2018 (1)'!BF172</f>
        <v>381</v>
      </c>
      <c r="AJ172" s="173">
        <f>'тарифы 2018 (1)'!BH172</f>
        <v>429</v>
      </c>
      <c r="AK172" s="173">
        <f>'тарифы 2018 (1)'!BJ172</f>
        <v>272.88</v>
      </c>
      <c r="AL172" s="173">
        <f>'тарифы 2018 (1)'!BL172</f>
        <v>250</v>
      </c>
      <c r="AM172" s="173">
        <f>'тарифы 2018 (1)'!BN172</f>
        <v>390</v>
      </c>
      <c r="AN172" s="173">
        <f>'тарифы 2018 (1)'!BP172</f>
        <v>583</v>
      </c>
      <c r="AO172" s="325">
        <f t="shared" si="21"/>
        <v>427.26261960231011</v>
      </c>
      <c r="AP172" s="300" t="e">
        <f t="shared" si="22"/>
        <v>#REF!</v>
      </c>
    </row>
    <row r="173" spans="1:42" s="195" customFormat="1" ht="41.25" customHeight="1" thickBot="1" x14ac:dyDescent="0.3">
      <c r="A173" s="205">
        <v>98</v>
      </c>
      <c r="B173" s="24" t="s">
        <v>163</v>
      </c>
      <c r="C173" s="1390" t="s">
        <v>3</v>
      </c>
      <c r="D173" s="1390"/>
      <c r="E173" s="141" t="s">
        <v>8</v>
      </c>
      <c r="F173" s="224" t="e">
        <f>#REF!</f>
        <v>#REF!</v>
      </c>
      <c r="G173" s="141">
        <v>0.25</v>
      </c>
      <c r="H173" s="206" t="e">
        <f t="shared" si="20"/>
        <v>#REF!</v>
      </c>
      <c r="I173" s="206" t="e">
        <f>(H173*($I$9+#REF!))+H173</f>
        <v>#REF!</v>
      </c>
      <c r="J173" s="803" t="e">
        <f>'тарифы 2018 (1)'!J173</f>
        <v>#REF!</v>
      </c>
      <c r="K173" s="275" t="e">
        <f>ROUND(I173*#REF!*#REF!*#REF!,0)</f>
        <v>#REF!</v>
      </c>
      <c r="L173" s="173">
        <f>'тарифы 2018 (1)'!L173</f>
        <v>145</v>
      </c>
      <c r="M173" s="173">
        <f>'тарифы 2018 (1)'!N173</f>
        <v>108.62455863685747</v>
      </c>
      <c r="N173" s="173">
        <f>'тарифы 2018 (1)'!P173</f>
        <v>160</v>
      </c>
      <c r="O173" s="173">
        <f>'тарифы 2018 (1)'!R173</f>
        <v>144.12396270453789</v>
      </c>
      <c r="P173" s="173">
        <f>'тарифы 2018 (1)'!T173</f>
        <v>253</v>
      </c>
      <c r="Q173" s="173">
        <f>'тарифы 2018 (1)'!V173</f>
        <v>117.67119266737632</v>
      </c>
      <c r="R173" s="173">
        <f>'тарифы 2018 (1)'!X173</f>
        <v>126</v>
      </c>
      <c r="S173" s="173">
        <f>'тарифы 2018 (1)'!Z173</f>
        <v>192.67</v>
      </c>
      <c r="T173" s="173">
        <f>'тарифы 2018 (1)'!AB173</f>
        <v>266</v>
      </c>
      <c r="U173" s="173">
        <f>'тарифы 2018 (1)'!AD173</f>
        <v>164</v>
      </c>
      <c r="V173" s="173">
        <f>'тарифы 2018 (1)'!AF173</f>
        <v>120</v>
      </c>
      <c r="W173" s="173">
        <f>'тарифы 2018 (1)'!AH173</f>
        <v>92.05</v>
      </c>
      <c r="X173" s="173">
        <f>'тарифы 2018 (1)'!AJ173</f>
        <v>94.14</v>
      </c>
      <c r="Y173" s="173">
        <v>72</v>
      </c>
      <c r="Z173" s="173">
        <f>'тарифы 2018 (1)'!AN173</f>
        <v>140.26</v>
      </c>
      <c r="AA173" s="173">
        <f>'тарифы 2018 (1)'!AP173</f>
        <v>119.255</v>
      </c>
      <c r="AB173" s="173">
        <f>'тарифы 2018 (1)'!AR173</f>
        <v>131</v>
      </c>
      <c r="AC173" s="173">
        <f>'тарифы 2018 (1)'!AT173</f>
        <v>116.07</v>
      </c>
      <c r="AD173" s="173">
        <f>'тарифы 2018 (1)'!AV173</f>
        <v>131.20000000000002</v>
      </c>
      <c r="AE173" s="173">
        <f>'тарифы 2018 (1)'!AX173</f>
        <v>111.95587999999999</v>
      </c>
      <c r="AF173" s="173">
        <f>'тарифы 2018 (1)'!AZ173</f>
        <v>157.62711864406779</v>
      </c>
      <c r="AG173" s="173">
        <f>'тарифы 2018 (1)'!BB173</f>
        <v>170</v>
      </c>
      <c r="AH173" s="173">
        <f>'тарифы 2018 (1)'!BD173</f>
        <v>229</v>
      </c>
      <c r="AI173" s="173">
        <f>'тарифы 2018 (1)'!BF173</f>
        <v>127</v>
      </c>
      <c r="AJ173" s="173">
        <f>'тарифы 2018 (1)'!BH173</f>
        <v>143</v>
      </c>
      <c r="AK173" s="173">
        <f>'тарифы 2018 (1)'!BJ173</f>
        <v>90.68</v>
      </c>
      <c r="AL173" s="173">
        <f>'тарифы 2018 (1)'!BL173</f>
        <v>83</v>
      </c>
      <c r="AM173" s="173">
        <f>'тарифы 2018 (1)'!BN173</f>
        <v>130</v>
      </c>
      <c r="AN173" s="173">
        <f>'тарифы 2018 (1)'!BP173</f>
        <v>194.70000000000002</v>
      </c>
      <c r="AO173" s="325">
        <f t="shared" si="21"/>
        <v>142.41474871216687</v>
      </c>
      <c r="AP173" s="300" t="e">
        <f t="shared" si="22"/>
        <v>#REF!</v>
      </c>
    </row>
    <row r="174" spans="1:42" s="195" customFormat="1" ht="41.25" customHeight="1" thickBot="1" x14ac:dyDescent="0.3">
      <c r="A174" s="205">
        <v>99</v>
      </c>
      <c r="B174" s="24" t="s">
        <v>164</v>
      </c>
      <c r="C174" s="1390" t="s">
        <v>3</v>
      </c>
      <c r="D174" s="1390"/>
      <c r="E174" s="141" t="s">
        <v>8</v>
      </c>
      <c r="F174" s="224" t="e">
        <f>#REF!</f>
        <v>#REF!</v>
      </c>
      <c r="G174" s="141">
        <v>1.25</v>
      </c>
      <c r="H174" s="206" t="e">
        <f t="shared" si="20"/>
        <v>#REF!</v>
      </c>
      <c r="I174" s="206" t="e">
        <f>(H174*($I$9+#REF!))+H174</f>
        <v>#REF!</v>
      </c>
      <c r="J174" s="803" t="e">
        <f>'тарифы 2018 (1)'!J174</f>
        <v>#REF!</v>
      </c>
      <c r="K174" s="275" t="e">
        <f>ROUND(I174*#REF!*#REF!*#REF!,0)</f>
        <v>#REF!</v>
      </c>
      <c r="L174" s="173">
        <f>'тарифы 2018 (1)'!L174</f>
        <v>724</v>
      </c>
      <c r="M174" s="173">
        <f>'тарифы 2018 (1)'!N174</f>
        <v>543.12279318428739</v>
      </c>
      <c r="N174" s="173">
        <f>'тарифы 2018 (1)'!P174</f>
        <v>799</v>
      </c>
      <c r="O174" s="173">
        <f>'тарифы 2018 (1)'!R174</f>
        <v>720.61981352268947</v>
      </c>
      <c r="P174" s="173">
        <f>'тарифы 2018 (1)'!T174</f>
        <v>1266</v>
      </c>
      <c r="Q174" s="173">
        <f>'тарифы 2018 (1)'!V174</f>
        <v>588.3559633368817</v>
      </c>
      <c r="R174" s="173">
        <f>'тарифы 2018 (1)'!X174</f>
        <v>628</v>
      </c>
      <c r="S174" s="173">
        <f>'тарифы 2018 (1)'!Z174</f>
        <v>963.35</v>
      </c>
      <c r="T174" s="173">
        <f>'тарифы 2018 (1)'!AB174</f>
        <v>1330</v>
      </c>
      <c r="U174" s="173">
        <f>'тарифы 2018 (1)'!AD174</f>
        <v>819</v>
      </c>
      <c r="V174" s="173">
        <f>'тарифы 2018 (1)'!AF174</f>
        <v>599</v>
      </c>
      <c r="W174" s="173">
        <f>'тарифы 2018 (1)'!AH174</f>
        <v>460.24</v>
      </c>
      <c r="X174" s="173">
        <f>'тарифы 2018 (1)'!AJ174</f>
        <v>472.79</v>
      </c>
      <c r="Y174" s="173">
        <v>360</v>
      </c>
      <c r="Z174" s="173">
        <f>'тарифы 2018 (1)'!AN174</f>
        <v>701.31</v>
      </c>
      <c r="AA174" s="173">
        <f>'тарифы 2018 (1)'!AP174</f>
        <v>593.16399999999999</v>
      </c>
      <c r="AB174" s="173">
        <f>'тарифы 2018 (1)'!AR174</f>
        <v>655</v>
      </c>
      <c r="AC174" s="173">
        <f>'тарифы 2018 (1)'!AT174</f>
        <v>580.34</v>
      </c>
      <c r="AD174" s="173">
        <f>'тарифы 2018 (1)'!AV174</f>
        <v>652.80000000000007</v>
      </c>
      <c r="AE174" s="173">
        <f>'тарифы 2018 (1)'!AX174</f>
        <v>559.77940000000012</v>
      </c>
      <c r="AF174" s="173">
        <f>'тарифы 2018 (1)'!AZ174</f>
        <v>816.94915254237287</v>
      </c>
      <c r="AG174" s="173">
        <f>'тарифы 2018 (1)'!BB174</f>
        <v>851</v>
      </c>
      <c r="AH174" s="173">
        <f>'тарифы 2018 (1)'!BD174</f>
        <v>1144</v>
      </c>
      <c r="AI174" s="173">
        <f>'тарифы 2018 (1)'!BF174</f>
        <v>635</v>
      </c>
      <c r="AJ174" s="173">
        <f>'тарифы 2018 (1)'!BH174</f>
        <v>714</v>
      </c>
      <c r="AK174" s="173">
        <f>'тарифы 2018 (1)'!BJ174</f>
        <v>455.08</v>
      </c>
      <c r="AL174" s="173">
        <f>'тарифы 2018 (1)'!BL174</f>
        <v>415</v>
      </c>
      <c r="AM174" s="173">
        <f>'тарифы 2018 (1)'!BN174</f>
        <v>649</v>
      </c>
      <c r="AN174" s="173">
        <f>'тарифы 2018 (1)'!BP174</f>
        <v>971.30000000000007</v>
      </c>
      <c r="AO174" s="325">
        <f t="shared" si="21"/>
        <v>712.66210767538735</v>
      </c>
      <c r="AP174" s="300" t="e">
        <f t="shared" si="22"/>
        <v>#REF!</v>
      </c>
    </row>
    <row r="175" spans="1:42" s="195" customFormat="1" ht="41.25" customHeight="1" thickBot="1" x14ac:dyDescent="0.3">
      <c r="A175" s="205">
        <v>100</v>
      </c>
      <c r="B175" s="24" t="s">
        <v>165</v>
      </c>
      <c r="C175" s="1390" t="s">
        <v>3</v>
      </c>
      <c r="D175" s="1390"/>
      <c r="E175" s="141" t="s">
        <v>8</v>
      </c>
      <c r="F175" s="224" t="e">
        <f>#REF!</f>
        <v>#REF!</v>
      </c>
      <c r="G175" s="141">
        <v>0.8</v>
      </c>
      <c r="H175" s="206" t="e">
        <f t="shared" si="20"/>
        <v>#REF!</v>
      </c>
      <c r="I175" s="206" t="e">
        <f>(H175*($I$9+#REF!))+H175</f>
        <v>#REF!</v>
      </c>
      <c r="J175" s="803" t="e">
        <f>'тарифы 2018 (1)'!J175</f>
        <v>#REF!</v>
      </c>
      <c r="K175" s="275" t="e">
        <f>ROUND(I175*#REF!*#REF!*#REF!,0)</f>
        <v>#REF!</v>
      </c>
      <c r="L175" s="173">
        <f>'тарифы 2018 (1)'!L175</f>
        <v>463</v>
      </c>
      <c r="M175" s="173">
        <f>'тарифы 2018 (1)'!N175</f>
        <v>347.59858763794398</v>
      </c>
      <c r="N175" s="173">
        <f>'тарифы 2018 (1)'!P175</f>
        <v>512</v>
      </c>
      <c r="O175" s="173">
        <f>'тарифы 2018 (1)'!R175</f>
        <v>461.19668065452134</v>
      </c>
      <c r="P175" s="173">
        <f>'тарифы 2018 (1)'!T175</f>
        <v>810</v>
      </c>
      <c r="Q175" s="173">
        <f>'тарифы 2018 (1)'!V175</f>
        <v>376.54781653560423</v>
      </c>
      <c r="R175" s="173">
        <f>'тарифы 2018 (1)'!X175</f>
        <v>402</v>
      </c>
      <c r="S175" s="173">
        <f>'тарифы 2018 (1)'!Z175</f>
        <v>616.54999999999995</v>
      </c>
      <c r="T175" s="173">
        <f>'тарифы 2018 (1)'!AB175</f>
        <v>851</v>
      </c>
      <c r="U175" s="173">
        <f>'тарифы 2018 (1)'!AD175</f>
        <v>524</v>
      </c>
      <c r="V175" s="173">
        <f>'тарифы 2018 (1)'!AF175</f>
        <v>383</v>
      </c>
      <c r="W175" s="173">
        <f>'тарифы 2018 (1)'!AH175</f>
        <v>294.97000000000003</v>
      </c>
      <c r="X175" s="173">
        <f>'тарифы 2018 (1)'!AJ175</f>
        <v>302.29000000000002</v>
      </c>
      <c r="Y175" s="173">
        <v>231</v>
      </c>
      <c r="Z175" s="173">
        <f>'тарифы 2018 (1)'!AN175</f>
        <v>448.84</v>
      </c>
      <c r="AA175" s="173">
        <f>'тарифы 2018 (1)'!AP175</f>
        <v>491.53799999999995</v>
      </c>
      <c r="AB175" s="173">
        <f>'тарифы 2018 (1)'!AR175</f>
        <v>419</v>
      </c>
      <c r="AC175" s="173">
        <f>'тарифы 2018 (1)'!AT175</f>
        <v>371.42</v>
      </c>
      <c r="AD175" s="173">
        <f>'тарифы 2018 (1)'!AV175</f>
        <v>417.6</v>
      </c>
      <c r="AE175" s="173">
        <f>'тарифы 2018 (1)'!AX175</f>
        <v>358.25459999999998</v>
      </c>
      <c r="AF175" s="173">
        <f>'тарифы 2018 (1)'!AZ175</f>
        <v>487.28813559322037</v>
      </c>
      <c r="AG175" s="173">
        <f>'тарифы 2018 (1)'!BB175</f>
        <v>544</v>
      </c>
      <c r="AH175" s="173">
        <f>'тарифы 2018 (1)'!BD175</f>
        <v>732</v>
      </c>
      <c r="AI175" s="173">
        <f>'тарифы 2018 (1)'!BF175</f>
        <v>406</v>
      </c>
      <c r="AJ175" s="173">
        <f>'тарифы 2018 (1)'!BH175</f>
        <v>457</v>
      </c>
      <c r="AK175" s="173">
        <f>'тарифы 2018 (1)'!BJ175</f>
        <v>291.52999999999997</v>
      </c>
      <c r="AL175" s="173">
        <f>'тарифы 2018 (1)'!BL175</f>
        <v>266</v>
      </c>
      <c r="AM175" s="173">
        <f>'тарифы 2018 (1)'!BN175</f>
        <v>416</v>
      </c>
      <c r="AN175" s="173">
        <f>'тарифы 2018 (1)'!BP175</f>
        <v>621.5</v>
      </c>
      <c r="AO175" s="325">
        <f t="shared" si="21"/>
        <v>458.72840760073416</v>
      </c>
      <c r="AP175" s="300" t="e">
        <f t="shared" si="22"/>
        <v>#REF!</v>
      </c>
    </row>
    <row r="176" spans="1:42" s="195" customFormat="1" ht="41.25" customHeight="1" thickBot="1" x14ac:dyDescent="0.3">
      <c r="A176" s="205">
        <v>101</v>
      </c>
      <c r="B176" s="24" t="s">
        <v>166</v>
      </c>
      <c r="C176" s="1390" t="s">
        <v>3</v>
      </c>
      <c r="D176" s="1390"/>
      <c r="E176" s="141" t="s">
        <v>8</v>
      </c>
      <c r="F176" s="224" t="e">
        <f>#REF!</f>
        <v>#REF!</v>
      </c>
      <c r="G176" s="141">
        <v>1</v>
      </c>
      <c r="H176" s="206" t="e">
        <f t="shared" si="20"/>
        <v>#REF!</v>
      </c>
      <c r="I176" s="206" t="e">
        <f>(H176*($I$9+#REF!))+H176</f>
        <v>#REF!</v>
      </c>
      <c r="J176" s="803" t="e">
        <f>'тарифы 2018 (1)'!J176</f>
        <v>#REF!</v>
      </c>
      <c r="K176" s="275" t="e">
        <f>ROUND(I176*#REF!*#REF!*#REF!,0)</f>
        <v>#REF!</v>
      </c>
      <c r="L176" s="173">
        <f>'тарифы 2018 (1)'!L176</f>
        <v>579</v>
      </c>
      <c r="M176" s="173">
        <f>'тарифы 2018 (1)'!N176</f>
        <v>434.49823454742989</v>
      </c>
      <c r="N176" s="173">
        <f>'тарифы 2018 (1)'!P176</f>
        <v>640</v>
      </c>
      <c r="O176" s="173">
        <f>'тарифы 2018 (1)'!R176</f>
        <v>576.49585081815155</v>
      </c>
      <c r="P176" s="173">
        <f>'тарифы 2018 (1)'!T176</f>
        <v>1013</v>
      </c>
      <c r="Q176" s="173">
        <f>'тарифы 2018 (1)'!V176</f>
        <v>470.68477066950527</v>
      </c>
      <c r="R176" s="173">
        <f>'тарифы 2018 (1)'!X176</f>
        <v>503</v>
      </c>
      <c r="S176" s="173">
        <f>'тарифы 2018 (1)'!Z176</f>
        <v>770.68</v>
      </c>
      <c r="T176" s="173">
        <f>'тарифы 2018 (1)'!AB176</f>
        <v>1064</v>
      </c>
      <c r="U176" s="173">
        <f>'тарифы 2018 (1)'!AD176</f>
        <v>655</v>
      </c>
      <c r="V176" s="173">
        <f>'тарифы 2018 (1)'!AF176</f>
        <v>479</v>
      </c>
      <c r="W176" s="173">
        <f>'тарифы 2018 (1)'!AH176</f>
        <v>368.19</v>
      </c>
      <c r="X176" s="173">
        <f>'тарифы 2018 (1)'!AJ176</f>
        <v>378.65</v>
      </c>
      <c r="Y176" s="173">
        <v>288</v>
      </c>
      <c r="Z176" s="173">
        <f>'тарифы 2018 (1)'!AN176</f>
        <v>561.04999999999995</v>
      </c>
      <c r="AA176" s="173">
        <f>'тарифы 2018 (1)'!AP176</f>
        <v>474.94599999999997</v>
      </c>
      <c r="AB176" s="173">
        <f>'тарифы 2018 (1)'!AR176</f>
        <v>524</v>
      </c>
      <c r="AC176" s="173">
        <f>'тарифы 2018 (1)'!AT176</f>
        <v>464.27</v>
      </c>
      <c r="AD176" s="173">
        <f>'тарифы 2018 (1)'!AV176</f>
        <v>521.6</v>
      </c>
      <c r="AE176" s="173">
        <f>'тарифы 2018 (1)'!AX176</f>
        <v>447.82352000000003</v>
      </c>
      <c r="AF176" s="173">
        <f>'тарифы 2018 (1)'!AZ176</f>
        <v>622.03389830508479</v>
      </c>
      <c r="AG176" s="173">
        <f>'тарифы 2018 (1)'!BB176</f>
        <v>681</v>
      </c>
      <c r="AH176" s="173">
        <f>'тарифы 2018 (1)'!BD176</f>
        <v>916</v>
      </c>
      <c r="AI176" s="173">
        <f>'тарифы 2018 (1)'!BF176</f>
        <v>508</v>
      </c>
      <c r="AJ176" s="173">
        <f>'тарифы 2018 (1)'!BH176</f>
        <v>572</v>
      </c>
      <c r="AK176" s="173">
        <f>'тарифы 2018 (1)'!BJ176</f>
        <v>364.41</v>
      </c>
      <c r="AL176" s="173">
        <f>'тарифы 2018 (1)'!BL176</f>
        <v>332</v>
      </c>
      <c r="AM176" s="173">
        <f>'тарифы 2018 (1)'!BN176</f>
        <v>519</v>
      </c>
      <c r="AN176" s="173">
        <f>'тарифы 2018 (1)'!BP176</f>
        <v>777.7</v>
      </c>
      <c r="AO176" s="325">
        <f t="shared" si="21"/>
        <v>569.17352670138519</v>
      </c>
      <c r="AP176" s="300" t="e">
        <f t="shared" si="22"/>
        <v>#REF!</v>
      </c>
    </row>
    <row r="177" spans="1:42" s="195" customFormat="1" ht="41.25" customHeight="1" thickBot="1" x14ac:dyDescent="0.3">
      <c r="A177" s="205">
        <v>102</v>
      </c>
      <c r="B177" s="24" t="s">
        <v>167</v>
      </c>
      <c r="C177" s="1390" t="s">
        <v>3</v>
      </c>
      <c r="D177" s="1390"/>
      <c r="E177" s="141" t="s">
        <v>8</v>
      </c>
      <c r="F177" s="224" t="e">
        <f>#REF!</f>
        <v>#REF!</v>
      </c>
      <c r="G177" s="141">
        <v>0.5</v>
      </c>
      <c r="H177" s="206" t="e">
        <f t="shared" si="20"/>
        <v>#REF!</v>
      </c>
      <c r="I177" s="206" t="e">
        <f>(H177*($I$9+#REF!))+H177</f>
        <v>#REF!</v>
      </c>
      <c r="J177" s="803" t="e">
        <f>'тарифы 2018 (1)'!J177</f>
        <v>#REF!</v>
      </c>
      <c r="K177" s="275" t="e">
        <f>ROUND(I177*#REF!*#REF!*#REF!,0)</f>
        <v>#REF!</v>
      </c>
      <c r="L177" s="173">
        <f>'тарифы 2018 (1)'!L177</f>
        <v>290</v>
      </c>
      <c r="M177" s="173">
        <f>'тарифы 2018 (1)'!N177</f>
        <v>217.24911727371494</v>
      </c>
      <c r="N177" s="173">
        <f>'тарифы 2018 (1)'!P177</f>
        <v>320</v>
      </c>
      <c r="O177" s="173">
        <f>'тарифы 2018 (1)'!R177</f>
        <v>288.24792540907578</v>
      </c>
      <c r="P177" s="173">
        <f>'тарифы 2018 (1)'!T177</f>
        <v>507</v>
      </c>
      <c r="Q177" s="173">
        <f>'тарифы 2018 (1)'!V177</f>
        <v>235.34238533475263</v>
      </c>
      <c r="R177" s="173">
        <f>'тарифы 2018 (1)'!X177</f>
        <v>251</v>
      </c>
      <c r="S177" s="173">
        <f>'тарифы 2018 (1)'!Z177</f>
        <v>385.34</v>
      </c>
      <c r="T177" s="173">
        <f>'тарифы 2018 (1)'!AB177</f>
        <v>532</v>
      </c>
      <c r="U177" s="173">
        <f>'тарифы 2018 (1)'!AD177</f>
        <v>328</v>
      </c>
      <c r="V177" s="173">
        <f>'тарифы 2018 (1)'!AF177</f>
        <v>240</v>
      </c>
      <c r="W177" s="173">
        <f>'тарифы 2018 (1)'!AH177</f>
        <v>184.1</v>
      </c>
      <c r="X177" s="173">
        <f>'тарифы 2018 (1)'!AJ177</f>
        <v>189.33</v>
      </c>
      <c r="Y177" s="173">
        <v>144</v>
      </c>
      <c r="Z177" s="173">
        <f>'тарифы 2018 (1)'!AN177</f>
        <v>280.52</v>
      </c>
      <c r="AA177" s="173">
        <f>'тарифы 2018 (1)'!AP177</f>
        <v>237.47299999999998</v>
      </c>
      <c r="AB177" s="173">
        <f>'тарифы 2018 (1)'!AR177</f>
        <v>262</v>
      </c>
      <c r="AC177" s="173">
        <f>'тарифы 2018 (1)'!AT177</f>
        <v>232.14</v>
      </c>
      <c r="AD177" s="173">
        <f>'тарифы 2018 (1)'!AV177</f>
        <v>260.8</v>
      </c>
      <c r="AE177" s="173">
        <f>'тарифы 2018 (1)'!AX177</f>
        <v>223.91176000000002</v>
      </c>
      <c r="AF177" s="173">
        <f>'тарифы 2018 (1)'!AZ177</f>
        <v>313.5593220338983</v>
      </c>
      <c r="AG177" s="173">
        <f>'тарифы 2018 (1)'!BB177</f>
        <v>340</v>
      </c>
      <c r="AH177" s="173">
        <f>'тарифы 2018 (1)'!BD177</f>
        <v>458</v>
      </c>
      <c r="AI177" s="173">
        <f>'тарифы 2018 (1)'!BF177</f>
        <v>254</v>
      </c>
      <c r="AJ177" s="173">
        <f>'тарифы 2018 (1)'!BH177</f>
        <v>286</v>
      </c>
      <c r="AK177" s="173">
        <f>'тарифы 2018 (1)'!BJ177</f>
        <v>182.2</v>
      </c>
      <c r="AL177" s="173">
        <f>'тарифы 2018 (1)'!BL177</f>
        <v>166</v>
      </c>
      <c r="AM177" s="173">
        <f>'тарифы 2018 (1)'!BN177</f>
        <v>260</v>
      </c>
      <c r="AN177" s="173">
        <f>'тарифы 2018 (1)'!BP177</f>
        <v>388.3</v>
      </c>
      <c r="AO177" s="325">
        <f t="shared" si="21"/>
        <v>284.70736241556699</v>
      </c>
      <c r="AP177" s="300" t="e">
        <f t="shared" si="22"/>
        <v>#REF!</v>
      </c>
    </row>
    <row r="178" spans="1:42" s="195" customFormat="1" ht="41.25" customHeight="1" thickBot="1" x14ac:dyDescent="0.3">
      <c r="A178" s="205">
        <v>103</v>
      </c>
      <c r="B178" s="24" t="s">
        <v>168</v>
      </c>
      <c r="C178" s="1390" t="s">
        <v>3</v>
      </c>
      <c r="D178" s="1390"/>
      <c r="E178" s="141" t="s">
        <v>8</v>
      </c>
      <c r="F178" s="224" t="e">
        <f>#REF!</f>
        <v>#REF!</v>
      </c>
      <c r="G178" s="141">
        <v>0.25</v>
      </c>
      <c r="H178" s="206" t="e">
        <f t="shared" si="20"/>
        <v>#REF!</v>
      </c>
      <c r="I178" s="206" t="e">
        <f>(H178*($I$9+#REF!))+H178</f>
        <v>#REF!</v>
      </c>
      <c r="J178" s="803" t="e">
        <f>'тарифы 2018 (1)'!J178</f>
        <v>#REF!</v>
      </c>
      <c r="K178" s="275" t="e">
        <f>ROUND(I178*#REF!*#REF!*#REF!,0)</f>
        <v>#REF!</v>
      </c>
      <c r="L178" s="173">
        <f>'тарифы 2018 (1)'!L178</f>
        <v>145</v>
      </c>
      <c r="M178" s="173">
        <f>'тарифы 2018 (1)'!N178</f>
        <v>108.62455863685747</v>
      </c>
      <c r="N178" s="173">
        <f>'тарифы 2018 (1)'!P178</f>
        <v>160</v>
      </c>
      <c r="O178" s="173">
        <f>'тарифы 2018 (1)'!R178</f>
        <v>144.12396270453789</v>
      </c>
      <c r="P178" s="173">
        <f>'тарифы 2018 (1)'!T178</f>
        <v>253</v>
      </c>
      <c r="Q178" s="173">
        <f>'тарифы 2018 (1)'!V178</f>
        <v>117.67119266737632</v>
      </c>
      <c r="R178" s="173">
        <f>'тарифы 2018 (1)'!X178</f>
        <v>126</v>
      </c>
      <c r="S178" s="173">
        <f>'тарифы 2018 (1)'!Z178</f>
        <v>192.67</v>
      </c>
      <c r="T178" s="173">
        <f>'тарифы 2018 (1)'!AB178</f>
        <v>266</v>
      </c>
      <c r="U178" s="173">
        <f>'тарифы 2018 (1)'!AD178</f>
        <v>164</v>
      </c>
      <c r="V178" s="173">
        <f>'тарифы 2018 (1)'!AF178</f>
        <v>120</v>
      </c>
      <c r="W178" s="173">
        <f>'тарифы 2018 (1)'!AH178</f>
        <v>92.05</v>
      </c>
      <c r="X178" s="173">
        <f>'тарифы 2018 (1)'!AJ178</f>
        <v>94.14</v>
      </c>
      <c r="Y178" s="173">
        <v>72</v>
      </c>
      <c r="Z178" s="173">
        <f>'тарифы 2018 (1)'!AN178</f>
        <v>140.26</v>
      </c>
      <c r="AA178" s="173">
        <f>'тарифы 2018 (1)'!AP178</f>
        <v>119.255</v>
      </c>
      <c r="AB178" s="173">
        <f>'тарифы 2018 (1)'!AR178</f>
        <v>131</v>
      </c>
      <c r="AC178" s="173">
        <f>'тарифы 2018 (1)'!AT178</f>
        <v>116.07</v>
      </c>
      <c r="AD178" s="173">
        <f>'тарифы 2018 (1)'!AV178</f>
        <v>131.20000000000002</v>
      </c>
      <c r="AE178" s="173">
        <f>'тарифы 2018 (1)'!AX178</f>
        <v>111.95587999999999</v>
      </c>
      <c r="AF178" s="173">
        <f>'тарифы 2018 (1)'!AZ178</f>
        <v>157.62711864406779</v>
      </c>
      <c r="AG178" s="173">
        <f>'тарифы 2018 (1)'!BB178</f>
        <v>170</v>
      </c>
      <c r="AH178" s="173">
        <f>'тарифы 2018 (1)'!BD178</f>
        <v>229</v>
      </c>
      <c r="AI178" s="173">
        <f>'тарифы 2018 (1)'!BF178</f>
        <v>127</v>
      </c>
      <c r="AJ178" s="173">
        <f>'тарифы 2018 (1)'!BH178</f>
        <v>143</v>
      </c>
      <c r="AK178" s="173">
        <f>'тарифы 2018 (1)'!BJ178</f>
        <v>90.68</v>
      </c>
      <c r="AL178" s="173">
        <f>'тарифы 2018 (1)'!BL178</f>
        <v>83</v>
      </c>
      <c r="AM178" s="173">
        <f>'тарифы 2018 (1)'!BN178</f>
        <v>130</v>
      </c>
      <c r="AN178" s="173">
        <f>'тарифы 2018 (1)'!BP178</f>
        <v>194.70000000000002</v>
      </c>
      <c r="AO178" s="325">
        <f t="shared" si="21"/>
        <v>142.41474871216687</v>
      </c>
      <c r="AP178" s="300" t="e">
        <f t="shared" si="22"/>
        <v>#REF!</v>
      </c>
    </row>
    <row r="179" spans="1:42" s="195" customFormat="1" ht="41.25" customHeight="1" thickBot="1" x14ac:dyDescent="0.3">
      <c r="A179" s="205">
        <v>104</v>
      </c>
      <c r="B179" s="24" t="s">
        <v>169</v>
      </c>
      <c r="C179" s="1390" t="s">
        <v>3</v>
      </c>
      <c r="D179" s="1390"/>
      <c r="E179" s="141" t="s">
        <v>8</v>
      </c>
      <c r="F179" s="224" t="e">
        <f>#REF!</f>
        <v>#REF!</v>
      </c>
      <c r="G179" s="141">
        <v>0.42</v>
      </c>
      <c r="H179" s="206" t="e">
        <f t="shared" si="20"/>
        <v>#REF!</v>
      </c>
      <c r="I179" s="206" t="e">
        <f>(H179*($I$9+#REF!))+H179</f>
        <v>#REF!</v>
      </c>
      <c r="J179" s="803" t="e">
        <f>'тарифы 2018 (1)'!J179</f>
        <v>#REF!</v>
      </c>
      <c r="K179" s="275" t="e">
        <f>ROUND(I179*#REF!*#REF!*#REF!,0)</f>
        <v>#REF!</v>
      </c>
      <c r="L179" s="173">
        <f>'тарифы 2018 (1)'!L179</f>
        <v>243</v>
      </c>
      <c r="M179" s="173">
        <f>'тарифы 2018 (1)'!N179</f>
        <v>182.48925850992055</v>
      </c>
      <c r="N179" s="173">
        <f>'тарифы 2018 (1)'!P179</f>
        <v>269</v>
      </c>
      <c r="O179" s="173">
        <f>'тарифы 2018 (1)'!R179</f>
        <v>242.12825734362369</v>
      </c>
      <c r="P179" s="173">
        <f>'тарифы 2018 (1)'!T179</f>
        <v>426</v>
      </c>
      <c r="Q179" s="173">
        <f>'тарифы 2018 (1)'!V179</f>
        <v>197.6876036811922</v>
      </c>
      <c r="R179" s="173">
        <f>'тарифы 2018 (1)'!X179</f>
        <v>211</v>
      </c>
      <c r="S179" s="173">
        <f>'тарифы 2018 (1)'!Z179</f>
        <v>323.69</v>
      </c>
      <c r="T179" s="173">
        <f>'тарифы 2018 (1)'!AB179</f>
        <v>447</v>
      </c>
      <c r="U179" s="173">
        <f>'тарифы 2018 (1)'!AD179</f>
        <v>275</v>
      </c>
      <c r="V179" s="173">
        <f>'тарифы 2018 (1)'!AF179</f>
        <v>201</v>
      </c>
      <c r="W179" s="173">
        <f>'тарифы 2018 (1)'!AH179</f>
        <v>154.81</v>
      </c>
      <c r="X179" s="173">
        <f>'тарифы 2018 (1)'!AJ179</f>
        <v>158.99</v>
      </c>
      <c r="Y179" s="173">
        <v>121</v>
      </c>
      <c r="Z179" s="173">
        <f>'тарифы 2018 (1)'!AN179</f>
        <v>235.64</v>
      </c>
      <c r="AA179" s="173">
        <f>'тарифы 2018 (1)'!AP179</f>
        <v>200.14099999999999</v>
      </c>
      <c r="AB179" s="173">
        <f>'тарифы 2018 (1)'!AR179</f>
        <v>220</v>
      </c>
      <c r="AC179" s="173">
        <f>'тарифы 2018 (1)'!AT179</f>
        <v>194.99</v>
      </c>
      <c r="AD179" s="173">
        <f>'тарифы 2018 (1)'!AV179</f>
        <v>219.20000000000002</v>
      </c>
      <c r="AE179" s="173">
        <f>'тарифы 2018 (1)'!AX179</f>
        <v>188.08630000000002</v>
      </c>
      <c r="AF179" s="173">
        <f>'тарифы 2018 (1)'!AZ179</f>
        <v>274.57627118644069</v>
      </c>
      <c r="AG179" s="173">
        <f>'тарифы 2018 (1)'!BB179</f>
        <v>286</v>
      </c>
      <c r="AH179" s="173">
        <f>'тарифы 2018 (1)'!BD179</f>
        <v>385</v>
      </c>
      <c r="AI179" s="173">
        <f>'тарифы 2018 (1)'!BF179</f>
        <v>213</v>
      </c>
      <c r="AJ179" s="173">
        <f>'тарифы 2018 (1)'!BH179</f>
        <v>240</v>
      </c>
      <c r="AK179" s="173">
        <f>'тарифы 2018 (1)'!BJ179</f>
        <v>152.54</v>
      </c>
      <c r="AL179" s="173">
        <f>'тарифы 2018 (1)'!BL179</f>
        <v>139</v>
      </c>
      <c r="AM179" s="173">
        <f>'тарифы 2018 (1)'!BN179</f>
        <v>218</v>
      </c>
      <c r="AN179" s="173">
        <f>'тарифы 2018 (1)'!BP179</f>
        <v>326.70000000000005</v>
      </c>
      <c r="AO179" s="325">
        <f t="shared" si="21"/>
        <v>239.50581692141989</v>
      </c>
      <c r="AP179" s="300" t="e">
        <f t="shared" si="22"/>
        <v>#REF!</v>
      </c>
    </row>
    <row r="180" spans="1:42" s="195" customFormat="1" ht="41.25" customHeight="1" thickBot="1" x14ac:dyDescent="0.3">
      <c r="A180" s="205">
        <v>105</v>
      </c>
      <c r="B180" s="24" t="s">
        <v>170</v>
      </c>
      <c r="C180" s="1390" t="s">
        <v>3</v>
      </c>
      <c r="D180" s="1390"/>
      <c r="E180" s="141" t="s">
        <v>8</v>
      </c>
      <c r="F180" s="224" t="e">
        <f>#REF!</f>
        <v>#REF!</v>
      </c>
      <c r="G180" s="141">
        <v>0.25</v>
      </c>
      <c r="H180" s="206" t="e">
        <f t="shared" si="20"/>
        <v>#REF!</v>
      </c>
      <c r="I180" s="206" t="e">
        <f>(H180*($I$9+#REF!))+H180</f>
        <v>#REF!</v>
      </c>
      <c r="J180" s="803" t="e">
        <f>'тарифы 2018 (1)'!J180</f>
        <v>#REF!</v>
      </c>
      <c r="K180" s="275" t="e">
        <f>ROUND(I180*#REF!*#REF!*#REF!,0)</f>
        <v>#REF!</v>
      </c>
      <c r="L180" s="173">
        <f>'тарифы 2018 (1)'!L180</f>
        <v>145</v>
      </c>
      <c r="M180" s="173">
        <f>'тарифы 2018 (1)'!N180</f>
        <v>108.62455863685747</v>
      </c>
      <c r="N180" s="173">
        <f>'тарифы 2018 (1)'!P180</f>
        <v>160</v>
      </c>
      <c r="O180" s="173">
        <f>'тарифы 2018 (1)'!R180</f>
        <v>144.12396270453789</v>
      </c>
      <c r="P180" s="173">
        <f>'тарифы 2018 (1)'!T180</f>
        <v>253</v>
      </c>
      <c r="Q180" s="173">
        <f>'тарифы 2018 (1)'!V180</f>
        <v>117.67119266737632</v>
      </c>
      <c r="R180" s="173">
        <f>'тарифы 2018 (1)'!X180</f>
        <v>126</v>
      </c>
      <c r="S180" s="173">
        <f>'тарифы 2018 (1)'!Z180</f>
        <v>192.67</v>
      </c>
      <c r="T180" s="173">
        <f>'тарифы 2018 (1)'!AB180</f>
        <v>266</v>
      </c>
      <c r="U180" s="173">
        <f>'тарифы 2018 (1)'!AD180</f>
        <v>164</v>
      </c>
      <c r="V180" s="173">
        <f>'тарифы 2018 (1)'!AF180</f>
        <v>120</v>
      </c>
      <c r="W180" s="173">
        <f>'тарифы 2018 (1)'!AH180</f>
        <v>92.05</v>
      </c>
      <c r="X180" s="173">
        <f>'тарифы 2018 (1)'!AJ180</f>
        <v>94.14</v>
      </c>
      <c r="Y180" s="173">
        <v>72</v>
      </c>
      <c r="Z180" s="173">
        <f>'тарифы 2018 (1)'!AN180</f>
        <v>140.26</v>
      </c>
      <c r="AA180" s="173">
        <f>'тарифы 2018 (1)'!AP180</f>
        <v>119.255</v>
      </c>
      <c r="AB180" s="173">
        <f>'тарифы 2018 (1)'!AR180</f>
        <v>131</v>
      </c>
      <c r="AC180" s="173">
        <f>'тарифы 2018 (1)'!AT180</f>
        <v>116.07</v>
      </c>
      <c r="AD180" s="173">
        <f>'тарифы 2018 (1)'!AV180</f>
        <v>131.20000000000002</v>
      </c>
      <c r="AE180" s="173">
        <f>'тарифы 2018 (1)'!AX180</f>
        <v>111.95587999999999</v>
      </c>
      <c r="AF180" s="173">
        <f>'тарифы 2018 (1)'!AZ180</f>
        <v>157.62711864406779</v>
      </c>
      <c r="AG180" s="173">
        <f>'тарифы 2018 (1)'!BB180</f>
        <v>170</v>
      </c>
      <c r="AH180" s="173">
        <f>'тарифы 2018 (1)'!BD180</f>
        <v>229</v>
      </c>
      <c r="AI180" s="173">
        <f>'тарифы 2018 (1)'!BF180</f>
        <v>127</v>
      </c>
      <c r="AJ180" s="173">
        <f>'тарифы 2018 (1)'!BH180</f>
        <v>143</v>
      </c>
      <c r="AK180" s="173">
        <f>'тарифы 2018 (1)'!BJ180</f>
        <v>90.68</v>
      </c>
      <c r="AL180" s="173">
        <f>'тарифы 2018 (1)'!BL180</f>
        <v>83</v>
      </c>
      <c r="AM180" s="173">
        <f>'тарифы 2018 (1)'!BN180</f>
        <v>130</v>
      </c>
      <c r="AN180" s="173">
        <f>'тарифы 2018 (1)'!BP180</f>
        <v>194.70000000000002</v>
      </c>
      <c r="AO180" s="325">
        <f t="shared" si="21"/>
        <v>142.41474871216687</v>
      </c>
      <c r="AP180" s="300" t="e">
        <f t="shared" si="22"/>
        <v>#REF!</v>
      </c>
    </row>
    <row r="181" spans="1:42" s="195" customFormat="1" ht="41.25" customHeight="1" thickBot="1" x14ac:dyDescent="0.3">
      <c r="A181" s="205">
        <v>106</v>
      </c>
      <c r="B181" s="24" t="s">
        <v>171</v>
      </c>
      <c r="C181" s="1390" t="s">
        <v>3</v>
      </c>
      <c r="D181" s="1390"/>
      <c r="E181" s="141" t="s">
        <v>8</v>
      </c>
      <c r="F181" s="224" t="e">
        <f>#REF!</f>
        <v>#REF!</v>
      </c>
      <c r="G181" s="141">
        <v>0.25</v>
      </c>
      <c r="H181" s="206" t="e">
        <f t="shared" si="20"/>
        <v>#REF!</v>
      </c>
      <c r="I181" s="206" t="e">
        <f>(H181*($I$9+#REF!))+H181</f>
        <v>#REF!</v>
      </c>
      <c r="J181" s="803" t="e">
        <f>'тарифы 2018 (1)'!J181</f>
        <v>#REF!</v>
      </c>
      <c r="K181" s="275" t="e">
        <f>ROUND(I181*#REF!*#REF!*#REF!,0)</f>
        <v>#REF!</v>
      </c>
      <c r="L181" s="173">
        <f>'тарифы 2018 (1)'!L181</f>
        <v>145</v>
      </c>
      <c r="M181" s="173">
        <f>'тарифы 2018 (1)'!N181</f>
        <v>108.62455863685747</v>
      </c>
      <c r="N181" s="173">
        <f>'тарифы 2018 (1)'!P181</f>
        <v>160</v>
      </c>
      <c r="O181" s="173">
        <f>'тарифы 2018 (1)'!R181</f>
        <v>144.12396270453789</v>
      </c>
      <c r="P181" s="173">
        <f>'тарифы 2018 (1)'!T181</f>
        <v>253</v>
      </c>
      <c r="Q181" s="173">
        <f>'тарифы 2018 (1)'!V181</f>
        <v>117.67119266737632</v>
      </c>
      <c r="R181" s="173">
        <f>'тарифы 2018 (1)'!X181</f>
        <v>126</v>
      </c>
      <c r="S181" s="173">
        <f>'тарифы 2018 (1)'!Z181</f>
        <v>192.67</v>
      </c>
      <c r="T181" s="173">
        <f>'тарифы 2018 (1)'!AB181</f>
        <v>266</v>
      </c>
      <c r="U181" s="173">
        <f>'тарифы 2018 (1)'!AD181</f>
        <v>164</v>
      </c>
      <c r="V181" s="173">
        <f>'тарифы 2018 (1)'!AF181</f>
        <v>120</v>
      </c>
      <c r="W181" s="173">
        <f>'тарифы 2018 (1)'!AH181</f>
        <v>92.05</v>
      </c>
      <c r="X181" s="173">
        <f>'тарифы 2018 (1)'!AJ181</f>
        <v>94.14</v>
      </c>
      <c r="Y181" s="173">
        <v>72</v>
      </c>
      <c r="Z181" s="173">
        <f>'тарифы 2018 (1)'!AN181</f>
        <v>140.26</v>
      </c>
      <c r="AA181" s="173">
        <f>'тарифы 2018 (1)'!AP181</f>
        <v>153.476</v>
      </c>
      <c r="AB181" s="173">
        <f>'тарифы 2018 (1)'!AR181</f>
        <v>131</v>
      </c>
      <c r="AC181" s="173">
        <f>'тарифы 2018 (1)'!AT181</f>
        <v>116.07</v>
      </c>
      <c r="AD181" s="173">
        <f>'тарифы 2018 (1)'!AV181</f>
        <v>131.20000000000002</v>
      </c>
      <c r="AE181" s="173">
        <f>'тарифы 2018 (1)'!AX181</f>
        <v>111.95587999999999</v>
      </c>
      <c r="AF181" s="173">
        <f>'тарифы 2018 (1)'!AZ181</f>
        <v>157.62711864406779</v>
      </c>
      <c r="AG181" s="173">
        <f>'тарифы 2018 (1)'!BB181</f>
        <v>170</v>
      </c>
      <c r="AH181" s="173">
        <f>'тарифы 2018 (1)'!BD181</f>
        <v>229</v>
      </c>
      <c r="AI181" s="173">
        <f>'тарифы 2018 (1)'!BF181</f>
        <v>127</v>
      </c>
      <c r="AJ181" s="173">
        <f>'тарифы 2018 (1)'!BH181</f>
        <v>143</v>
      </c>
      <c r="AK181" s="173">
        <f>'тарифы 2018 (1)'!BJ181</f>
        <v>90.68</v>
      </c>
      <c r="AL181" s="173">
        <f>'тарифы 2018 (1)'!BL181</f>
        <v>83</v>
      </c>
      <c r="AM181" s="173">
        <f>'тарифы 2018 (1)'!BN181</f>
        <v>130</v>
      </c>
      <c r="AN181" s="173">
        <f>'тарифы 2018 (1)'!BP181</f>
        <v>194.70000000000002</v>
      </c>
      <c r="AO181" s="325">
        <f t="shared" si="21"/>
        <v>143.5947831949255</v>
      </c>
      <c r="AP181" s="300" t="e">
        <f t="shared" si="22"/>
        <v>#REF!</v>
      </c>
    </row>
    <row r="182" spans="1:42" s="195" customFormat="1" ht="41.25" customHeight="1" thickBot="1" x14ac:dyDescent="0.3">
      <c r="A182" s="205">
        <v>107</v>
      </c>
      <c r="B182" s="24" t="s">
        <v>172</v>
      </c>
      <c r="C182" s="1390" t="s">
        <v>3</v>
      </c>
      <c r="D182" s="1390"/>
      <c r="E182" s="141" t="s">
        <v>8</v>
      </c>
      <c r="F182" s="224" t="e">
        <f>#REF!</f>
        <v>#REF!</v>
      </c>
      <c r="G182" s="141">
        <v>0.5</v>
      </c>
      <c r="H182" s="206" t="e">
        <f t="shared" si="20"/>
        <v>#REF!</v>
      </c>
      <c r="I182" s="206" t="e">
        <f>(H182*($I$9+#REF!))+H182</f>
        <v>#REF!</v>
      </c>
      <c r="J182" s="803" t="e">
        <f>'тарифы 2018 (1)'!J182</f>
        <v>#REF!</v>
      </c>
      <c r="K182" s="275" t="e">
        <f>ROUND(I182*#REF!*#REF!*#REF!,0)</f>
        <v>#REF!</v>
      </c>
      <c r="L182" s="173">
        <f>'тарифы 2018 (1)'!L182</f>
        <v>290</v>
      </c>
      <c r="M182" s="173">
        <f>'тарифы 2018 (1)'!N182</f>
        <v>217.24911727371494</v>
      </c>
      <c r="N182" s="173">
        <f>'тарифы 2018 (1)'!P182</f>
        <v>320</v>
      </c>
      <c r="O182" s="173">
        <f>'тарифы 2018 (1)'!R182</f>
        <v>288.24792540907578</v>
      </c>
      <c r="P182" s="173">
        <f>'тарифы 2018 (1)'!T182</f>
        <v>507</v>
      </c>
      <c r="Q182" s="173">
        <f>'тарифы 2018 (1)'!V182</f>
        <v>235.34238533475263</v>
      </c>
      <c r="R182" s="173">
        <f>'тарифы 2018 (1)'!X182</f>
        <v>251</v>
      </c>
      <c r="S182" s="173">
        <f>'тарифы 2018 (1)'!Z182</f>
        <v>385.34</v>
      </c>
      <c r="T182" s="173">
        <f>'тарифы 2018 (1)'!AB182</f>
        <v>532</v>
      </c>
      <c r="U182" s="173">
        <f>'тарифы 2018 (1)'!AD182</f>
        <v>328</v>
      </c>
      <c r="V182" s="173">
        <f>'тарифы 2018 (1)'!AF182</f>
        <v>240</v>
      </c>
      <c r="W182" s="173">
        <f>'тарифы 2018 (1)'!AH182</f>
        <v>184.1</v>
      </c>
      <c r="X182" s="173">
        <f>'тарифы 2018 (1)'!AJ182</f>
        <v>189.33</v>
      </c>
      <c r="Y182" s="173">
        <v>144</v>
      </c>
      <c r="Z182" s="173">
        <f>'тарифы 2018 (1)'!AN182</f>
        <v>280.52</v>
      </c>
      <c r="AA182" s="173">
        <f>'тарифы 2018 (1)'!AP182</f>
        <v>237.47299999999998</v>
      </c>
      <c r="AB182" s="173">
        <f>'тарифы 2018 (1)'!AR182</f>
        <v>262</v>
      </c>
      <c r="AC182" s="173">
        <f>'тарифы 2018 (1)'!AT182</f>
        <v>232.14</v>
      </c>
      <c r="AD182" s="173">
        <f>'тарифы 2018 (1)'!AV182</f>
        <v>260.8</v>
      </c>
      <c r="AE182" s="173">
        <f>'тарифы 2018 (1)'!AX182</f>
        <v>223.91176000000002</v>
      </c>
      <c r="AF182" s="173">
        <f>'тарифы 2018 (1)'!AZ182</f>
        <v>313.5593220338983</v>
      </c>
      <c r="AG182" s="173">
        <f>'тарифы 2018 (1)'!BB182</f>
        <v>340</v>
      </c>
      <c r="AH182" s="173">
        <f>'тарифы 2018 (1)'!BD182</f>
        <v>458</v>
      </c>
      <c r="AI182" s="173">
        <f>'тарифы 2018 (1)'!BF182</f>
        <v>254</v>
      </c>
      <c r="AJ182" s="173">
        <f>'тарифы 2018 (1)'!BH182</f>
        <v>286</v>
      </c>
      <c r="AK182" s="173">
        <f>'тарифы 2018 (1)'!BJ182</f>
        <v>182.2</v>
      </c>
      <c r="AL182" s="173">
        <f>'тарифы 2018 (1)'!BL182</f>
        <v>166</v>
      </c>
      <c r="AM182" s="173">
        <f>'тарифы 2018 (1)'!BN182</f>
        <v>260</v>
      </c>
      <c r="AN182" s="173">
        <f>'тарифы 2018 (1)'!BP182</f>
        <v>388.3</v>
      </c>
      <c r="AO182" s="325">
        <f t="shared" si="21"/>
        <v>284.70736241556699</v>
      </c>
      <c r="AP182" s="300" t="e">
        <f t="shared" si="22"/>
        <v>#REF!</v>
      </c>
    </row>
    <row r="183" spans="1:42" s="195" customFormat="1" ht="41.25" customHeight="1" thickBot="1" x14ac:dyDescent="0.3">
      <c r="A183" s="205">
        <v>108</v>
      </c>
      <c r="B183" s="24" t="s">
        <v>173</v>
      </c>
      <c r="C183" s="1390" t="s">
        <v>3</v>
      </c>
      <c r="D183" s="1390"/>
      <c r="E183" s="141" t="s">
        <v>8</v>
      </c>
      <c r="F183" s="224" t="e">
        <f>#REF!</f>
        <v>#REF!</v>
      </c>
      <c r="G183" s="141">
        <v>0.91</v>
      </c>
      <c r="H183" s="206" t="e">
        <f t="shared" si="20"/>
        <v>#REF!</v>
      </c>
      <c r="I183" s="206" t="e">
        <f>(H183*($I$9+#REF!))+H183</f>
        <v>#REF!</v>
      </c>
      <c r="J183" s="803" t="e">
        <f>'тарифы 2018 (1)'!J183</f>
        <v>#REF!</v>
      </c>
      <c r="K183" s="275" t="e">
        <f>ROUND(I183*#REF!*#REF!*#REF!,0)</f>
        <v>#REF!</v>
      </c>
      <c r="L183" s="173">
        <f>'тарифы 2018 (1)'!L183</f>
        <v>527</v>
      </c>
      <c r="M183" s="173">
        <f>'тарифы 2018 (1)'!N183</f>
        <v>395.39339343816124</v>
      </c>
      <c r="N183" s="173">
        <f>'тарифы 2018 (1)'!P183</f>
        <v>582</v>
      </c>
      <c r="O183" s="173">
        <f>'тарифы 2018 (1)'!R183</f>
        <v>524.61122424451787</v>
      </c>
      <c r="P183" s="173">
        <f>'тарифы 2018 (1)'!T183</f>
        <v>922</v>
      </c>
      <c r="Q183" s="173">
        <f>'тарифы 2018 (1)'!V183</f>
        <v>428.32314130924976</v>
      </c>
      <c r="R183" s="173">
        <f>'тарифы 2018 (1)'!X183</f>
        <v>458</v>
      </c>
      <c r="S183" s="173">
        <f>'тарифы 2018 (1)'!Z183</f>
        <v>701.32</v>
      </c>
      <c r="T183" s="173">
        <f>'тарифы 2018 (1)'!AB183</f>
        <v>969</v>
      </c>
      <c r="U183" s="173">
        <f>'тарифы 2018 (1)'!AD183</f>
        <v>596</v>
      </c>
      <c r="V183" s="173">
        <f>'тарифы 2018 (1)'!AF183</f>
        <v>436</v>
      </c>
      <c r="W183" s="173">
        <f>'тарифы 2018 (1)'!AH183</f>
        <v>334.72</v>
      </c>
      <c r="X183" s="173">
        <f>'тарифы 2018 (1)'!AJ183</f>
        <v>344.13</v>
      </c>
      <c r="Y183" s="173">
        <v>262</v>
      </c>
      <c r="Z183" s="173">
        <f>'тарифы 2018 (1)'!AN183</f>
        <v>510.55</v>
      </c>
      <c r="AA183" s="173">
        <f>'тарифы 2018 (1)'!AP183</f>
        <v>215.69599999999997</v>
      </c>
      <c r="AB183" s="173">
        <f>'тарифы 2018 (1)'!AR183</f>
        <v>477</v>
      </c>
      <c r="AC183" s="173">
        <f>'тарифы 2018 (1)'!AT183</f>
        <v>422.49</v>
      </c>
      <c r="AD183" s="173">
        <f>'тарифы 2018 (1)'!AV183</f>
        <v>475.20000000000005</v>
      </c>
      <c r="AE183" s="173">
        <f>'тарифы 2018 (1)'!AX183</f>
        <v>407.51856000000004</v>
      </c>
      <c r="AF183" s="173">
        <f>'тарифы 2018 (1)'!AZ183</f>
        <v>594.06779661016947</v>
      </c>
      <c r="AG183" s="173">
        <f>'тарифы 2018 (1)'!BB183</f>
        <v>619</v>
      </c>
      <c r="AH183" s="173">
        <f>'тарифы 2018 (1)'!BD183</f>
        <v>833</v>
      </c>
      <c r="AI183" s="173">
        <f>'тарифы 2018 (1)'!BF183</f>
        <v>462</v>
      </c>
      <c r="AJ183" s="173">
        <f>'тарифы 2018 (1)'!BH183</f>
        <v>520</v>
      </c>
      <c r="AK183" s="173">
        <f>'тарифы 2018 (1)'!BJ183</f>
        <v>331.36</v>
      </c>
      <c r="AL183" s="173">
        <f>'тарифы 2018 (1)'!BL183</f>
        <v>302</v>
      </c>
      <c r="AM183" s="173">
        <f>'тарифы 2018 (1)'!BN183</f>
        <v>473</v>
      </c>
      <c r="AN183" s="173">
        <f>'тарифы 2018 (1)'!BP183</f>
        <v>707.30000000000007</v>
      </c>
      <c r="AO183" s="325">
        <f t="shared" si="21"/>
        <v>511.40276260696902</v>
      </c>
      <c r="AP183" s="300" t="e">
        <f t="shared" si="22"/>
        <v>#REF!</v>
      </c>
    </row>
    <row r="184" spans="1:42" s="195" customFormat="1" ht="41.25" customHeight="1" thickBot="1" x14ac:dyDescent="0.3">
      <c r="A184" s="205">
        <v>109</v>
      </c>
      <c r="B184" s="24" t="s">
        <v>174</v>
      </c>
      <c r="C184" s="1390" t="s">
        <v>3</v>
      </c>
      <c r="D184" s="1390"/>
      <c r="E184" s="141" t="s">
        <v>8</v>
      </c>
      <c r="F184" s="224" t="e">
        <f>#REF!</f>
        <v>#REF!</v>
      </c>
      <c r="G184" s="141">
        <v>0.72</v>
      </c>
      <c r="H184" s="206" t="e">
        <f t="shared" si="20"/>
        <v>#REF!</v>
      </c>
      <c r="I184" s="206" t="e">
        <f>(H184*($I$9+#REF!))+H184</f>
        <v>#REF!</v>
      </c>
      <c r="J184" s="803" t="e">
        <f>'тарифы 2018 (1)'!J184</f>
        <v>#REF!</v>
      </c>
      <c r="K184" s="275" t="e">
        <f>ROUND(I184*#REF!*#REF!*#REF!,0)</f>
        <v>#REF!</v>
      </c>
      <c r="L184" s="173">
        <f>'тарифы 2018 (1)'!L184</f>
        <v>417</v>
      </c>
      <c r="M184" s="173">
        <f>'тарифы 2018 (1)'!N184</f>
        <v>312.83872887414952</v>
      </c>
      <c r="N184" s="173">
        <f>'тарифы 2018 (1)'!P184</f>
        <v>461</v>
      </c>
      <c r="O184" s="173">
        <f>'тарифы 2018 (1)'!R184</f>
        <v>415.07701258906917</v>
      </c>
      <c r="P184" s="173">
        <f>'тарифы 2018 (1)'!T184</f>
        <v>729</v>
      </c>
      <c r="Q184" s="173">
        <f>'тарифы 2018 (1)'!V184</f>
        <v>338.89303488204376</v>
      </c>
      <c r="R184" s="173">
        <f>'тарифы 2018 (1)'!X184</f>
        <v>362</v>
      </c>
      <c r="S184" s="173">
        <f>'тарифы 2018 (1)'!Z184</f>
        <v>554.89</v>
      </c>
      <c r="T184" s="173">
        <f>'тарифы 2018 (1)'!AB184</f>
        <v>766</v>
      </c>
      <c r="U184" s="173">
        <f>'тарифы 2018 (1)'!AD184</f>
        <v>472</v>
      </c>
      <c r="V184" s="173">
        <f>'тарифы 2018 (1)'!AF184</f>
        <v>345</v>
      </c>
      <c r="W184" s="173">
        <f>'тарифы 2018 (1)'!AH184</f>
        <v>264.64</v>
      </c>
      <c r="X184" s="173">
        <f>'тарифы 2018 (1)'!AJ184</f>
        <v>271.95999999999998</v>
      </c>
      <c r="Y184" s="173">
        <v>208</v>
      </c>
      <c r="Z184" s="173">
        <f>'тарифы 2018 (1)'!AN184</f>
        <v>403.96</v>
      </c>
      <c r="AA184" s="173">
        <f>'тарифы 2018 (1)'!AP184</f>
        <v>269.62</v>
      </c>
      <c r="AB184" s="173">
        <f>'тарифы 2018 (1)'!AR184</f>
        <v>377</v>
      </c>
      <c r="AC184" s="173">
        <f>'тарифы 2018 (1)'!AT184</f>
        <v>334.27</v>
      </c>
      <c r="AD184" s="173">
        <f>'тарифы 2018 (1)'!AV184</f>
        <v>376</v>
      </c>
      <c r="AE184" s="173">
        <f>'тарифы 2018 (1)'!AX184</f>
        <v>322.42914000000007</v>
      </c>
      <c r="AF184" s="173">
        <f>'тарифы 2018 (1)'!AZ184</f>
        <v>468.64406779661022</v>
      </c>
      <c r="AG184" s="173">
        <f>'тарифы 2018 (1)'!BB184</f>
        <v>490</v>
      </c>
      <c r="AH184" s="173">
        <f>'тарифы 2018 (1)'!BD184</f>
        <v>659</v>
      </c>
      <c r="AI184" s="173">
        <f>'тарифы 2018 (1)'!BF184</f>
        <v>366</v>
      </c>
      <c r="AJ184" s="173">
        <f>'тарифы 2018 (1)'!BH184</f>
        <v>412</v>
      </c>
      <c r="AK184" s="173">
        <f>'тарифы 2018 (1)'!BJ184</f>
        <v>261.86</v>
      </c>
      <c r="AL184" s="173">
        <f>'тарифы 2018 (1)'!BL184</f>
        <v>239</v>
      </c>
      <c r="AM184" s="173">
        <f>'тарифы 2018 (1)'!BN184</f>
        <v>374</v>
      </c>
      <c r="AN184" s="173">
        <f>'тарифы 2018 (1)'!BP184</f>
        <v>559.90000000000009</v>
      </c>
      <c r="AO184" s="325">
        <f t="shared" si="21"/>
        <v>407.99937876351288</v>
      </c>
      <c r="AP184" s="300" t="e">
        <f t="shared" si="22"/>
        <v>#REF!</v>
      </c>
    </row>
    <row r="185" spans="1:42" s="195" customFormat="1" ht="41.25" customHeight="1" thickBot="1" x14ac:dyDescent="0.3">
      <c r="A185" s="205">
        <v>110</v>
      </c>
      <c r="B185" s="24" t="s">
        <v>175</v>
      </c>
      <c r="C185" s="1390" t="s">
        <v>3</v>
      </c>
      <c r="D185" s="1390"/>
      <c r="E185" s="141" t="s">
        <v>8</v>
      </c>
      <c r="F185" s="224" t="e">
        <f>#REF!</f>
        <v>#REF!</v>
      </c>
      <c r="G185" s="141">
        <v>0.42</v>
      </c>
      <c r="H185" s="206" t="e">
        <f t="shared" si="20"/>
        <v>#REF!</v>
      </c>
      <c r="I185" s="206" t="e">
        <f>(H185*($I$9+#REF!))+H185</f>
        <v>#REF!</v>
      </c>
      <c r="J185" s="803" t="e">
        <f>'тарифы 2018 (1)'!J185</f>
        <v>#REF!</v>
      </c>
      <c r="K185" s="275" t="e">
        <f>ROUND(I185*#REF!*#REF!*#REF!,0)</f>
        <v>#REF!</v>
      </c>
      <c r="L185" s="173">
        <f>'тарифы 2018 (1)'!L185</f>
        <v>243</v>
      </c>
      <c r="M185" s="173">
        <f>'тарифы 2018 (1)'!N185</f>
        <v>182.48925850992055</v>
      </c>
      <c r="N185" s="173">
        <f>'тарифы 2018 (1)'!P185</f>
        <v>269</v>
      </c>
      <c r="O185" s="173">
        <f>'тарифы 2018 (1)'!R185</f>
        <v>242.12825734362369</v>
      </c>
      <c r="P185" s="173">
        <f>'тарифы 2018 (1)'!T185</f>
        <v>426</v>
      </c>
      <c r="Q185" s="173">
        <f>'тарифы 2018 (1)'!V185</f>
        <v>197.6876036811922</v>
      </c>
      <c r="R185" s="173">
        <f>'тарифы 2018 (1)'!X185</f>
        <v>211</v>
      </c>
      <c r="S185" s="173">
        <f>'тарифы 2018 (1)'!Z185</f>
        <v>323.69</v>
      </c>
      <c r="T185" s="173">
        <f>'тарифы 2018 (1)'!AB185</f>
        <v>447</v>
      </c>
      <c r="U185" s="173">
        <f>'тарифы 2018 (1)'!AD185</f>
        <v>275</v>
      </c>
      <c r="V185" s="173">
        <f>'тарифы 2018 (1)'!AF185</f>
        <v>201</v>
      </c>
      <c r="W185" s="173">
        <f>'тарифы 2018 (1)'!AH185</f>
        <v>154.81</v>
      </c>
      <c r="X185" s="173">
        <f>'тарифы 2018 (1)'!AJ185</f>
        <v>158.99</v>
      </c>
      <c r="Y185" s="173">
        <v>121</v>
      </c>
      <c r="Z185" s="173">
        <f>'тарифы 2018 (1)'!AN185</f>
        <v>235.64</v>
      </c>
      <c r="AA185" s="173">
        <f>'тарифы 2018 (1)'!AP185</f>
        <v>200.14099999999999</v>
      </c>
      <c r="AB185" s="173">
        <f>'тарифы 2018 (1)'!AR185</f>
        <v>220</v>
      </c>
      <c r="AC185" s="173">
        <f>'тарифы 2018 (1)'!AT185</f>
        <v>194.99</v>
      </c>
      <c r="AD185" s="173">
        <f>'тарифы 2018 (1)'!AV185</f>
        <v>219.20000000000002</v>
      </c>
      <c r="AE185" s="173">
        <f>'тарифы 2018 (1)'!AX185</f>
        <v>188.08630000000002</v>
      </c>
      <c r="AF185" s="173">
        <f>'тарифы 2018 (1)'!AZ185</f>
        <v>274.57627118644069</v>
      </c>
      <c r="AG185" s="173">
        <f>'тарифы 2018 (1)'!BB185</f>
        <v>286</v>
      </c>
      <c r="AH185" s="173">
        <f>'тарифы 2018 (1)'!BD185</f>
        <v>385</v>
      </c>
      <c r="AI185" s="173">
        <f>'тарифы 2018 (1)'!BF185</f>
        <v>213</v>
      </c>
      <c r="AJ185" s="173">
        <f>'тарифы 2018 (1)'!BH185</f>
        <v>240</v>
      </c>
      <c r="AK185" s="173">
        <f>'тарифы 2018 (1)'!BJ185</f>
        <v>152.54</v>
      </c>
      <c r="AL185" s="173">
        <f>'тарифы 2018 (1)'!BL185</f>
        <v>139</v>
      </c>
      <c r="AM185" s="173">
        <f>'тарифы 2018 (1)'!BN185</f>
        <v>218</v>
      </c>
      <c r="AN185" s="173">
        <f>'тарифы 2018 (1)'!BP185</f>
        <v>326.70000000000005</v>
      </c>
      <c r="AO185" s="325">
        <f t="shared" si="21"/>
        <v>239.50581692141989</v>
      </c>
      <c r="AP185" s="300" t="e">
        <f t="shared" si="22"/>
        <v>#REF!</v>
      </c>
    </row>
    <row r="186" spans="1:42" s="195" customFormat="1" ht="41.25" customHeight="1" thickBot="1" x14ac:dyDescent="0.3">
      <c r="A186" s="205">
        <v>111</v>
      </c>
      <c r="B186" s="24" t="s">
        <v>176</v>
      </c>
      <c r="C186" s="1390" t="s">
        <v>3</v>
      </c>
      <c r="D186" s="1390"/>
      <c r="E186" s="141" t="s">
        <v>8</v>
      </c>
      <c r="F186" s="224" t="e">
        <f>#REF!</f>
        <v>#REF!</v>
      </c>
      <c r="G186" s="141">
        <v>0.5</v>
      </c>
      <c r="H186" s="206" t="e">
        <f t="shared" si="20"/>
        <v>#REF!</v>
      </c>
      <c r="I186" s="206" t="e">
        <f>(H186*($I$9+#REF!))+H186</f>
        <v>#REF!</v>
      </c>
      <c r="J186" s="803" t="e">
        <f>'тарифы 2018 (1)'!J186</f>
        <v>#REF!</v>
      </c>
      <c r="K186" s="275" t="e">
        <f>ROUND(I186*#REF!*#REF!*#REF!,0)</f>
        <v>#REF!</v>
      </c>
      <c r="L186" s="173">
        <f>'тарифы 2018 (1)'!L186</f>
        <v>290</v>
      </c>
      <c r="M186" s="173">
        <f>'тарифы 2018 (1)'!N186</f>
        <v>217.24911727371494</v>
      </c>
      <c r="N186" s="173">
        <f>'тарифы 2018 (1)'!P186</f>
        <v>320</v>
      </c>
      <c r="O186" s="173">
        <f>'тарифы 2018 (1)'!R186</f>
        <v>288.24792540907578</v>
      </c>
      <c r="P186" s="173">
        <f>'тарифы 2018 (1)'!T186</f>
        <v>507</v>
      </c>
      <c r="Q186" s="173">
        <f>'тарифы 2018 (1)'!V186</f>
        <v>235.34238533475263</v>
      </c>
      <c r="R186" s="173">
        <f>'тарифы 2018 (1)'!X186</f>
        <v>251</v>
      </c>
      <c r="S186" s="173">
        <f>'тарифы 2018 (1)'!Z186</f>
        <v>385.34</v>
      </c>
      <c r="T186" s="173">
        <f>'тарифы 2018 (1)'!AB186</f>
        <v>532</v>
      </c>
      <c r="U186" s="173">
        <f>'тарифы 2018 (1)'!AD186</f>
        <v>328</v>
      </c>
      <c r="V186" s="173">
        <f>'тарифы 2018 (1)'!AF186</f>
        <v>240</v>
      </c>
      <c r="W186" s="173">
        <f>'тарифы 2018 (1)'!AH186</f>
        <v>184.1</v>
      </c>
      <c r="X186" s="173">
        <f>'тарифы 2018 (1)'!AJ186</f>
        <v>189.33</v>
      </c>
      <c r="Y186" s="173">
        <v>144</v>
      </c>
      <c r="Z186" s="173">
        <f>'тарифы 2018 (1)'!AN186</f>
        <v>280.52</v>
      </c>
      <c r="AA186" s="173">
        <f>'тарифы 2018 (1)'!AP186</f>
        <v>237.47299999999998</v>
      </c>
      <c r="AB186" s="173">
        <f>'тарифы 2018 (1)'!AR186</f>
        <v>262</v>
      </c>
      <c r="AC186" s="173">
        <f>'тарифы 2018 (1)'!AT186</f>
        <v>232.14</v>
      </c>
      <c r="AD186" s="173">
        <f>'тарифы 2018 (1)'!AV186</f>
        <v>260.8</v>
      </c>
      <c r="AE186" s="173">
        <f>'тарифы 2018 (1)'!AX186</f>
        <v>223.91176000000002</v>
      </c>
      <c r="AF186" s="173">
        <f>'тарифы 2018 (1)'!AZ186</f>
        <v>313.5593220338983</v>
      </c>
      <c r="AG186" s="173">
        <f>'тарифы 2018 (1)'!BB186</f>
        <v>340</v>
      </c>
      <c r="AH186" s="173">
        <f>'тарифы 2018 (1)'!BD186</f>
        <v>458</v>
      </c>
      <c r="AI186" s="173">
        <f>'тарифы 2018 (1)'!BF186</f>
        <v>254</v>
      </c>
      <c r="AJ186" s="173">
        <f>'тарифы 2018 (1)'!BH186</f>
        <v>286</v>
      </c>
      <c r="AK186" s="173">
        <f>'тарифы 2018 (1)'!BJ186</f>
        <v>182.2</v>
      </c>
      <c r="AL186" s="173">
        <f>'тарифы 2018 (1)'!BL186</f>
        <v>166</v>
      </c>
      <c r="AM186" s="173">
        <f>'тарифы 2018 (1)'!BN186</f>
        <v>260</v>
      </c>
      <c r="AN186" s="173">
        <f>'тарифы 2018 (1)'!BP186</f>
        <v>388.3</v>
      </c>
      <c r="AO186" s="325">
        <f t="shared" si="21"/>
        <v>284.70736241556699</v>
      </c>
      <c r="AP186" s="300" t="e">
        <f t="shared" si="22"/>
        <v>#REF!</v>
      </c>
    </row>
    <row r="187" spans="1:42" s="195" customFormat="1" ht="41.25" customHeight="1" thickBot="1" x14ac:dyDescent="0.3">
      <c r="A187" s="205">
        <v>112</v>
      </c>
      <c r="B187" s="24" t="s">
        <v>177</v>
      </c>
      <c r="C187" s="1390" t="s">
        <v>3</v>
      </c>
      <c r="D187" s="1390"/>
      <c r="E187" s="141" t="s">
        <v>8</v>
      </c>
      <c r="F187" s="224" t="e">
        <f>#REF!</f>
        <v>#REF!</v>
      </c>
      <c r="G187" s="141">
        <v>2</v>
      </c>
      <c r="H187" s="206" t="e">
        <f t="shared" si="20"/>
        <v>#REF!</v>
      </c>
      <c r="I187" s="206" t="e">
        <f>(H187*($I$9+#REF!))+H187</f>
        <v>#REF!</v>
      </c>
      <c r="J187" s="803" t="e">
        <f>'тарифы 2018 (1)'!J187</f>
        <v>#REF!</v>
      </c>
      <c r="K187" s="275" t="e">
        <f>ROUND(I187*#REF!*#REF!*#REF!,0)</f>
        <v>#REF!</v>
      </c>
      <c r="L187" s="173">
        <f>'тарифы 2018 (1)'!L187</f>
        <v>1158</v>
      </c>
      <c r="M187" s="173">
        <f>'тарифы 2018 (1)'!N187</f>
        <v>868.99646909485978</v>
      </c>
      <c r="N187" s="173">
        <f>'тарифы 2018 (1)'!P187</f>
        <v>1279</v>
      </c>
      <c r="O187" s="173">
        <f>'тарифы 2018 (1)'!R187</f>
        <v>1152.9917016363031</v>
      </c>
      <c r="P187" s="173">
        <f>'тарифы 2018 (1)'!T187</f>
        <v>2026</v>
      </c>
      <c r="Q187" s="173">
        <f>'тарифы 2018 (1)'!V187</f>
        <v>941.36954133901054</v>
      </c>
      <c r="R187" s="173">
        <f>'тарифы 2018 (1)'!X187</f>
        <v>1006</v>
      </c>
      <c r="S187" s="173">
        <f>'тарифы 2018 (1)'!Z187</f>
        <v>1541.37</v>
      </c>
      <c r="T187" s="173">
        <f>'тарифы 2018 (1)'!AB187</f>
        <v>2129</v>
      </c>
      <c r="U187" s="173">
        <f>'тарифы 2018 (1)'!AD187</f>
        <v>1311</v>
      </c>
      <c r="V187" s="173">
        <f>'тарифы 2018 (1)'!AF187</f>
        <v>959</v>
      </c>
      <c r="W187" s="173">
        <f>'тарифы 2018 (1)'!AH187</f>
        <v>736.38</v>
      </c>
      <c r="X187" s="173">
        <f>'тарифы 2018 (1)'!AJ187</f>
        <v>757.3</v>
      </c>
      <c r="Y187" s="173">
        <v>576</v>
      </c>
      <c r="Z187" s="173">
        <f>'тарифы 2018 (1)'!AN187</f>
        <v>1122.0999999999999</v>
      </c>
      <c r="AA187" s="173">
        <f>'тарифы 2018 (1)'!AP187</f>
        <v>1227.808</v>
      </c>
      <c r="AB187" s="173">
        <f>'тарифы 2018 (1)'!AR187</f>
        <v>1048</v>
      </c>
      <c r="AC187" s="173">
        <f>'тарифы 2018 (1)'!AT187</f>
        <v>928.54</v>
      </c>
      <c r="AD187" s="173">
        <f>'тарифы 2018 (1)'!AV187</f>
        <v>1044.8</v>
      </c>
      <c r="AE187" s="173">
        <f>'тарифы 2018 (1)'!AX187</f>
        <v>895.64704000000006</v>
      </c>
      <c r="AF187" s="173">
        <f>'тарифы 2018 (1)'!AZ187</f>
        <v>1307.6271186440679</v>
      </c>
      <c r="AG187" s="173">
        <f>'тарифы 2018 (1)'!BB187</f>
        <v>1361</v>
      </c>
      <c r="AH187" s="173">
        <f>'тарифы 2018 (1)'!BD187</f>
        <v>1831</v>
      </c>
      <c r="AI187" s="173">
        <f>'тарифы 2018 (1)'!BF187</f>
        <v>1016</v>
      </c>
      <c r="AJ187" s="173">
        <f>'тарифы 2018 (1)'!BH187</f>
        <v>1143</v>
      </c>
      <c r="AK187" s="173">
        <f>'тарифы 2018 (1)'!BJ187</f>
        <v>727.97</v>
      </c>
      <c r="AL187" s="173">
        <f>'тарифы 2018 (1)'!BL187</f>
        <v>664</v>
      </c>
      <c r="AM187" s="173">
        <f>'тарифы 2018 (1)'!BN187</f>
        <v>1039</v>
      </c>
      <c r="AN187" s="173">
        <f>'тарифы 2018 (1)'!BP187</f>
        <v>1554.3000000000002</v>
      </c>
      <c r="AO187" s="325">
        <f t="shared" si="21"/>
        <v>1150.1103403694565</v>
      </c>
      <c r="AP187" s="300" t="e">
        <f t="shared" si="22"/>
        <v>#REF!</v>
      </c>
    </row>
    <row r="188" spans="1:42" s="195" customFormat="1" ht="41.25" customHeight="1" thickBot="1" x14ac:dyDescent="0.3">
      <c r="A188" s="205">
        <v>113</v>
      </c>
      <c r="B188" s="24" t="s">
        <v>178</v>
      </c>
      <c r="C188" s="1390" t="s">
        <v>3</v>
      </c>
      <c r="D188" s="1390"/>
      <c r="E188" s="141" t="s">
        <v>8</v>
      </c>
      <c r="F188" s="224" t="e">
        <f>#REF!</f>
        <v>#REF!</v>
      </c>
      <c r="G188" s="141">
        <v>2</v>
      </c>
      <c r="H188" s="206" t="e">
        <f t="shared" si="20"/>
        <v>#REF!</v>
      </c>
      <c r="I188" s="206" t="e">
        <f>(H188*($I$9+#REF!))+H188</f>
        <v>#REF!</v>
      </c>
      <c r="J188" s="803" t="e">
        <f>'тарифы 2018 (1)'!J188</f>
        <v>#REF!</v>
      </c>
      <c r="K188" s="275" t="e">
        <f>ROUND(I188*#REF!*#REF!*#REF!,0)</f>
        <v>#REF!</v>
      </c>
      <c r="L188" s="173">
        <f>'тарифы 2018 (1)'!L188</f>
        <v>1158</v>
      </c>
      <c r="M188" s="173">
        <f>'тарифы 2018 (1)'!N188</f>
        <v>868.99646909485978</v>
      </c>
      <c r="N188" s="173">
        <f>'тарифы 2018 (1)'!P188</f>
        <v>1279</v>
      </c>
      <c r="O188" s="173">
        <f>'тарифы 2018 (1)'!R188</f>
        <v>1152.9917016363031</v>
      </c>
      <c r="P188" s="173">
        <f>'тарифы 2018 (1)'!T188</f>
        <v>2026</v>
      </c>
      <c r="Q188" s="173">
        <f>'тарифы 2018 (1)'!V188</f>
        <v>941.36954133901054</v>
      </c>
      <c r="R188" s="173"/>
      <c r="S188" s="173">
        <f>'тарифы 2018 (1)'!Z188</f>
        <v>1541.37</v>
      </c>
      <c r="T188" s="173">
        <f>'тарифы 2018 (1)'!AB188</f>
        <v>2129</v>
      </c>
      <c r="U188" s="173">
        <f>'тарифы 2018 (1)'!AD188</f>
        <v>1311</v>
      </c>
      <c r="V188" s="173">
        <f>'тарифы 2018 (1)'!AF188</f>
        <v>959</v>
      </c>
      <c r="W188" s="173">
        <f>'тарифы 2018 (1)'!AH188</f>
        <v>736.38</v>
      </c>
      <c r="X188" s="173">
        <f>'тарифы 2018 (1)'!AJ188</f>
        <v>757.3</v>
      </c>
      <c r="Y188" s="173">
        <v>576</v>
      </c>
      <c r="Z188" s="173">
        <f>'тарифы 2018 (1)'!AN188</f>
        <v>1122.0999999999999</v>
      </c>
      <c r="AA188" s="173">
        <f>'тарифы 2018 (1)'!AP188</f>
        <v>1227.808</v>
      </c>
      <c r="AB188" s="173">
        <f>'тарифы 2018 (1)'!AR188</f>
        <v>1048</v>
      </c>
      <c r="AC188" s="173">
        <f>'тарифы 2018 (1)'!AT188</f>
        <v>928.54</v>
      </c>
      <c r="AD188" s="173">
        <f>'тарифы 2018 (1)'!AV188</f>
        <v>1044.8</v>
      </c>
      <c r="AE188" s="173">
        <f>'тарифы 2018 (1)'!AX188</f>
        <v>895.64704000000006</v>
      </c>
      <c r="AF188" s="173">
        <f>'тарифы 2018 (1)'!AZ188</f>
        <v>1307.6271186440679</v>
      </c>
      <c r="AG188" s="173">
        <f>'тарифы 2018 (1)'!BB188</f>
        <v>1361</v>
      </c>
      <c r="AH188" s="173">
        <f>'тарифы 2018 (1)'!BD188</f>
        <v>1831</v>
      </c>
      <c r="AI188" s="173">
        <f>'тарифы 2018 (1)'!BF188</f>
        <v>1016</v>
      </c>
      <c r="AJ188" s="173">
        <f>'тарифы 2018 (1)'!BH188</f>
        <v>1143</v>
      </c>
      <c r="AK188" s="173">
        <f>'тарифы 2018 (1)'!BJ188</f>
        <v>727.97</v>
      </c>
      <c r="AL188" s="173">
        <f>'тарифы 2018 (1)'!BL188</f>
        <v>664</v>
      </c>
      <c r="AM188" s="173">
        <f>'тарифы 2018 (1)'!BN188</f>
        <v>1039</v>
      </c>
      <c r="AN188" s="173">
        <f>'тарифы 2018 (1)'!BP188</f>
        <v>1554.3000000000002</v>
      </c>
      <c r="AO188" s="325">
        <f t="shared" si="21"/>
        <v>1155.2571382397944</v>
      </c>
      <c r="AP188" s="300" t="e">
        <f t="shared" si="22"/>
        <v>#REF!</v>
      </c>
    </row>
    <row r="189" spans="1:42" s="195" customFormat="1" ht="41.25" customHeight="1" thickBot="1" x14ac:dyDescent="0.3">
      <c r="A189" s="205">
        <v>114</v>
      </c>
      <c r="B189" s="24" t="s">
        <v>179</v>
      </c>
      <c r="C189" s="1390" t="s">
        <v>3</v>
      </c>
      <c r="D189" s="1390"/>
      <c r="E189" s="141" t="s">
        <v>8</v>
      </c>
      <c r="F189" s="224" t="e">
        <f>#REF!</f>
        <v>#REF!</v>
      </c>
      <c r="G189" s="141">
        <v>0.35</v>
      </c>
      <c r="H189" s="206" t="e">
        <f t="shared" si="20"/>
        <v>#REF!</v>
      </c>
      <c r="I189" s="206" t="e">
        <f>(H189*($I$9+#REF!))+H189</f>
        <v>#REF!</v>
      </c>
      <c r="J189" s="803" t="e">
        <f>'тарифы 2018 (1)'!J189</f>
        <v>#REF!</v>
      </c>
      <c r="K189" s="275" t="e">
        <f>ROUND(I189*#REF!*#REF!*#REF!,0)</f>
        <v>#REF!</v>
      </c>
      <c r="L189" s="173">
        <f>'тарифы 2018 (1)'!L189</f>
        <v>203</v>
      </c>
      <c r="M189" s="173">
        <f>'тарифы 2018 (1)'!N189</f>
        <v>152.07438209160048</v>
      </c>
      <c r="N189" s="173">
        <f>'тарифы 2018 (1)'!P189</f>
        <v>224</v>
      </c>
      <c r="O189" s="173">
        <f>'тарифы 2018 (1)'!R189</f>
        <v>201.77354778635302</v>
      </c>
      <c r="P189" s="173">
        <f>'тарифы 2018 (1)'!T189</f>
        <v>355</v>
      </c>
      <c r="Q189" s="173">
        <f>'тарифы 2018 (1)'!V189</f>
        <v>164.73966973432684</v>
      </c>
      <c r="R189" s="173">
        <f>'тарифы 2018 (1)'!X189</f>
        <v>176</v>
      </c>
      <c r="S189" s="173">
        <f>'тарифы 2018 (1)'!Z189</f>
        <v>269.74</v>
      </c>
      <c r="T189" s="173">
        <f>'тарифы 2018 (1)'!AB189</f>
        <v>373</v>
      </c>
      <c r="U189" s="173">
        <f>'тарифы 2018 (1)'!AD189</f>
        <v>229</v>
      </c>
      <c r="V189" s="173">
        <f>'тарифы 2018 (1)'!AF189</f>
        <v>168</v>
      </c>
      <c r="W189" s="173">
        <f>'тарифы 2018 (1)'!AH189</f>
        <v>128.66</v>
      </c>
      <c r="X189" s="173">
        <f>'тарифы 2018 (1)'!AJ189</f>
        <v>132.84</v>
      </c>
      <c r="Y189" s="173">
        <v>101</v>
      </c>
      <c r="Z189" s="173">
        <f>'тарифы 2018 (1)'!AN189</f>
        <v>196.37</v>
      </c>
      <c r="AA189" s="173">
        <f>'тарифы 2018 (1)'!AP189</f>
        <v>165.92</v>
      </c>
      <c r="AB189" s="173">
        <f>'тарифы 2018 (1)'!AR189</f>
        <v>183</v>
      </c>
      <c r="AC189" s="173">
        <f>'тарифы 2018 (1)'!AT189</f>
        <v>162.49</v>
      </c>
      <c r="AD189" s="173">
        <f>'тарифы 2018 (1)'!AV189</f>
        <v>182.4</v>
      </c>
      <c r="AE189" s="173">
        <f>'тарифы 2018 (1)'!AX189</f>
        <v>156.74034000000003</v>
      </c>
      <c r="AF189" s="173">
        <f>'тарифы 2018 (1)'!AZ189</f>
        <v>229.66101694915255</v>
      </c>
      <c r="AG189" s="173">
        <f>'тарифы 2018 (1)'!BB189</f>
        <v>238</v>
      </c>
      <c r="AH189" s="173">
        <f>'тарифы 2018 (1)'!BD189</f>
        <v>320</v>
      </c>
      <c r="AI189" s="173">
        <f>'тарифы 2018 (1)'!BF189</f>
        <v>178</v>
      </c>
      <c r="AJ189" s="173">
        <f>'тарифы 2018 (1)'!BH189</f>
        <v>200</v>
      </c>
      <c r="AK189" s="173">
        <f>'тарифы 2018 (1)'!BJ189</f>
        <v>127.12</v>
      </c>
      <c r="AL189" s="173">
        <f>'тарифы 2018 (1)'!BL189</f>
        <v>116</v>
      </c>
      <c r="AM189" s="173">
        <f>'тарифы 2018 (1)'!BN189</f>
        <v>182</v>
      </c>
      <c r="AN189" s="173">
        <f>'тарифы 2018 (1)'!BP189</f>
        <v>271.70000000000005</v>
      </c>
      <c r="AO189" s="325">
        <f t="shared" si="21"/>
        <v>199.59410195039419</v>
      </c>
      <c r="AP189" s="300" t="e">
        <f t="shared" si="22"/>
        <v>#REF!</v>
      </c>
    </row>
    <row r="190" spans="1:42" s="195" customFormat="1" ht="41.25" customHeight="1" thickBot="1" x14ac:dyDescent="0.3">
      <c r="A190" s="205">
        <v>115</v>
      </c>
      <c r="B190" s="24" t="s">
        <v>180</v>
      </c>
      <c r="C190" s="1390" t="s">
        <v>3</v>
      </c>
      <c r="D190" s="1390"/>
      <c r="E190" s="141" t="s">
        <v>8</v>
      </c>
      <c r="F190" s="224" t="e">
        <f>#REF!</f>
        <v>#REF!</v>
      </c>
      <c r="G190" s="141">
        <v>0.65</v>
      </c>
      <c r="H190" s="206" t="e">
        <f>F190*G190</f>
        <v>#REF!</v>
      </c>
      <c r="I190" s="206" t="e">
        <f>(H190*($I$9+#REF!))+H190</f>
        <v>#REF!</v>
      </c>
      <c r="J190" s="803" t="e">
        <f>'тарифы 2018 (1)'!J190</f>
        <v>#REF!</v>
      </c>
      <c r="K190" s="275" t="e">
        <f>ROUND(I190*#REF!*#REF!*#REF!,0)</f>
        <v>#REF!</v>
      </c>
      <c r="L190" s="173">
        <f>'тарифы 2018 (1)'!L190</f>
        <v>376</v>
      </c>
      <c r="M190" s="173">
        <f>'тарифы 2018 (1)'!N190</f>
        <v>282.42385245582949</v>
      </c>
      <c r="N190" s="173">
        <f>'тарифы 2018 (1)'!P190</f>
        <v>416</v>
      </c>
      <c r="O190" s="173">
        <f>'тарифы 2018 (1)'!R190</f>
        <v>374.72230303179862</v>
      </c>
      <c r="P190" s="173">
        <f>'тарифы 2018 (1)'!T190</f>
        <v>659</v>
      </c>
      <c r="Q190" s="173">
        <f>'тарифы 2018 (1)'!V190</f>
        <v>305.94510093517846</v>
      </c>
      <c r="R190" s="173">
        <f>'тарифы 2018 (1)'!X190</f>
        <v>327</v>
      </c>
      <c r="S190" s="173">
        <f>'тарифы 2018 (1)'!Z190</f>
        <v>500.94</v>
      </c>
      <c r="T190" s="173">
        <f>'тарифы 2018 (1)'!AB190</f>
        <v>691</v>
      </c>
      <c r="U190" s="173">
        <f>'тарифы 2018 (1)'!AD190</f>
        <v>426</v>
      </c>
      <c r="V190" s="173">
        <f>'тарифы 2018 (1)'!AF190</f>
        <v>312</v>
      </c>
      <c r="W190" s="173">
        <f>'тарифы 2018 (1)'!AH190</f>
        <v>239.53</v>
      </c>
      <c r="X190" s="173">
        <f>'тарифы 2018 (1)'!AJ190</f>
        <v>245.81</v>
      </c>
      <c r="Y190" s="173">
        <v>187</v>
      </c>
      <c r="Z190" s="173">
        <f>'тарифы 2018 (1)'!AN190</f>
        <v>364.68</v>
      </c>
      <c r="AA190" s="173">
        <f>'тарифы 2018 (1)'!AP190</f>
        <v>307.98899999999998</v>
      </c>
      <c r="AB190" s="173">
        <f>'тарифы 2018 (1)'!AR190</f>
        <v>341</v>
      </c>
      <c r="AC190" s="173">
        <f>'тарифы 2018 (1)'!AT190</f>
        <v>301.77999999999997</v>
      </c>
      <c r="AD190" s="173">
        <f>'тарифы 2018 (1)'!AV190</f>
        <v>339.20000000000005</v>
      </c>
      <c r="AE190" s="173">
        <f>'тарифы 2018 (1)'!AX190</f>
        <v>291.08318000000003</v>
      </c>
      <c r="AF190" s="173">
        <f>'тарифы 2018 (1)'!AZ190</f>
        <v>425.42372881355936</v>
      </c>
      <c r="AG190" s="173">
        <f>'тарифы 2018 (1)'!BB190</f>
        <v>442</v>
      </c>
      <c r="AH190" s="173">
        <f>'тарифы 2018 (1)'!BD190</f>
        <v>595</v>
      </c>
      <c r="AI190" s="173">
        <f>'тарифы 2018 (1)'!BF190</f>
        <v>330</v>
      </c>
      <c r="AJ190" s="173">
        <f>'тарифы 2018 (1)'!BH190</f>
        <v>372</v>
      </c>
      <c r="AK190" s="173">
        <f>'тарифы 2018 (1)'!BJ190</f>
        <v>236.44</v>
      </c>
      <c r="AL190" s="173">
        <f>'тарифы 2018 (1)'!BL190</f>
        <v>216</v>
      </c>
      <c r="AM190" s="173">
        <f>'тарифы 2018 (1)'!BN190</f>
        <v>338</v>
      </c>
      <c r="AN190" s="173">
        <f>'тарифы 2018 (1)'!BP190</f>
        <v>504.90000000000003</v>
      </c>
      <c r="AO190" s="325">
        <f t="shared" si="21"/>
        <v>370.65059190470225</v>
      </c>
      <c r="AP190" s="300" t="e">
        <f t="shared" si="22"/>
        <v>#REF!</v>
      </c>
    </row>
    <row r="191" spans="1:42" s="195" customFormat="1" ht="41.25" customHeight="1" thickBot="1" x14ac:dyDescent="0.3">
      <c r="A191" s="205">
        <v>116</v>
      </c>
      <c r="B191" s="24" t="s">
        <v>181</v>
      </c>
      <c r="C191" s="1390" t="s">
        <v>3</v>
      </c>
      <c r="D191" s="1390"/>
      <c r="E191" s="141" t="s">
        <v>8</v>
      </c>
      <c r="F191" s="224" t="e">
        <f>#REF!</f>
        <v>#REF!</v>
      </c>
      <c r="G191" s="141">
        <v>1</v>
      </c>
      <c r="H191" s="206" t="e">
        <f>F191*G191</f>
        <v>#REF!</v>
      </c>
      <c r="I191" s="206" t="e">
        <f>(H191*($I$9+#REF!))+H191</f>
        <v>#REF!</v>
      </c>
      <c r="J191" s="803" t="e">
        <f>'тарифы 2018 (1)'!J191</f>
        <v>#REF!</v>
      </c>
      <c r="K191" s="275" t="e">
        <f>ROUND(I191*#REF!*#REF!*#REF!,0)</f>
        <v>#REF!</v>
      </c>
      <c r="L191" s="173">
        <f>'тарифы 2018 (1)'!L191</f>
        <v>579</v>
      </c>
      <c r="M191" s="173">
        <f>'тарифы 2018 (1)'!N191</f>
        <v>434.49823454742989</v>
      </c>
      <c r="N191" s="173">
        <f>'тарифы 2018 (1)'!P191</f>
        <v>640</v>
      </c>
      <c r="O191" s="173">
        <f>'тарифы 2018 (1)'!R191</f>
        <v>576.49585081815155</v>
      </c>
      <c r="P191" s="173">
        <f>'тарифы 2018 (1)'!T191</f>
        <v>1013</v>
      </c>
      <c r="Q191" s="173">
        <f>'тарифы 2018 (1)'!V191</f>
        <v>470.68477066950527</v>
      </c>
      <c r="R191" s="173">
        <f>'тарифы 2018 (1)'!X191</f>
        <v>503</v>
      </c>
      <c r="S191" s="173">
        <f>'тарифы 2018 (1)'!Z191</f>
        <v>770.68</v>
      </c>
      <c r="T191" s="173">
        <f>'тарифы 2018 (1)'!AB191</f>
        <v>1064</v>
      </c>
      <c r="U191" s="173">
        <f>'тарифы 2018 (1)'!AD191</f>
        <v>655</v>
      </c>
      <c r="V191" s="173">
        <f>'тарифы 2018 (1)'!AF191</f>
        <v>479</v>
      </c>
      <c r="W191" s="173">
        <f>'тарифы 2018 (1)'!AH191</f>
        <v>368.19</v>
      </c>
      <c r="X191" s="173">
        <f>'тарифы 2018 (1)'!AJ191</f>
        <v>378.65</v>
      </c>
      <c r="Y191" s="173">
        <v>288</v>
      </c>
      <c r="Z191" s="173">
        <f>'тарифы 2018 (1)'!AN191</f>
        <v>561.04999999999995</v>
      </c>
      <c r="AA191" s="173">
        <f>'тарифы 2018 (1)'!AP191</f>
        <v>474.94599999999997</v>
      </c>
      <c r="AB191" s="173">
        <f>'тарифы 2018 (1)'!AR191</f>
        <v>524</v>
      </c>
      <c r="AC191" s="173">
        <f>'тарифы 2018 (1)'!AT191</f>
        <v>464.27</v>
      </c>
      <c r="AD191" s="173">
        <f>'тарифы 2018 (1)'!AV191</f>
        <v>521.6</v>
      </c>
      <c r="AE191" s="173">
        <f>'тарифы 2018 (1)'!AX191</f>
        <v>447.82352000000003</v>
      </c>
      <c r="AF191" s="173">
        <f>'тарифы 2018 (1)'!AZ191</f>
        <v>622.03389830508479</v>
      </c>
      <c r="AG191" s="173">
        <f>'тарифы 2018 (1)'!BB191</f>
        <v>681</v>
      </c>
      <c r="AH191" s="173">
        <f>'тарифы 2018 (1)'!BD191</f>
        <v>916</v>
      </c>
      <c r="AI191" s="173">
        <f>'тарифы 2018 (1)'!BF191</f>
        <v>508</v>
      </c>
      <c r="AJ191" s="173">
        <f>'тарифы 2018 (1)'!BH191</f>
        <v>572</v>
      </c>
      <c r="AK191" s="173">
        <f>'тарифы 2018 (1)'!BJ191</f>
        <v>364.41</v>
      </c>
      <c r="AL191" s="173">
        <f>'тарифы 2018 (1)'!BL191</f>
        <v>332</v>
      </c>
      <c r="AM191" s="173">
        <f>'тарифы 2018 (1)'!BN191</f>
        <v>519</v>
      </c>
      <c r="AN191" s="173">
        <f>'тарифы 2018 (1)'!BP191</f>
        <v>777.7</v>
      </c>
      <c r="AO191" s="325">
        <f t="shared" si="21"/>
        <v>569.17352670138519</v>
      </c>
      <c r="AP191" s="300" t="e">
        <f t="shared" si="22"/>
        <v>#REF!</v>
      </c>
    </row>
    <row r="192" spans="1:42" s="195" customFormat="1" ht="41.25" customHeight="1" thickBot="1" x14ac:dyDescent="0.3">
      <c r="A192" s="221">
        <v>117</v>
      </c>
      <c r="B192" s="105" t="s">
        <v>182</v>
      </c>
      <c r="C192" s="1383" t="s">
        <v>3</v>
      </c>
      <c r="D192" s="1383"/>
      <c r="E192" s="140" t="s">
        <v>8</v>
      </c>
      <c r="F192" s="224" t="e">
        <f>#REF!</f>
        <v>#REF!</v>
      </c>
      <c r="G192" s="140">
        <v>0.66</v>
      </c>
      <c r="H192" s="206" t="e">
        <f>F192*G192</f>
        <v>#REF!</v>
      </c>
      <c r="I192" s="241" t="e">
        <f>(H192*($I$9+#REF!))+H192</f>
        <v>#REF!</v>
      </c>
      <c r="J192" s="808" t="e">
        <f>'тарифы 2018 (1)'!J192</f>
        <v>#REF!</v>
      </c>
      <c r="K192" s="281" t="e">
        <f>ROUND(I192*#REF!*#REF!*#REF!,0)</f>
        <v>#REF!</v>
      </c>
      <c r="L192" s="173">
        <f>'тарифы 2018 (1)'!L192</f>
        <v>382</v>
      </c>
      <c r="M192" s="173">
        <f>'тарифы 2018 (1)'!N192</f>
        <v>286.76883480130374</v>
      </c>
      <c r="N192" s="173">
        <f>'тарифы 2018 (1)'!P192</f>
        <v>422</v>
      </c>
      <c r="O192" s="173">
        <f>'тарифы 2018 (1)'!R192</f>
        <v>380.48726153998001</v>
      </c>
      <c r="P192" s="173">
        <f>'тарифы 2018 (1)'!T192</f>
        <v>669</v>
      </c>
      <c r="Q192" s="173">
        <f>'тарифы 2018 (1)'!V192</f>
        <v>310.65194864187356</v>
      </c>
      <c r="R192" s="173">
        <f>'тарифы 2018 (1)'!X192</f>
        <v>332</v>
      </c>
      <c r="S192" s="173">
        <f>'тарифы 2018 (1)'!Z192</f>
        <v>508.65</v>
      </c>
      <c r="T192" s="173">
        <f>'тарифы 2018 (1)'!AB192</f>
        <v>702</v>
      </c>
      <c r="U192" s="173">
        <f>'тарифы 2018 (1)'!AD192</f>
        <v>433</v>
      </c>
      <c r="V192" s="173">
        <f>'тарифы 2018 (1)'!AF192</f>
        <v>316</v>
      </c>
      <c r="W192" s="173">
        <f>'тарифы 2018 (1)'!AH192</f>
        <v>242.67</v>
      </c>
      <c r="X192" s="173">
        <f>'тарифы 2018 (1)'!AJ192</f>
        <v>249.99</v>
      </c>
      <c r="Y192" s="173">
        <v>190</v>
      </c>
      <c r="Z192" s="173">
        <f>'тарифы 2018 (1)'!AN192</f>
        <v>370.29</v>
      </c>
      <c r="AA192" s="173">
        <f>'тарифы 2018 (1)'!AP192</f>
        <v>405.46699999999998</v>
      </c>
      <c r="AB192" s="173">
        <f>'тарифы 2018 (1)'!AR192</f>
        <v>346</v>
      </c>
      <c r="AC192" s="173">
        <f>'тарифы 2018 (1)'!AT192</f>
        <v>306.42</v>
      </c>
      <c r="AD192" s="173">
        <f>'тарифы 2018 (1)'!AV192</f>
        <v>344</v>
      </c>
      <c r="AE192" s="173">
        <f>'тарифы 2018 (1)'!AX192</f>
        <v>295.56268</v>
      </c>
      <c r="AF192" s="173">
        <f>'тарифы 2018 (1)'!AZ192</f>
        <v>430.50847457627123</v>
      </c>
      <c r="AG192" s="173">
        <f>'тарифы 2018 (1)'!BB192</f>
        <v>449</v>
      </c>
      <c r="AH192" s="173">
        <f>'тарифы 2018 (1)'!BD192</f>
        <v>604</v>
      </c>
      <c r="AI192" s="173">
        <f>'тарифы 2018 (1)'!BF192</f>
        <v>335</v>
      </c>
      <c r="AJ192" s="173">
        <f>'тарифы 2018 (1)'!BH192</f>
        <v>377</v>
      </c>
      <c r="AK192" s="173">
        <f>'тарифы 2018 (1)'!BJ192</f>
        <v>239.83</v>
      </c>
      <c r="AL192" s="173">
        <f>'тарифы 2018 (1)'!BL192</f>
        <v>220</v>
      </c>
      <c r="AM192" s="173">
        <f>'тарифы 2018 (1)'!BN192</f>
        <v>343</v>
      </c>
      <c r="AN192" s="173">
        <f>'тарифы 2018 (1)'!BP192</f>
        <v>512.6</v>
      </c>
      <c r="AO192" s="325">
        <f t="shared" si="21"/>
        <v>379.44469653653204</v>
      </c>
      <c r="AP192" s="300" t="e">
        <f t="shared" si="22"/>
        <v>#REF!</v>
      </c>
    </row>
    <row r="193" spans="1:42" s="195" customFormat="1" ht="22.5" customHeight="1" thickBot="1" x14ac:dyDescent="0.3">
      <c r="A193" s="295" t="s">
        <v>183</v>
      </c>
      <c r="B193" s="296"/>
      <c r="C193" s="296"/>
      <c r="D193" s="296"/>
      <c r="E193" s="296"/>
      <c r="F193" s="296"/>
      <c r="G193" s="296"/>
      <c r="H193" s="296"/>
      <c r="I193" s="296"/>
      <c r="J193" s="644"/>
      <c r="K193" s="296"/>
      <c r="L193" s="173"/>
      <c r="M193" s="173"/>
      <c r="N193" s="173"/>
      <c r="O193" s="173"/>
      <c r="P193" s="173"/>
      <c r="Q193" s="173"/>
      <c r="R193" s="173"/>
      <c r="S193" s="173"/>
      <c r="T193" s="173"/>
      <c r="U193" s="173"/>
      <c r="V193" s="173"/>
      <c r="W193" s="173"/>
      <c r="X193" s="173"/>
      <c r="Y193" s="173"/>
      <c r="Z193" s="173"/>
      <c r="AA193" s="173"/>
      <c r="AB193" s="173"/>
      <c r="AC193" s="173"/>
      <c r="AD193" s="173"/>
      <c r="AE193" s="173"/>
      <c r="AF193" s="173"/>
      <c r="AG193" s="173"/>
      <c r="AH193" s="173"/>
      <c r="AI193" s="173"/>
      <c r="AJ193" s="173"/>
      <c r="AK193" s="173"/>
      <c r="AL193" s="173"/>
      <c r="AM193" s="173"/>
      <c r="AN193" s="173"/>
      <c r="AO193" s="325"/>
      <c r="AP193" s="300"/>
    </row>
    <row r="194" spans="1:42" s="195" customFormat="1" ht="41.25" customHeight="1" thickBot="1" x14ac:dyDescent="0.3">
      <c r="A194" s="205">
        <v>118</v>
      </c>
      <c r="B194" s="24" t="s">
        <v>184</v>
      </c>
      <c r="C194" s="1390" t="s">
        <v>3</v>
      </c>
      <c r="D194" s="1390"/>
      <c r="E194" s="141" t="s">
        <v>383</v>
      </c>
      <c r="F194" s="224" t="e">
        <f>#REF!</f>
        <v>#REF!</v>
      </c>
      <c r="G194" s="141">
        <v>1</v>
      </c>
      <c r="H194" s="206" t="e">
        <f t="shared" ref="H194:H257" si="23">F194*G194</f>
        <v>#REF!</v>
      </c>
      <c r="I194" s="206" t="e">
        <f>(H194*($I$9+#REF!))+H194</f>
        <v>#REF!</v>
      </c>
      <c r="J194" s="803" t="e">
        <f>'тарифы 2018 (1)'!J194</f>
        <v>#REF!</v>
      </c>
      <c r="K194" s="275" t="e">
        <f>ROUND(I194*#REF!*#REF!*#REF!,0)</f>
        <v>#REF!</v>
      </c>
      <c r="L194" s="173">
        <f>'тарифы 2018 (1)'!L194</f>
        <v>579</v>
      </c>
      <c r="M194" s="173">
        <f>'тарифы 2018 (1)'!N194</f>
        <v>434.49823454742989</v>
      </c>
      <c r="N194" s="173">
        <f>'тарифы 2018 (1)'!P194</f>
        <v>640</v>
      </c>
      <c r="O194" s="173">
        <f>'тарифы 2018 (1)'!R194</f>
        <v>576.49585081815155</v>
      </c>
      <c r="P194" s="173">
        <f>'тарифы 2018 (1)'!T194</f>
        <v>1013</v>
      </c>
      <c r="Q194" s="173">
        <f>'тарифы 2018 (1)'!V194</f>
        <v>470.68477066950527</v>
      </c>
      <c r="R194" s="173"/>
      <c r="S194" s="173">
        <f>'тарифы 2018 (1)'!Z194</f>
        <v>770.68</v>
      </c>
      <c r="T194" s="173">
        <f>'тарифы 2018 (1)'!AB194</f>
        <v>1064</v>
      </c>
      <c r="U194" s="173">
        <f>'тарифы 2018 (1)'!AD194</f>
        <v>655</v>
      </c>
      <c r="V194" s="173">
        <f>'тарифы 2018 (1)'!AF194</f>
        <v>479</v>
      </c>
      <c r="W194" s="173">
        <f>'тарифы 2018 (1)'!AH194</f>
        <v>368.19</v>
      </c>
      <c r="X194" s="173">
        <f>'тарифы 2018 (1)'!AJ194</f>
        <v>378.65</v>
      </c>
      <c r="Y194" s="173">
        <v>115</v>
      </c>
      <c r="Z194" s="173">
        <f>'тарифы 2018 (1)'!AN194</f>
        <v>561.04999999999995</v>
      </c>
      <c r="AA194" s="173">
        <f>'тарифы 2018 (1)'!AP194</f>
        <v>613.904</v>
      </c>
      <c r="AB194" s="173">
        <f>'тарифы 2018 (1)'!AR194</f>
        <v>524</v>
      </c>
      <c r="AC194" s="173">
        <f>'тарифы 2018 (1)'!AT194</f>
        <v>464.27</v>
      </c>
      <c r="AD194" s="173">
        <f>'тарифы 2018 (1)'!AV194</f>
        <v>521.6</v>
      </c>
      <c r="AE194" s="173">
        <f>'тарифы 2018 (1)'!AX194</f>
        <v>359</v>
      </c>
      <c r="AF194" s="173">
        <f>'тарифы 2018 (1)'!AZ194</f>
        <v>622.03389830508479</v>
      </c>
      <c r="AG194" s="173">
        <f>'тарифы 2018 (1)'!BB194</f>
        <v>681</v>
      </c>
      <c r="AH194" s="173">
        <f>'тарифы 2018 (1)'!BD194</f>
        <v>916</v>
      </c>
      <c r="AI194" s="173">
        <f>'тарифы 2018 (1)'!BF194</f>
        <v>508</v>
      </c>
      <c r="AJ194" s="173">
        <f>'тарифы 2018 (1)'!BH194</f>
        <v>572</v>
      </c>
      <c r="AK194" s="173">
        <f>'тарифы 2018 (1)'!BJ194</f>
        <v>364.41</v>
      </c>
      <c r="AL194" s="173">
        <f>'тарифы 2018 (1)'!BL194</f>
        <v>332</v>
      </c>
      <c r="AM194" s="173">
        <f>'тарифы 2018 (1)'!BN194</f>
        <v>519</v>
      </c>
      <c r="AN194" s="173">
        <f>'тарифы 2018 (1)'!BP194</f>
        <v>777.7</v>
      </c>
      <c r="AO194" s="325">
        <f t="shared" si="21"/>
        <v>567.14881265500617</v>
      </c>
      <c r="AP194" s="300" t="e">
        <f t="shared" si="22"/>
        <v>#REF!</v>
      </c>
    </row>
    <row r="195" spans="1:42" s="195" customFormat="1" ht="41.25" customHeight="1" thickBot="1" x14ac:dyDescent="0.3">
      <c r="A195" s="205">
        <v>119</v>
      </c>
      <c r="B195" s="24" t="s">
        <v>185</v>
      </c>
      <c r="C195" s="1390" t="s">
        <v>3</v>
      </c>
      <c r="D195" s="1390"/>
      <c r="E195" s="141" t="s">
        <v>8</v>
      </c>
      <c r="F195" s="224" t="e">
        <f>#REF!</f>
        <v>#REF!</v>
      </c>
      <c r="G195" s="141">
        <v>1.08</v>
      </c>
      <c r="H195" s="206" t="e">
        <f t="shared" si="23"/>
        <v>#REF!</v>
      </c>
      <c r="I195" s="206" t="e">
        <f>(H195*($I$9+#REF!))+H195</f>
        <v>#REF!</v>
      </c>
      <c r="J195" s="803" t="e">
        <f>'тарифы 2018 (1)'!J195</f>
        <v>#REF!</v>
      </c>
      <c r="K195" s="275" t="e">
        <f>ROUND(I195*#REF!*#REF!*#REF!,0)</f>
        <v>#REF!</v>
      </c>
      <c r="L195" s="173">
        <f>'тарифы 2018 (1)'!L195</f>
        <v>625</v>
      </c>
      <c r="M195" s="173">
        <f>'тарифы 2018 (1)'!N195</f>
        <v>469.25809331122429</v>
      </c>
      <c r="N195" s="173">
        <f>'тарифы 2018 (1)'!P195</f>
        <v>691</v>
      </c>
      <c r="O195" s="173">
        <f>'тарифы 2018 (1)'!R195</f>
        <v>622.61551888360373</v>
      </c>
      <c r="P195" s="173">
        <f>'тарифы 2018 (1)'!T195</f>
        <v>1094</v>
      </c>
      <c r="Q195" s="173">
        <f>'тарифы 2018 (1)'!V195</f>
        <v>508.33955232306573</v>
      </c>
      <c r="R195" s="173">
        <f>'тарифы 2018 (1)'!X195</f>
        <v>543</v>
      </c>
      <c r="S195" s="173">
        <f>'тарифы 2018 (1)'!Z195</f>
        <v>832.34</v>
      </c>
      <c r="T195" s="173">
        <f>'тарифы 2018 (1)'!AB195</f>
        <v>1149</v>
      </c>
      <c r="U195" s="173">
        <f>'тарифы 2018 (1)'!AD195</f>
        <v>708</v>
      </c>
      <c r="V195" s="173">
        <f>'тарифы 2018 (1)'!AF195</f>
        <v>518</v>
      </c>
      <c r="W195" s="173">
        <f>'тарифы 2018 (1)'!AH195</f>
        <v>397.48</v>
      </c>
      <c r="X195" s="173">
        <f>'тарифы 2018 (1)'!AJ195</f>
        <v>408.99</v>
      </c>
      <c r="Y195" s="173">
        <v>311</v>
      </c>
      <c r="Z195" s="173">
        <f>'тарифы 2018 (1)'!AN195</f>
        <v>605.92999999999995</v>
      </c>
      <c r="AA195" s="173">
        <f>'тарифы 2018 (1)'!AP195</f>
        <v>512.27799999999991</v>
      </c>
      <c r="AB195" s="173">
        <f>'тарифы 2018 (1)'!AR195</f>
        <v>566</v>
      </c>
      <c r="AC195" s="173">
        <f>'тарифы 2018 (1)'!AT195</f>
        <v>501.41</v>
      </c>
      <c r="AD195" s="173">
        <f>'тарифы 2018 (1)'!AV195</f>
        <v>563.20000000000005</v>
      </c>
      <c r="AE195" s="173">
        <f>'тарифы 2018 (1)'!AX195</f>
        <v>483.64897999999999</v>
      </c>
      <c r="AF195" s="173">
        <f>'тарифы 2018 (1)'!AZ195</f>
        <v>728.81355932203394</v>
      </c>
      <c r="AG195" s="173">
        <f>'тарифы 2018 (1)'!BB195</f>
        <v>735</v>
      </c>
      <c r="AH195" s="173">
        <f>'тарифы 2018 (1)'!BD195</f>
        <v>989</v>
      </c>
      <c r="AI195" s="173">
        <f>'тарифы 2018 (1)'!BF195</f>
        <v>549</v>
      </c>
      <c r="AJ195" s="173">
        <f>'тарифы 2018 (1)'!BH195</f>
        <v>617</v>
      </c>
      <c r="AK195" s="173">
        <f>'тарифы 2018 (1)'!BJ195</f>
        <v>393.22</v>
      </c>
      <c r="AL195" s="173">
        <f>'тарифы 2018 (1)'!BL195</f>
        <v>359</v>
      </c>
      <c r="AM195" s="173">
        <f>'тарифы 2018 (1)'!BN195</f>
        <v>561</v>
      </c>
      <c r="AN195" s="173">
        <f>'тарифы 2018 (1)'!BP195</f>
        <v>839.30000000000007</v>
      </c>
      <c r="AO195" s="325">
        <f t="shared" si="21"/>
        <v>616.6146104772389</v>
      </c>
      <c r="AP195" s="300" t="e">
        <f t="shared" si="22"/>
        <v>#REF!</v>
      </c>
    </row>
    <row r="196" spans="1:42" s="195" customFormat="1" ht="41.25" customHeight="1" thickBot="1" x14ac:dyDescent="0.3">
      <c r="A196" s="205">
        <v>120</v>
      </c>
      <c r="B196" s="24" t="s">
        <v>186</v>
      </c>
      <c r="C196" s="1390" t="s">
        <v>3</v>
      </c>
      <c r="D196" s="1390"/>
      <c r="E196" s="141" t="s">
        <v>8</v>
      </c>
      <c r="F196" s="224" t="e">
        <f>#REF!</f>
        <v>#REF!</v>
      </c>
      <c r="G196" s="141">
        <v>3</v>
      </c>
      <c r="H196" s="206" t="e">
        <f t="shared" si="23"/>
        <v>#REF!</v>
      </c>
      <c r="I196" s="206" t="e">
        <f>(H196*($I$9+#REF!))+H196</f>
        <v>#REF!</v>
      </c>
      <c r="J196" s="803" t="e">
        <f>'тарифы 2018 (1)'!J196</f>
        <v>#REF!</v>
      </c>
      <c r="K196" s="275" t="e">
        <f>ROUND(I196*#REF!*#REF!*#REF!,0)</f>
        <v>#REF!</v>
      </c>
      <c r="L196" s="173">
        <f>'тарифы 2018 (1)'!L196</f>
        <v>1737</v>
      </c>
      <c r="M196" s="173">
        <f>'тарифы 2018 (1)'!N196</f>
        <v>1303.4947036422898</v>
      </c>
      <c r="N196" s="173">
        <f>'тарифы 2018 (1)'!P196</f>
        <v>1919</v>
      </c>
      <c r="O196" s="173">
        <f>'тарифы 2018 (1)'!R196</f>
        <v>1729.4875524544543</v>
      </c>
      <c r="P196" s="173">
        <f>'тарифы 2018 (1)'!T196</f>
        <v>3039</v>
      </c>
      <c r="Q196" s="173">
        <f>'тарифы 2018 (1)'!V196</f>
        <v>1412.0543120085158</v>
      </c>
      <c r="R196" s="173"/>
      <c r="S196" s="173">
        <f>'тарифы 2018 (1)'!Z196</f>
        <v>2312.0500000000002</v>
      </c>
      <c r="T196" s="173">
        <f>'тарифы 2018 (1)'!AB196</f>
        <v>3192</v>
      </c>
      <c r="U196" s="173">
        <f>'тарифы 2018 (1)'!AD196</f>
        <v>1966</v>
      </c>
      <c r="V196" s="173">
        <f>'тарифы 2018 (1)'!AF196</f>
        <v>1438</v>
      </c>
      <c r="W196" s="173">
        <f>'тарифы 2018 (1)'!AH196</f>
        <v>1104.58</v>
      </c>
      <c r="X196" s="173">
        <f>'тарифы 2018 (1)'!AJ196</f>
        <v>1134.9100000000001</v>
      </c>
      <c r="Y196" s="173">
        <v>1683.15</v>
      </c>
      <c r="Z196" s="173">
        <f>'тарифы 2018 (1)'!AN196</f>
        <v>1683.15</v>
      </c>
      <c r="AA196" s="173">
        <f>'тарифы 2018 (1)'!AP196</f>
        <v>1841.7119999999998</v>
      </c>
      <c r="AB196" s="173">
        <f>'тарифы 2018 (1)'!AR196</f>
        <v>1573</v>
      </c>
      <c r="AC196" s="173">
        <f>'тарифы 2018 (1)'!AT196</f>
        <v>1392.81</v>
      </c>
      <c r="AD196" s="173">
        <f>'тарифы 2018 (1)'!AV196</f>
        <v>1566.4</v>
      </c>
      <c r="AE196" s="173">
        <f>'тарифы 2018 (1)'!AX196</f>
        <v>1077</v>
      </c>
      <c r="AF196" s="173">
        <f>'тарифы 2018 (1)'!AZ196</f>
        <v>2161.0169491525426</v>
      </c>
      <c r="AG196" s="173">
        <f>'тарифы 2018 (1)'!BB196</f>
        <v>2042</v>
      </c>
      <c r="AH196" s="173">
        <f>'тарифы 2018 (1)'!BD196</f>
        <v>2747</v>
      </c>
      <c r="AI196" s="173">
        <f>'тарифы 2018 (1)'!BF196</f>
        <v>1524</v>
      </c>
      <c r="AJ196" s="173">
        <f>'тарифы 2018 (1)'!BH196</f>
        <v>1715</v>
      </c>
      <c r="AK196" s="173">
        <f>'тарифы 2018 (1)'!BJ196</f>
        <v>1092.3699999999999</v>
      </c>
      <c r="AL196" s="173">
        <f>'тарифы 2018 (1)'!BL196</f>
        <v>996</v>
      </c>
      <c r="AM196" s="173">
        <f>'тарифы 2018 (1)'!BN196</f>
        <v>1558</v>
      </c>
      <c r="AN196" s="173">
        <f>'тарифы 2018 (1)'!BP196</f>
        <v>2332</v>
      </c>
      <c r="AO196" s="325">
        <f t="shared" si="21"/>
        <v>1759.7209113306362</v>
      </c>
      <c r="AP196" s="300" t="e">
        <f t="shared" si="22"/>
        <v>#REF!</v>
      </c>
    </row>
    <row r="197" spans="1:42" s="195" customFormat="1" ht="41.25" customHeight="1" thickBot="1" x14ac:dyDescent="0.3">
      <c r="A197" s="205">
        <v>121</v>
      </c>
      <c r="B197" s="24" t="s">
        <v>187</v>
      </c>
      <c r="C197" s="1390" t="s">
        <v>3</v>
      </c>
      <c r="D197" s="1390"/>
      <c r="E197" s="141" t="s">
        <v>8</v>
      </c>
      <c r="F197" s="224" t="e">
        <f>#REF!</f>
        <v>#REF!</v>
      </c>
      <c r="G197" s="141">
        <v>4</v>
      </c>
      <c r="H197" s="206" t="e">
        <f t="shared" si="23"/>
        <v>#REF!</v>
      </c>
      <c r="I197" s="206" t="e">
        <f>(H197*($I$9+#REF!))+H197</f>
        <v>#REF!</v>
      </c>
      <c r="J197" s="803" t="e">
        <f>'тарифы 2018 (1)'!J197</f>
        <v>#REF!</v>
      </c>
      <c r="K197" s="275" t="e">
        <f>ROUND(I197*#REF!*#REF!*#REF!,0)</f>
        <v>#REF!</v>
      </c>
      <c r="L197" s="173">
        <f>'тарифы 2018 (1)'!L197</f>
        <v>2316</v>
      </c>
      <c r="M197" s="173">
        <f>'тарифы 2018 (1)'!N197</f>
        <v>1737.9929381897196</v>
      </c>
      <c r="N197" s="173">
        <f>'тарифы 2018 (1)'!P197</f>
        <v>2558</v>
      </c>
      <c r="O197" s="173">
        <f>'тарифы 2018 (1)'!R197</f>
        <v>2305.9834032726062</v>
      </c>
      <c r="P197" s="173">
        <f>'тарифы 2018 (1)'!T197</f>
        <v>4052</v>
      </c>
      <c r="Q197" s="173">
        <f>'тарифы 2018 (1)'!V197</f>
        <v>4518.5</v>
      </c>
      <c r="R197" s="173">
        <f>'тарифы 2018 (1)'!X197</f>
        <v>2112</v>
      </c>
      <c r="S197" s="173">
        <f>'тарифы 2018 (1)'!Z197</f>
        <v>3082.73</v>
      </c>
      <c r="T197" s="173">
        <f>'тарифы 2018 (1)'!AB197</f>
        <v>4256</v>
      </c>
      <c r="U197" s="173">
        <f>'тарифы 2018 (1)'!AD197</f>
        <v>2621</v>
      </c>
      <c r="V197" s="173">
        <f>'тарифы 2018 (1)'!AF197</f>
        <v>1917</v>
      </c>
      <c r="W197" s="173">
        <f>'тарифы 2018 (1)'!AH197</f>
        <v>1472.77</v>
      </c>
      <c r="X197" s="173">
        <f>'тарифы 2018 (1)'!AJ197</f>
        <v>1513.56</v>
      </c>
      <c r="Y197" s="173">
        <v>2244.1999999999998</v>
      </c>
      <c r="Z197" s="173">
        <f>'тарифы 2018 (1)'!AN197</f>
        <v>2244.1999999999998</v>
      </c>
      <c r="AA197" s="173">
        <f>'тарифы 2018 (1)'!AP197</f>
        <v>2455.616</v>
      </c>
      <c r="AB197" s="173">
        <f>'тарифы 2018 (1)'!AR197</f>
        <v>2097</v>
      </c>
      <c r="AC197" s="173">
        <f>'тарифы 2018 (1)'!AT197</f>
        <v>1857.08</v>
      </c>
      <c r="AD197" s="173">
        <f>'тарифы 2018 (1)'!AV197</f>
        <v>2088</v>
      </c>
      <c r="AE197" s="173">
        <f>'тарифы 2018 (1)'!AX197</f>
        <v>1880.8524600000001</v>
      </c>
      <c r="AF197" s="173">
        <f>'тарифы 2018 (1)'!AZ197</f>
        <v>2732.2033898305085</v>
      </c>
      <c r="AG197" s="173">
        <f>'тарифы 2018 (1)'!BB197</f>
        <v>2722</v>
      </c>
      <c r="AH197" s="173">
        <f>'тарифы 2018 (1)'!BD197</f>
        <v>3662</v>
      </c>
      <c r="AI197" s="173">
        <f>'тарифы 2018 (1)'!BF197</f>
        <v>2032</v>
      </c>
      <c r="AJ197" s="173">
        <f>'тарифы 2018 (1)'!BH197</f>
        <v>2286</v>
      </c>
      <c r="AK197" s="173">
        <f>'тарифы 2018 (1)'!BJ197</f>
        <v>1455.93</v>
      </c>
      <c r="AL197" s="173">
        <f>'тарифы 2018 (1)'!BL197</f>
        <v>1328</v>
      </c>
      <c r="AM197" s="173">
        <f>'тарифы 2018 (1)'!BN197</f>
        <v>2078</v>
      </c>
      <c r="AN197" s="173">
        <f>'тарифы 2018 (1)'!BP197</f>
        <v>3109.7000000000003</v>
      </c>
      <c r="AO197" s="325">
        <f t="shared" si="21"/>
        <v>2439.1833859066492</v>
      </c>
      <c r="AP197" s="300" t="e">
        <f t="shared" si="22"/>
        <v>#REF!</v>
      </c>
    </row>
    <row r="198" spans="1:42" s="195" customFormat="1" ht="41.25" customHeight="1" thickBot="1" x14ac:dyDescent="0.3">
      <c r="A198" s="205">
        <v>122</v>
      </c>
      <c r="B198" s="24" t="s">
        <v>188</v>
      </c>
      <c r="C198" s="1390" t="s">
        <v>3</v>
      </c>
      <c r="D198" s="1390"/>
      <c r="E198" s="141" t="s">
        <v>8</v>
      </c>
      <c r="F198" s="224" t="e">
        <f>#REF!</f>
        <v>#REF!</v>
      </c>
      <c r="G198" s="141">
        <v>1</v>
      </c>
      <c r="H198" s="206" t="e">
        <f t="shared" si="23"/>
        <v>#REF!</v>
      </c>
      <c r="I198" s="206" t="e">
        <f>(H198*($I$9+#REF!))+H198</f>
        <v>#REF!</v>
      </c>
      <c r="J198" s="803" t="e">
        <f>'тарифы 2018 (1)'!J198</f>
        <v>#REF!</v>
      </c>
      <c r="K198" s="275" t="e">
        <f>ROUND(I198*#REF!*#REF!*#REF!,0)</f>
        <v>#REF!</v>
      </c>
      <c r="L198" s="173">
        <f>'тарифы 2018 (1)'!L198</f>
        <v>579</v>
      </c>
      <c r="M198" s="173">
        <f>'тарифы 2018 (1)'!N198</f>
        <v>434.49823454742989</v>
      </c>
      <c r="N198" s="173">
        <f>'тарифы 2018 (1)'!P198</f>
        <v>640</v>
      </c>
      <c r="O198" s="173">
        <f>'тарифы 2018 (1)'!R198</f>
        <v>576.49585081815155</v>
      </c>
      <c r="P198" s="173">
        <f>'тарифы 2018 (1)'!T198</f>
        <v>1013</v>
      </c>
      <c r="Q198" s="173">
        <f>'тарифы 2018 (1)'!V198</f>
        <v>470.68477066950527</v>
      </c>
      <c r="R198" s="173"/>
      <c r="S198" s="173">
        <f>'тарифы 2018 (1)'!Z198</f>
        <v>770.68</v>
      </c>
      <c r="T198" s="173">
        <f>'тарифы 2018 (1)'!AB198</f>
        <v>1064</v>
      </c>
      <c r="U198" s="173">
        <f>'тарифы 2018 (1)'!AD198</f>
        <v>655</v>
      </c>
      <c r="V198" s="173">
        <f>'тарифы 2018 (1)'!AF198</f>
        <v>479</v>
      </c>
      <c r="W198" s="173">
        <f>'тарифы 2018 (1)'!AH198</f>
        <v>368.19</v>
      </c>
      <c r="X198" s="173">
        <f>'тарифы 2018 (1)'!AJ198</f>
        <v>378.65</v>
      </c>
      <c r="Y198" s="173">
        <v>561.04999999999995</v>
      </c>
      <c r="Z198" s="173">
        <f>'тарифы 2018 (1)'!AN198</f>
        <v>561.04999999999995</v>
      </c>
      <c r="AA198" s="173">
        <f>'тарифы 2018 (1)'!AP198</f>
        <v>982.24639999999999</v>
      </c>
      <c r="AB198" s="173">
        <f>'тарифы 2018 (1)'!AR198</f>
        <v>524</v>
      </c>
      <c r="AC198" s="173">
        <f>'тарифы 2018 (1)'!AT198</f>
        <v>464.27</v>
      </c>
      <c r="AD198" s="173">
        <f>'тарифы 2018 (1)'!AV198</f>
        <v>521.6</v>
      </c>
      <c r="AE198" s="173">
        <f>'тарифы 2018 (1)'!AX198</f>
        <v>359</v>
      </c>
      <c r="AF198" s="173">
        <f>'тарифы 2018 (1)'!AZ198</f>
        <v>622.03389830508479</v>
      </c>
      <c r="AG198" s="173">
        <f>'тарифы 2018 (1)'!BB198</f>
        <v>681</v>
      </c>
      <c r="AH198" s="173">
        <f>'тарифы 2018 (1)'!BD198</f>
        <v>916</v>
      </c>
      <c r="AI198" s="173">
        <f>'тарифы 2018 (1)'!BF198</f>
        <v>508</v>
      </c>
      <c r="AJ198" s="173">
        <f>'тарифы 2018 (1)'!BH198</f>
        <v>572</v>
      </c>
      <c r="AK198" s="173">
        <f>'тарифы 2018 (1)'!BJ198</f>
        <v>364.41</v>
      </c>
      <c r="AL198" s="173">
        <f>'тарифы 2018 (1)'!BL198</f>
        <v>332</v>
      </c>
      <c r="AM198" s="173">
        <f>'тарифы 2018 (1)'!BN198</f>
        <v>519</v>
      </c>
      <c r="AN198" s="173">
        <f>'тарифы 2018 (1)'!BP198</f>
        <v>777.7</v>
      </c>
      <c r="AO198" s="325">
        <f t="shared" si="21"/>
        <v>596.23425551214893</v>
      </c>
      <c r="AP198" s="300" t="e">
        <f t="shared" si="22"/>
        <v>#REF!</v>
      </c>
    </row>
    <row r="199" spans="1:42" s="195" customFormat="1" ht="41.25" customHeight="1" thickBot="1" x14ac:dyDescent="0.3">
      <c r="A199" s="205">
        <v>123</v>
      </c>
      <c r="B199" s="24" t="s">
        <v>189</v>
      </c>
      <c r="C199" s="1390" t="s">
        <v>3</v>
      </c>
      <c r="D199" s="1390"/>
      <c r="E199" s="141" t="s">
        <v>8</v>
      </c>
      <c r="F199" s="224" t="e">
        <f>#REF!</f>
        <v>#REF!</v>
      </c>
      <c r="G199" s="141">
        <v>0.5</v>
      </c>
      <c r="H199" s="206" t="e">
        <f t="shared" si="23"/>
        <v>#REF!</v>
      </c>
      <c r="I199" s="206" t="e">
        <f>(H199*($I$9+#REF!))+H199</f>
        <v>#REF!</v>
      </c>
      <c r="J199" s="803" t="e">
        <f>'тарифы 2018 (1)'!J199</f>
        <v>#REF!</v>
      </c>
      <c r="K199" s="275" t="e">
        <f>ROUND(I199*#REF!*#REF!*#REF!,0)</f>
        <v>#REF!</v>
      </c>
      <c r="L199" s="173">
        <f>'тарифы 2018 (1)'!L199</f>
        <v>290</v>
      </c>
      <c r="M199" s="173">
        <f>'тарифы 2018 (1)'!N199</f>
        <v>217.24911727371494</v>
      </c>
      <c r="N199" s="173">
        <f>'тарифы 2018 (1)'!P199</f>
        <v>320</v>
      </c>
      <c r="O199" s="173">
        <f>'тарифы 2018 (1)'!R199</f>
        <v>288.24792540907578</v>
      </c>
      <c r="P199" s="173">
        <f>'тарифы 2018 (1)'!T199</f>
        <v>507</v>
      </c>
      <c r="Q199" s="173">
        <f>'тарифы 2018 (1)'!V199</f>
        <v>235.34238533475263</v>
      </c>
      <c r="R199" s="173"/>
      <c r="S199" s="173">
        <f>'тарифы 2018 (1)'!Z199</f>
        <v>385.34</v>
      </c>
      <c r="T199" s="173">
        <f>'тарифы 2018 (1)'!AB199</f>
        <v>532</v>
      </c>
      <c r="U199" s="173">
        <f>'тарифы 2018 (1)'!AD199</f>
        <v>328</v>
      </c>
      <c r="V199" s="173">
        <f>'тарифы 2018 (1)'!AF199</f>
        <v>240</v>
      </c>
      <c r="W199" s="173">
        <f>'тарифы 2018 (1)'!AH199</f>
        <v>184.1</v>
      </c>
      <c r="X199" s="173">
        <f>'тарифы 2018 (1)'!AJ199</f>
        <v>189.33</v>
      </c>
      <c r="Y199" s="173">
        <v>280.52</v>
      </c>
      <c r="Z199" s="173">
        <f>'тарифы 2018 (1)'!AN199</f>
        <v>280.52</v>
      </c>
      <c r="AA199" s="173">
        <f>'тарифы 2018 (1)'!AP199</f>
        <v>1010.0379999999999</v>
      </c>
      <c r="AB199" s="173">
        <f>'тарифы 2018 (1)'!AR199</f>
        <v>262</v>
      </c>
      <c r="AC199" s="173">
        <f>'тарифы 2018 (1)'!AT199</f>
        <v>232.14</v>
      </c>
      <c r="AD199" s="173">
        <f>'тарифы 2018 (1)'!AV199</f>
        <v>260.8</v>
      </c>
      <c r="AE199" s="173">
        <f>'тарифы 2018 (1)'!AX199</f>
        <v>179</v>
      </c>
      <c r="AF199" s="173">
        <f>'тарифы 2018 (1)'!AZ199</f>
        <v>313.5593220338983</v>
      </c>
      <c r="AG199" s="173">
        <f>'тарифы 2018 (1)'!BB199</f>
        <v>340</v>
      </c>
      <c r="AH199" s="173">
        <f>'тарифы 2018 (1)'!BD199</f>
        <v>458</v>
      </c>
      <c r="AI199" s="173">
        <f>'тарифы 2018 (1)'!BF199</f>
        <v>254</v>
      </c>
      <c r="AJ199" s="173">
        <f>'тарифы 2018 (1)'!BH199</f>
        <v>286</v>
      </c>
      <c r="AK199" s="173">
        <f>'тарифы 2018 (1)'!BJ199</f>
        <v>182.2</v>
      </c>
      <c r="AL199" s="173">
        <f>'тарифы 2018 (1)'!BL199</f>
        <v>166</v>
      </c>
      <c r="AM199" s="173">
        <f>'тарифы 2018 (1)'!BN199</f>
        <v>260</v>
      </c>
      <c r="AN199" s="173">
        <f>'тарифы 2018 (1)'!BP199</f>
        <v>388.3</v>
      </c>
      <c r="AO199" s="325">
        <f t="shared" si="21"/>
        <v>316.77452678755151</v>
      </c>
      <c r="AP199" s="300" t="e">
        <f t="shared" si="22"/>
        <v>#REF!</v>
      </c>
    </row>
    <row r="200" spans="1:42" s="195" customFormat="1" ht="41.25" customHeight="1" thickBot="1" x14ac:dyDescent="0.3">
      <c r="A200" s="205">
        <v>124</v>
      </c>
      <c r="B200" s="24" t="s">
        <v>190</v>
      </c>
      <c r="C200" s="1390" t="s">
        <v>3</v>
      </c>
      <c r="D200" s="1390"/>
      <c r="E200" s="141" t="s">
        <v>8</v>
      </c>
      <c r="F200" s="224" t="e">
        <f>#REF!</f>
        <v>#REF!</v>
      </c>
      <c r="G200" s="141">
        <v>3.5</v>
      </c>
      <c r="H200" s="206" t="e">
        <f t="shared" si="23"/>
        <v>#REF!</v>
      </c>
      <c r="I200" s="206" t="e">
        <f>(H200*($I$9+#REF!))+H200</f>
        <v>#REF!</v>
      </c>
      <c r="J200" s="803" t="e">
        <f>'тарифы 2018 (1)'!J200</f>
        <v>#REF!</v>
      </c>
      <c r="K200" s="275" t="e">
        <f>ROUND(I200*#REF!*#REF!*#REF!,0)</f>
        <v>#REF!</v>
      </c>
      <c r="L200" s="173">
        <f>'тарифы 2018 (1)'!L200</f>
        <v>2027</v>
      </c>
      <c r="M200" s="173">
        <f>'тарифы 2018 (1)'!N200</f>
        <v>1520.7438209160046</v>
      </c>
      <c r="N200" s="173">
        <f>'тарифы 2018 (1)'!P200</f>
        <v>2239</v>
      </c>
      <c r="O200" s="173">
        <f>'тарифы 2018 (1)'!R200</f>
        <v>2017.7354778635308</v>
      </c>
      <c r="P200" s="173">
        <f>'тарифы 2018 (1)'!T200</f>
        <v>3546</v>
      </c>
      <c r="Q200" s="173">
        <f>'тарифы 2018 (1)'!V200</f>
        <v>1647.3966973432684</v>
      </c>
      <c r="R200" s="173"/>
      <c r="S200" s="173">
        <f>'тарифы 2018 (1)'!Z200</f>
        <v>2697.39</v>
      </c>
      <c r="T200" s="173">
        <f>'тарифы 2018 (1)'!AB200</f>
        <v>3724</v>
      </c>
      <c r="U200" s="173">
        <f>'тарифы 2018 (1)'!AD200</f>
        <v>2294</v>
      </c>
      <c r="V200" s="173">
        <f>'тарифы 2018 (1)'!AF200</f>
        <v>1678</v>
      </c>
      <c r="W200" s="173">
        <f>'тарифы 2018 (1)'!AH200</f>
        <v>1288.67</v>
      </c>
      <c r="X200" s="173">
        <f>'тарифы 2018 (1)'!AJ200</f>
        <v>1324.24</v>
      </c>
      <c r="Y200" s="173">
        <v>576</v>
      </c>
      <c r="Z200" s="173">
        <f>'тарифы 2018 (1)'!AN200</f>
        <v>1963.67</v>
      </c>
      <c r="AA200" s="173">
        <f>'тарифы 2018 (1)'!AP200</f>
        <v>2148.6639999999998</v>
      </c>
      <c r="AB200" s="173">
        <f>'тарифы 2018 (1)'!AR200</f>
        <v>1835</v>
      </c>
      <c r="AC200" s="173">
        <f>'тарифы 2018 (1)'!AT200</f>
        <v>1624.95</v>
      </c>
      <c r="AD200" s="173">
        <f>'тарифы 2018 (1)'!AV200</f>
        <v>1827.2</v>
      </c>
      <c r="AE200" s="173">
        <f>'тарифы 2018 (1)'!AX200</f>
        <v>1256</v>
      </c>
      <c r="AF200" s="173">
        <f>'тарифы 2018 (1)'!AZ200</f>
        <v>2525.4237288135596</v>
      </c>
      <c r="AG200" s="173">
        <f>'тарифы 2018 (1)'!BB200</f>
        <v>2382</v>
      </c>
      <c r="AH200" s="173">
        <f>'тарифы 2018 (1)'!BD200</f>
        <v>3204</v>
      </c>
      <c r="AI200" s="173">
        <f>'тарифы 2018 (1)'!BF200</f>
        <v>1778</v>
      </c>
      <c r="AJ200" s="173">
        <f>'тарифы 2018 (1)'!BH200</f>
        <v>2000</v>
      </c>
      <c r="AK200" s="173">
        <f>'тарифы 2018 (1)'!BJ200</f>
        <v>1273.73</v>
      </c>
      <c r="AL200" s="173">
        <f>'тарифы 2018 (1)'!BL200</f>
        <v>1163</v>
      </c>
      <c r="AM200" s="173">
        <f>'тарифы 2018 (1)'!BN200</f>
        <v>1818</v>
      </c>
      <c r="AN200" s="173">
        <f>'тарифы 2018 (1)'!BP200</f>
        <v>2720.3</v>
      </c>
      <c r="AO200" s="325">
        <f t="shared" si="21"/>
        <v>2003.5754901762991</v>
      </c>
      <c r="AP200" s="300" t="e">
        <f t="shared" si="22"/>
        <v>#REF!</v>
      </c>
    </row>
    <row r="201" spans="1:42" s="195" customFormat="1" ht="41.25" customHeight="1" thickBot="1" x14ac:dyDescent="0.3">
      <c r="A201" s="205">
        <v>125</v>
      </c>
      <c r="B201" s="24" t="s">
        <v>191</v>
      </c>
      <c r="C201" s="1390" t="s">
        <v>3</v>
      </c>
      <c r="D201" s="1390"/>
      <c r="E201" s="141" t="s">
        <v>8</v>
      </c>
      <c r="F201" s="224" t="e">
        <f>#REF!</f>
        <v>#REF!</v>
      </c>
      <c r="G201" s="141">
        <v>2</v>
      </c>
      <c r="H201" s="206" t="e">
        <f t="shared" si="23"/>
        <v>#REF!</v>
      </c>
      <c r="I201" s="206" t="e">
        <f>(H201*($I$9+#REF!))+H201</f>
        <v>#REF!</v>
      </c>
      <c r="J201" s="803" t="e">
        <f>'тарифы 2018 (1)'!J201</f>
        <v>#REF!</v>
      </c>
      <c r="K201" s="275" t="e">
        <f>ROUND(I201*#REF!*#REF!*#REF!,0)</f>
        <v>#REF!</v>
      </c>
      <c r="L201" s="173">
        <f>'тарифы 2018 (1)'!L201</f>
        <v>1158</v>
      </c>
      <c r="M201" s="173">
        <f>'тарифы 2018 (1)'!N201</f>
        <v>868.99646909485978</v>
      </c>
      <c r="N201" s="173">
        <f>'тарифы 2018 (1)'!P201</f>
        <v>1279</v>
      </c>
      <c r="O201" s="173">
        <f>'тарифы 2018 (1)'!R201</f>
        <v>1152.9917016363031</v>
      </c>
      <c r="P201" s="173">
        <f>'тарифы 2018 (1)'!T201</f>
        <v>2026</v>
      </c>
      <c r="Q201" s="173">
        <f>'тарифы 2018 (1)'!V201</f>
        <v>941.36954133901054</v>
      </c>
      <c r="R201" s="173"/>
      <c r="S201" s="173">
        <f>'тарифы 2018 (1)'!Z201</f>
        <v>1541.37</v>
      </c>
      <c r="T201" s="173">
        <f>'тарифы 2018 (1)'!AB201</f>
        <v>2129</v>
      </c>
      <c r="U201" s="173">
        <f>'тарифы 2018 (1)'!AD201</f>
        <v>1311</v>
      </c>
      <c r="V201" s="173">
        <f>'тарифы 2018 (1)'!AF201</f>
        <v>959</v>
      </c>
      <c r="W201" s="173">
        <f>'тарифы 2018 (1)'!AH201</f>
        <v>736.38</v>
      </c>
      <c r="X201" s="173">
        <f>'тарифы 2018 (1)'!AJ201</f>
        <v>757.3</v>
      </c>
      <c r="Y201" s="173">
        <v>807</v>
      </c>
      <c r="Z201" s="173">
        <f>'тарифы 2018 (1)'!AN201</f>
        <v>1122.0999999999999</v>
      </c>
      <c r="AA201" s="173">
        <f>'тарифы 2018 (1)'!AP201</f>
        <v>1227.808</v>
      </c>
      <c r="AB201" s="173">
        <f>'тарифы 2018 (1)'!AR201</f>
        <v>1048</v>
      </c>
      <c r="AC201" s="173">
        <f>'тарифы 2018 (1)'!AT201</f>
        <v>928.54</v>
      </c>
      <c r="AD201" s="173">
        <f>'тарифы 2018 (1)'!AV201</f>
        <v>1044.8</v>
      </c>
      <c r="AE201" s="173">
        <f>'тарифы 2018 (1)'!AX201</f>
        <v>718</v>
      </c>
      <c r="AF201" s="173">
        <f>'тарифы 2018 (1)'!AZ201</f>
        <v>1576.2711864406781</v>
      </c>
      <c r="AG201" s="173">
        <f>'тарифы 2018 (1)'!BB201</f>
        <v>1361</v>
      </c>
      <c r="AH201" s="173">
        <f>'тарифы 2018 (1)'!BD201</f>
        <v>1831</v>
      </c>
      <c r="AI201" s="173">
        <f>'тарифы 2018 (1)'!BF201</f>
        <v>1016</v>
      </c>
      <c r="AJ201" s="173">
        <f>'тарифы 2018 (1)'!BH201</f>
        <v>1143</v>
      </c>
      <c r="AK201" s="173">
        <f>'тарифы 2018 (1)'!BJ201</f>
        <v>727.97</v>
      </c>
      <c r="AL201" s="173">
        <f>'тарифы 2018 (1)'!BL201</f>
        <v>664</v>
      </c>
      <c r="AM201" s="173">
        <f>'тарифы 2018 (1)'!BN201</f>
        <v>1039</v>
      </c>
      <c r="AN201" s="173">
        <f>'тарифы 2018 (1)'!BP201</f>
        <v>1554.3000000000002</v>
      </c>
      <c r="AO201" s="325">
        <f t="shared" si="21"/>
        <v>1166.7570320896732</v>
      </c>
      <c r="AP201" s="300" t="e">
        <f t="shared" si="22"/>
        <v>#REF!</v>
      </c>
    </row>
    <row r="202" spans="1:42" s="195" customFormat="1" ht="41.25" customHeight="1" thickBot="1" x14ac:dyDescent="0.3">
      <c r="A202" s="205">
        <v>126</v>
      </c>
      <c r="B202" s="24" t="s">
        <v>192</v>
      </c>
      <c r="C202" s="1390" t="s">
        <v>3</v>
      </c>
      <c r="D202" s="1390"/>
      <c r="E202" s="141" t="s">
        <v>8</v>
      </c>
      <c r="F202" s="224" t="e">
        <f>#REF!</f>
        <v>#REF!</v>
      </c>
      <c r="G202" s="141">
        <v>3.5</v>
      </c>
      <c r="H202" s="206" t="e">
        <f t="shared" si="23"/>
        <v>#REF!</v>
      </c>
      <c r="I202" s="206" t="e">
        <f>(H202*($I$9+#REF!))+H202</f>
        <v>#REF!</v>
      </c>
      <c r="J202" s="803" t="e">
        <f>'тарифы 2018 (1)'!J202</f>
        <v>#REF!</v>
      </c>
      <c r="K202" s="275" t="e">
        <f>ROUND(I202*#REF!*#REF!*#REF!,0)</f>
        <v>#REF!</v>
      </c>
      <c r="L202" s="173">
        <f>'тарифы 2018 (1)'!L202</f>
        <v>2027</v>
      </c>
      <c r="M202" s="173">
        <f>'тарифы 2018 (1)'!N202</f>
        <v>1520.7438209160046</v>
      </c>
      <c r="N202" s="173">
        <f>'тарифы 2018 (1)'!P202</f>
        <v>2239</v>
      </c>
      <c r="O202" s="173">
        <f>'тарифы 2018 (1)'!R202</f>
        <v>2017.7354778635308</v>
      </c>
      <c r="P202" s="173">
        <f>'тарифы 2018 (1)'!T202</f>
        <v>3546</v>
      </c>
      <c r="Q202" s="173">
        <f>'тарифы 2018 (1)'!V202</f>
        <v>1647.3966973432684</v>
      </c>
      <c r="R202" s="173"/>
      <c r="S202" s="173">
        <f>'тарифы 2018 (1)'!Z202</f>
        <v>2697.39</v>
      </c>
      <c r="T202" s="173">
        <f>'тарифы 2018 (1)'!AB202</f>
        <v>3724</v>
      </c>
      <c r="U202" s="173">
        <f>'тарифы 2018 (1)'!AD202</f>
        <v>2294</v>
      </c>
      <c r="V202" s="173">
        <f>'тарифы 2018 (1)'!AF202</f>
        <v>1678</v>
      </c>
      <c r="W202" s="173">
        <f>'тарифы 2018 (1)'!AH202</f>
        <v>1288.67</v>
      </c>
      <c r="X202" s="173">
        <f>'тарифы 2018 (1)'!AJ202</f>
        <v>1324.24</v>
      </c>
      <c r="Y202" s="173">
        <v>807</v>
      </c>
      <c r="Z202" s="173">
        <f>'тарифы 2018 (1)'!AN202</f>
        <v>1963.67</v>
      </c>
      <c r="AA202" s="173">
        <f>'тарифы 2018 (1)'!AP202</f>
        <v>2148.6639999999998</v>
      </c>
      <c r="AB202" s="173">
        <f>'тарифы 2018 (1)'!AR202</f>
        <v>1835</v>
      </c>
      <c r="AC202" s="173">
        <f>'тарифы 2018 (1)'!AT202</f>
        <v>1624.95</v>
      </c>
      <c r="AD202" s="173">
        <f>'тарифы 2018 (1)'!AV202</f>
        <v>1827.2</v>
      </c>
      <c r="AE202" s="173">
        <f>'тарифы 2018 (1)'!AX202</f>
        <v>1256</v>
      </c>
      <c r="AF202" s="173">
        <f>'тарифы 2018 (1)'!AZ202</f>
        <v>2521.1864406779664</v>
      </c>
      <c r="AG202" s="173">
        <f>'тарифы 2018 (1)'!BB202</f>
        <v>2382</v>
      </c>
      <c r="AH202" s="173">
        <f>'тарифы 2018 (1)'!BD202</f>
        <v>3204</v>
      </c>
      <c r="AI202" s="173">
        <f>'тарифы 2018 (1)'!BF202</f>
        <v>1778</v>
      </c>
      <c r="AJ202" s="173">
        <f>'тарифы 2018 (1)'!BH202</f>
        <v>2000</v>
      </c>
      <c r="AK202" s="173">
        <f>'тарифы 2018 (1)'!BJ202</f>
        <v>1273.73</v>
      </c>
      <c r="AL202" s="173">
        <f>'тарифы 2018 (1)'!BL202</f>
        <v>1163</v>
      </c>
      <c r="AM202" s="173">
        <f>'тарифы 2018 (1)'!BN202</f>
        <v>1818</v>
      </c>
      <c r="AN202" s="173">
        <f>'тарифы 2018 (1)'!BP202</f>
        <v>2720.3</v>
      </c>
      <c r="AO202" s="325">
        <f t="shared" si="21"/>
        <v>2011.6741584571705</v>
      </c>
      <c r="AP202" s="300" t="e">
        <f t="shared" si="22"/>
        <v>#REF!</v>
      </c>
    </row>
    <row r="203" spans="1:42" s="195" customFormat="1" ht="41.25" customHeight="1" thickBot="1" x14ac:dyDescent="0.3">
      <c r="A203" s="205">
        <v>127</v>
      </c>
      <c r="B203" s="24" t="s">
        <v>193</v>
      </c>
      <c r="C203" s="1390" t="s">
        <v>3</v>
      </c>
      <c r="D203" s="1390"/>
      <c r="E203" s="141" t="s">
        <v>8</v>
      </c>
      <c r="F203" s="224" t="e">
        <f>#REF!</f>
        <v>#REF!</v>
      </c>
      <c r="G203" s="141">
        <v>3</v>
      </c>
      <c r="H203" s="206" t="e">
        <f t="shared" si="23"/>
        <v>#REF!</v>
      </c>
      <c r="I203" s="206" t="e">
        <f>(H203*($I$9+#REF!))+H203</f>
        <v>#REF!</v>
      </c>
      <c r="J203" s="803" t="e">
        <f>'тарифы 2018 (1)'!J203</f>
        <v>#REF!</v>
      </c>
      <c r="K203" s="275" t="e">
        <f>ROUND(I203*#REF!*#REF!*#REF!,0)</f>
        <v>#REF!</v>
      </c>
      <c r="L203" s="173">
        <f>'тарифы 2018 (1)'!L203</f>
        <v>1737</v>
      </c>
      <c r="M203" s="173">
        <f>'тарифы 2018 (1)'!N203</f>
        <v>1303.4947036422898</v>
      </c>
      <c r="N203" s="173">
        <f>'тарифы 2018 (1)'!P203</f>
        <v>1919</v>
      </c>
      <c r="O203" s="173">
        <f>'тарифы 2018 (1)'!R203</f>
        <v>1729.4875524544543</v>
      </c>
      <c r="P203" s="173">
        <f>'тарифы 2018 (1)'!T203</f>
        <v>3039</v>
      </c>
      <c r="Q203" s="173">
        <f>'тарифы 2018 (1)'!V203</f>
        <v>1412.0543120085158</v>
      </c>
      <c r="R203" s="173"/>
      <c r="S203" s="173">
        <f>'тарифы 2018 (1)'!Z203</f>
        <v>2312.0500000000002</v>
      </c>
      <c r="T203" s="173">
        <f>'тарифы 2018 (1)'!AB203</f>
        <v>3192</v>
      </c>
      <c r="U203" s="173">
        <f>'тарифы 2018 (1)'!AD203</f>
        <v>1966</v>
      </c>
      <c r="V203" s="173">
        <f>'тарифы 2018 (1)'!AF203</f>
        <v>1438</v>
      </c>
      <c r="W203" s="173">
        <f>'тарифы 2018 (1)'!AH203</f>
        <v>1104.58</v>
      </c>
      <c r="X203" s="173">
        <f>'тарифы 2018 (1)'!AJ203</f>
        <v>1134.9100000000001</v>
      </c>
      <c r="Y203" s="173">
        <v>807</v>
      </c>
      <c r="Z203" s="173">
        <f>'тарифы 2018 (1)'!AN203</f>
        <v>1683.15</v>
      </c>
      <c r="AA203" s="173">
        <f>'тарифы 2018 (1)'!AP203</f>
        <v>1841.7119999999998</v>
      </c>
      <c r="AB203" s="173">
        <f>'тарифы 2018 (1)'!AR203</f>
        <v>1573</v>
      </c>
      <c r="AC203" s="173">
        <f>'тарифы 2018 (1)'!AT203</f>
        <v>1392.81</v>
      </c>
      <c r="AD203" s="173">
        <f>'тарифы 2018 (1)'!AV203</f>
        <v>1566.4</v>
      </c>
      <c r="AE203" s="173">
        <f>'тарифы 2018 (1)'!AX203</f>
        <v>1077</v>
      </c>
      <c r="AF203" s="173">
        <f>'тарифы 2018 (1)'!AZ203</f>
        <v>2161.0169491525426</v>
      </c>
      <c r="AG203" s="173">
        <f>'тарифы 2018 (1)'!BB203</f>
        <v>2042</v>
      </c>
      <c r="AH203" s="173">
        <f>'тарифы 2018 (1)'!BD203</f>
        <v>2747</v>
      </c>
      <c r="AI203" s="173">
        <f>'тарифы 2018 (1)'!BF203</f>
        <v>1524</v>
      </c>
      <c r="AJ203" s="173">
        <f>'тарифы 2018 (1)'!BH203</f>
        <v>1715</v>
      </c>
      <c r="AK203" s="173">
        <f>'тарифы 2018 (1)'!BJ203</f>
        <v>1092.3699999999999</v>
      </c>
      <c r="AL203" s="173">
        <f>'тарифы 2018 (1)'!BL203</f>
        <v>996</v>
      </c>
      <c r="AM203" s="173">
        <f>'тарифы 2018 (1)'!BN203</f>
        <v>1558</v>
      </c>
      <c r="AN203" s="173">
        <f>'тарифы 2018 (1)'!BP203</f>
        <v>2332</v>
      </c>
      <c r="AO203" s="325">
        <f t="shared" si="21"/>
        <v>1728.4298399020647</v>
      </c>
      <c r="AP203" s="300" t="e">
        <f t="shared" si="22"/>
        <v>#REF!</v>
      </c>
    </row>
    <row r="204" spans="1:42" s="195" customFormat="1" ht="41.25" customHeight="1" thickBot="1" x14ac:dyDescent="0.3">
      <c r="A204" s="205">
        <v>128</v>
      </c>
      <c r="B204" s="24" t="s">
        <v>194</v>
      </c>
      <c r="C204" s="1390" t="s">
        <v>3</v>
      </c>
      <c r="D204" s="1390"/>
      <c r="E204" s="141" t="s">
        <v>8</v>
      </c>
      <c r="F204" s="224" t="e">
        <f>#REF!</f>
        <v>#REF!</v>
      </c>
      <c r="G204" s="141">
        <v>1</v>
      </c>
      <c r="H204" s="206" t="e">
        <f t="shared" si="23"/>
        <v>#REF!</v>
      </c>
      <c r="I204" s="206" t="e">
        <f>(H204*($I$9+#REF!))+H204</f>
        <v>#REF!</v>
      </c>
      <c r="J204" s="803" t="e">
        <f>'тарифы 2018 (1)'!J204</f>
        <v>#REF!</v>
      </c>
      <c r="K204" s="275" t="e">
        <f>ROUND(I204*#REF!*#REF!*#REF!,0)</f>
        <v>#REF!</v>
      </c>
      <c r="L204" s="173">
        <f>'тарифы 2018 (1)'!L204</f>
        <v>579</v>
      </c>
      <c r="M204" s="173">
        <f>'тарифы 2018 (1)'!N204</f>
        <v>434.49823454742989</v>
      </c>
      <c r="N204" s="173">
        <f>'тарифы 2018 (1)'!P204</f>
        <v>640</v>
      </c>
      <c r="O204" s="173">
        <f>'тарифы 2018 (1)'!R204</f>
        <v>576.49585081815155</v>
      </c>
      <c r="P204" s="173">
        <f>'тарифы 2018 (1)'!T204</f>
        <v>1013</v>
      </c>
      <c r="Q204" s="173">
        <f>'тарифы 2018 (1)'!V204</f>
        <v>470.68477066950527</v>
      </c>
      <c r="R204" s="173"/>
      <c r="S204" s="173">
        <f>'тарифы 2018 (1)'!Z204</f>
        <v>770.68</v>
      </c>
      <c r="T204" s="173">
        <f>'тарифы 2018 (1)'!AB204</f>
        <v>1064</v>
      </c>
      <c r="U204" s="173">
        <f>'тарифы 2018 (1)'!AD204</f>
        <v>655</v>
      </c>
      <c r="V204" s="173">
        <f>'тарифы 2018 (1)'!AF204</f>
        <v>479</v>
      </c>
      <c r="W204" s="173">
        <f>'тарифы 2018 (1)'!AH204</f>
        <v>368.19</v>
      </c>
      <c r="X204" s="173">
        <f>'тарифы 2018 (1)'!AJ204</f>
        <v>378.65</v>
      </c>
      <c r="Y204" s="173">
        <v>807</v>
      </c>
      <c r="Z204" s="173">
        <f>'тарифы 2018 (1)'!AN204</f>
        <v>561.04999999999995</v>
      </c>
      <c r="AA204" s="173">
        <f>'тарифы 2018 (1)'!AP204</f>
        <v>613.904</v>
      </c>
      <c r="AB204" s="173">
        <f>'тарифы 2018 (1)'!AR204</f>
        <v>524</v>
      </c>
      <c r="AC204" s="173">
        <f>'тарифы 2018 (1)'!AT204</f>
        <v>464.27</v>
      </c>
      <c r="AD204" s="173">
        <f>'тарифы 2018 (1)'!AV204</f>
        <v>521.6</v>
      </c>
      <c r="AE204" s="173">
        <f>'тарифы 2018 (1)'!AX204</f>
        <v>359</v>
      </c>
      <c r="AF204" s="173">
        <f>'тарифы 2018 (1)'!AZ204</f>
        <v>622.03389830508479</v>
      </c>
      <c r="AG204" s="173">
        <f>'тарифы 2018 (1)'!BB204</f>
        <v>681</v>
      </c>
      <c r="AH204" s="173">
        <f>'тарифы 2018 (1)'!BD204</f>
        <v>916</v>
      </c>
      <c r="AI204" s="173">
        <f>'тарифы 2018 (1)'!BF204</f>
        <v>508</v>
      </c>
      <c r="AJ204" s="173">
        <f>'тарифы 2018 (1)'!BH204</f>
        <v>572</v>
      </c>
      <c r="AK204" s="173">
        <f>'тарифы 2018 (1)'!BJ204</f>
        <v>364.41</v>
      </c>
      <c r="AL204" s="173">
        <f>'тарифы 2018 (1)'!BL204</f>
        <v>332</v>
      </c>
      <c r="AM204" s="173">
        <f>'тарифы 2018 (1)'!BN204</f>
        <v>519</v>
      </c>
      <c r="AN204" s="173">
        <f>'тарифы 2018 (1)'!BP204</f>
        <v>777.7</v>
      </c>
      <c r="AO204" s="325">
        <f t="shared" si="21"/>
        <v>591.86309836929183</v>
      </c>
      <c r="AP204" s="300" t="e">
        <f t="shared" si="22"/>
        <v>#REF!</v>
      </c>
    </row>
    <row r="205" spans="1:42" s="195" customFormat="1" ht="41.25" customHeight="1" thickBot="1" x14ac:dyDescent="0.3">
      <c r="A205" s="205">
        <v>129</v>
      </c>
      <c r="B205" s="24" t="s">
        <v>195</v>
      </c>
      <c r="C205" s="1390" t="s">
        <v>3</v>
      </c>
      <c r="D205" s="1390"/>
      <c r="E205" s="141" t="s">
        <v>8</v>
      </c>
      <c r="F205" s="224" t="e">
        <f>#REF!</f>
        <v>#REF!</v>
      </c>
      <c r="G205" s="141">
        <v>1</v>
      </c>
      <c r="H205" s="206" t="e">
        <f t="shared" si="23"/>
        <v>#REF!</v>
      </c>
      <c r="I205" s="206" t="e">
        <f>(H205*($I$9+#REF!))+H205</f>
        <v>#REF!</v>
      </c>
      <c r="J205" s="803" t="e">
        <f>'тарифы 2018 (1)'!J205</f>
        <v>#REF!</v>
      </c>
      <c r="K205" s="275" t="e">
        <f>ROUND(I205*#REF!*#REF!*#REF!,0)</f>
        <v>#REF!</v>
      </c>
      <c r="L205" s="173">
        <f>'тарифы 2018 (1)'!L205</f>
        <v>579</v>
      </c>
      <c r="M205" s="173">
        <f>'тарифы 2018 (1)'!N205</f>
        <v>434.49823454742989</v>
      </c>
      <c r="N205" s="173">
        <f>'тарифы 2018 (1)'!P205</f>
        <v>640</v>
      </c>
      <c r="O205" s="173">
        <f>'тарифы 2018 (1)'!R205</f>
        <v>576.49585081815155</v>
      </c>
      <c r="P205" s="173">
        <f>'тарифы 2018 (1)'!T205</f>
        <v>1013</v>
      </c>
      <c r="Q205" s="173">
        <f>'тарифы 2018 (1)'!V205</f>
        <v>470.68477066950527</v>
      </c>
      <c r="R205" s="173"/>
      <c r="S205" s="173">
        <f>'тарифы 2018 (1)'!Z205</f>
        <v>770.68</v>
      </c>
      <c r="T205" s="173">
        <f>'тарифы 2018 (1)'!AB205</f>
        <v>1064</v>
      </c>
      <c r="U205" s="173">
        <f>'тарифы 2018 (1)'!AD205</f>
        <v>655</v>
      </c>
      <c r="V205" s="173">
        <f>'тарифы 2018 (1)'!AF205</f>
        <v>479</v>
      </c>
      <c r="W205" s="173">
        <f>'тарифы 2018 (1)'!AH205</f>
        <v>368.19</v>
      </c>
      <c r="X205" s="173">
        <f>'тарифы 2018 (1)'!AJ205</f>
        <v>378.65</v>
      </c>
      <c r="Y205" s="173">
        <v>721</v>
      </c>
      <c r="Z205" s="173">
        <f>'тарифы 2018 (1)'!AN205</f>
        <v>561.04999999999995</v>
      </c>
      <c r="AA205" s="173">
        <f>'тарифы 2018 (1)'!AP205</f>
        <v>613.904</v>
      </c>
      <c r="AB205" s="173">
        <f>'тарифы 2018 (1)'!AR205</f>
        <v>524</v>
      </c>
      <c r="AC205" s="173">
        <f>'тарифы 2018 (1)'!AT205</f>
        <v>464.27</v>
      </c>
      <c r="AD205" s="173">
        <f>'тарифы 2018 (1)'!AV205</f>
        <v>521.6</v>
      </c>
      <c r="AE205" s="173">
        <f>'тарифы 2018 (1)'!AX205</f>
        <v>359</v>
      </c>
      <c r="AF205" s="173">
        <f>'тарифы 2018 (1)'!AZ205</f>
        <v>622.03389830508479</v>
      </c>
      <c r="AG205" s="173">
        <f>'тарифы 2018 (1)'!BB205</f>
        <v>681</v>
      </c>
      <c r="AH205" s="173">
        <f>'тарифы 2018 (1)'!BD205</f>
        <v>916</v>
      </c>
      <c r="AI205" s="173">
        <f>'тарифы 2018 (1)'!BF205</f>
        <v>508</v>
      </c>
      <c r="AJ205" s="173">
        <f>'тарифы 2018 (1)'!BH205</f>
        <v>572</v>
      </c>
      <c r="AK205" s="173">
        <f>'тарифы 2018 (1)'!BJ205</f>
        <v>364.41</v>
      </c>
      <c r="AL205" s="173">
        <f>'тарифы 2018 (1)'!BL205</f>
        <v>332</v>
      </c>
      <c r="AM205" s="173">
        <f>'тарифы 2018 (1)'!BN205</f>
        <v>519</v>
      </c>
      <c r="AN205" s="173">
        <f>'тарифы 2018 (1)'!BP205</f>
        <v>777.7</v>
      </c>
      <c r="AO205" s="325">
        <f t="shared" si="21"/>
        <v>588.79166979786328</v>
      </c>
      <c r="AP205" s="300" t="e">
        <f t="shared" si="22"/>
        <v>#REF!</v>
      </c>
    </row>
    <row r="206" spans="1:42" s="195" customFormat="1" ht="41.25" customHeight="1" thickBot="1" x14ac:dyDescent="0.3">
      <c r="A206" s="205">
        <v>130</v>
      </c>
      <c r="B206" s="24" t="s">
        <v>196</v>
      </c>
      <c r="C206" s="1390" t="s">
        <v>3</v>
      </c>
      <c r="D206" s="1390"/>
      <c r="E206" s="141" t="s">
        <v>8</v>
      </c>
      <c r="F206" s="224" t="e">
        <f>#REF!</f>
        <v>#REF!</v>
      </c>
      <c r="G206" s="141">
        <v>1</v>
      </c>
      <c r="H206" s="206" t="e">
        <f t="shared" si="23"/>
        <v>#REF!</v>
      </c>
      <c r="I206" s="206" t="e">
        <f>(H206*($I$9+#REF!))+H206</f>
        <v>#REF!</v>
      </c>
      <c r="J206" s="803" t="e">
        <f>'тарифы 2018 (1)'!J206</f>
        <v>#REF!</v>
      </c>
      <c r="K206" s="275" t="e">
        <f>ROUND(I206*#REF!*#REF!*#REF!,0)</f>
        <v>#REF!</v>
      </c>
      <c r="L206" s="173">
        <f>'тарифы 2018 (1)'!L206</f>
        <v>579</v>
      </c>
      <c r="M206" s="173">
        <f>'тарифы 2018 (1)'!N206</f>
        <v>434.49823454742989</v>
      </c>
      <c r="N206" s="173">
        <f>'тарифы 2018 (1)'!P206</f>
        <v>640</v>
      </c>
      <c r="O206" s="173">
        <f>'тарифы 2018 (1)'!R206</f>
        <v>576.49585081815155</v>
      </c>
      <c r="P206" s="173">
        <f>'тарифы 2018 (1)'!T206</f>
        <v>1013</v>
      </c>
      <c r="Q206" s="173">
        <f>'тарифы 2018 (1)'!V206</f>
        <v>470.68477066950527</v>
      </c>
      <c r="R206" s="173"/>
      <c r="S206" s="173">
        <f>'тарифы 2018 (1)'!Z206</f>
        <v>770.68</v>
      </c>
      <c r="T206" s="173">
        <f>'тарифы 2018 (1)'!AB206</f>
        <v>1064</v>
      </c>
      <c r="U206" s="173">
        <f>'тарифы 2018 (1)'!AD206</f>
        <v>655</v>
      </c>
      <c r="V206" s="173">
        <f>'тарифы 2018 (1)'!AF206</f>
        <v>479</v>
      </c>
      <c r="W206" s="173">
        <f>'тарифы 2018 (1)'!AH206</f>
        <v>368.19</v>
      </c>
      <c r="X206" s="173">
        <f>'тарифы 2018 (1)'!AJ206</f>
        <v>378.65</v>
      </c>
      <c r="Y206" s="173">
        <v>721</v>
      </c>
      <c r="Z206" s="173">
        <f>'тарифы 2018 (1)'!AN206</f>
        <v>561.04999999999995</v>
      </c>
      <c r="AA206" s="173">
        <f>'тарифы 2018 (1)'!AP206</f>
        <v>613.904</v>
      </c>
      <c r="AB206" s="173">
        <f>'тарифы 2018 (1)'!AR206</f>
        <v>524</v>
      </c>
      <c r="AC206" s="173">
        <f>'тарифы 2018 (1)'!AT206</f>
        <v>464.27</v>
      </c>
      <c r="AD206" s="173">
        <f>'тарифы 2018 (1)'!AV206</f>
        <v>521.6</v>
      </c>
      <c r="AE206" s="173">
        <f>'тарифы 2018 (1)'!AX206</f>
        <v>359</v>
      </c>
      <c r="AF206" s="173">
        <f>'тарифы 2018 (1)'!AZ206</f>
        <v>622.03389830508479</v>
      </c>
      <c r="AG206" s="173">
        <f>'тарифы 2018 (1)'!BB206</f>
        <v>681</v>
      </c>
      <c r="AH206" s="173">
        <f>'тарифы 2018 (1)'!BD206</f>
        <v>916</v>
      </c>
      <c r="AI206" s="173">
        <f>'тарифы 2018 (1)'!BF206</f>
        <v>508</v>
      </c>
      <c r="AJ206" s="173">
        <f>'тарифы 2018 (1)'!BH206</f>
        <v>572</v>
      </c>
      <c r="AK206" s="173">
        <f>'тарифы 2018 (1)'!BJ206</f>
        <v>364.41</v>
      </c>
      <c r="AL206" s="173">
        <f>'тарифы 2018 (1)'!BL206</f>
        <v>332</v>
      </c>
      <c r="AM206" s="173">
        <f>'тарифы 2018 (1)'!BN206</f>
        <v>519</v>
      </c>
      <c r="AN206" s="173">
        <f>'тарифы 2018 (1)'!BP206</f>
        <v>777.7</v>
      </c>
      <c r="AO206" s="325">
        <f t="shared" si="21"/>
        <v>588.79166979786328</v>
      </c>
      <c r="AP206" s="300" t="e">
        <f t="shared" si="22"/>
        <v>#REF!</v>
      </c>
    </row>
    <row r="207" spans="1:42" s="195" customFormat="1" ht="41.25" customHeight="1" thickBot="1" x14ac:dyDescent="0.3">
      <c r="A207" s="205">
        <v>131</v>
      </c>
      <c r="B207" s="24" t="s">
        <v>197</v>
      </c>
      <c r="C207" s="1390" t="s">
        <v>3</v>
      </c>
      <c r="D207" s="1390"/>
      <c r="E207" s="141" t="s">
        <v>8</v>
      </c>
      <c r="F207" s="224" t="e">
        <f>#REF!</f>
        <v>#REF!</v>
      </c>
      <c r="G207" s="141">
        <v>1</v>
      </c>
      <c r="H207" s="206" t="e">
        <f t="shared" si="23"/>
        <v>#REF!</v>
      </c>
      <c r="I207" s="206" t="e">
        <f>(H207*($I$9+#REF!))+H207</f>
        <v>#REF!</v>
      </c>
      <c r="J207" s="803" t="e">
        <f>'тарифы 2018 (1)'!J207</f>
        <v>#REF!</v>
      </c>
      <c r="K207" s="275" t="e">
        <f>ROUND(I207*#REF!*#REF!*#REF!,0)</f>
        <v>#REF!</v>
      </c>
      <c r="L207" s="173">
        <f>'тарифы 2018 (1)'!L207</f>
        <v>579</v>
      </c>
      <c r="M207" s="173">
        <f>'тарифы 2018 (1)'!N207</f>
        <v>434.49823454742989</v>
      </c>
      <c r="N207" s="173">
        <f>'тарифы 2018 (1)'!P207</f>
        <v>640</v>
      </c>
      <c r="O207" s="173">
        <f>'тарифы 2018 (1)'!R207</f>
        <v>576.49585081815155</v>
      </c>
      <c r="P207" s="173">
        <f>'тарифы 2018 (1)'!T207</f>
        <v>1013</v>
      </c>
      <c r="Q207" s="173">
        <f>'тарифы 2018 (1)'!V207</f>
        <v>470.68477066950527</v>
      </c>
      <c r="R207" s="173"/>
      <c r="S207" s="173">
        <f>'тарифы 2018 (1)'!Z207</f>
        <v>770.68</v>
      </c>
      <c r="T207" s="173">
        <f>'тарифы 2018 (1)'!AB207</f>
        <v>1064</v>
      </c>
      <c r="U207" s="173">
        <f>'тарифы 2018 (1)'!AD207</f>
        <v>655</v>
      </c>
      <c r="V207" s="173">
        <f>'тарифы 2018 (1)'!AF207</f>
        <v>479</v>
      </c>
      <c r="W207" s="173">
        <f>'тарифы 2018 (1)'!AH207</f>
        <v>368.19</v>
      </c>
      <c r="X207" s="173">
        <f>'тарифы 2018 (1)'!AJ207</f>
        <v>378.65</v>
      </c>
      <c r="Y207" s="173">
        <v>721</v>
      </c>
      <c r="Z207" s="173">
        <f>'тарифы 2018 (1)'!AN207</f>
        <v>561.04999999999995</v>
      </c>
      <c r="AA207" s="173">
        <f>'тарифы 2018 (1)'!AP207</f>
        <v>613.904</v>
      </c>
      <c r="AB207" s="173">
        <f>'тарифы 2018 (1)'!AR207</f>
        <v>524</v>
      </c>
      <c r="AC207" s="173">
        <f>'тарифы 2018 (1)'!AT207</f>
        <v>464.27</v>
      </c>
      <c r="AD207" s="173">
        <f>'тарифы 2018 (1)'!AV207</f>
        <v>521.6</v>
      </c>
      <c r="AE207" s="173">
        <f>'тарифы 2018 (1)'!AX207</f>
        <v>359</v>
      </c>
      <c r="AF207" s="173">
        <f>'тарифы 2018 (1)'!AZ207</f>
        <v>622.03389830508479</v>
      </c>
      <c r="AG207" s="173">
        <f>'тарифы 2018 (1)'!BB207</f>
        <v>681</v>
      </c>
      <c r="AH207" s="173">
        <f>'тарифы 2018 (1)'!BD207</f>
        <v>916</v>
      </c>
      <c r="AI207" s="173">
        <f>'тарифы 2018 (1)'!BF207</f>
        <v>508</v>
      </c>
      <c r="AJ207" s="173">
        <f>'тарифы 2018 (1)'!BH207</f>
        <v>572</v>
      </c>
      <c r="AK207" s="173">
        <f>'тарифы 2018 (1)'!BJ207</f>
        <v>364.41</v>
      </c>
      <c r="AL207" s="173">
        <f>'тарифы 2018 (1)'!BL207</f>
        <v>332</v>
      </c>
      <c r="AM207" s="173">
        <f>'тарифы 2018 (1)'!BN207</f>
        <v>519</v>
      </c>
      <c r="AN207" s="173">
        <f>'тарифы 2018 (1)'!BP207</f>
        <v>777.7</v>
      </c>
      <c r="AO207" s="325">
        <f t="shared" si="21"/>
        <v>588.79166979786328</v>
      </c>
      <c r="AP207" s="300" t="e">
        <f t="shared" si="22"/>
        <v>#REF!</v>
      </c>
    </row>
    <row r="208" spans="1:42" s="195" customFormat="1" ht="41.25" customHeight="1" thickBot="1" x14ac:dyDescent="0.3">
      <c r="A208" s="205">
        <v>132</v>
      </c>
      <c r="B208" s="24" t="s">
        <v>198</v>
      </c>
      <c r="C208" s="1390" t="s">
        <v>3</v>
      </c>
      <c r="D208" s="1390"/>
      <c r="E208" s="141" t="s">
        <v>8</v>
      </c>
      <c r="F208" s="224" t="e">
        <f>#REF!</f>
        <v>#REF!</v>
      </c>
      <c r="G208" s="141">
        <v>0.5</v>
      </c>
      <c r="H208" s="206" t="e">
        <f t="shared" si="23"/>
        <v>#REF!</v>
      </c>
      <c r="I208" s="206" t="e">
        <f>(H208*($I$9+#REF!))+H208</f>
        <v>#REF!</v>
      </c>
      <c r="J208" s="803" t="e">
        <f>'тарифы 2018 (1)'!J208</f>
        <v>#REF!</v>
      </c>
      <c r="K208" s="275" t="e">
        <f>ROUND(I208*#REF!*#REF!*#REF!,0)</f>
        <v>#REF!</v>
      </c>
      <c r="L208" s="173">
        <f>'тарифы 2018 (1)'!L208</f>
        <v>290</v>
      </c>
      <c r="M208" s="173">
        <f>'тарифы 2018 (1)'!N208</f>
        <v>217.24911727371494</v>
      </c>
      <c r="N208" s="173">
        <f>'тарифы 2018 (1)'!P208</f>
        <v>320</v>
      </c>
      <c r="O208" s="173">
        <f>'тарифы 2018 (1)'!R208</f>
        <v>288.24792540907578</v>
      </c>
      <c r="P208" s="173">
        <f>'тарифы 2018 (1)'!T208</f>
        <v>507</v>
      </c>
      <c r="Q208" s="173">
        <f>'тарифы 2018 (1)'!V208</f>
        <v>235.34238533475263</v>
      </c>
      <c r="R208" s="173"/>
      <c r="S208" s="173">
        <f>'тарифы 2018 (1)'!Z208</f>
        <v>385.34</v>
      </c>
      <c r="T208" s="173">
        <f>'тарифы 2018 (1)'!AB208</f>
        <v>532</v>
      </c>
      <c r="U208" s="173">
        <f>'тарифы 2018 (1)'!AD208</f>
        <v>328</v>
      </c>
      <c r="V208" s="173">
        <f>'тарифы 2018 (1)'!AF208</f>
        <v>240</v>
      </c>
      <c r="W208" s="173">
        <f>'тарифы 2018 (1)'!AH208</f>
        <v>184.1</v>
      </c>
      <c r="X208" s="173">
        <f>'тарифы 2018 (1)'!AJ208</f>
        <v>189.33</v>
      </c>
      <c r="Y208" s="173">
        <v>202</v>
      </c>
      <c r="Z208" s="173">
        <f>'тарифы 2018 (1)'!AN208</f>
        <v>280.52</v>
      </c>
      <c r="AA208" s="173">
        <f>'тарифы 2018 (1)'!AP208</f>
        <v>306.952</v>
      </c>
      <c r="AB208" s="173">
        <f>'тарифы 2018 (1)'!AR208</f>
        <v>262</v>
      </c>
      <c r="AC208" s="173">
        <f>'тарифы 2018 (1)'!AT208</f>
        <v>232.14</v>
      </c>
      <c r="AD208" s="173">
        <f>'тарифы 2018 (1)'!AV208</f>
        <v>260.8</v>
      </c>
      <c r="AE208" s="173">
        <f>'тарифы 2018 (1)'!AX208</f>
        <v>179</v>
      </c>
      <c r="AF208" s="173">
        <f>'тарифы 2018 (1)'!AZ208</f>
        <v>313.5593220338983</v>
      </c>
      <c r="AG208" s="173">
        <f>'тарифы 2018 (1)'!BB208</f>
        <v>340</v>
      </c>
      <c r="AH208" s="173">
        <f>'тарифы 2018 (1)'!BD208</f>
        <v>458</v>
      </c>
      <c r="AI208" s="173">
        <f>'тарифы 2018 (1)'!BF208</f>
        <v>254</v>
      </c>
      <c r="AJ208" s="173">
        <f>'тарифы 2018 (1)'!BH208</f>
        <v>286</v>
      </c>
      <c r="AK208" s="173">
        <f>'тарифы 2018 (1)'!BJ208</f>
        <v>182.2</v>
      </c>
      <c r="AL208" s="173">
        <f>'тарифы 2018 (1)'!BL208</f>
        <v>166</v>
      </c>
      <c r="AM208" s="173">
        <f>'тарифы 2018 (1)'!BN208</f>
        <v>260</v>
      </c>
      <c r="AN208" s="173">
        <f>'тарифы 2018 (1)'!BP208</f>
        <v>388.3</v>
      </c>
      <c r="AO208" s="325">
        <f t="shared" si="21"/>
        <v>288.86002678755148</v>
      </c>
      <c r="AP208" s="300" t="e">
        <f t="shared" si="22"/>
        <v>#REF!</v>
      </c>
    </row>
    <row r="209" spans="1:42" s="195" customFormat="1" ht="41.25" customHeight="1" thickBot="1" x14ac:dyDescent="0.3">
      <c r="A209" s="205">
        <v>133</v>
      </c>
      <c r="B209" s="24" t="s">
        <v>199</v>
      </c>
      <c r="C209" s="1390" t="s">
        <v>3</v>
      </c>
      <c r="D209" s="1390"/>
      <c r="E209" s="141" t="s">
        <v>8</v>
      </c>
      <c r="F209" s="224" t="e">
        <f>#REF!</f>
        <v>#REF!</v>
      </c>
      <c r="G209" s="141">
        <v>0.5</v>
      </c>
      <c r="H209" s="206" t="e">
        <f t="shared" si="23"/>
        <v>#REF!</v>
      </c>
      <c r="I209" s="206" t="e">
        <f>(H209*($I$9+#REF!))+H209</f>
        <v>#REF!</v>
      </c>
      <c r="J209" s="803" t="e">
        <f>'тарифы 2018 (1)'!J209</f>
        <v>#REF!</v>
      </c>
      <c r="K209" s="275" t="e">
        <f>ROUND(I209*#REF!*#REF!*#REF!,0)</f>
        <v>#REF!</v>
      </c>
      <c r="L209" s="173">
        <f>'тарифы 2018 (1)'!L209</f>
        <v>290</v>
      </c>
      <c r="M209" s="173">
        <f>'тарифы 2018 (1)'!N209</f>
        <v>217.24911727371494</v>
      </c>
      <c r="N209" s="173">
        <f>'тарифы 2018 (1)'!P209</f>
        <v>320</v>
      </c>
      <c r="O209" s="173">
        <f>'тарифы 2018 (1)'!R209</f>
        <v>288.24792540907578</v>
      </c>
      <c r="P209" s="173">
        <f>'тарифы 2018 (1)'!T209</f>
        <v>507</v>
      </c>
      <c r="Q209" s="173">
        <f>'тарифы 2018 (1)'!V209</f>
        <v>235.34238533475263</v>
      </c>
      <c r="R209" s="173"/>
      <c r="S209" s="173">
        <f>'тарифы 2018 (1)'!Z209</f>
        <v>385.34</v>
      </c>
      <c r="T209" s="173">
        <f>'тарифы 2018 (1)'!AB209</f>
        <v>532</v>
      </c>
      <c r="U209" s="173">
        <f>'тарифы 2018 (1)'!AD209</f>
        <v>328</v>
      </c>
      <c r="V209" s="173">
        <f>'тарифы 2018 (1)'!AF209</f>
        <v>240</v>
      </c>
      <c r="W209" s="173">
        <f>'тарифы 2018 (1)'!AH209</f>
        <v>184.1</v>
      </c>
      <c r="X209" s="173">
        <f>'тарифы 2018 (1)'!AJ209</f>
        <v>189.33</v>
      </c>
      <c r="Y209" s="173">
        <v>202</v>
      </c>
      <c r="Z209" s="173">
        <f>'тарифы 2018 (1)'!AN209</f>
        <v>280.52</v>
      </c>
      <c r="AA209" s="173">
        <f>'тарифы 2018 (1)'!AP209</f>
        <v>306.952</v>
      </c>
      <c r="AB209" s="173">
        <f>'тарифы 2018 (1)'!AR209</f>
        <v>262</v>
      </c>
      <c r="AC209" s="173">
        <f>'тарифы 2018 (1)'!AT209</f>
        <v>232.14</v>
      </c>
      <c r="AD209" s="173">
        <f>'тарифы 2018 (1)'!AV209</f>
        <v>260.8</v>
      </c>
      <c r="AE209" s="173">
        <f>'тарифы 2018 (1)'!AX209</f>
        <v>179</v>
      </c>
      <c r="AF209" s="173">
        <f>'тарифы 2018 (1)'!AZ209</f>
        <v>313.5593220338983</v>
      </c>
      <c r="AG209" s="173">
        <f>'тарифы 2018 (1)'!BB209</f>
        <v>340</v>
      </c>
      <c r="AH209" s="173">
        <f>'тарифы 2018 (1)'!BD209</f>
        <v>458</v>
      </c>
      <c r="AI209" s="173">
        <f>'тарифы 2018 (1)'!BF209</f>
        <v>254</v>
      </c>
      <c r="AJ209" s="173">
        <f>'тарифы 2018 (1)'!BH209</f>
        <v>286</v>
      </c>
      <c r="AK209" s="173">
        <f>'тарифы 2018 (1)'!BJ209</f>
        <v>182.2</v>
      </c>
      <c r="AL209" s="173">
        <f>'тарифы 2018 (1)'!BL209</f>
        <v>166</v>
      </c>
      <c r="AM209" s="173">
        <f>'тарифы 2018 (1)'!BN209</f>
        <v>260</v>
      </c>
      <c r="AN209" s="173">
        <f>'тарифы 2018 (1)'!BP209</f>
        <v>388.3</v>
      </c>
      <c r="AO209" s="325">
        <f t="shared" ref="AO209:AO272" si="24">AVERAGE(L209:AN209)</f>
        <v>288.86002678755148</v>
      </c>
      <c r="AP209" s="300" t="e">
        <f t="shared" ref="AP209:AP272" si="25">AO209*100/J209</f>
        <v>#REF!</v>
      </c>
    </row>
    <row r="210" spans="1:42" s="195" customFormat="1" ht="41.25" customHeight="1" thickBot="1" x14ac:dyDescent="0.3">
      <c r="A210" s="205">
        <v>134</v>
      </c>
      <c r="B210" s="24" t="s">
        <v>200</v>
      </c>
      <c r="C210" s="1390" t="s">
        <v>3</v>
      </c>
      <c r="D210" s="1390"/>
      <c r="E210" s="141" t="s">
        <v>8</v>
      </c>
      <c r="F210" s="224" t="e">
        <f>#REF!</f>
        <v>#REF!</v>
      </c>
      <c r="G210" s="141">
        <v>2.1</v>
      </c>
      <c r="H210" s="206" t="e">
        <f t="shared" si="23"/>
        <v>#REF!</v>
      </c>
      <c r="I210" s="206" t="e">
        <f>(H210*($I$9+#REF!))+H210</f>
        <v>#REF!</v>
      </c>
      <c r="J210" s="803" t="e">
        <f>'тарифы 2018 (1)'!J210</f>
        <v>#REF!</v>
      </c>
      <c r="K210" s="275" t="e">
        <f>ROUND(I210*#REF!*#REF!*#REF!,0)</f>
        <v>#REF!</v>
      </c>
      <c r="L210" s="173">
        <f>'тарифы 2018 (1)'!L210</f>
        <v>1216</v>
      </c>
      <c r="M210" s="173">
        <f>'тарифы 2018 (1)'!N210</f>
        <v>912.44629254960284</v>
      </c>
      <c r="N210" s="173">
        <f>'тарифы 2018 (1)'!P210</f>
        <v>1343</v>
      </c>
      <c r="O210" s="173">
        <f>'тарифы 2018 (1)'!R210</f>
        <v>1210.6412867181184</v>
      </c>
      <c r="P210" s="173">
        <f>'тарифы 2018 (1)'!T210</f>
        <v>2128</v>
      </c>
      <c r="Q210" s="173">
        <f>'тарифы 2018 (1)'!V210</f>
        <v>988.4380184059612</v>
      </c>
      <c r="R210" s="173"/>
      <c r="S210" s="173">
        <f>'тарифы 2018 (1)'!Z210</f>
        <v>1618.43</v>
      </c>
      <c r="T210" s="173">
        <f>'тарифы 2018 (1)'!AB210</f>
        <v>2235</v>
      </c>
      <c r="U210" s="173">
        <f>'тарифы 2018 (1)'!AD210</f>
        <v>1376</v>
      </c>
      <c r="V210" s="173">
        <f>'тарифы 2018 (1)'!AF210</f>
        <v>1007</v>
      </c>
      <c r="W210" s="173">
        <f>'тарифы 2018 (1)'!AH210</f>
        <v>772.99</v>
      </c>
      <c r="X210" s="173">
        <f>'тарифы 2018 (1)'!AJ210</f>
        <v>794.96</v>
      </c>
      <c r="Y210" s="173">
        <v>346</v>
      </c>
      <c r="Z210" s="173">
        <f>'тарифы 2018 (1)'!AN210</f>
        <v>1178.2</v>
      </c>
      <c r="AA210" s="173">
        <f>'тарифы 2018 (1)'!AP210</f>
        <v>2209.8469999999998</v>
      </c>
      <c r="AB210" s="173">
        <f>'тарифы 2018 (1)'!AR210</f>
        <v>1101</v>
      </c>
      <c r="AC210" s="173">
        <f>'тарифы 2018 (1)'!AT210</f>
        <v>974.97</v>
      </c>
      <c r="AD210" s="173">
        <f>'тарифы 2018 (1)'!AV210</f>
        <v>1096</v>
      </c>
      <c r="AE210" s="173">
        <f>'тарифы 2018 (1)'!AX210</f>
        <v>754</v>
      </c>
      <c r="AF210" s="173">
        <f>'тарифы 2018 (1)'!AZ210</f>
        <v>1512.71186440678</v>
      </c>
      <c r="AG210" s="173">
        <f>'тарифы 2018 (1)'!BB210</f>
        <v>1429</v>
      </c>
      <c r="AH210" s="173">
        <f>'тарифы 2018 (1)'!BD210</f>
        <v>1923</v>
      </c>
      <c r="AI210" s="173">
        <f>'тарифы 2018 (1)'!BF210</f>
        <v>1067</v>
      </c>
      <c r="AJ210" s="173">
        <f>'тарифы 2018 (1)'!BH210</f>
        <v>1200</v>
      </c>
      <c r="AK210" s="173">
        <f>'тарифы 2018 (1)'!BJ210</f>
        <v>764.41</v>
      </c>
      <c r="AL210" s="173">
        <f>'тарифы 2018 (1)'!BL210</f>
        <v>697</v>
      </c>
      <c r="AM210" s="173">
        <f>'тарифы 2018 (1)'!BN210</f>
        <v>1091</v>
      </c>
      <c r="AN210" s="173">
        <f>'тарифы 2018 (1)'!BP210</f>
        <v>1632.4</v>
      </c>
      <c r="AO210" s="325">
        <f t="shared" si="24"/>
        <v>1234.9801593600166</v>
      </c>
      <c r="AP210" s="300" t="e">
        <f t="shared" si="25"/>
        <v>#REF!</v>
      </c>
    </row>
    <row r="211" spans="1:42" s="195" customFormat="1" ht="41.25" customHeight="1" thickBot="1" x14ac:dyDescent="0.3">
      <c r="A211" s="205">
        <v>135</v>
      </c>
      <c r="B211" s="24" t="s">
        <v>201</v>
      </c>
      <c r="C211" s="1390" t="s">
        <v>3</v>
      </c>
      <c r="D211" s="1390"/>
      <c r="E211" s="141" t="s">
        <v>8</v>
      </c>
      <c r="F211" s="224" t="e">
        <f>#REF!</f>
        <v>#REF!</v>
      </c>
      <c r="G211" s="141">
        <v>1.75</v>
      </c>
      <c r="H211" s="206" t="e">
        <f t="shared" si="23"/>
        <v>#REF!</v>
      </c>
      <c r="I211" s="206" t="e">
        <f>(H211*($I$9+#REF!))+H211</f>
        <v>#REF!</v>
      </c>
      <c r="J211" s="803" t="e">
        <f>'тарифы 2018 (1)'!J211</f>
        <v>#REF!</v>
      </c>
      <c r="K211" s="275" t="e">
        <f>ROUND(I211*#REF!*#REF!*#REF!,0)</f>
        <v>#REF!</v>
      </c>
      <c r="L211" s="173">
        <f>'тарифы 2018 (1)'!L211</f>
        <v>1013</v>
      </c>
      <c r="M211" s="173">
        <f>'тарифы 2018 (1)'!N211</f>
        <v>760.37191045800228</v>
      </c>
      <c r="N211" s="173">
        <f>'тарифы 2018 (1)'!P211</f>
        <v>1119</v>
      </c>
      <c r="O211" s="173">
        <f>'тарифы 2018 (1)'!R211</f>
        <v>1008.8677389317654</v>
      </c>
      <c r="P211" s="173">
        <f>'тарифы 2018 (1)'!T211</f>
        <v>1773</v>
      </c>
      <c r="Q211" s="173">
        <f>'тарифы 2018 (1)'!V211</f>
        <v>823.69834867163422</v>
      </c>
      <c r="R211" s="173"/>
      <c r="S211" s="173">
        <f>'тарифы 2018 (1)'!Z211</f>
        <v>1348.69</v>
      </c>
      <c r="T211" s="173">
        <f>'тарифы 2018 (1)'!AB211</f>
        <v>1862</v>
      </c>
      <c r="U211" s="173">
        <f>'тарифы 2018 (1)'!AD211</f>
        <v>1147</v>
      </c>
      <c r="V211" s="173">
        <f>'тарифы 2018 (1)'!AF211</f>
        <v>839</v>
      </c>
      <c r="W211" s="173">
        <f>'тарифы 2018 (1)'!AH211</f>
        <v>644.34</v>
      </c>
      <c r="X211" s="173">
        <f>'тарифы 2018 (1)'!AJ211</f>
        <v>662.12</v>
      </c>
      <c r="Y211" s="173">
        <v>144</v>
      </c>
      <c r="Z211" s="173">
        <f>'тарифы 2018 (1)'!AN211</f>
        <v>981.84</v>
      </c>
      <c r="AA211" s="173">
        <f>'тарифы 2018 (1)'!AP211</f>
        <v>1074.3319999999999</v>
      </c>
      <c r="AB211" s="173">
        <f>'тарифы 2018 (1)'!AR211</f>
        <v>917</v>
      </c>
      <c r="AC211" s="173">
        <f>'тарифы 2018 (1)'!AT211</f>
        <v>812.47</v>
      </c>
      <c r="AD211" s="173">
        <f>'тарифы 2018 (1)'!AV211</f>
        <v>913.6</v>
      </c>
      <c r="AE211" s="173">
        <f>'тарифы 2018 (1)'!AX211</f>
        <v>628</v>
      </c>
      <c r="AF211" s="173">
        <f>'тарифы 2018 (1)'!AZ211</f>
        <v>1262.71186440678</v>
      </c>
      <c r="AG211" s="173">
        <f>'тарифы 2018 (1)'!BB211</f>
        <v>1191</v>
      </c>
      <c r="AH211" s="173">
        <f>'тарифы 2018 (1)'!BD211</f>
        <v>1602</v>
      </c>
      <c r="AI211" s="173">
        <f>'тарифы 2018 (1)'!BF211</f>
        <v>889</v>
      </c>
      <c r="AJ211" s="173">
        <f>'тарифы 2018 (1)'!BH211</f>
        <v>1000</v>
      </c>
      <c r="AK211" s="173">
        <f>'тарифы 2018 (1)'!BJ211</f>
        <v>637.29</v>
      </c>
      <c r="AL211" s="173">
        <f>'тарифы 2018 (1)'!BL211</f>
        <v>581</v>
      </c>
      <c r="AM211" s="173">
        <f>'тарифы 2018 (1)'!BN211</f>
        <v>909</v>
      </c>
      <c r="AN211" s="173">
        <f>'тарифы 2018 (1)'!BP211</f>
        <v>1360.7</v>
      </c>
      <c r="AO211" s="325">
        <f t="shared" si="24"/>
        <v>996.60828080243516</v>
      </c>
      <c r="AP211" s="300" t="e">
        <f t="shared" si="25"/>
        <v>#REF!</v>
      </c>
    </row>
    <row r="212" spans="1:42" s="195" customFormat="1" ht="41.25" customHeight="1" thickBot="1" x14ac:dyDescent="0.3">
      <c r="A212" s="205">
        <v>136</v>
      </c>
      <c r="B212" s="24" t="s">
        <v>202</v>
      </c>
      <c r="C212" s="1390" t="s">
        <v>3</v>
      </c>
      <c r="D212" s="1390"/>
      <c r="E212" s="141" t="s">
        <v>8</v>
      </c>
      <c r="F212" s="224" t="e">
        <f>#REF!</f>
        <v>#REF!</v>
      </c>
      <c r="G212" s="141">
        <v>1.85</v>
      </c>
      <c r="H212" s="206" t="e">
        <f t="shared" si="23"/>
        <v>#REF!</v>
      </c>
      <c r="I212" s="206" t="e">
        <f>(H212*($I$9+#REF!))+H212</f>
        <v>#REF!</v>
      </c>
      <c r="J212" s="803" t="e">
        <f>'тарифы 2018 (1)'!J212</f>
        <v>#REF!</v>
      </c>
      <c r="K212" s="275" t="e">
        <f>ROUND(I212*#REF!*#REF!*#REF!,0)</f>
        <v>#REF!</v>
      </c>
      <c r="L212" s="173">
        <f>'тарифы 2018 (1)'!L212</f>
        <v>1071</v>
      </c>
      <c r="M212" s="173">
        <f>'тарифы 2018 (1)'!N212</f>
        <v>803.82173391274523</v>
      </c>
      <c r="N212" s="173">
        <f>'тарифы 2018 (1)'!P212</f>
        <v>1183</v>
      </c>
      <c r="O212" s="173">
        <f>'тарифы 2018 (1)'!R212</f>
        <v>1066.5173240135803</v>
      </c>
      <c r="P212" s="173">
        <f>'тарифы 2018 (1)'!T212</f>
        <v>1874</v>
      </c>
      <c r="Q212" s="173">
        <f>'тарифы 2018 (1)'!V212</f>
        <v>870.76682573858466</v>
      </c>
      <c r="R212" s="173"/>
      <c r="S212" s="173">
        <f>'тарифы 2018 (1)'!Z212</f>
        <v>1425.76</v>
      </c>
      <c r="T212" s="173">
        <f>'тарифы 2018 (1)'!AB212</f>
        <v>1968</v>
      </c>
      <c r="U212" s="173">
        <f>'тарифы 2018 (1)'!AD212</f>
        <v>1212</v>
      </c>
      <c r="V212" s="173">
        <f>'тарифы 2018 (1)'!AF212</f>
        <v>887</v>
      </c>
      <c r="W212" s="173">
        <f>'тарифы 2018 (1)'!AH212</f>
        <v>680.95</v>
      </c>
      <c r="X212" s="173">
        <f>'тарифы 2018 (1)'!AJ212</f>
        <v>699.77</v>
      </c>
      <c r="Y212" s="173">
        <v>202</v>
      </c>
      <c r="Z212" s="173">
        <f>'тарифы 2018 (1)'!AN212</f>
        <v>1037.94</v>
      </c>
      <c r="AA212" s="173">
        <f>'тарифы 2018 (1)'!AP212</f>
        <v>1135.5149999999999</v>
      </c>
      <c r="AB212" s="173">
        <f>'тарифы 2018 (1)'!AR212</f>
        <v>970</v>
      </c>
      <c r="AC212" s="173">
        <f>'тарифы 2018 (1)'!AT212</f>
        <v>858.9</v>
      </c>
      <c r="AD212" s="173">
        <f>'тарифы 2018 (1)'!AV212</f>
        <v>966.40000000000009</v>
      </c>
      <c r="AE212" s="173">
        <f>'тарифы 2018 (1)'!AX212</f>
        <v>664</v>
      </c>
      <c r="AF212" s="173">
        <f>'тарифы 2018 (1)'!AZ212</f>
        <v>1334.7457627118642</v>
      </c>
      <c r="AG212" s="173">
        <f>'тарифы 2018 (1)'!BB212</f>
        <v>1259</v>
      </c>
      <c r="AH212" s="173">
        <f>'тарифы 2018 (1)'!BD212</f>
        <v>1694</v>
      </c>
      <c r="AI212" s="173">
        <f>'тарифы 2018 (1)'!BF212</f>
        <v>940</v>
      </c>
      <c r="AJ212" s="173">
        <f>'тарифы 2018 (1)'!BH212</f>
        <v>1057</v>
      </c>
      <c r="AK212" s="173">
        <f>'тарифы 2018 (1)'!BJ212</f>
        <v>673.73</v>
      </c>
      <c r="AL212" s="173">
        <f>'тарифы 2018 (1)'!BL212</f>
        <v>614</v>
      </c>
      <c r="AM212" s="173">
        <f>'тарифы 2018 (1)'!BN212</f>
        <v>961</v>
      </c>
      <c r="AN212" s="173">
        <f>'тарифы 2018 (1)'!BP212</f>
        <v>1437.7</v>
      </c>
      <c r="AO212" s="325">
        <f t="shared" si="24"/>
        <v>1055.3041659420278</v>
      </c>
      <c r="AP212" s="300" t="e">
        <f t="shared" si="25"/>
        <v>#REF!</v>
      </c>
    </row>
    <row r="213" spans="1:42" s="195" customFormat="1" ht="41.25" customHeight="1" thickBot="1" x14ac:dyDescent="0.3">
      <c r="A213" s="205">
        <v>137</v>
      </c>
      <c r="B213" s="24" t="s">
        <v>203</v>
      </c>
      <c r="C213" s="1390" t="s">
        <v>3</v>
      </c>
      <c r="D213" s="1390"/>
      <c r="E213" s="141" t="s">
        <v>8</v>
      </c>
      <c r="F213" s="224" t="e">
        <f>#REF!</f>
        <v>#REF!</v>
      </c>
      <c r="G213" s="141">
        <v>4</v>
      </c>
      <c r="H213" s="206" t="e">
        <f t="shared" si="23"/>
        <v>#REF!</v>
      </c>
      <c r="I213" s="206" t="e">
        <f>(H213*($I$9+#REF!))+H213</f>
        <v>#REF!</v>
      </c>
      <c r="J213" s="803" t="e">
        <f>'тарифы 2018 (1)'!J213</f>
        <v>#REF!</v>
      </c>
      <c r="K213" s="275" t="e">
        <f>ROUND(I213*#REF!*#REF!*#REF!,0)</f>
        <v>#REF!</v>
      </c>
      <c r="L213" s="173">
        <f>'тарифы 2018 (1)'!L213</f>
        <v>2316</v>
      </c>
      <c r="M213" s="173">
        <f>'тарифы 2018 (1)'!N213</f>
        <v>1737.9929381897196</v>
      </c>
      <c r="N213" s="173">
        <f>'тарифы 2018 (1)'!P213</f>
        <v>2558</v>
      </c>
      <c r="O213" s="173">
        <f>'тарифы 2018 (1)'!R213</f>
        <v>2305.9834032726062</v>
      </c>
      <c r="P213" s="173">
        <f>'тарифы 2018 (1)'!T213</f>
        <v>4052</v>
      </c>
      <c r="Q213" s="173">
        <f>'тарифы 2018 (1)'!V213</f>
        <v>1882.7390826780211</v>
      </c>
      <c r="R213" s="173"/>
      <c r="S213" s="173">
        <f>'тарифы 2018 (1)'!Z213</f>
        <v>3082.73</v>
      </c>
      <c r="T213" s="173">
        <f>'тарифы 2018 (1)'!AB213</f>
        <v>4256</v>
      </c>
      <c r="U213" s="173">
        <f>'тарифы 2018 (1)'!AD213</f>
        <v>2621</v>
      </c>
      <c r="V213" s="173">
        <f>'тарифы 2018 (1)'!AF213</f>
        <v>1917</v>
      </c>
      <c r="W213" s="173">
        <f>'тарифы 2018 (1)'!AH213</f>
        <v>1472.77</v>
      </c>
      <c r="X213" s="173">
        <f>'тарифы 2018 (1)'!AJ213</f>
        <v>1513.56</v>
      </c>
      <c r="Y213" s="173">
        <v>721</v>
      </c>
      <c r="Z213" s="173">
        <f>'тарифы 2018 (1)'!AN213</f>
        <v>2244.1999999999998</v>
      </c>
      <c r="AA213" s="173">
        <f>'тарифы 2018 (1)'!AP213</f>
        <v>2455.616</v>
      </c>
      <c r="AB213" s="173">
        <f>'тарифы 2018 (1)'!AR213</f>
        <v>2097</v>
      </c>
      <c r="AC213" s="173">
        <f>'тарифы 2018 (1)'!AT213</f>
        <v>1857.08</v>
      </c>
      <c r="AD213" s="173">
        <f>'тарифы 2018 (1)'!AV213</f>
        <v>2088</v>
      </c>
      <c r="AE213" s="173">
        <f>'тарифы 2018 (1)'!AX213</f>
        <v>1436</v>
      </c>
      <c r="AF213" s="173">
        <f>'тарифы 2018 (1)'!AZ213</f>
        <v>2881.3559322033898</v>
      </c>
      <c r="AG213" s="173">
        <f>'тарифы 2018 (1)'!BB213</f>
        <v>2722</v>
      </c>
      <c r="AH213" s="173">
        <f>'тарифы 2018 (1)'!BD213</f>
        <v>3662</v>
      </c>
      <c r="AI213" s="173">
        <f>'тарифы 2018 (1)'!BF213</f>
        <v>2032</v>
      </c>
      <c r="AJ213" s="173">
        <f>'тарифы 2018 (1)'!BH213</f>
        <v>2286</v>
      </c>
      <c r="AK213" s="173">
        <f>'тарифы 2018 (1)'!BJ213</f>
        <v>1455.93</v>
      </c>
      <c r="AL213" s="173">
        <f>'тарифы 2018 (1)'!BL213</f>
        <v>1328</v>
      </c>
      <c r="AM213" s="173">
        <f>'тарифы 2018 (1)'!BN213</f>
        <v>2078</v>
      </c>
      <c r="AN213" s="173">
        <f>'тарифы 2018 (1)'!BP213</f>
        <v>3109.7000000000003</v>
      </c>
      <c r="AO213" s="325">
        <f t="shared" si="24"/>
        <v>2291.7734770122765</v>
      </c>
      <c r="AP213" s="300" t="e">
        <f t="shared" si="25"/>
        <v>#REF!</v>
      </c>
    </row>
    <row r="214" spans="1:42" s="195" customFormat="1" ht="41.25" customHeight="1" thickBot="1" x14ac:dyDescent="0.3">
      <c r="A214" s="205">
        <v>138</v>
      </c>
      <c r="B214" s="24" t="s">
        <v>204</v>
      </c>
      <c r="C214" s="1390" t="s">
        <v>3</v>
      </c>
      <c r="D214" s="1390"/>
      <c r="E214" s="141" t="s">
        <v>8</v>
      </c>
      <c r="F214" s="224" t="e">
        <f>#REF!</f>
        <v>#REF!</v>
      </c>
      <c r="G214" s="141">
        <v>1.5</v>
      </c>
      <c r="H214" s="206" t="e">
        <f t="shared" si="23"/>
        <v>#REF!</v>
      </c>
      <c r="I214" s="206" t="e">
        <f>(H214*($I$9+#REF!))+H214</f>
        <v>#REF!</v>
      </c>
      <c r="J214" s="803" t="e">
        <f>'тарифы 2018 (1)'!J214</f>
        <v>#REF!</v>
      </c>
      <c r="K214" s="275" t="e">
        <f>ROUND(I214*#REF!*#REF!*#REF!,0)</f>
        <v>#REF!</v>
      </c>
      <c r="L214" s="173">
        <f>'тарифы 2018 (1)'!L214</f>
        <v>869</v>
      </c>
      <c r="M214" s="173">
        <f>'тарифы 2018 (1)'!N214</f>
        <v>651.74735182114489</v>
      </c>
      <c r="N214" s="173">
        <f>'тарифы 2018 (1)'!P214</f>
        <v>959</v>
      </c>
      <c r="O214" s="173">
        <f>'тарифы 2018 (1)'!R214</f>
        <v>864.74377622722716</v>
      </c>
      <c r="P214" s="173">
        <f>'тарифы 2018 (1)'!T214</f>
        <v>1520</v>
      </c>
      <c r="Q214" s="173">
        <f>'тарифы 2018 (1)'!V214</f>
        <v>706.0271560042579</v>
      </c>
      <c r="R214" s="173"/>
      <c r="S214" s="173">
        <f>'тарифы 2018 (1)'!Z214</f>
        <v>1156.02</v>
      </c>
      <c r="T214" s="173">
        <f>'тарифы 2018 (1)'!AB214</f>
        <v>1597</v>
      </c>
      <c r="U214" s="173">
        <f>'тарифы 2018 (1)'!AD214</f>
        <v>983</v>
      </c>
      <c r="V214" s="173">
        <f>'тарифы 2018 (1)'!AF214</f>
        <v>719</v>
      </c>
      <c r="W214" s="173">
        <f>'тарифы 2018 (1)'!AH214</f>
        <v>552.29</v>
      </c>
      <c r="X214" s="173">
        <f>'тарифы 2018 (1)'!AJ214</f>
        <v>567.98</v>
      </c>
      <c r="Y214" s="173">
        <v>721</v>
      </c>
      <c r="Z214" s="173">
        <f>'тарифы 2018 (1)'!AN214</f>
        <v>841.57</v>
      </c>
      <c r="AA214" s="173">
        <f>'тарифы 2018 (1)'!AP214</f>
        <v>920.85599999999988</v>
      </c>
      <c r="AB214" s="173">
        <f>'тарифы 2018 (1)'!AR214</f>
        <v>786</v>
      </c>
      <c r="AC214" s="173">
        <f>'тарифы 2018 (1)'!AT214</f>
        <v>696.41</v>
      </c>
      <c r="AD214" s="173">
        <f>'тарифы 2018 (1)'!AV214</f>
        <v>782.40000000000009</v>
      </c>
      <c r="AE214" s="173">
        <f>'тарифы 2018 (1)'!AX214</f>
        <v>538</v>
      </c>
      <c r="AF214" s="173">
        <f>'тарифы 2018 (1)'!AZ214</f>
        <v>1080.5084745762713</v>
      </c>
      <c r="AG214" s="173">
        <f>'тарифы 2018 (1)'!BB214</f>
        <v>1021</v>
      </c>
      <c r="AH214" s="173">
        <f>'тарифы 2018 (1)'!BD214</f>
        <v>1373</v>
      </c>
      <c r="AI214" s="173">
        <f>'тарифы 2018 (1)'!BF214</f>
        <v>762</v>
      </c>
      <c r="AJ214" s="173">
        <f>'тарифы 2018 (1)'!BH214</f>
        <v>857</v>
      </c>
      <c r="AK214" s="173">
        <f>'тарифы 2018 (1)'!BJ214</f>
        <v>545.76</v>
      </c>
      <c r="AL214" s="173">
        <f>'тарифы 2018 (1)'!BL214</f>
        <v>498</v>
      </c>
      <c r="AM214" s="173">
        <f>'тарифы 2018 (1)'!BN214</f>
        <v>779</v>
      </c>
      <c r="AN214" s="173">
        <f>'тарифы 2018 (1)'!BP214</f>
        <v>1166</v>
      </c>
      <c r="AO214" s="325">
        <f t="shared" si="24"/>
        <v>875.51116995103223</v>
      </c>
      <c r="AP214" s="300" t="e">
        <f t="shared" si="25"/>
        <v>#REF!</v>
      </c>
    </row>
    <row r="215" spans="1:42" s="195" customFormat="1" ht="41.25" customHeight="1" thickBot="1" x14ac:dyDescent="0.3">
      <c r="A215" s="205">
        <v>139</v>
      </c>
      <c r="B215" s="24" t="s">
        <v>205</v>
      </c>
      <c r="C215" s="1390" t="s">
        <v>3</v>
      </c>
      <c r="D215" s="1390"/>
      <c r="E215" s="141" t="s">
        <v>8</v>
      </c>
      <c r="F215" s="224" t="e">
        <f>#REF!</f>
        <v>#REF!</v>
      </c>
      <c r="G215" s="141">
        <v>1</v>
      </c>
      <c r="H215" s="206" t="e">
        <f t="shared" si="23"/>
        <v>#REF!</v>
      </c>
      <c r="I215" s="206" t="e">
        <f>(H215*($I$9+#REF!))+H215</f>
        <v>#REF!</v>
      </c>
      <c r="J215" s="803" t="e">
        <f>'тарифы 2018 (1)'!J215</f>
        <v>#REF!</v>
      </c>
      <c r="K215" s="275" t="e">
        <f>ROUND(I215*#REF!*#REF!*#REF!,0)</f>
        <v>#REF!</v>
      </c>
      <c r="L215" s="173">
        <f>'тарифы 2018 (1)'!L215</f>
        <v>579</v>
      </c>
      <c r="M215" s="173">
        <f>'тарифы 2018 (1)'!N215</f>
        <v>434.49823454742989</v>
      </c>
      <c r="N215" s="173">
        <f>'тарифы 2018 (1)'!P215</f>
        <v>640</v>
      </c>
      <c r="O215" s="173">
        <f>'тарифы 2018 (1)'!R215</f>
        <v>576.49585081815155</v>
      </c>
      <c r="P215" s="173">
        <f>'тарифы 2018 (1)'!T215</f>
        <v>1013</v>
      </c>
      <c r="Q215" s="173">
        <f>'тарифы 2018 (1)'!V215</f>
        <v>470.68477066950527</v>
      </c>
      <c r="R215" s="173"/>
      <c r="S215" s="173">
        <f>'тарифы 2018 (1)'!Z215</f>
        <v>770.68</v>
      </c>
      <c r="T215" s="173">
        <f>'тарифы 2018 (1)'!AB215</f>
        <v>1064</v>
      </c>
      <c r="U215" s="173">
        <f>'тарифы 2018 (1)'!AD215</f>
        <v>655</v>
      </c>
      <c r="V215" s="173">
        <f>'тарифы 2018 (1)'!AF215</f>
        <v>479</v>
      </c>
      <c r="W215" s="173">
        <f>'тарифы 2018 (1)'!AH215</f>
        <v>368.19</v>
      </c>
      <c r="X215" s="173">
        <f>'тарифы 2018 (1)'!AJ215</f>
        <v>378.65</v>
      </c>
      <c r="Y215" s="173">
        <v>807</v>
      </c>
      <c r="Z215" s="173">
        <f>'тарифы 2018 (1)'!AN215</f>
        <v>561.04999999999995</v>
      </c>
      <c r="AA215" s="173">
        <f>'тарифы 2018 (1)'!AP215</f>
        <v>613.904</v>
      </c>
      <c r="AB215" s="173">
        <f>'тарифы 2018 (1)'!AR215</f>
        <v>524</v>
      </c>
      <c r="AC215" s="173">
        <f>'тарифы 2018 (1)'!AT215</f>
        <v>464.27</v>
      </c>
      <c r="AD215" s="173">
        <f>'тарифы 2018 (1)'!AV215</f>
        <v>521.6</v>
      </c>
      <c r="AE215" s="173">
        <f>'тарифы 2018 (1)'!AX215</f>
        <v>359</v>
      </c>
      <c r="AF215" s="173">
        <f>'тарифы 2018 (1)'!AZ215</f>
        <v>622.03389830508479</v>
      </c>
      <c r="AG215" s="173">
        <f>'тарифы 2018 (1)'!BB215</f>
        <v>681</v>
      </c>
      <c r="AH215" s="173">
        <f>'тарифы 2018 (1)'!BD215</f>
        <v>916</v>
      </c>
      <c r="AI215" s="173">
        <f>'тарифы 2018 (1)'!BF215</f>
        <v>508</v>
      </c>
      <c r="AJ215" s="173">
        <f>'тарифы 2018 (1)'!BH215</f>
        <v>572</v>
      </c>
      <c r="AK215" s="173">
        <f>'тарифы 2018 (1)'!BJ215</f>
        <v>364.41</v>
      </c>
      <c r="AL215" s="173">
        <f>'тарифы 2018 (1)'!BL215</f>
        <v>332</v>
      </c>
      <c r="AM215" s="173">
        <f>'тарифы 2018 (1)'!BN215</f>
        <v>519</v>
      </c>
      <c r="AN215" s="173">
        <f>'тарифы 2018 (1)'!BP215</f>
        <v>777.7</v>
      </c>
      <c r="AO215" s="325">
        <f t="shared" si="24"/>
        <v>591.86309836929183</v>
      </c>
      <c r="AP215" s="300" t="e">
        <f t="shared" si="25"/>
        <v>#REF!</v>
      </c>
    </row>
    <row r="216" spans="1:42" s="195" customFormat="1" ht="41.25" customHeight="1" thickBot="1" x14ac:dyDescent="0.3">
      <c r="A216" s="205">
        <v>140</v>
      </c>
      <c r="B216" s="24" t="s">
        <v>206</v>
      </c>
      <c r="C216" s="1390" t="s">
        <v>3</v>
      </c>
      <c r="D216" s="1390"/>
      <c r="E216" s="141" t="s">
        <v>8</v>
      </c>
      <c r="F216" s="224" t="e">
        <f>#REF!</f>
        <v>#REF!</v>
      </c>
      <c r="G216" s="141">
        <v>2</v>
      </c>
      <c r="H216" s="206" t="e">
        <f t="shared" si="23"/>
        <v>#REF!</v>
      </c>
      <c r="I216" s="206" t="e">
        <f>(H216*($I$9+#REF!))+H216</f>
        <v>#REF!</v>
      </c>
      <c r="J216" s="803" t="e">
        <f>'тарифы 2018 (1)'!J216</f>
        <v>#REF!</v>
      </c>
      <c r="K216" s="275" t="e">
        <f>ROUND(I216*#REF!*#REF!*#REF!,0)</f>
        <v>#REF!</v>
      </c>
      <c r="L216" s="173">
        <f>'тарифы 2018 (1)'!L216</f>
        <v>1158</v>
      </c>
      <c r="M216" s="173">
        <f>'тарифы 2018 (1)'!N216</f>
        <v>868.99646909485978</v>
      </c>
      <c r="N216" s="173">
        <f>'тарифы 2018 (1)'!P216</f>
        <v>1279</v>
      </c>
      <c r="O216" s="173">
        <f>'тарифы 2018 (1)'!R216</f>
        <v>1152.9917016363031</v>
      </c>
      <c r="P216" s="173">
        <f>'тарифы 2018 (1)'!T216</f>
        <v>2026</v>
      </c>
      <c r="Q216" s="173">
        <f>'тарифы 2018 (1)'!V216</f>
        <v>941.36954133901054</v>
      </c>
      <c r="R216" s="173">
        <f>'тарифы 2018 (1)'!X216</f>
        <v>1408</v>
      </c>
      <c r="S216" s="173">
        <f>'тарифы 2018 (1)'!Z216</f>
        <v>1541.37</v>
      </c>
      <c r="T216" s="173">
        <f>'тарифы 2018 (1)'!AB216</f>
        <v>2129</v>
      </c>
      <c r="U216" s="173">
        <f>'тарифы 2018 (1)'!AD216</f>
        <v>1311</v>
      </c>
      <c r="V216" s="173">
        <f>'тарифы 2018 (1)'!AF216</f>
        <v>959</v>
      </c>
      <c r="W216" s="173">
        <f>'тарифы 2018 (1)'!AH216</f>
        <v>736.38</v>
      </c>
      <c r="X216" s="173">
        <f>'тарифы 2018 (1)'!AJ216</f>
        <v>757.3</v>
      </c>
      <c r="Y216" s="173">
        <v>807</v>
      </c>
      <c r="Z216" s="173">
        <f>'тарифы 2018 (1)'!AN216</f>
        <v>1122.0999999999999</v>
      </c>
      <c r="AA216" s="173">
        <f>'тарифы 2018 (1)'!AP216</f>
        <v>1227.808</v>
      </c>
      <c r="AB216" s="173">
        <f>'тарифы 2018 (1)'!AR216</f>
        <v>1048</v>
      </c>
      <c r="AC216" s="173">
        <f>'тарифы 2018 (1)'!AT216</f>
        <v>928.54</v>
      </c>
      <c r="AD216" s="173">
        <f>'тарифы 2018 (1)'!AV216</f>
        <v>1044.8</v>
      </c>
      <c r="AE216" s="173">
        <f>'тарифы 2018 (1)'!AX216</f>
        <v>718</v>
      </c>
      <c r="AF216" s="173">
        <f>'тарифы 2018 (1)'!AZ216</f>
        <v>1576.2711864406781</v>
      </c>
      <c r="AG216" s="173">
        <f>'тарифы 2018 (1)'!BB216</f>
        <v>1361</v>
      </c>
      <c r="AH216" s="173">
        <f>'тарифы 2018 (1)'!BD216</f>
        <v>1831</v>
      </c>
      <c r="AI216" s="173">
        <f>'тарифы 2018 (1)'!BF216</f>
        <v>1016</v>
      </c>
      <c r="AJ216" s="173">
        <f>'тарифы 2018 (1)'!BH216</f>
        <v>1143</v>
      </c>
      <c r="AK216" s="173">
        <f>'тарифы 2018 (1)'!BJ216</f>
        <v>727.97</v>
      </c>
      <c r="AL216" s="173">
        <f>'тарифы 2018 (1)'!BL216</f>
        <v>664</v>
      </c>
      <c r="AM216" s="173">
        <f>'тарифы 2018 (1)'!BN216</f>
        <v>1039</v>
      </c>
      <c r="AN216" s="173">
        <f>'тарифы 2018 (1)'!BP216</f>
        <v>1554.3000000000002</v>
      </c>
      <c r="AO216" s="325">
        <f t="shared" si="24"/>
        <v>1175.0757551210636</v>
      </c>
      <c r="AP216" s="300" t="e">
        <f t="shared" si="25"/>
        <v>#REF!</v>
      </c>
    </row>
    <row r="217" spans="1:42" s="195" customFormat="1" ht="41.25" customHeight="1" thickBot="1" x14ac:dyDescent="0.3">
      <c r="A217" s="205">
        <v>141</v>
      </c>
      <c r="B217" s="24" t="s">
        <v>207</v>
      </c>
      <c r="C217" s="1390" t="s">
        <v>3</v>
      </c>
      <c r="D217" s="1390"/>
      <c r="E217" s="141" t="s">
        <v>8</v>
      </c>
      <c r="F217" s="224" t="e">
        <f>#REF!</f>
        <v>#REF!</v>
      </c>
      <c r="G217" s="141">
        <v>1</v>
      </c>
      <c r="H217" s="206" t="e">
        <f t="shared" si="23"/>
        <v>#REF!</v>
      </c>
      <c r="I217" s="206" t="e">
        <f>(H217*($I$9+#REF!))+H217</f>
        <v>#REF!</v>
      </c>
      <c r="J217" s="803" t="e">
        <f>'тарифы 2018 (1)'!J217</f>
        <v>#REF!</v>
      </c>
      <c r="K217" s="275" t="e">
        <f>ROUND(I217*#REF!*#REF!*#REF!,0)</f>
        <v>#REF!</v>
      </c>
      <c r="L217" s="173">
        <f>'тарифы 2018 (1)'!L217</f>
        <v>579</v>
      </c>
      <c r="M217" s="173">
        <f>'тарифы 2018 (1)'!N217</f>
        <v>434.49823454742989</v>
      </c>
      <c r="N217" s="173">
        <f>'тарифы 2018 (1)'!P217</f>
        <v>640</v>
      </c>
      <c r="O217" s="173">
        <f>'тарифы 2018 (1)'!R217</f>
        <v>576.49585081815155</v>
      </c>
      <c r="P217" s="173">
        <f>'тарифы 2018 (1)'!T217</f>
        <v>1013</v>
      </c>
      <c r="Q217" s="173">
        <f>'тарифы 2018 (1)'!V217</f>
        <v>470.68477066950527</v>
      </c>
      <c r="R217" s="173">
        <f>'тарифы 2018 (1)'!X217</f>
        <v>572</v>
      </c>
      <c r="S217" s="173">
        <f>'тарифы 2018 (1)'!Z217</f>
        <v>770.68</v>
      </c>
      <c r="T217" s="173">
        <f>'тарифы 2018 (1)'!AB217</f>
        <v>1064</v>
      </c>
      <c r="U217" s="173">
        <f>'тарифы 2018 (1)'!AD217</f>
        <v>655</v>
      </c>
      <c r="V217" s="173">
        <f>'тарифы 2018 (1)'!AF217</f>
        <v>479</v>
      </c>
      <c r="W217" s="173">
        <f>'тарифы 2018 (1)'!AH217</f>
        <v>368.19</v>
      </c>
      <c r="X217" s="173">
        <f>'тарифы 2018 (1)'!AJ217</f>
        <v>378.65</v>
      </c>
      <c r="Y217" s="173">
        <v>277</v>
      </c>
      <c r="Z217" s="173">
        <f>'тарифы 2018 (1)'!AN217</f>
        <v>561.04999999999995</v>
      </c>
      <c r="AA217" s="173">
        <f>'тарифы 2018 (1)'!AP217</f>
        <v>613.904</v>
      </c>
      <c r="AB217" s="173">
        <f>'тарифы 2018 (1)'!AR217</f>
        <v>524</v>
      </c>
      <c r="AC217" s="173">
        <f>'тарифы 2018 (1)'!AT217</f>
        <v>464.27</v>
      </c>
      <c r="AD217" s="173">
        <f>'тарифы 2018 (1)'!AV217</f>
        <v>521.6</v>
      </c>
      <c r="AE217" s="173">
        <f>'тарифы 2018 (1)'!AX217</f>
        <v>359</v>
      </c>
      <c r="AF217" s="173">
        <f>'тарифы 2018 (1)'!AZ217</f>
        <v>622.03389830508479</v>
      </c>
      <c r="AG217" s="173">
        <f>'тарифы 2018 (1)'!BB217</f>
        <v>681</v>
      </c>
      <c r="AH217" s="173">
        <f>'тарифы 2018 (1)'!BD217</f>
        <v>916</v>
      </c>
      <c r="AI217" s="173">
        <f>'тарифы 2018 (1)'!BF217</f>
        <v>508</v>
      </c>
      <c r="AJ217" s="173">
        <f>'тарифы 2018 (1)'!BH217</f>
        <v>572</v>
      </c>
      <c r="AK217" s="173">
        <f>'тарифы 2018 (1)'!BJ217</f>
        <v>364.41</v>
      </c>
      <c r="AL217" s="173">
        <f>'тарифы 2018 (1)'!BL217</f>
        <v>332</v>
      </c>
      <c r="AM217" s="173">
        <f>'тарифы 2018 (1)'!BN217</f>
        <v>519</v>
      </c>
      <c r="AN217" s="173">
        <f>'тарифы 2018 (1)'!BP217</f>
        <v>777.7</v>
      </c>
      <c r="AO217" s="325">
        <f t="shared" si="24"/>
        <v>572.90230187379905</v>
      </c>
      <c r="AP217" s="300" t="e">
        <f t="shared" si="25"/>
        <v>#REF!</v>
      </c>
    </row>
    <row r="218" spans="1:42" s="195" customFormat="1" ht="41.25" customHeight="1" thickBot="1" x14ac:dyDescent="0.3">
      <c r="A218" s="205">
        <v>142</v>
      </c>
      <c r="B218" s="24" t="s">
        <v>356</v>
      </c>
      <c r="C218" s="1390" t="s">
        <v>3</v>
      </c>
      <c r="D218" s="1390"/>
      <c r="E218" s="141" t="s">
        <v>8</v>
      </c>
      <c r="F218" s="224" t="e">
        <f>#REF!</f>
        <v>#REF!</v>
      </c>
      <c r="G218" s="141">
        <v>0.96</v>
      </c>
      <c r="H218" s="206" t="e">
        <f t="shared" si="23"/>
        <v>#REF!</v>
      </c>
      <c r="I218" s="206" t="e">
        <f>(H218*($I$9+#REF!))+H218</f>
        <v>#REF!</v>
      </c>
      <c r="J218" s="803" t="e">
        <f>'тарифы 2018 (1)'!J218</f>
        <v>#REF!</v>
      </c>
      <c r="K218" s="275" t="e">
        <f>ROUND(I218*#REF!*#REF!*#REF!,0)</f>
        <v>#REF!</v>
      </c>
      <c r="L218" s="173">
        <f>'тарифы 2018 (1)'!L218</f>
        <v>556</v>
      </c>
      <c r="M218" s="173">
        <f>'тарифы 2018 (1)'!N218</f>
        <v>417.11830516553272</v>
      </c>
      <c r="N218" s="173">
        <f>'тарифы 2018 (1)'!P218</f>
        <v>614</v>
      </c>
      <c r="O218" s="173">
        <f>'тарифы 2018 (1)'!R218</f>
        <v>553.43601678542541</v>
      </c>
      <c r="P218" s="173">
        <f>'тарифы 2018 (1)'!T218</f>
        <v>973</v>
      </c>
      <c r="Q218" s="173">
        <f>'тарифы 2018 (1)'!V218</f>
        <v>451.85737984272498</v>
      </c>
      <c r="R218" s="173">
        <f>'тарифы 2018 (1)'!X218</f>
        <v>483</v>
      </c>
      <c r="S218" s="173">
        <f>'тарифы 2018 (1)'!Z218</f>
        <v>739.86</v>
      </c>
      <c r="T218" s="173">
        <f>'тарифы 2018 (1)'!AB218</f>
        <v>1022</v>
      </c>
      <c r="U218" s="173">
        <f>'тарифы 2018 (1)'!AD218</f>
        <v>629</v>
      </c>
      <c r="V218" s="173">
        <f>'тарифы 2018 (1)'!AF218</f>
        <v>460</v>
      </c>
      <c r="W218" s="173">
        <f>'тарифы 2018 (1)'!AH218</f>
        <v>353.55</v>
      </c>
      <c r="X218" s="173">
        <f>'тарифы 2018 (1)'!AJ218</f>
        <v>362.96</v>
      </c>
      <c r="Y218" s="173">
        <v>398</v>
      </c>
      <c r="Z218" s="173">
        <f>'тарифы 2018 (1)'!AN218</f>
        <v>538.61</v>
      </c>
      <c r="AA218" s="173">
        <f>'тарифы 2018 (1)'!AP218</f>
        <v>589.01599999999996</v>
      </c>
      <c r="AB218" s="173">
        <f>'тарифы 2018 (1)'!AR218</f>
        <v>503</v>
      </c>
      <c r="AC218" s="173">
        <f>'тарифы 2018 (1)'!AT218</f>
        <v>445.7</v>
      </c>
      <c r="AD218" s="173">
        <f>'тарифы 2018 (1)'!AV218</f>
        <v>500.8</v>
      </c>
      <c r="AE218" s="173">
        <f>'тарифы 2018 (1)'!AX218</f>
        <v>345</v>
      </c>
      <c r="AF218" s="173">
        <f>'тарифы 2018 (1)'!AZ218</f>
        <v>585.59322033898309</v>
      </c>
      <c r="AG218" s="173">
        <f>'тарифы 2018 (1)'!BB218</f>
        <v>653</v>
      </c>
      <c r="AH218" s="173">
        <f>'тарифы 2018 (1)'!BD218</f>
        <v>879</v>
      </c>
      <c r="AI218" s="173">
        <f>'тарифы 2018 (1)'!BF218</f>
        <v>488</v>
      </c>
      <c r="AJ218" s="173">
        <f>'тарифы 2018 (1)'!BH218</f>
        <v>549</v>
      </c>
      <c r="AK218" s="173">
        <f>'тарифы 2018 (1)'!BJ218</f>
        <v>349.15</v>
      </c>
      <c r="AL218" s="173">
        <f>'тарифы 2018 (1)'!BL218</f>
        <v>319</v>
      </c>
      <c r="AM218" s="173">
        <f>'тарифы 2018 (1)'!BN218</f>
        <v>499</v>
      </c>
      <c r="AN218" s="173">
        <f>'тарифы 2018 (1)'!BP218</f>
        <v>745.80000000000007</v>
      </c>
      <c r="AO218" s="325">
        <f t="shared" si="24"/>
        <v>551.84313524595404</v>
      </c>
      <c r="AP218" s="300" t="e">
        <f t="shared" si="25"/>
        <v>#REF!</v>
      </c>
    </row>
    <row r="219" spans="1:42" s="195" customFormat="1" ht="41.25" customHeight="1" thickBot="1" x14ac:dyDescent="0.3">
      <c r="A219" s="205">
        <v>143</v>
      </c>
      <c r="B219" s="24" t="s">
        <v>208</v>
      </c>
      <c r="C219" s="1390" t="s">
        <v>3</v>
      </c>
      <c r="D219" s="1390"/>
      <c r="E219" s="141" t="s">
        <v>8</v>
      </c>
      <c r="F219" s="224" t="e">
        <f>#REF!</f>
        <v>#REF!</v>
      </c>
      <c r="G219" s="141">
        <v>1</v>
      </c>
      <c r="H219" s="206" t="e">
        <f t="shared" si="23"/>
        <v>#REF!</v>
      </c>
      <c r="I219" s="206" t="e">
        <f>(H219*($I$9+#REF!))+H219</f>
        <v>#REF!</v>
      </c>
      <c r="J219" s="803" t="e">
        <f>'тарифы 2018 (1)'!J219</f>
        <v>#REF!</v>
      </c>
      <c r="K219" s="275" t="e">
        <f>ROUND(I219*#REF!*#REF!*#REF!,0)</f>
        <v>#REF!</v>
      </c>
      <c r="L219" s="173">
        <f>'тарифы 2018 (1)'!L219</f>
        <v>579</v>
      </c>
      <c r="M219" s="173">
        <f>'тарифы 2018 (1)'!N219</f>
        <v>434.49823454742989</v>
      </c>
      <c r="N219" s="173">
        <f>'тарифы 2018 (1)'!P219</f>
        <v>640</v>
      </c>
      <c r="O219" s="173">
        <f>'тарифы 2018 (1)'!R219</f>
        <v>576.49585081815155</v>
      </c>
      <c r="P219" s="173">
        <f>'тарифы 2018 (1)'!T219</f>
        <v>1013</v>
      </c>
      <c r="Q219" s="173">
        <f>'тарифы 2018 (1)'!V219</f>
        <v>470.68477066950527</v>
      </c>
      <c r="R219" s="173">
        <f>'тарифы 2018 (1)'!X219</f>
        <v>572</v>
      </c>
      <c r="S219" s="173">
        <f>'тарифы 2018 (1)'!Z219</f>
        <v>770.68</v>
      </c>
      <c r="T219" s="173">
        <f>'тарифы 2018 (1)'!AB219</f>
        <v>1064</v>
      </c>
      <c r="U219" s="173">
        <f>'тарифы 2018 (1)'!AD219</f>
        <v>655</v>
      </c>
      <c r="V219" s="173">
        <f>'тарифы 2018 (1)'!AF219</f>
        <v>479</v>
      </c>
      <c r="W219" s="173">
        <f>'тарифы 2018 (1)'!AH219</f>
        <v>368.19</v>
      </c>
      <c r="X219" s="173">
        <f>'тарифы 2018 (1)'!AJ219</f>
        <v>378.65</v>
      </c>
      <c r="Y219" s="173">
        <v>277</v>
      </c>
      <c r="Z219" s="173">
        <f>'тарифы 2018 (1)'!AN219</f>
        <v>561.04999999999995</v>
      </c>
      <c r="AA219" s="173">
        <f>'тарифы 2018 (1)'!AP219</f>
        <v>613.904</v>
      </c>
      <c r="AB219" s="173">
        <f>'тарифы 2018 (1)'!AR219</f>
        <v>524</v>
      </c>
      <c r="AC219" s="173">
        <f>'тарифы 2018 (1)'!AT219</f>
        <v>464.27</v>
      </c>
      <c r="AD219" s="173">
        <f>'тарифы 2018 (1)'!AV219</f>
        <v>521.6</v>
      </c>
      <c r="AE219" s="173">
        <f>'тарифы 2018 (1)'!AX219</f>
        <v>359</v>
      </c>
      <c r="AF219" s="173">
        <f>'тарифы 2018 (1)'!AZ219</f>
        <v>622.03389830508479</v>
      </c>
      <c r="AG219" s="173">
        <f>'тарифы 2018 (1)'!BB219</f>
        <v>681</v>
      </c>
      <c r="AH219" s="173">
        <f>'тарифы 2018 (1)'!BD219</f>
        <v>916</v>
      </c>
      <c r="AI219" s="173">
        <f>'тарифы 2018 (1)'!BF219</f>
        <v>508</v>
      </c>
      <c r="AJ219" s="173">
        <f>'тарифы 2018 (1)'!BH219</f>
        <v>572</v>
      </c>
      <c r="AK219" s="173">
        <f>'тарифы 2018 (1)'!BJ219</f>
        <v>364.41</v>
      </c>
      <c r="AL219" s="173">
        <f>'тарифы 2018 (1)'!BL219</f>
        <v>332</v>
      </c>
      <c r="AM219" s="173">
        <f>'тарифы 2018 (1)'!BN219</f>
        <v>519</v>
      </c>
      <c r="AN219" s="173">
        <f>'тарифы 2018 (1)'!BP219</f>
        <v>777.7</v>
      </c>
      <c r="AO219" s="325">
        <f t="shared" si="24"/>
        <v>572.90230187379905</v>
      </c>
      <c r="AP219" s="300" t="e">
        <f t="shared" si="25"/>
        <v>#REF!</v>
      </c>
    </row>
    <row r="220" spans="1:42" s="195" customFormat="1" ht="41.25" customHeight="1" thickBot="1" x14ac:dyDescent="0.3">
      <c r="A220" s="205">
        <v>144</v>
      </c>
      <c r="B220" s="24" t="s">
        <v>209</v>
      </c>
      <c r="C220" s="1390" t="s">
        <v>3</v>
      </c>
      <c r="D220" s="1390"/>
      <c r="E220" s="141" t="s">
        <v>8</v>
      </c>
      <c r="F220" s="224" t="e">
        <f>#REF!</f>
        <v>#REF!</v>
      </c>
      <c r="G220" s="141">
        <v>0.5</v>
      </c>
      <c r="H220" s="206" t="e">
        <f t="shared" si="23"/>
        <v>#REF!</v>
      </c>
      <c r="I220" s="206" t="e">
        <f>(H220*($I$9+#REF!))+H220</f>
        <v>#REF!</v>
      </c>
      <c r="J220" s="803" t="e">
        <f>'тарифы 2018 (1)'!J220</f>
        <v>#REF!</v>
      </c>
      <c r="K220" s="275" t="e">
        <f>ROUND(I220*#REF!*#REF!*#REF!,0)</f>
        <v>#REF!</v>
      </c>
      <c r="L220" s="173">
        <f>'тарифы 2018 (1)'!L220</f>
        <v>290</v>
      </c>
      <c r="M220" s="173">
        <f>'тарифы 2018 (1)'!N220</f>
        <v>217.24911727371494</v>
      </c>
      <c r="N220" s="173">
        <f>'тарифы 2018 (1)'!P220</f>
        <v>320</v>
      </c>
      <c r="O220" s="173">
        <f>'тарифы 2018 (1)'!R220</f>
        <v>288.24792540907578</v>
      </c>
      <c r="P220" s="173">
        <f>'тарифы 2018 (1)'!T220</f>
        <v>507</v>
      </c>
      <c r="Q220" s="173">
        <f>'тарифы 2018 (1)'!V220</f>
        <v>235.34238533475263</v>
      </c>
      <c r="R220" s="173"/>
      <c r="S220" s="173">
        <f>'тарифы 2018 (1)'!Z220</f>
        <v>385.34</v>
      </c>
      <c r="T220" s="173">
        <f>'тарифы 2018 (1)'!AB220</f>
        <v>532</v>
      </c>
      <c r="U220" s="173">
        <f>'тарифы 2018 (1)'!AD220</f>
        <v>328</v>
      </c>
      <c r="V220" s="173">
        <f>'тарифы 2018 (1)'!AF220</f>
        <v>240</v>
      </c>
      <c r="W220" s="173">
        <f>'тарифы 2018 (1)'!AH220</f>
        <v>184.1</v>
      </c>
      <c r="X220" s="173">
        <f>'тарифы 2018 (1)'!AJ220</f>
        <v>189.33</v>
      </c>
      <c r="Y220" s="173">
        <v>101</v>
      </c>
      <c r="Z220" s="173">
        <f>'тарифы 2018 (1)'!AN220</f>
        <v>280.52</v>
      </c>
      <c r="AA220" s="173">
        <f>'тарифы 2018 (1)'!AP220</f>
        <v>306.952</v>
      </c>
      <c r="AB220" s="173">
        <f>'тарифы 2018 (1)'!AR220</f>
        <v>262</v>
      </c>
      <c r="AC220" s="173">
        <f>'тарифы 2018 (1)'!AT220</f>
        <v>232.14</v>
      </c>
      <c r="AD220" s="173">
        <f>'тарифы 2018 (1)'!AV220</f>
        <v>260.8</v>
      </c>
      <c r="AE220" s="173">
        <f>'тарифы 2018 (1)'!AX220</f>
        <v>179</v>
      </c>
      <c r="AF220" s="173">
        <f>'тарифы 2018 (1)'!AZ220</f>
        <v>313.5593220338983</v>
      </c>
      <c r="AG220" s="173">
        <f>'тарифы 2018 (1)'!BB220</f>
        <v>340</v>
      </c>
      <c r="AH220" s="173">
        <f>'тарифы 2018 (1)'!BD220</f>
        <v>458</v>
      </c>
      <c r="AI220" s="173">
        <f>'тарифы 2018 (1)'!BF220</f>
        <v>254</v>
      </c>
      <c r="AJ220" s="173">
        <f>'тарифы 2018 (1)'!BH220</f>
        <v>286</v>
      </c>
      <c r="AK220" s="173">
        <f>'тарифы 2018 (1)'!BJ220</f>
        <v>182.2</v>
      </c>
      <c r="AL220" s="173">
        <f>'тарифы 2018 (1)'!BL220</f>
        <v>166</v>
      </c>
      <c r="AM220" s="173">
        <f>'тарифы 2018 (1)'!BN220</f>
        <v>260</v>
      </c>
      <c r="AN220" s="173">
        <f>'тарифы 2018 (1)'!BP220</f>
        <v>388.3</v>
      </c>
      <c r="AO220" s="325">
        <f t="shared" si="24"/>
        <v>285.25288393040864</v>
      </c>
      <c r="AP220" s="300" t="e">
        <f t="shared" si="25"/>
        <v>#REF!</v>
      </c>
    </row>
    <row r="221" spans="1:42" s="195" customFormat="1" ht="41.25" customHeight="1" thickBot="1" x14ac:dyDescent="0.3">
      <c r="A221" s="205">
        <v>145</v>
      </c>
      <c r="B221" s="24" t="s">
        <v>210</v>
      </c>
      <c r="C221" s="1390" t="s">
        <v>3</v>
      </c>
      <c r="D221" s="1390"/>
      <c r="E221" s="141" t="s">
        <v>8</v>
      </c>
      <c r="F221" s="224" t="e">
        <f>#REF!</f>
        <v>#REF!</v>
      </c>
      <c r="G221" s="141">
        <v>0.5</v>
      </c>
      <c r="H221" s="206" t="e">
        <f t="shared" si="23"/>
        <v>#REF!</v>
      </c>
      <c r="I221" s="206" t="e">
        <f>(H221*($I$9+#REF!))+H221</f>
        <v>#REF!</v>
      </c>
      <c r="J221" s="803" t="e">
        <f>'тарифы 2018 (1)'!J221</f>
        <v>#REF!</v>
      </c>
      <c r="K221" s="275" t="e">
        <f>ROUND(I221*#REF!*#REF!*#REF!,0)</f>
        <v>#REF!</v>
      </c>
      <c r="L221" s="173">
        <f>'тарифы 2018 (1)'!L221</f>
        <v>290</v>
      </c>
      <c r="M221" s="173">
        <f>'тарифы 2018 (1)'!N221</f>
        <v>217.24911727371494</v>
      </c>
      <c r="N221" s="173">
        <f>'тарифы 2018 (1)'!P221</f>
        <v>320</v>
      </c>
      <c r="O221" s="173">
        <f>'тарифы 2018 (1)'!R221</f>
        <v>288.24792540907578</v>
      </c>
      <c r="P221" s="173">
        <f>'тарифы 2018 (1)'!T221</f>
        <v>507</v>
      </c>
      <c r="Q221" s="173">
        <f>'тарифы 2018 (1)'!V221</f>
        <v>235.34238533475263</v>
      </c>
      <c r="R221" s="173">
        <f>'тарифы 2018 (1)'!X221</f>
        <v>286</v>
      </c>
      <c r="S221" s="173">
        <f>'тарифы 2018 (1)'!Z221</f>
        <v>385.34</v>
      </c>
      <c r="T221" s="173">
        <f>'тарифы 2018 (1)'!AB221</f>
        <v>532</v>
      </c>
      <c r="U221" s="173">
        <f>'тарифы 2018 (1)'!AD221</f>
        <v>328</v>
      </c>
      <c r="V221" s="173">
        <f>'тарифы 2018 (1)'!AF221</f>
        <v>240</v>
      </c>
      <c r="W221" s="173">
        <f>'тарифы 2018 (1)'!AH221</f>
        <v>184.1</v>
      </c>
      <c r="X221" s="173">
        <f>'тарифы 2018 (1)'!AJ221</f>
        <v>189.33</v>
      </c>
      <c r="Y221" s="173">
        <v>101</v>
      </c>
      <c r="Z221" s="173">
        <f>'тарифы 2018 (1)'!AN221</f>
        <v>280.52</v>
      </c>
      <c r="AA221" s="173">
        <f>'тарифы 2018 (1)'!AP221</f>
        <v>306.952</v>
      </c>
      <c r="AB221" s="173">
        <f>'тарифы 2018 (1)'!AR221</f>
        <v>262</v>
      </c>
      <c r="AC221" s="173">
        <f>'тарифы 2018 (1)'!AT221</f>
        <v>232.14</v>
      </c>
      <c r="AD221" s="173">
        <f>'тарифы 2018 (1)'!AV221</f>
        <v>260.8</v>
      </c>
      <c r="AE221" s="173">
        <f>'тарифы 2018 (1)'!AX221</f>
        <v>179</v>
      </c>
      <c r="AF221" s="173">
        <f>'тарифы 2018 (1)'!AZ221</f>
        <v>313.5593220338983</v>
      </c>
      <c r="AG221" s="173">
        <f>'тарифы 2018 (1)'!BB221</f>
        <v>340</v>
      </c>
      <c r="AH221" s="173">
        <f>'тарифы 2018 (1)'!BD221</f>
        <v>458</v>
      </c>
      <c r="AI221" s="173">
        <f>'тарифы 2018 (1)'!BF221</f>
        <v>254</v>
      </c>
      <c r="AJ221" s="173">
        <f>'тарифы 2018 (1)'!BH221</f>
        <v>286</v>
      </c>
      <c r="AK221" s="173">
        <f>'тарифы 2018 (1)'!BJ221</f>
        <v>182.2</v>
      </c>
      <c r="AL221" s="173">
        <f>'тарифы 2018 (1)'!BL221</f>
        <v>166</v>
      </c>
      <c r="AM221" s="173">
        <f>'тарифы 2018 (1)'!BN221</f>
        <v>260</v>
      </c>
      <c r="AN221" s="173">
        <f>'тарифы 2018 (1)'!BP221</f>
        <v>388.3</v>
      </c>
      <c r="AO221" s="325">
        <f t="shared" si="24"/>
        <v>285.27864655349805</v>
      </c>
      <c r="AP221" s="300" t="e">
        <f t="shared" si="25"/>
        <v>#REF!</v>
      </c>
    </row>
    <row r="222" spans="1:42" s="195" customFormat="1" ht="41.25" customHeight="1" thickBot="1" x14ac:dyDescent="0.3">
      <c r="A222" s="205">
        <v>146</v>
      </c>
      <c r="B222" s="24" t="s">
        <v>211</v>
      </c>
      <c r="C222" s="1390" t="s">
        <v>3</v>
      </c>
      <c r="D222" s="1390"/>
      <c r="E222" s="141" t="s">
        <v>8</v>
      </c>
      <c r="F222" s="224" t="e">
        <f>#REF!</f>
        <v>#REF!</v>
      </c>
      <c r="G222" s="141">
        <v>1.5</v>
      </c>
      <c r="H222" s="206" t="e">
        <f t="shared" si="23"/>
        <v>#REF!</v>
      </c>
      <c r="I222" s="206" t="e">
        <f>(H222*($I$9+#REF!))+H222</f>
        <v>#REF!</v>
      </c>
      <c r="J222" s="803" t="e">
        <f>'тарифы 2018 (1)'!J222</f>
        <v>#REF!</v>
      </c>
      <c r="K222" s="275" t="e">
        <f>ROUND(I222*#REF!*#REF!*#REF!,0)</f>
        <v>#REF!</v>
      </c>
      <c r="L222" s="173">
        <f>'тарифы 2018 (1)'!L222</f>
        <v>869</v>
      </c>
      <c r="M222" s="173">
        <f>'тарифы 2018 (1)'!N222</f>
        <v>651.74735182114489</v>
      </c>
      <c r="N222" s="173">
        <f>'тарифы 2018 (1)'!P222</f>
        <v>959</v>
      </c>
      <c r="O222" s="173">
        <f>'тарифы 2018 (1)'!R222</f>
        <v>864.74377622722716</v>
      </c>
      <c r="P222" s="173">
        <f>'тарифы 2018 (1)'!T222</f>
        <v>1520</v>
      </c>
      <c r="Q222" s="173">
        <f>'тарифы 2018 (1)'!V222</f>
        <v>706.0271560042579</v>
      </c>
      <c r="R222" s="173">
        <f>'тарифы 2018 (1)'!X222</f>
        <v>858</v>
      </c>
      <c r="S222" s="173">
        <f>'тарифы 2018 (1)'!Z222</f>
        <v>1156.02</v>
      </c>
      <c r="T222" s="173">
        <f>'тарифы 2018 (1)'!AB222</f>
        <v>1597</v>
      </c>
      <c r="U222" s="173">
        <f>'тарифы 2018 (1)'!AD222</f>
        <v>983</v>
      </c>
      <c r="V222" s="173">
        <f>'тарифы 2018 (1)'!AF222</f>
        <v>719</v>
      </c>
      <c r="W222" s="173">
        <f>'тарифы 2018 (1)'!AH222</f>
        <v>552.29</v>
      </c>
      <c r="X222" s="173">
        <f>'тарифы 2018 (1)'!AJ222</f>
        <v>567.98</v>
      </c>
      <c r="Y222" s="173">
        <v>721</v>
      </c>
      <c r="Z222" s="173">
        <f>'тарифы 2018 (1)'!AN222</f>
        <v>841.57</v>
      </c>
      <c r="AA222" s="173">
        <f>'тарифы 2018 (1)'!AP222</f>
        <v>920.85599999999988</v>
      </c>
      <c r="AB222" s="173">
        <f>'тарифы 2018 (1)'!AR222</f>
        <v>786</v>
      </c>
      <c r="AC222" s="173">
        <f>'тарифы 2018 (1)'!AT222</f>
        <v>696.41</v>
      </c>
      <c r="AD222" s="173">
        <f>'тарифы 2018 (1)'!AV222</f>
        <v>782.40000000000009</v>
      </c>
      <c r="AE222" s="173">
        <f>'тарифы 2018 (1)'!AX222</f>
        <v>538</v>
      </c>
      <c r="AF222" s="173">
        <f>'тарифы 2018 (1)'!AZ222</f>
        <v>1080.5084745762713</v>
      </c>
      <c r="AG222" s="173">
        <f>'тарифы 2018 (1)'!BB222</f>
        <v>1021</v>
      </c>
      <c r="AH222" s="173">
        <f>'тарифы 2018 (1)'!BD222</f>
        <v>1373</v>
      </c>
      <c r="AI222" s="173">
        <f>'тарифы 2018 (1)'!BF222</f>
        <v>762</v>
      </c>
      <c r="AJ222" s="173">
        <f>'тарифы 2018 (1)'!BH222</f>
        <v>857</v>
      </c>
      <c r="AK222" s="173">
        <f>'тарифы 2018 (1)'!BJ222</f>
        <v>545.76</v>
      </c>
      <c r="AL222" s="173">
        <f>'тарифы 2018 (1)'!BL222</f>
        <v>498</v>
      </c>
      <c r="AM222" s="173">
        <f>'тарифы 2018 (1)'!BN222</f>
        <v>779</v>
      </c>
      <c r="AN222" s="173">
        <f>'тарифы 2018 (1)'!BP222</f>
        <v>1166</v>
      </c>
      <c r="AO222" s="325">
        <f t="shared" si="24"/>
        <v>874.90733650444486</v>
      </c>
      <c r="AP222" s="300" t="e">
        <f t="shared" si="25"/>
        <v>#REF!</v>
      </c>
    </row>
    <row r="223" spans="1:42" s="195" customFormat="1" ht="41.25" customHeight="1" thickBot="1" x14ac:dyDescent="0.3">
      <c r="A223" s="205">
        <v>147</v>
      </c>
      <c r="B223" s="24" t="s">
        <v>212</v>
      </c>
      <c r="C223" s="1390" t="s">
        <v>3</v>
      </c>
      <c r="D223" s="1390"/>
      <c r="E223" s="141" t="s">
        <v>8</v>
      </c>
      <c r="F223" s="224" t="e">
        <f>#REF!</f>
        <v>#REF!</v>
      </c>
      <c r="G223" s="141">
        <v>1</v>
      </c>
      <c r="H223" s="206" t="e">
        <f t="shared" si="23"/>
        <v>#REF!</v>
      </c>
      <c r="I223" s="206" t="e">
        <f>(H223*($I$9+#REF!))+H223</f>
        <v>#REF!</v>
      </c>
      <c r="J223" s="803" t="e">
        <f>'тарифы 2018 (1)'!J223</f>
        <v>#REF!</v>
      </c>
      <c r="K223" s="275" t="e">
        <f>ROUND(I223*#REF!*#REF!*#REF!,0)</f>
        <v>#REF!</v>
      </c>
      <c r="L223" s="173">
        <f>'тарифы 2018 (1)'!L223</f>
        <v>579</v>
      </c>
      <c r="M223" s="173">
        <f>'тарифы 2018 (1)'!N223</f>
        <v>434.49823454742989</v>
      </c>
      <c r="N223" s="173">
        <f>'тарифы 2018 (1)'!P223</f>
        <v>640</v>
      </c>
      <c r="O223" s="173">
        <f>'тарифы 2018 (1)'!R223</f>
        <v>576.49585081815155</v>
      </c>
      <c r="P223" s="173">
        <f>'тарифы 2018 (1)'!T223</f>
        <v>1013</v>
      </c>
      <c r="Q223" s="173">
        <f>'тарифы 2018 (1)'!V223</f>
        <v>470.68477066950527</v>
      </c>
      <c r="R223" s="173">
        <f>'тарифы 2018 (1)'!X223</f>
        <v>572</v>
      </c>
      <c r="S223" s="173">
        <f>'тарифы 2018 (1)'!Z223</f>
        <v>770.68</v>
      </c>
      <c r="T223" s="173">
        <f>'тарифы 2018 (1)'!AB223</f>
        <v>1064</v>
      </c>
      <c r="U223" s="173">
        <f>'тарифы 2018 (1)'!AD223</f>
        <v>655</v>
      </c>
      <c r="V223" s="173">
        <f>'тарифы 2018 (1)'!AF223</f>
        <v>479</v>
      </c>
      <c r="W223" s="173">
        <f>'тарифы 2018 (1)'!AH223</f>
        <v>368.19</v>
      </c>
      <c r="X223" s="173">
        <f>'тарифы 2018 (1)'!AJ223</f>
        <v>378.65</v>
      </c>
      <c r="Y223" s="173">
        <v>721</v>
      </c>
      <c r="Z223" s="173">
        <f>'тарифы 2018 (1)'!AN223</f>
        <v>561.04999999999995</v>
      </c>
      <c r="AA223" s="173">
        <f>'тарифы 2018 (1)'!AP223</f>
        <v>613.904</v>
      </c>
      <c r="AB223" s="173">
        <f>'тарифы 2018 (1)'!AR223</f>
        <v>524</v>
      </c>
      <c r="AC223" s="173">
        <f>'тарифы 2018 (1)'!AT223</f>
        <v>464.27</v>
      </c>
      <c r="AD223" s="173">
        <f>'тарифы 2018 (1)'!AV223</f>
        <v>521.6</v>
      </c>
      <c r="AE223" s="173">
        <f>'тарифы 2018 (1)'!AX223</f>
        <v>359</v>
      </c>
      <c r="AF223" s="173">
        <f>'тарифы 2018 (1)'!AZ223</f>
        <v>622.03389830508479</v>
      </c>
      <c r="AG223" s="173">
        <f>'тарифы 2018 (1)'!BB223</f>
        <v>681</v>
      </c>
      <c r="AH223" s="173">
        <f>'тарифы 2018 (1)'!BD223</f>
        <v>916</v>
      </c>
      <c r="AI223" s="173">
        <f>'тарифы 2018 (1)'!BF223</f>
        <v>508</v>
      </c>
      <c r="AJ223" s="173">
        <f>'тарифы 2018 (1)'!BH223</f>
        <v>572</v>
      </c>
      <c r="AK223" s="173">
        <f>'тарифы 2018 (1)'!BJ223</f>
        <v>364.41</v>
      </c>
      <c r="AL223" s="173">
        <f>'тарифы 2018 (1)'!BL223</f>
        <v>332</v>
      </c>
      <c r="AM223" s="173">
        <f>'тарифы 2018 (1)'!BN223</f>
        <v>519</v>
      </c>
      <c r="AN223" s="173">
        <f>'тарифы 2018 (1)'!BP223</f>
        <v>777.7</v>
      </c>
      <c r="AO223" s="325">
        <f t="shared" si="24"/>
        <v>588.21264670138521</v>
      </c>
      <c r="AP223" s="300" t="e">
        <f t="shared" si="25"/>
        <v>#REF!</v>
      </c>
    </row>
    <row r="224" spans="1:42" s="195" customFormat="1" ht="41.25" customHeight="1" thickBot="1" x14ac:dyDescent="0.3">
      <c r="A224" s="205">
        <v>148</v>
      </c>
      <c r="B224" s="24" t="s">
        <v>213</v>
      </c>
      <c r="C224" s="1390" t="s">
        <v>3</v>
      </c>
      <c r="D224" s="1390"/>
      <c r="E224" s="141" t="s">
        <v>8</v>
      </c>
      <c r="F224" s="224" t="e">
        <f>#REF!</f>
        <v>#REF!</v>
      </c>
      <c r="G224" s="141">
        <v>0.7</v>
      </c>
      <c r="H224" s="206" t="e">
        <f t="shared" si="23"/>
        <v>#REF!</v>
      </c>
      <c r="I224" s="206" t="e">
        <f>(H224*($I$9+#REF!))+H224</f>
        <v>#REF!</v>
      </c>
      <c r="J224" s="803" t="e">
        <f>'тарифы 2018 (1)'!J224</f>
        <v>#REF!</v>
      </c>
      <c r="K224" s="275" t="e">
        <f>ROUND(I224*#REF!*#REF!*#REF!,0)</f>
        <v>#REF!</v>
      </c>
      <c r="L224" s="173">
        <f>'тарифы 2018 (1)'!L224</f>
        <v>405</v>
      </c>
      <c r="M224" s="173">
        <f>'тарифы 2018 (1)'!N224</f>
        <v>304.14876418320097</v>
      </c>
      <c r="N224" s="173">
        <f>'тарифы 2018 (1)'!P224</f>
        <v>448</v>
      </c>
      <c r="O224" s="173">
        <f>'тарифы 2018 (1)'!R224</f>
        <v>403.54709557270604</v>
      </c>
      <c r="P224" s="173">
        <f>'тарифы 2018 (1)'!T224</f>
        <v>709</v>
      </c>
      <c r="Q224" s="173">
        <f>'тарифы 2018 (1)'!V224</f>
        <v>329.47933946865368</v>
      </c>
      <c r="R224" s="173">
        <f>'тарифы 2018 (1)'!X224</f>
        <v>400</v>
      </c>
      <c r="S224" s="173">
        <f>'тарифы 2018 (1)'!Z224</f>
        <v>539.48</v>
      </c>
      <c r="T224" s="173">
        <f>'тарифы 2018 (1)'!AB224</f>
        <v>745</v>
      </c>
      <c r="U224" s="173">
        <f>'тарифы 2018 (1)'!AD224</f>
        <v>459</v>
      </c>
      <c r="V224" s="173">
        <f>'тарифы 2018 (1)'!AF224</f>
        <v>336</v>
      </c>
      <c r="W224" s="173">
        <f>'тарифы 2018 (1)'!AH224</f>
        <v>257.32</v>
      </c>
      <c r="X224" s="173">
        <f>'тарифы 2018 (1)'!AJ224</f>
        <v>264.64</v>
      </c>
      <c r="Y224" s="173">
        <v>144</v>
      </c>
      <c r="Z224" s="173">
        <f>'тарифы 2018 (1)'!AN224</f>
        <v>392.73</v>
      </c>
      <c r="AA224" s="173">
        <f>'тарифы 2018 (1)'!AP224</f>
        <v>429.31799999999998</v>
      </c>
      <c r="AB224" s="173">
        <f>'тарифы 2018 (1)'!AR224</f>
        <v>367</v>
      </c>
      <c r="AC224" s="173">
        <f>'тарифы 2018 (1)'!AT224</f>
        <v>324.99</v>
      </c>
      <c r="AD224" s="173">
        <f>'тарифы 2018 (1)'!AV224</f>
        <v>364.8</v>
      </c>
      <c r="AE224" s="173">
        <f>'тарифы 2018 (1)'!AX224</f>
        <v>251</v>
      </c>
      <c r="AF224" s="173">
        <f>'тарифы 2018 (1)'!AZ224</f>
        <v>428.81355932203394</v>
      </c>
      <c r="AG224" s="173">
        <f>'тарифы 2018 (1)'!BB224</f>
        <v>476</v>
      </c>
      <c r="AH224" s="173">
        <f>'тарифы 2018 (1)'!BD224</f>
        <v>641</v>
      </c>
      <c r="AI224" s="173">
        <f>'тарифы 2018 (1)'!BF224</f>
        <v>356</v>
      </c>
      <c r="AJ224" s="173">
        <f>'тарифы 2018 (1)'!BH224</f>
        <v>400</v>
      </c>
      <c r="AK224" s="173">
        <f>'тарифы 2018 (1)'!BJ224</f>
        <v>255.08</v>
      </c>
      <c r="AL224" s="173">
        <f>'тарифы 2018 (1)'!BL224</f>
        <v>232</v>
      </c>
      <c r="AM224" s="173">
        <f>'тарифы 2018 (1)'!BN224</f>
        <v>364</v>
      </c>
      <c r="AN224" s="173">
        <f>'тарифы 2018 (1)'!BP224</f>
        <v>544.5</v>
      </c>
      <c r="AO224" s="325">
        <f t="shared" si="24"/>
        <v>399.02919857057225</v>
      </c>
      <c r="AP224" s="300" t="e">
        <f t="shared" si="25"/>
        <v>#REF!</v>
      </c>
    </row>
    <row r="225" spans="1:42" s="195" customFormat="1" ht="41.25" customHeight="1" thickBot="1" x14ac:dyDescent="0.3">
      <c r="A225" s="205">
        <v>149</v>
      </c>
      <c r="B225" s="24" t="s">
        <v>214</v>
      </c>
      <c r="C225" s="1390" t="s">
        <v>3</v>
      </c>
      <c r="D225" s="1390"/>
      <c r="E225" s="141" t="s">
        <v>8</v>
      </c>
      <c r="F225" s="224" t="e">
        <f>#REF!</f>
        <v>#REF!</v>
      </c>
      <c r="G225" s="141">
        <v>0.5</v>
      </c>
      <c r="H225" s="206" t="e">
        <f t="shared" si="23"/>
        <v>#REF!</v>
      </c>
      <c r="I225" s="206" t="e">
        <f>(H225*($I$9+#REF!))+H225</f>
        <v>#REF!</v>
      </c>
      <c r="J225" s="803" t="e">
        <f>'тарифы 2018 (1)'!J225</f>
        <v>#REF!</v>
      </c>
      <c r="K225" s="275" t="e">
        <f>ROUND(I225*#REF!*#REF!*#REF!,0)</f>
        <v>#REF!</v>
      </c>
      <c r="L225" s="173">
        <f>'тарифы 2018 (1)'!L225</f>
        <v>290</v>
      </c>
      <c r="M225" s="173">
        <f>'тарифы 2018 (1)'!N225</f>
        <v>217.24911727371494</v>
      </c>
      <c r="N225" s="173">
        <f>'тарифы 2018 (1)'!P225</f>
        <v>320</v>
      </c>
      <c r="O225" s="173">
        <f>'тарифы 2018 (1)'!R225</f>
        <v>288.24792540907578</v>
      </c>
      <c r="P225" s="173">
        <f>'тарифы 2018 (1)'!T225</f>
        <v>507</v>
      </c>
      <c r="Q225" s="173">
        <f>'тарифы 2018 (1)'!V225</f>
        <v>235.34238533475263</v>
      </c>
      <c r="R225" s="173">
        <f>'тарифы 2018 (1)'!X225</f>
        <v>286</v>
      </c>
      <c r="S225" s="173">
        <f>'тарифы 2018 (1)'!Z225</f>
        <v>385.34</v>
      </c>
      <c r="T225" s="173">
        <f>'тарифы 2018 (1)'!AB225</f>
        <v>532</v>
      </c>
      <c r="U225" s="173">
        <f>'тарифы 2018 (1)'!AD225</f>
        <v>328</v>
      </c>
      <c r="V225" s="173">
        <f>'тарифы 2018 (1)'!AF225</f>
        <v>240</v>
      </c>
      <c r="W225" s="173">
        <f>'тарифы 2018 (1)'!AH225</f>
        <v>184.1</v>
      </c>
      <c r="X225" s="173">
        <f>'тарифы 2018 (1)'!AJ225</f>
        <v>189.33</v>
      </c>
      <c r="Y225" s="173">
        <v>144</v>
      </c>
      <c r="Z225" s="173">
        <f>'тарифы 2018 (1)'!AN225</f>
        <v>280.52</v>
      </c>
      <c r="AA225" s="173">
        <f>'тарифы 2018 (1)'!AP225</f>
        <v>306.952</v>
      </c>
      <c r="AB225" s="173">
        <f>'тарифы 2018 (1)'!AR225</f>
        <v>262</v>
      </c>
      <c r="AC225" s="173">
        <f>'тарифы 2018 (1)'!AT225</f>
        <v>232.14</v>
      </c>
      <c r="AD225" s="173">
        <f>'тарифы 2018 (1)'!AV225</f>
        <v>260.8</v>
      </c>
      <c r="AE225" s="173">
        <f>'тарифы 2018 (1)'!AX225</f>
        <v>179</v>
      </c>
      <c r="AF225" s="173">
        <f>'тарифы 2018 (1)'!AZ225</f>
        <v>313.5593220338983</v>
      </c>
      <c r="AG225" s="173">
        <f>'тарифы 2018 (1)'!BB225</f>
        <v>340</v>
      </c>
      <c r="AH225" s="173">
        <f>'тарифы 2018 (1)'!BD225</f>
        <v>458</v>
      </c>
      <c r="AI225" s="173">
        <f>'тарифы 2018 (1)'!BF225</f>
        <v>169</v>
      </c>
      <c r="AJ225" s="173">
        <f>'тарифы 2018 (1)'!BH225</f>
        <v>286</v>
      </c>
      <c r="AK225" s="173">
        <f>'тарифы 2018 (1)'!BJ225</f>
        <v>182.2</v>
      </c>
      <c r="AL225" s="173">
        <f>'тарифы 2018 (1)'!BL225</f>
        <v>166</v>
      </c>
      <c r="AM225" s="173">
        <f>'тарифы 2018 (1)'!BN225</f>
        <v>260</v>
      </c>
      <c r="AN225" s="173">
        <f>'тарифы 2018 (1)'!BP225</f>
        <v>388.3</v>
      </c>
      <c r="AO225" s="325">
        <f t="shared" si="24"/>
        <v>283.8303706914291</v>
      </c>
      <c r="AP225" s="300" t="e">
        <f t="shared" si="25"/>
        <v>#REF!</v>
      </c>
    </row>
    <row r="226" spans="1:42" s="195" customFormat="1" ht="41.25" customHeight="1" thickBot="1" x14ac:dyDescent="0.3">
      <c r="A226" s="205">
        <v>150</v>
      </c>
      <c r="B226" s="24" t="s">
        <v>215</v>
      </c>
      <c r="C226" s="1390" t="s">
        <v>3</v>
      </c>
      <c r="D226" s="1390"/>
      <c r="E226" s="141" t="s">
        <v>8</v>
      </c>
      <c r="F226" s="224" t="e">
        <f>#REF!</f>
        <v>#REF!</v>
      </c>
      <c r="G226" s="141">
        <v>0.5</v>
      </c>
      <c r="H226" s="206" t="e">
        <f t="shared" si="23"/>
        <v>#REF!</v>
      </c>
      <c r="I226" s="206" t="e">
        <f>(H226*($I$9+#REF!))+H226</f>
        <v>#REF!</v>
      </c>
      <c r="J226" s="803" t="e">
        <f>'тарифы 2018 (1)'!J226</f>
        <v>#REF!</v>
      </c>
      <c r="K226" s="275" t="e">
        <f>ROUND(I226*#REF!*#REF!*#REF!,0)</f>
        <v>#REF!</v>
      </c>
      <c r="L226" s="173">
        <f>'тарифы 2018 (1)'!L226</f>
        <v>290</v>
      </c>
      <c r="M226" s="173">
        <f>'тарифы 2018 (1)'!N226</f>
        <v>217.24911727371494</v>
      </c>
      <c r="N226" s="173">
        <f>'тарифы 2018 (1)'!P226</f>
        <v>320</v>
      </c>
      <c r="O226" s="173">
        <f>'тарифы 2018 (1)'!R226</f>
        <v>288.24792540907578</v>
      </c>
      <c r="P226" s="173">
        <f>'тарифы 2018 (1)'!T226</f>
        <v>507</v>
      </c>
      <c r="Q226" s="173">
        <f>'тарифы 2018 (1)'!V226</f>
        <v>235.34238533475263</v>
      </c>
      <c r="R226" s="173"/>
      <c r="S226" s="173">
        <f>'тарифы 2018 (1)'!Z226</f>
        <v>385.34</v>
      </c>
      <c r="T226" s="173">
        <f>'тарифы 2018 (1)'!AB226</f>
        <v>532</v>
      </c>
      <c r="U226" s="173">
        <f>'тарифы 2018 (1)'!AD226</f>
        <v>328</v>
      </c>
      <c r="V226" s="173">
        <f>'тарифы 2018 (1)'!AF226</f>
        <v>240</v>
      </c>
      <c r="W226" s="173">
        <f>'тарифы 2018 (1)'!AH226</f>
        <v>184.1</v>
      </c>
      <c r="X226" s="173">
        <f>'тарифы 2018 (1)'!AJ226</f>
        <v>189.33</v>
      </c>
      <c r="Y226" s="173">
        <v>92</v>
      </c>
      <c r="Z226" s="173">
        <f>'тарифы 2018 (1)'!AN226</f>
        <v>280.52</v>
      </c>
      <c r="AA226" s="173">
        <f>'тарифы 2018 (1)'!AP226</f>
        <v>306.952</v>
      </c>
      <c r="AB226" s="173">
        <f>'тарифы 2018 (1)'!AR226</f>
        <v>262</v>
      </c>
      <c r="AC226" s="173">
        <f>'тарифы 2018 (1)'!AT226</f>
        <v>232.14</v>
      </c>
      <c r="AD226" s="173">
        <f>'тарифы 2018 (1)'!AV226</f>
        <v>260.8</v>
      </c>
      <c r="AE226" s="173">
        <f>'тарифы 2018 (1)'!AX226</f>
        <v>179</v>
      </c>
      <c r="AF226" s="173">
        <f>'тарифы 2018 (1)'!AZ226</f>
        <v>313.5593220338983</v>
      </c>
      <c r="AG226" s="173">
        <f>'тарифы 2018 (1)'!BB226</f>
        <v>340</v>
      </c>
      <c r="AH226" s="173">
        <f>'тарифы 2018 (1)'!BD226</f>
        <v>458</v>
      </c>
      <c r="AI226" s="173">
        <f>'тарифы 2018 (1)'!BF226</f>
        <v>169</v>
      </c>
      <c r="AJ226" s="173">
        <f>'тарифы 2018 (1)'!BH226</f>
        <v>286</v>
      </c>
      <c r="AK226" s="173">
        <f>'тарифы 2018 (1)'!BJ226</f>
        <v>182.2</v>
      </c>
      <c r="AL226" s="173">
        <f>'тарифы 2018 (1)'!BL226</f>
        <v>166</v>
      </c>
      <c r="AM226" s="173">
        <f>'тарифы 2018 (1)'!BN226</f>
        <v>260</v>
      </c>
      <c r="AN226" s="173">
        <f>'тарифы 2018 (1)'!BP226</f>
        <v>388.3</v>
      </c>
      <c r="AO226" s="325">
        <f t="shared" si="24"/>
        <v>281.89574107326581</v>
      </c>
      <c r="AP226" s="300" t="e">
        <f t="shared" si="25"/>
        <v>#REF!</v>
      </c>
    </row>
    <row r="227" spans="1:42" s="195" customFormat="1" ht="41.25" customHeight="1" thickBot="1" x14ac:dyDescent="0.3">
      <c r="A227" s="205">
        <v>151</v>
      </c>
      <c r="B227" s="24" t="s">
        <v>216</v>
      </c>
      <c r="C227" s="1390" t="s">
        <v>3</v>
      </c>
      <c r="D227" s="1390"/>
      <c r="E227" s="141" t="s">
        <v>8</v>
      </c>
      <c r="F227" s="224" t="e">
        <f>#REF!</f>
        <v>#REF!</v>
      </c>
      <c r="G227" s="141">
        <v>0.7</v>
      </c>
      <c r="H227" s="206" t="e">
        <f t="shared" si="23"/>
        <v>#REF!</v>
      </c>
      <c r="I227" s="206" t="e">
        <f>(H227*($I$9+#REF!))+H227</f>
        <v>#REF!</v>
      </c>
      <c r="J227" s="803" t="e">
        <f>'тарифы 2018 (1)'!J227</f>
        <v>#REF!</v>
      </c>
      <c r="K227" s="275" t="e">
        <f>ROUND(I227*#REF!*#REF!*#REF!,0)</f>
        <v>#REF!</v>
      </c>
      <c r="L227" s="173">
        <f>'тарифы 2018 (1)'!L227</f>
        <v>405</v>
      </c>
      <c r="M227" s="173">
        <f>'тарифы 2018 (1)'!N227</f>
        <v>304.14876418320097</v>
      </c>
      <c r="N227" s="173">
        <f>'тарифы 2018 (1)'!P227</f>
        <v>448</v>
      </c>
      <c r="O227" s="173">
        <f>'тарифы 2018 (1)'!R227</f>
        <v>403.54709557270604</v>
      </c>
      <c r="P227" s="173">
        <f>'тарифы 2018 (1)'!T227</f>
        <v>709</v>
      </c>
      <c r="Q227" s="173">
        <f>'тарифы 2018 (1)'!V227</f>
        <v>329.47933946865368</v>
      </c>
      <c r="R227" s="173">
        <f>'тарифы 2018 (1)'!X227</f>
        <v>171</v>
      </c>
      <c r="S227" s="173">
        <f>'тарифы 2018 (1)'!Z227</f>
        <v>539.48</v>
      </c>
      <c r="T227" s="173">
        <f>'тарифы 2018 (1)'!AB227</f>
        <v>745</v>
      </c>
      <c r="U227" s="173">
        <f>'тарифы 2018 (1)'!AD227</f>
        <v>459</v>
      </c>
      <c r="V227" s="173">
        <f>'тарифы 2018 (1)'!AF227</f>
        <v>336</v>
      </c>
      <c r="W227" s="173">
        <f>'тарифы 2018 (1)'!AH227</f>
        <v>257.32</v>
      </c>
      <c r="X227" s="173">
        <f>'тарифы 2018 (1)'!AJ227</f>
        <v>264.64</v>
      </c>
      <c r="Y227" s="173">
        <v>92</v>
      </c>
      <c r="Z227" s="173">
        <f>'тарифы 2018 (1)'!AN227</f>
        <v>392.73</v>
      </c>
      <c r="AA227" s="173">
        <f>'тарифы 2018 (1)'!AP227</f>
        <v>429.31799999999998</v>
      </c>
      <c r="AB227" s="173">
        <f>'тарифы 2018 (1)'!AR227</f>
        <v>367</v>
      </c>
      <c r="AC227" s="173">
        <f>'тарифы 2018 (1)'!AT227</f>
        <v>324.99</v>
      </c>
      <c r="AD227" s="173">
        <f>'тарифы 2018 (1)'!AV227</f>
        <v>364.8</v>
      </c>
      <c r="AE227" s="173">
        <f>'тарифы 2018 (1)'!AX227</f>
        <v>251</v>
      </c>
      <c r="AF227" s="173">
        <f>'тарифы 2018 (1)'!AZ227</f>
        <v>428.81355932203394</v>
      </c>
      <c r="AG227" s="173">
        <f>'тарифы 2018 (1)'!BB227</f>
        <v>476</v>
      </c>
      <c r="AH227" s="173">
        <f>'тарифы 2018 (1)'!BD227</f>
        <v>641</v>
      </c>
      <c r="AI227" s="173">
        <f>'тарифы 2018 (1)'!BF227</f>
        <v>356</v>
      </c>
      <c r="AJ227" s="173">
        <f>'тарифы 2018 (1)'!BH227</f>
        <v>400</v>
      </c>
      <c r="AK227" s="173">
        <f>'тарифы 2018 (1)'!BJ227</f>
        <v>255.08</v>
      </c>
      <c r="AL227" s="173">
        <f>'тарифы 2018 (1)'!BL227</f>
        <v>232</v>
      </c>
      <c r="AM227" s="173">
        <f>'тарифы 2018 (1)'!BN227</f>
        <v>364</v>
      </c>
      <c r="AN227" s="173">
        <f>'тарифы 2018 (1)'!BP227</f>
        <v>544.5</v>
      </c>
      <c r="AO227" s="325">
        <f t="shared" si="24"/>
        <v>389.33954339815847</v>
      </c>
      <c r="AP227" s="300" t="e">
        <f t="shared" si="25"/>
        <v>#REF!</v>
      </c>
    </row>
    <row r="228" spans="1:42" s="195" customFormat="1" ht="41.25" customHeight="1" thickBot="1" x14ac:dyDescent="0.3">
      <c r="A228" s="205">
        <v>152</v>
      </c>
      <c r="B228" s="24" t="s">
        <v>217</v>
      </c>
      <c r="C228" s="1390" t="s">
        <v>3</v>
      </c>
      <c r="D228" s="1390"/>
      <c r="E228" s="141" t="s">
        <v>8</v>
      </c>
      <c r="F228" s="224" t="e">
        <f>#REF!</f>
        <v>#REF!</v>
      </c>
      <c r="G228" s="141">
        <v>0.5</v>
      </c>
      <c r="H228" s="206" t="e">
        <f t="shared" si="23"/>
        <v>#REF!</v>
      </c>
      <c r="I228" s="206" t="e">
        <f>(H228*($I$9+#REF!))+H228</f>
        <v>#REF!</v>
      </c>
      <c r="J228" s="803" t="e">
        <f>'тарифы 2018 (1)'!J228</f>
        <v>#REF!</v>
      </c>
      <c r="K228" s="275" t="e">
        <f>ROUND(I228*#REF!*#REF!*#REF!,0)</f>
        <v>#REF!</v>
      </c>
      <c r="L228" s="173">
        <f>'тарифы 2018 (1)'!L228</f>
        <v>290</v>
      </c>
      <c r="M228" s="173">
        <f>'тарифы 2018 (1)'!N228</f>
        <v>217.24911727371494</v>
      </c>
      <c r="N228" s="173">
        <f>'тарифы 2018 (1)'!P228</f>
        <v>320</v>
      </c>
      <c r="O228" s="173">
        <f>'тарифы 2018 (1)'!R228</f>
        <v>288.24792540907578</v>
      </c>
      <c r="P228" s="173">
        <f>'тарифы 2018 (1)'!T228</f>
        <v>507</v>
      </c>
      <c r="Q228" s="173">
        <f>'тарифы 2018 (1)'!V228</f>
        <v>235.34238533475263</v>
      </c>
      <c r="R228" s="173">
        <f>'тарифы 2018 (1)'!X228</f>
        <v>286</v>
      </c>
      <c r="S228" s="173">
        <f>'тарифы 2018 (1)'!Z228</f>
        <v>385.34</v>
      </c>
      <c r="T228" s="173">
        <f>'тарифы 2018 (1)'!AB228</f>
        <v>532</v>
      </c>
      <c r="U228" s="173">
        <f>'тарифы 2018 (1)'!AD228</f>
        <v>328</v>
      </c>
      <c r="V228" s="173">
        <f>'тарифы 2018 (1)'!AF228</f>
        <v>240</v>
      </c>
      <c r="W228" s="173">
        <f>'тарифы 2018 (1)'!AH228</f>
        <v>184.1</v>
      </c>
      <c r="X228" s="173">
        <f>'тарифы 2018 (1)'!AJ228</f>
        <v>189.33</v>
      </c>
      <c r="Y228" s="173">
        <v>101</v>
      </c>
      <c r="Z228" s="173">
        <f>'тарифы 2018 (1)'!AN228</f>
        <v>280.52</v>
      </c>
      <c r="AA228" s="173">
        <f>'тарифы 2018 (1)'!AP228</f>
        <v>430.50500628930814</v>
      </c>
      <c r="AB228" s="173">
        <f>'тарифы 2018 (1)'!AR228</f>
        <v>262</v>
      </c>
      <c r="AC228" s="173">
        <f>'тарифы 2018 (1)'!AT228</f>
        <v>232.14</v>
      </c>
      <c r="AD228" s="173">
        <f>'тарифы 2018 (1)'!AV228</f>
        <v>260.8</v>
      </c>
      <c r="AE228" s="173">
        <f>'тарифы 2018 (1)'!AX228</f>
        <v>179</v>
      </c>
      <c r="AF228" s="173">
        <f>'тарифы 2018 (1)'!AZ228</f>
        <v>313.5593220338983</v>
      </c>
      <c r="AG228" s="173">
        <f>'тарифы 2018 (1)'!BB228</f>
        <v>340</v>
      </c>
      <c r="AH228" s="173">
        <f>'тарифы 2018 (1)'!BD228</f>
        <v>458</v>
      </c>
      <c r="AI228" s="173">
        <f>'тарифы 2018 (1)'!BF228</f>
        <v>254</v>
      </c>
      <c r="AJ228" s="173">
        <f>'тарифы 2018 (1)'!BH228</f>
        <v>286</v>
      </c>
      <c r="AK228" s="173">
        <f>'тарифы 2018 (1)'!BJ228</f>
        <v>182.2</v>
      </c>
      <c r="AL228" s="173">
        <f>'тарифы 2018 (1)'!BL228</f>
        <v>166</v>
      </c>
      <c r="AM228" s="173">
        <f>'тарифы 2018 (1)'!BN228</f>
        <v>260</v>
      </c>
      <c r="AN228" s="173">
        <f>'тарифы 2018 (1)'!BP228</f>
        <v>388.3</v>
      </c>
      <c r="AO228" s="325">
        <f t="shared" si="24"/>
        <v>289.53909504623277</v>
      </c>
      <c r="AP228" s="300" t="e">
        <f t="shared" si="25"/>
        <v>#REF!</v>
      </c>
    </row>
    <row r="229" spans="1:42" s="195" customFormat="1" ht="41.25" customHeight="1" thickBot="1" x14ac:dyDescent="0.3">
      <c r="A229" s="205">
        <v>153</v>
      </c>
      <c r="B229" s="24" t="s">
        <v>218</v>
      </c>
      <c r="C229" s="1390" t="s">
        <v>3</v>
      </c>
      <c r="D229" s="1390"/>
      <c r="E229" s="141" t="s">
        <v>8</v>
      </c>
      <c r="F229" s="224" t="e">
        <f>#REF!</f>
        <v>#REF!</v>
      </c>
      <c r="G229" s="141">
        <v>0.7</v>
      </c>
      <c r="H229" s="206" t="e">
        <f t="shared" si="23"/>
        <v>#REF!</v>
      </c>
      <c r="I229" s="206" t="e">
        <f>(H229*($I$9+#REF!))+H229</f>
        <v>#REF!</v>
      </c>
      <c r="J229" s="803" t="e">
        <f>'тарифы 2018 (1)'!J229</f>
        <v>#REF!</v>
      </c>
      <c r="K229" s="275" t="e">
        <f>ROUND(I229*#REF!*#REF!*#REF!,0)</f>
        <v>#REF!</v>
      </c>
      <c r="L229" s="173">
        <f>'тарифы 2018 (1)'!L229</f>
        <v>405</v>
      </c>
      <c r="M229" s="173">
        <f>'тарифы 2018 (1)'!N229</f>
        <v>304.14876418320097</v>
      </c>
      <c r="N229" s="173">
        <f>'тарифы 2018 (1)'!P229</f>
        <v>448</v>
      </c>
      <c r="O229" s="173">
        <f>'тарифы 2018 (1)'!R229</f>
        <v>403.54709557270604</v>
      </c>
      <c r="P229" s="173">
        <f>'тарифы 2018 (1)'!T229</f>
        <v>709</v>
      </c>
      <c r="Q229" s="173">
        <f>'тарифы 2018 (1)'!V229</f>
        <v>329.47933946865368</v>
      </c>
      <c r="R229" s="173">
        <f>'тарифы 2018 (1)'!X229</f>
        <v>400</v>
      </c>
      <c r="S229" s="173">
        <f>'тарифы 2018 (1)'!Z229</f>
        <v>539.48</v>
      </c>
      <c r="T229" s="173">
        <f>'тарифы 2018 (1)'!AB229</f>
        <v>745</v>
      </c>
      <c r="U229" s="173">
        <f>'тарифы 2018 (1)'!AD229</f>
        <v>459</v>
      </c>
      <c r="V229" s="173">
        <f>'тарифы 2018 (1)'!AF229</f>
        <v>336</v>
      </c>
      <c r="W229" s="173">
        <f>'тарифы 2018 (1)'!AH229</f>
        <v>257.32</v>
      </c>
      <c r="X229" s="173">
        <f>'тарифы 2018 (1)'!AJ229</f>
        <v>264.64</v>
      </c>
      <c r="Y229" s="173">
        <v>187</v>
      </c>
      <c r="Z229" s="173">
        <f>'тарифы 2018 (1)'!AN229</f>
        <v>392.73</v>
      </c>
      <c r="AA229" s="173">
        <f>'тарифы 2018 (1)'!AP229</f>
        <v>429.31799999999998</v>
      </c>
      <c r="AB229" s="173">
        <f>'тарифы 2018 (1)'!AR229</f>
        <v>367</v>
      </c>
      <c r="AC229" s="173">
        <f>'тарифы 2018 (1)'!AT229</f>
        <v>324.99</v>
      </c>
      <c r="AD229" s="173">
        <f>'тарифы 2018 (1)'!AV229</f>
        <v>364.8</v>
      </c>
      <c r="AE229" s="173">
        <f>'тарифы 2018 (1)'!AX229</f>
        <v>251</v>
      </c>
      <c r="AF229" s="173">
        <f>'тарифы 2018 (1)'!AZ229</f>
        <v>428.81355932203394</v>
      </c>
      <c r="AG229" s="173">
        <f>'тарифы 2018 (1)'!BB229</f>
        <v>476</v>
      </c>
      <c r="AH229" s="173">
        <f>'тарифы 2018 (1)'!BD229</f>
        <v>641</v>
      </c>
      <c r="AI229" s="173">
        <f>'тарифы 2018 (1)'!BF229</f>
        <v>356</v>
      </c>
      <c r="AJ229" s="173">
        <f>'тарифы 2018 (1)'!BH229</f>
        <v>400</v>
      </c>
      <c r="AK229" s="173">
        <f>'тарифы 2018 (1)'!BJ229</f>
        <v>255.08</v>
      </c>
      <c r="AL229" s="173">
        <f>'тарифы 2018 (1)'!BL229</f>
        <v>232</v>
      </c>
      <c r="AM229" s="173">
        <f>'тарифы 2018 (1)'!BN229</f>
        <v>364</v>
      </c>
      <c r="AN229" s="173">
        <f>'тарифы 2018 (1)'!BP229</f>
        <v>544.5</v>
      </c>
      <c r="AO229" s="325">
        <f t="shared" si="24"/>
        <v>400.5119571912619</v>
      </c>
      <c r="AP229" s="300" t="e">
        <f t="shared" si="25"/>
        <v>#REF!</v>
      </c>
    </row>
    <row r="230" spans="1:42" s="195" customFormat="1" ht="41.25" customHeight="1" thickBot="1" x14ac:dyDescent="0.3">
      <c r="A230" s="205">
        <v>154</v>
      </c>
      <c r="B230" s="24" t="s">
        <v>219</v>
      </c>
      <c r="C230" s="1390" t="s">
        <v>3</v>
      </c>
      <c r="D230" s="1390"/>
      <c r="E230" s="141" t="s">
        <v>8</v>
      </c>
      <c r="F230" s="224" t="e">
        <f>#REF!</f>
        <v>#REF!</v>
      </c>
      <c r="G230" s="141">
        <v>0.5</v>
      </c>
      <c r="H230" s="206" t="e">
        <f t="shared" si="23"/>
        <v>#REF!</v>
      </c>
      <c r="I230" s="206" t="e">
        <f>(H230*($I$9+#REF!))+H230</f>
        <v>#REF!</v>
      </c>
      <c r="J230" s="803" t="e">
        <f>'тарифы 2018 (1)'!J230</f>
        <v>#REF!</v>
      </c>
      <c r="K230" s="275" t="e">
        <f>ROUND(I230*#REF!*#REF!*#REF!,0)</f>
        <v>#REF!</v>
      </c>
      <c r="L230" s="173">
        <f>'тарифы 2018 (1)'!L230</f>
        <v>290</v>
      </c>
      <c r="M230" s="173">
        <f>'тарифы 2018 (1)'!N230</f>
        <v>217.24911727371494</v>
      </c>
      <c r="N230" s="173">
        <f>'тарифы 2018 (1)'!P230</f>
        <v>320</v>
      </c>
      <c r="O230" s="173">
        <f>'тарифы 2018 (1)'!R230</f>
        <v>288.24792540907578</v>
      </c>
      <c r="P230" s="173">
        <f>'тарифы 2018 (1)'!T230</f>
        <v>507</v>
      </c>
      <c r="Q230" s="173">
        <f>'тарифы 2018 (1)'!V230</f>
        <v>235.34238533475263</v>
      </c>
      <c r="R230" s="173">
        <f>'тарифы 2018 (1)'!X230</f>
        <v>286</v>
      </c>
      <c r="S230" s="173">
        <f>'тарифы 2018 (1)'!Z230</f>
        <v>385.34</v>
      </c>
      <c r="T230" s="173">
        <f>'тарифы 2018 (1)'!AB230</f>
        <v>532</v>
      </c>
      <c r="U230" s="173">
        <f>'тарифы 2018 (1)'!AD230</f>
        <v>328</v>
      </c>
      <c r="V230" s="173">
        <f>'тарифы 2018 (1)'!AF230</f>
        <v>240</v>
      </c>
      <c r="W230" s="173">
        <f>'тарифы 2018 (1)'!AH230</f>
        <v>184.1</v>
      </c>
      <c r="X230" s="173">
        <f>'тарифы 2018 (1)'!AJ230</f>
        <v>189.33</v>
      </c>
      <c r="Y230" s="173">
        <v>101</v>
      </c>
      <c r="Z230" s="173">
        <f>'тарифы 2018 (1)'!AN230</f>
        <v>280.52</v>
      </c>
      <c r="AA230" s="173">
        <f>'тарифы 2018 (1)'!AP230</f>
        <v>613.904</v>
      </c>
      <c r="AB230" s="173">
        <f>'тарифы 2018 (1)'!AR230</f>
        <v>262</v>
      </c>
      <c r="AC230" s="173">
        <f>'тарифы 2018 (1)'!AT230</f>
        <v>232.14</v>
      </c>
      <c r="AD230" s="173">
        <f>'тарифы 2018 (1)'!AV230</f>
        <v>260.8</v>
      </c>
      <c r="AE230" s="173">
        <f>'тарифы 2018 (1)'!AX230</f>
        <v>179</v>
      </c>
      <c r="AF230" s="173">
        <f>'тарифы 2018 (1)'!AZ230</f>
        <v>313.5593220338983</v>
      </c>
      <c r="AG230" s="173">
        <f>'тарифы 2018 (1)'!BB230</f>
        <v>340</v>
      </c>
      <c r="AH230" s="173">
        <f>'тарифы 2018 (1)'!BD230</f>
        <v>458</v>
      </c>
      <c r="AI230" s="173">
        <f>'тарифы 2018 (1)'!BF230</f>
        <v>254</v>
      </c>
      <c r="AJ230" s="173">
        <f>'тарифы 2018 (1)'!BH230</f>
        <v>286</v>
      </c>
      <c r="AK230" s="173">
        <f>'тарифы 2018 (1)'!BJ230</f>
        <v>182.2</v>
      </c>
      <c r="AL230" s="173">
        <f>'тарифы 2018 (1)'!BL230</f>
        <v>166</v>
      </c>
      <c r="AM230" s="173">
        <f>'тарифы 2018 (1)'!BN230</f>
        <v>260</v>
      </c>
      <c r="AN230" s="173">
        <f>'тарифы 2018 (1)'!BP230</f>
        <v>388.3</v>
      </c>
      <c r="AO230" s="325">
        <f t="shared" si="24"/>
        <v>295.86319827763595</v>
      </c>
      <c r="AP230" s="300" t="e">
        <f t="shared" si="25"/>
        <v>#REF!</v>
      </c>
    </row>
    <row r="231" spans="1:42" s="195" customFormat="1" ht="41.25" customHeight="1" thickBot="1" x14ac:dyDescent="0.3">
      <c r="A231" s="205">
        <v>155</v>
      </c>
      <c r="B231" s="24" t="s">
        <v>220</v>
      </c>
      <c r="C231" s="1390" t="s">
        <v>3</v>
      </c>
      <c r="D231" s="1390"/>
      <c r="E231" s="141" t="s">
        <v>8</v>
      </c>
      <c r="F231" s="224" t="e">
        <f>#REF!</f>
        <v>#REF!</v>
      </c>
      <c r="G231" s="141">
        <v>0.5</v>
      </c>
      <c r="H231" s="206" t="e">
        <f t="shared" si="23"/>
        <v>#REF!</v>
      </c>
      <c r="I231" s="206" t="e">
        <f>(H231*($I$9+#REF!))+H231</f>
        <v>#REF!</v>
      </c>
      <c r="J231" s="803" t="e">
        <f>'тарифы 2018 (1)'!J231</f>
        <v>#REF!</v>
      </c>
      <c r="K231" s="275" t="e">
        <f>ROUND(I231*#REF!*#REF!*#REF!,0)</f>
        <v>#REF!</v>
      </c>
      <c r="L231" s="173">
        <f>'тарифы 2018 (1)'!L231</f>
        <v>290</v>
      </c>
      <c r="M231" s="173">
        <f>'тарифы 2018 (1)'!N231</f>
        <v>217.24911727371494</v>
      </c>
      <c r="N231" s="173">
        <f>'тарифы 2018 (1)'!P231</f>
        <v>320</v>
      </c>
      <c r="O231" s="173">
        <f>'тарифы 2018 (1)'!R231</f>
        <v>288.24792540907578</v>
      </c>
      <c r="P231" s="173">
        <f>'тарифы 2018 (1)'!T231</f>
        <v>507</v>
      </c>
      <c r="Q231" s="173">
        <f>'тарифы 2018 (1)'!V231</f>
        <v>235.34238533475263</v>
      </c>
      <c r="R231" s="173">
        <f>'тарифы 2018 (1)'!X231</f>
        <v>286</v>
      </c>
      <c r="S231" s="173">
        <f>'тарифы 2018 (1)'!Z231</f>
        <v>385.34</v>
      </c>
      <c r="T231" s="173">
        <f>'тарифы 2018 (1)'!AB231</f>
        <v>532</v>
      </c>
      <c r="U231" s="173">
        <f>'тарифы 2018 (1)'!AD231</f>
        <v>328</v>
      </c>
      <c r="V231" s="173">
        <f>'тарифы 2018 (1)'!AF231</f>
        <v>240</v>
      </c>
      <c r="W231" s="173">
        <f>'тарифы 2018 (1)'!AH231</f>
        <v>184.1</v>
      </c>
      <c r="X231" s="173">
        <f>'тарифы 2018 (1)'!AJ231</f>
        <v>189.33</v>
      </c>
      <c r="Y231" s="173">
        <v>101</v>
      </c>
      <c r="Z231" s="173">
        <f>'тарифы 2018 (1)'!AN231</f>
        <v>280.52</v>
      </c>
      <c r="AA231" s="173">
        <f>'тарифы 2018 (1)'!AP231</f>
        <v>306.952</v>
      </c>
      <c r="AB231" s="173">
        <f>'тарифы 2018 (1)'!AR231</f>
        <v>262</v>
      </c>
      <c r="AC231" s="173">
        <f>'тарифы 2018 (1)'!AT231</f>
        <v>232.14</v>
      </c>
      <c r="AD231" s="173">
        <f>'тарифы 2018 (1)'!AV231</f>
        <v>260.8</v>
      </c>
      <c r="AE231" s="173">
        <f>'тарифы 2018 (1)'!AX231</f>
        <v>179</v>
      </c>
      <c r="AF231" s="173">
        <f>'тарифы 2018 (1)'!AZ231</f>
        <v>313.5593220338983</v>
      </c>
      <c r="AG231" s="173">
        <f>'тарифы 2018 (1)'!BB231</f>
        <v>340</v>
      </c>
      <c r="AH231" s="173">
        <f>'тарифы 2018 (1)'!BD231</f>
        <v>458</v>
      </c>
      <c r="AI231" s="173">
        <f>'тарифы 2018 (1)'!BF231</f>
        <v>254</v>
      </c>
      <c r="AJ231" s="173">
        <f>'тарифы 2018 (1)'!BH231</f>
        <v>286</v>
      </c>
      <c r="AK231" s="173">
        <f>'тарифы 2018 (1)'!BJ231</f>
        <v>182.2</v>
      </c>
      <c r="AL231" s="173">
        <f>'тарифы 2018 (1)'!BL231</f>
        <v>166</v>
      </c>
      <c r="AM231" s="173">
        <f>'тарифы 2018 (1)'!BN231</f>
        <v>260</v>
      </c>
      <c r="AN231" s="173">
        <f>'тарифы 2018 (1)'!BP231</f>
        <v>388.3</v>
      </c>
      <c r="AO231" s="325">
        <f t="shared" si="24"/>
        <v>285.27864655349805</v>
      </c>
      <c r="AP231" s="300" t="e">
        <f t="shared" si="25"/>
        <v>#REF!</v>
      </c>
    </row>
    <row r="232" spans="1:42" s="195" customFormat="1" ht="41.25" customHeight="1" thickBot="1" x14ac:dyDescent="0.3">
      <c r="A232" s="205">
        <v>156</v>
      </c>
      <c r="B232" s="24" t="s">
        <v>221</v>
      </c>
      <c r="C232" s="1390" t="s">
        <v>3</v>
      </c>
      <c r="D232" s="1390"/>
      <c r="E232" s="141" t="s">
        <v>8</v>
      </c>
      <c r="F232" s="224" t="e">
        <f>#REF!</f>
        <v>#REF!</v>
      </c>
      <c r="G232" s="141">
        <v>2</v>
      </c>
      <c r="H232" s="206" t="e">
        <f t="shared" si="23"/>
        <v>#REF!</v>
      </c>
      <c r="I232" s="206" t="e">
        <f>(H232*($I$9+#REF!))+H232</f>
        <v>#REF!</v>
      </c>
      <c r="J232" s="803" t="e">
        <f>'тарифы 2018 (1)'!J232</f>
        <v>#REF!</v>
      </c>
      <c r="K232" s="275" t="e">
        <f>ROUND(I232*#REF!*#REF!*#REF!,0)</f>
        <v>#REF!</v>
      </c>
      <c r="L232" s="173">
        <f>'тарифы 2018 (1)'!L232</f>
        <v>1158</v>
      </c>
      <c r="M232" s="173">
        <f>'тарифы 2018 (1)'!N232</f>
        <v>868.99646909485978</v>
      </c>
      <c r="N232" s="173">
        <f>'тарифы 2018 (1)'!P232</f>
        <v>1279</v>
      </c>
      <c r="O232" s="173">
        <f>'тарифы 2018 (1)'!R232</f>
        <v>1152.9917016363031</v>
      </c>
      <c r="P232" s="173">
        <f>'тарифы 2018 (1)'!T232</f>
        <v>2026</v>
      </c>
      <c r="Q232" s="173">
        <f>'тарифы 2018 (1)'!V232</f>
        <v>941.36954133901054</v>
      </c>
      <c r="R232" s="173">
        <f>'тарифы 2018 (1)'!X232</f>
        <v>286</v>
      </c>
      <c r="S232" s="173">
        <f>'тарифы 2018 (1)'!Z232</f>
        <v>1541.37</v>
      </c>
      <c r="T232" s="173">
        <f>'тарифы 2018 (1)'!AB232</f>
        <v>2129</v>
      </c>
      <c r="U232" s="173">
        <f>'тарифы 2018 (1)'!AD232</f>
        <v>1311</v>
      </c>
      <c r="V232" s="173">
        <f>'тарифы 2018 (1)'!AF232</f>
        <v>959</v>
      </c>
      <c r="W232" s="173">
        <f>'тарифы 2018 (1)'!AH232</f>
        <v>736.38</v>
      </c>
      <c r="X232" s="173">
        <f>'тарифы 2018 (1)'!AJ232</f>
        <v>757.3</v>
      </c>
      <c r="Y232" s="173">
        <v>807</v>
      </c>
      <c r="Z232" s="173">
        <f>'тарифы 2018 (1)'!AN232</f>
        <v>1122.0999999999999</v>
      </c>
      <c r="AA232" s="173">
        <f>'тарифы 2018 (1)'!AP232</f>
        <v>1227.808</v>
      </c>
      <c r="AB232" s="173">
        <f>'тарифы 2018 (1)'!AR232</f>
        <v>1048</v>
      </c>
      <c r="AC232" s="173">
        <f>'тарифы 2018 (1)'!AT232</f>
        <v>928.54</v>
      </c>
      <c r="AD232" s="173">
        <f>'тарифы 2018 (1)'!AV232</f>
        <v>1044.8</v>
      </c>
      <c r="AE232" s="173">
        <f>'тарифы 2018 (1)'!AX232</f>
        <v>718</v>
      </c>
      <c r="AF232" s="173">
        <f>'тарифы 2018 (1)'!AZ232</f>
        <v>1082.2033898305085</v>
      </c>
      <c r="AG232" s="173">
        <f>'тарифы 2018 (1)'!BB232</f>
        <v>1361</v>
      </c>
      <c r="AH232" s="173">
        <f>'тарифы 2018 (1)'!BD232</f>
        <v>1831</v>
      </c>
      <c r="AI232" s="173">
        <f>'тарифы 2018 (1)'!BF232</f>
        <v>1016</v>
      </c>
      <c r="AJ232" s="173">
        <f>'тарифы 2018 (1)'!BH232</f>
        <v>1143</v>
      </c>
      <c r="AK232" s="173">
        <f>'тарифы 2018 (1)'!BJ232</f>
        <v>727.97</v>
      </c>
      <c r="AL232" s="173">
        <f>'тарифы 2018 (1)'!BL232</f>
        <v>664</v>
      </c>
      <c r="AM232" s="173">
        <f>'тарифы 2018 (1)'!BN232</f>
        <v>1039</v>
      </c>
      <c r="AN232" s="173">
        <f>'тарифы 2018 (1)'!BP232</f>
        <v>1554.3000000000002</v>
      </c>
      <c r="AO232" s="325">
        <f t="shared" si="24"/>
        <v>1119.3492793758855</v>
      </c>
      <c r="AP232" s="300" t="e">
        <f t="shared" si="25"/>
        <v>#REF!</v>
      </c>
    </row>
    <row r="233" spans="1:42" s="195" customFormat="1" ht="41.25" customHeight="1" thickBot="1" x14ac:dyDescent="0.3">
      <c r="A233" s="205">
        <v>157</v>
      </c>
      <c r="B233" s="24" t="s">
        <v>222</v>
      </c>
      <c r="C233" s="1390" t="s">
        <v>3</v>
      </c>
      <c r="D233" s="1390"/>
      <c r="E233" s="141" t="s">
        <v>8</v>
      </c>
      <c r="F233" s="224" t="e">
        <f>#REF!</f>
        <v>#REF!</v>
      </c>
      <c r="G233" s="141">
        <v>0.5</v>
      </c>
      <c r="H233" s="206" t="e">
        <f t="shared" si="23"/>
        <v>#REF!</v>
      </c>
      <c r="I233" s="206" t="e">
        <f>(H233*($I$9+#REF!))+H233</f>
        <v>#REF!</v>
      </c>
      <c r="J233" s="803" t="e">
        <f>'тарифы 2018 (1)'!J233</f>
        <v>#REF!</v>
      </c>
      <c r="K233" s="275" t="e">
        <f>ROUND(I233*#REF!*#REF!*#REF!,0)</f>
        <v>#REF!</v>
      </c>
      <c r="L233" s="173">
        <f>'тарифы 2018 (1)'!L233</f>
        <v>290</v>
      </c>
      <c r="M233" s="173">
        <f>'тарифы 2018 (1)'!N233</f>
        <v>217.24911727371494</v>
      </c>
      <c r="N233" s="173">
        <f>'тарифы 2018 (1)'!P233</f>
        <v>320</v>
      </c>
      <c r="O233" s="173">
        <f>'тарифы 2018 (1)'!R233</f>
        <v>288.24792540907578</v>
      </c>
      <c r="P233" s="173">
        <f>'тарифы 2018 (1)'!T233</f>
        <v>507</v>
      </c>
      <c r="Q233" s="173">
        <f>'тарифы 2018 (1)'!V233</f>
        <v>235.34238533475263</v>
      </c>
      <c r="R233" s="173">
        <f>'тарифы 2018 (1)'!X233</f>
        <v>286</v>
      </c>
      <c r="S233" s="173">
        <f>'тарифы 2018 (1)'!Z233</f>
        <v>385.34</v>
      </c>
      <c r="T233" s="173">
        <f>'тарифы 2018 (1)'!AB233</f>
        <v>532</v>
      </c>
      <c r="U233" s="173">
        <f>'тарифы 2018 (1)'!AD233</f>
        <v>328</v>
      </c>
      <c r="V233" s="173">
        <f>'тарифы 2018 (1)'!AF233</f>
        <v>240</v>
      </c>
      <c r="W233" s="173">
        <f>'тарифы 2018 (1)'!AH233</f>
        <v>184.1</v>
      </c>
      <c r="X233" s="173">
        <f>'тарифы 2018 (1)'!AJ233</f>
        <v>189.33</v>
      </c>
      <c r="Y233" s="173">
        <v>101</v>
      </c>
      <c r="Z233" s="173">
        <f>'тарифы 2018 (1)'!AN233</f>
        <v>280.52</v>
      </c>
      <c r="AA233" s="173">
        <f>'тарифы 2018 (1)'!AP233</f>
        <v>306.952</v>
      </c>
      <c r="AB233" s="173">
        <f>'тарифы 2018 (1)'!AR233</f>
        <v>262</v>
      </c>
      <c r="AC233" s="173">
        <f>'тарифы 2018 (1)'!AT233</f>
        <v>232.14</v>
      </c>
      <c r="AD233" s="173">
        <f>'тарифы 2018 (1)'!AV233</f>
        <v>260.8</v>
      </c>
      <c r="AE233" s="173">
        <f>'тарифы 2018 (1)'!AX233</f>
        <v>179</v>
      </c>
      <c r="AF233" s="173">
        <f>'тарифы 2018 (1)'!AZ233</f>
        <v>313.5593220338983</v>
      </c>
      <c r="AG233" s="173">
        <f>'тарифы 2018 (1)'!BB233</f>
        <v>340</v>
      </c>
      <c r="AH233" s="173">
        <f>'тарифы 2018 (1)'!BD233</f>
        <v>458</v>
      </c>
      <c r="AI233" s="173">
        <f>'тарифы 2018 (1)'!BF233</f>
        <v>254</v>
      </c>
      <c r="AJ233" s="173">
        <f>'тарифы 2018 (1)'!BH233</f>
        <v>286</v>
      </c>
      <c r="AK233" s="173">
        <f>'тарифы 2018 (1)'!BJ233</f>
        <v>182.2</v>
      </c>
      <c r="AL233" s="173">
        <f>'тарифы 2018 (1)'!BL233</f>
        <v>166</v>
      </c>
      <c r="AM233" s="173">
        <f>'тарифы 2018 (1)'!BN233</f>
        <v>260</v>
      </c>
      <c r="AN233" s="173">
        <f>'тарифы 2018 (1)'!BP233</f>
        <v>388.3</v>
      </c>
      <c r="AO233" s="325">
        <f t="shared" si="24"/>
        <v>285.27864655349805</v>
      </c>
      <c r="AP233" s="300" t="e">
        <f t="shared" si="25"/>
        <v>#REF!</v>
      </c>
    </row>
    <row r="234" spans="1:42" s="195" customFormat="1" ht="41.25" customHeight="1" thickBot="1" x14ac:dyDescent="0.3">
      <c r="A234" s="205">
        <v>158</v>
      </c>
      <c r="B234" s="24" t="s">
        <v>223</v>
      </c>
      <c r="C234" s="1390" t="s">
        <v>3</v>
      </c>
      <c r="D234" s="1390"/>
      <c r="E234" s="141" t="s">
        <v>8</v>
      </c>
      <c r="F234" s="224" t="e">
        <f>#REF!</f>
        <v>#REF!</v>
      </c>
      <c r="G234" s="141">
        <v>1.5</v>
      </c>
      <c r="H234" s="206" t="e">
        <f t="shared" si="23"/>
        <v>#REF!</v>
      </c>
      <c r="I234" s="206" t="e">
        <f>(H234*($I$9+#REF!))+H234</f>
        <v>#REF!</v>
      </c>
      <c r="J234" s="803" t="e">
        <f>'тарифы 2018 (1)'!J234</f>
        <v>#REF!</v>
      </c>
      <c r="K234" s="275" t="e">
        <f>ROUND(I234*#REF!*#REF!*#REF!,0)</f>
        <v>#REF!</v>
      </c>
      <c r="L234" s="173">
        <f>'тарифы 2018 (1)'!L234</f>
        <v>869</v>
      </c>
      <c r="M234" s="173">
        <f>'тарифы 2018 (1)'!N234</f>
        <v>651.74735182114489</v>
      </c>
      <c r="N234" s="173">
        <f>'тарифы 2018 (1)'!P234</f>
        <v>959</v>
      </c>
      <c r="O234" s="173">
        <f>'тарифы 2018 (1)'!R234</f>
        <v>864.74377622722716</v>
      </c>
      <c r="P234" s="173">
        <f>'тарифы 2018 (1)'!T234</f>
        <v>1520</v>
      </c>
      <c r="Q234" s="173">
        <f>'тарифы 2018 (1)'!V234</f>
        <v>706.0271560042579</v>
      </c>
      <c r="R234" s="173">
        <f>'тарифы 2018 (1)'!X234</f>
        <v>858</v>
      </c>
      <c r="S234" s="173">
        <f>'тарифы 2018 (1)'!Z234</f>
        <v>1156.02</v>
      </c>
      <c r="T234" s="173">
        <f>'тарифы 2018 (1)'!AB234</f>
        <v>1597</v>
      </c>
      <c r="U234" s="173">
        <f>'тарифы 2018 (1)'!AD234</f>
        <v>983</v>
      </c>
      <c r="V234" s="173">
        <f>'тарифы 2018 (1)'!AF234</f>
        <v>719</v>
      </c>
      <c r="W234" s="173">
        <f>'тарифы 2018 (1)'!AH234</f>
        <v>552.29</v>
      </c>
      <c r="X234" s="173">
        <f>'тарифы 2018 (1)'!AJ234</f>
        <v>567.98</v>
      </c>
      <c r="Y234" s="173">
        <v>490</v>
      </c>
      <c r="Z234" s="173">
        <f>'тарифы 2018 (1)'!AN234</f>
        <v>841.57</v>
      </c>
      <c r="AA234" s="173">
        <f>'тарифы 2018 (1)'!AP234</f>
        <v>920.85599999999988</v>
      </c>
      <c r="AB234" s="173">
        <f>'тарифы 2018 (1)'!AR234</f>
        <v>786</v>
      </c>
      <c r="AC234" s="173">
        <f>'тарифы 2018 (1)'!AT234</f>
        <v>696.41</v>
      </c>
      <c r="AD234" s="173">
        <f>'тарифы 2018 (1)'!AV234</f>
        <v>782.40000000000009</v>
      </c>
      <c r="AE234" s="173">
        <f>'тарифы 2018 (1)'!AX234</f>
        <v>538</v>
      </c>
      <c r="AF234" s="173">
        <f>'тарифы 2018 (1)'!AZ234</f>
        <v>1048.3050847457628</v>
      </c>
      <c r="AG234" s="173">
        <f>'тарифы 2018 (1)'!BB234</f>
        <v>1021</v>
      </c>
      <c r="AH234" s="173">
        <f>'тарифы 2018 (1)'!BD234</f>
        <v>1373</v>
      </c>
      <c r="AI234" s="173">
        <f>'тарифы 2018 (1)'!BF234</f>
        <v>762</v>
      </c>
      <c r="AJ234" s="173">
        <f>'тарифы 2018 (1)'!BH234</f>
        <v>857</v>
      </c>
      <c r="AK234" s="173">
        <f>'тарифы 2018 (1)'!BJ234</f>
        <v>545.76</v>
      </c>
      <c r="AL234" s="173">
        <f>'тарифы 2018 (1)'!BL234</f>
        <v>498</v>
      </c>
      <c r="AM234" s="173">
        <f>'тарифы 2018 (1)'!BN234</f>
        <v>779</v>
      </c>
      <c r="AN234" s="173">
        <f>'тарифы 2018 (1)'!BP234</f>
        <v>1166</v>
      </c>
      <c r="AO234" s="325">
        <f t="shared" si="24"/>
        <v>865.83135754477212</v>
      </c>
      <c r="AP234" s="300" t="e">
        <f t="shared" si="25"/>
        <v>#REF!</v>
      </c>
    </row>
    <row r="235" spans="1:42" s="195" customFormat="1" ht="41.25" customHeight="1" thickBot="1" x14ac:dyDescent="0.3">
      <c r="A235" s="205">
        <v>159</v>
      </c>
      <c r="B235" s="24" t="s">
        <v>224</v>
      </c>
      <c r="C235" s="1390" t="s">
        <v>3</v>
      </c>
      <c r="D235" s="1390"/>
      <c r="E235" s="141" t="s">
        <v>8</v>
      </c>
      <c r="F235" s="224" t="e">
        <f>#REF!</f>
        <v>#REF!</v>
      </c>
      <c r="G235" s="141">
        <v>1.5</v>
      </c>
      <c r="H235" s="206" t="e">
        <f t="shared" si="23"/>
        <v>#REF!</v>
      </c>
      <c r="I235" s="206" t="e">
        <f>(H235*($I$9+#REF!))+H235</f>
        <v>#REF!</v>
      </c>
      <c r="J235" s="803" t="e">
        <f>'тарифы 2018 (1)'!J235</f>
        <v>#REF!</v>
      </c>
      <c r="K235" s="275" t="e">
        <f>ROUND(I235*#REF!*#REF!*#REF!,0)</f>
        <v>#REF!</v>
      </c>
      <c r="L235" s="173">
        <f>'тарифы 2018 (1)'!L235</f>
        <v>869</v>
      </c>
      <c r="M235" s="173">
        <f>'тарифы 2018 (1)'!N235</f>
        <v>651.74735182114489</v>
      </c>
      <c r="N235" s="173">
        <f>'тарифы 2018 (1)'!P235</f>
        <v>959</v>
      </c>
      <c r="O235" s="173">
        <f>'тарифы 2018 (1)'!R235</f>
        <v>864.74377622722716</v>
      </c>
      <c r="P235" s="173">
        <f>'тарифы 2018 (1)'!T235</f>
        <v>1520</v>
      </c>
      <c r="Q235" s="173">
        <f>'тарифы 2018 (1)'!V235</f>
        <v>706.0271560042579</v>
      </c>
      <c r="R235" s="173">
        <f>'тарифы 2018 (1)'!X235</f>
        <v>858</v>
      </c>
      <c r="S235" s="173">
        <f>'тарифы 2018 (1)'!Z235</f>
        <v>1156.02</v>
      </c>
      <c r="T235" s="173">
        <f>'тарифы 2018 (1)'!AB235</f>
        <v>1597</v>
      </c>
      <c r="U235" s="173">
        <f>'тарифы 2018 (1)'!AD235</f>
        <v>983</v>
      </c>
      <c r="V235" s="173">
        <f>'тарифы 2018 (1)'!AF235</f>
        <v>719</v>
      </c>
      <c r="W235" s="173">
        <f>'тарифы 2018 (1)'!AH235</f>
        <v>552.29</v>
      </c>
      <c r="X235" s="173">
        <f>'тарифы 2018 (1)'!AJ235</f>
        <v>567.98</v>
      </c>
      <c r="Y235" s="173">
        <v>490</v>
      </c>
      <c r="Z235" s="173">
        <f>'тарифы 2018 (1)'!AN235</f>
        <v>841.57</v>
      </c>
      <c r="AA235" s="173">
        <f>'тарифы 2018 (1)'!AP235</f>
        <v>920.85599999999988</v>
      </c>
      <c r="AB235" s="173">
        <f>'тарифы 2018 (1)'!AR235</f>
        <v>786</v>
      </c>
      <c r="AC235" s="173">
        <f>'тарифы 2018 (1)'!AT235</f>
        <v>696.41</v>
      </c>
      <c r="AD235" s="173">
        <f>'тарифы 2018 (1)'!AV235</f>
        <v>782.40000000000009</v>
      </c>
      <c r="AE235" s="173">
        <f>'тарифы 2018 (1)'!AX235</f>
        <v>538</v>
      </c>
      <c r="AF235" s="173">
        <f>'тарифы 2018 (1)'!AZ235</f>
        <v>1048.3050847457628</v>
      </c>
      <c r="AG235" s="173">
        <f>'тарифы 2018 (1)'!BB235</f>
        <v>1021</v>
      </c>
      <c r="AH235" s="173">
        <f>'тарифы 2018 (1)'!BD235</f>
        <v>1373</v>
      </c>
      <c r="AI235" s="173">
        <f>'тарифы 2018 (1)'!BF235</f>
        <v>762</v>
      </c>
      <c r="AJ235" s="173">
        <f>'тарифы 2018 (1)'!BH235</f>
        <v>857</v>
      </c>
      <c r="AK235" s="173">
        <f>'тарифы 2018 (1)'!BJ235</f>
        <v>545.76</v>
      </c>
      <c r="AL235" s="173">
        <f>'тарифы 2018 (1)'!BL235</f>
        <v>498</v>
      </c>
      <c r="AM235" s="173">
        <f>'тарифы 2018 (1)'!BN235</f>
        <v>779</v>
      </c>
      <c r="AN235" s="173">
        <f>'тарифы 2018 (1)'!BP235</f>
        <v>1166</v>
      </c>
      <c r="AO235" s="325">
        <f t="shared" si="24"/>
        <v>865.83135754477212</v>
      </c>
      <c r="AP235" s="300" t="e">
        <f t="shared" si="25"/>
        <v>#REF!</v>
      </c>
    </row>
    <row r="236" spans="1:42" s="195" customFormat="1" ht="41.25" customHeight="1" thickBot="1" x14ac:dyDescent="0.3">
      <c r="A236" s="205">
        <v>160</v>
      </c>
      <c r="B236" s="24" t="s">
        <v>225</v>
      </c>
      <c r="C236" s="1390" t="s">
        <v>3</v>
      </c>
      <c r="D236" s="1390"/>
      <c r="E236" s="141" t="s">
        <v>8</v>
      </c>
      <c r="F236" s="224" t="e">
        <f>#REF!</f>
        <v>#REF!</v>
      </c>
      <c r="G236" s="141">
        <v>1</v>
      </c>
      <c r="H236" s="206" t="e">
        <f t="shared" si="23"/>
        <v>#REF!</v>
      </c>
      <c r="I236" s="206" t="e">
        <f>(H236*($I$9+#REF!))+H236</f>
        <v>#REF!</v>
      </c>
      <c r="J236" s="803" t="e">
        <f>'тарифы 2018 (1)'!J236</f>
        <v>#REF!</v>
      </c>
      <c r="K236" s="275" t="e">
        <f>ROUND(I236*#REF!*#REF!*#REF!,0)</f>
        <v>#REF!</v>
      </c>
      <c r="L236" s="173">
        <f>'тарифы 2018 (1)'!L236</f>
        <v>579</v>
      </c>
      <c r="M236" s="173">
        <f>'тарифы 2018 (1)'!N236</f>
        <v>434.49823454742989</v>
      </c>
      <c r="N236" s="173">
        <f>'тарифы 2018 (1)'!P236</f>
        <v>640</v>
      </c>
      <c r="O236" s="173">
        <f>'тарифы 2018 (1)'!R236</f>
        <v>576.49585081815155</v>
      </c>
      <c r="P236" s="173">
        <f>'тарифы 2018 (1)'!T236</f>
        <v>1013</v>
      </c>
      <c r="Q236" s="173">
        <f>'тарифы 2018 (1)'!V236</f>
        <v>470.68477066950527</v>
      </c>
      <c r="R236" s="173">
        <f>'тарифы 2018 (1)'!X236</f>
        <v>572</v>
      </c>
      <c r="S236" s="173">
        <f>'тарифы 2018 (1)'!Z236</f>
        <v>770.68</v>
      </c>
      <c r="T236" s="173">
        <f>'тарифы 2018 (1)'!AB236</f>
        <v>1064</v>
      </c>
      <c r="U236" s="173">
        <f>'тарифы 2018 (1)'!AD236</f>
        <v>655</v>
      </c>
      <c r="V236" s="173">
        <f>'тарифы 2018 (1)'!AF236</f>
        <v>479</v>
      </c>
      <c r="W236" s="173">
        <f>'тарифы 2018 (1)'!AH236</f>
        <v>368.19</v>
      </c>
      <c r="X236" s="173">
        <f>'тарифы 2018 (1)'!AJ236</f>
        <v>378.65</v>
      </c>
      <c r="Y236" s="173">
        <v>490</v>
      </c>
      <c r="Z236" s="173">
        <f>'тарифы 2018 (1)'!AN236</f>
        <v>561.04999999999995</v>
      </c>
      <c r="AA236" s="173">
        <f>'тарифы 2018 (1)'!AP236</f>
        <v>613.904</v>
      </c>
      <c r="AB236" s="173">
        <f>'тарифы 2018 (1)'!AR236</f>
        <v>524</v>
      </c>
      <c r="AC236" s="173">
        <f>'тарифы 2018 (1)'!AT236</f>
        <v>464.27</v>
      </c>
      <c r="AD236" s="173">
        <f>'тарифы 2018 (1)'!AV236</f>
        <v>521.6</v>
      </c>
      <c r="AE236" s="173">
        <f>'тарифы 2018 (1)'!AX236</f>
        <v>359</v>
      </c>
      <c r="AF236" s="173">
        <f>'тарифы 2018 (1)'!AZ236</f>
        <v>622.03389830508479</v>
      </c>
      <c r="AG236" s="173">
        <f>'тарифы 2018 (1)'!BB236</f>
        <v>681</v>
      </c>
      <c r="AH236" s="173">
        <f>'тарифы 2018 (1)'!BD236</f>
        <v>916</v>
      </c>
      <c r="AI236" s="173">
        <f>'тарифы 2018 (1)'!BF236</f>
        <v>508</v>
      </c>
      <c r="AJ236" s="173">
        <f>'тарифы 2018 (1)'!BH236</f>
        <v>572</v>
      </c>
      <c r="AK236" s="173">
        <f>'тарифы 2018 (1)'!BJ236</f>
        <v>364.41</v>
      </c>
      <c r="AL236" s="173">
        <f>'тарифы 2018 (1)'!BL236</f>
        <v>332</v>
      </c>
      <c r="AM236" s="173">
        <f>'тарифы 2018 (1)'!BN236</f>
        <v>519</v>
      </c>
      <c r="AN236" s="173">
        <f>'тарифы 2018 (1)'!BP236</f>
        <v>777.7</v>
      </c>
      <c r="AO236" s="325">
        <f t="shared" si="24"/>
        <v>580.24712946000591</v>
      </c>
      <c r="AP236" s="300" t="e">
        <f t="shared" si="25"/>
        <v>#REF!</v>
      </c>
    </row>
    <row r="237" spans="1:42" s="195" customFormat="1" ht="41.25" customHeight="1" thickBot="1" x14ac:dyDescent="0.3">
      <c r="A237" s="205">
        <v>161</v>
      </c>
      <c r="B237" s="24" t="s">
        <v>226</v>
      </c>
      <c r="C237" s="1390" t="s">
        <v>3</v>
      </c>
      <c r="D237" s="1390"/>
      <c r="E237" s="141" t="s">
        <v>8</v>
      </c>
      <c r="F237" s="224" t="e">
        <f>#REF!</f>
        <v>#REF!</v>
      </c>
      <c r="G237" s="141">
        <v>0.5</v>
      </c>
      <c r="H237" s="206" t="e">
        <f t="shared" si="23"/>
        <v>#REF!</v>
      </c>
      <c r="I237" s="206" t="e">
        <f>(H237*($I$9+#REF!))+H237</f>
        <v>#REF!</v>
      </c>
      <c r="J237" s="803" t="e">
        <f>'тарифы 2018 (1)'!J237</f>
        <v>#REF!</v>
      </c>
      <c r="K237" s="275" t="e">
        <f>ROUND(I237*#REF!*#REF!*#REF!,0)</f>
        <v>#REF!</v>
      </c>
      <c r="L237" s="173">
        <f>'тарифы 2018 (1)'!L237</f>
        <v>290</v>
      </c>
      <c r="M237" s="173">
        <f>'тарифы 2018 (1)'!N237</f>
        <v>217.24911727371494</v>
      </c>
      <c r="N237" s="173">
        <f>'тарифы 2018 (1)'!P237</f>
        <v>320</v>
      </c>
      <c r="O237" s="173">
        <f>'тарифы 2018 (1)'!R237</f>
        <v>288.24792540907578</v>
      </c>
      <c r="P237" s="173">
        <f>'тарифы 2018 (1)'!T237</f>
        <v>507</v>
      </c>
      <c r="Q237" s="173">
        <f>'тарифы 2018 (1)'!V237</f>
        <v>235.34238533475263</v>
      </c>
      <c r="R237" s="173">
        <f>'тарифы 2018 (1)'!X237</f>
        <v>286</v>
      </c>
      <c r="S237" s="173">
        <f>'тарифы 2018 (1)'!Z237</f>
        <v>385.34</v>
      </c>
      <c r="T237" s="173">
        <f>'тарифы 2018 (1)'!AB237</f>
        <v>532</v>
      </c>
      <c r="U237" s="173">
        <f>'тарифы 2018 (1)'!AD237</f>
        <v>328</v>
      </c>
      <c r="V237" s="173">
        <f>'тарифы 2018 (1)'!AF237</f>
        <v>240</v>
      </c>
      <c r="W237" s="173">
        <f>'тарифы 2018 (1)'!AH237</f>
        <v>184.1</v>
      </c>
      <c r="X237" s="173">
        <f>'тарифы 2018 (1)'!AJ237</f>
        <v>189.33</v>
      </c>
      <c r="Y237" s="173">
        <v>101</v>
      </c>
      <c r="Z237" s="173">
        <f>'тарифы 2018 (1)'!AN237</f>
        <v>280.52</v>
      </c>
      <c r="AA237" s="173">
        <f>'тарифы 2018 (1)'!AP237</f>
        <v>306.952</v>
      </c>
      <c r="AB237" s="173">
        <f>'тарифы 2018 (1)'!AR237</f>
        <v>262</v>
      </c>
      <c r="AC237" s="173">
        <f>'тарифы 2018 (1)'!AT237</f>
        <v>232.14</v>
      </c>
      <c r="AD237" s="173">
        <f>'тарифы 2018 (1)'!AV237</f>
        <v>260.8</v>
      </c>
      <c r="AE237" s="173">
        <f>'тарифы 2018 (1)'!AX237</f>
        <v>179</v>
      </c>
      <c r="AF237" s="173">
        <f>'тарифы 2018 (1)'!AZ237</f>
        <v>313.5593220338983</v>
      </c>
      <c r="AG237" s="173">
        <f>'тарифы 2018 (1)'!BB237</f>
        <v>340</v>
      </c>
      <c r="AH237" s="173">
        <f>'тарифы 2018 (1)'!BD237</f>
        <v>458</v>
      </c>
      <c r="AI237" s="173">
        <f>'тарифы 2018 (1)'!BF237</f>
        <v>254</v>
      </c>
      <c r="AJ237" s="173">
        <f>'тарифы 2018 (1)'!BH237</f>
        <v>286</v>
      </c>
      <c r="AK237" s="173">
        <f>'тарифы 2018 (1)'!BJ237</f>
        <v>182.2</v>
      </c>
      <c r="AL237" s="173">
        <f>'тарифы 2018 (1)'!BL237</f>
        <v>166</v>
      </c>
      <c r="AM237" s="173">
        <f>'тарифы 2018 (1)'!BN237</f>
        <v>260</v>
      </c>
      <c r="AN237" s="173">
        <f>'тарифы 2018 (1)'!BP237</f>
        <v>388.3</v>
      </c>
      <c r="AO237" s="325">
        <f t="shared" si="24"/>
        <v>285.27864655349805</v>
      </c>
      <c r="AP237" s="300" t="e">
        <f t="shared" si="25"/>
        <v>#REF!</v>
      </c>
    </row>
    <row r="238" spans="1:42" s="195" customFormat="1" ht="41.25" customHeight="1" thickBot="1" x14ac:dyDescent="0.3">
      <c r="A238" s="205">
        <v>162</v>
      </c>
      <c r="B238" s="24" t="s">
        <v>227</v>
      </c>
      <c r="C238" s="1390" t="s">
        <v>3</v>
      </c>
      <c r="D238" s="1390"/>
      <c r="E238" s="141" t="s">
        <v>8</v>
      </c>
      <c r="F238" s="224" t="e">
        <f>#REF!</f>
        <v>#REF!</v>
      </c>
      <c r="G238" s="141">
        <v>0.5</v>
      </c>
      <c r="H238" s="206" t="e">
        <f t="shared" si="23"/>
        <v>#REF!</v>
      </c>
      <c r="I238" s="206" t="e">
        <f>(H238*($I$9+#REF!))+H238</f>
        <v>#REF!</v>
      </c>
      <c r="J238" s="803" t="e">
        <f>'тарифы 2018 (1)'!J238</f>
        <v>#REF!</v>
      </c>
      <c r="K238" s="275" t="e">
        <f>ROUND(I238*#REF!*#REF!*#REF!,0)</f>
        <v>#REF!</v>
      </c>
      <c r="L238" s="173">
        <f>'тарифы 2018 (1)'!L238</f>
        <v>290</v>
      </c>
      <c r="M238" s="173">
        <f>'тарифы 2018 (1)'!N238</f>
        <v>217.24911727371494</v>
      </c>
      <c r="N238" s="173">
        <f>'тарифы 2018 (1)'!P238</f>
        <v>320</v>
      </c>
      <c r="O238" s="173">
        <f>'тарифы 2018 (1)'!R238</f>
        <v>288.24792540907578</v>
      </c>
      <c r="P238" s="173">
        <f>'тарифы 2018 (1)'!T238</f>
        <v>507</v>
      </c>
      <c r="Q238" s="173">
        <f>'тарифы 2018 (1)'!V238</f>
        <v>235.34238533475263</v>
      </c>
      <c r="R238" s="173">
        <f>'тарифы 2018 (1)'!X238</f>
        <v>286</v>
      </c>
      <c r="S238" s="173">
        <f>'тарифы 2018 (1)'!Z238</f>
        <v>385.34</v>
      </c>
      <c r="T238" s="173">
        <f>'тарифы 2018 (1)'!AB238</f>
        <v>532</v>
      </c>
      <c r="U238" s="173">
        <f>'тарифы 2018 (1)'!AD238</f>
        <v>328</v>
      </c>
      <c r="V238" s="173">
        <f>'тарифы 2018 (1)'!AF238</f>
        <v>240</v>
      </c>
      <c r="W238" s="173">
        <f>'тарифы 2018 (1)'!AH238</f>
        <v>184.1</v>
      </c>
      <c r="X238" s="173">
        <f>'тарифы 2018 (1)'!AJ238</f>
        <v>189.33</v>
      </c>
      <c r="Y238" s="173">
        <v>101</v>
      </c>
      <c r="Z238" s="173">
        <f>'тарифы 2018 (1)'!AN238</f>
        <v>280.52</v>
      </c>
      <c r="AA238" s="173">
        <f>'тарифы 2018 (1)'!AP238</f>
        <v>306.952</v>
      </c>
      <c r="AB238" s="173">
        <f>'тарифы 2018 (1)'!AR238</f>
        <v>262</v>
      </c>
      <c r="AC238" s="173">
        <f>'тарифы 2018 (1)'!AT238</f>
        <v>232.14</v>
      </c>
      <c r="AD238" s="173">
        <f>'тарифы 2018 (1)'!AV238</f>
        <v>260.8</v>
      </c>
      <c r="AE238" s="173">
        <f>'тарифы 2018 (1)'!AX238</f>
        <v>179</v>
      </c>
      <c r="AF238" s="173">
        <f>'тарифы 2018 (1)'!AZ238</f>
        <v>313.5593220338983</v>
      </c>
      <c r="AG238" s="173">
        <f>'тарифы 2018 (1)'!BB238</f>
        <v>340</v>
      </c>
      <c r="AH238" s="173">
        <f>'тарифы 2018 (1)'!BD238</f>
        <v>458</v>
      </c>
      <c r="AI238" s="173">
        <f>'тарифы 2018 (1)'!BF238</f>
        <v>254</v>
      </c>
      <c r="AJ238" s="173">
        <f>'тарифы 2018 (1)'!BH238</f>
        <v>286</v>
      </c>
      <c r="AK238" s="173">
        <f>'тарифы 2018 (1)'!BJ238</f>
        <v>182.2</v>
      </c>
      <c r="AL238" s="173">
        <f>'тарифы 2018 (1)'!BL238</f>
        <v>166</v>
      </c>
      <c r="AM238" s="173">
        <f>'тарифы 2018 (1)'!BN238</f>
        <v>260</v>
      </c>
      <c r="AN238" s="173">
        <f>'тарифы 2018 (1)'!BP238</f>
        <v>388.3</v>
      </c>
      <c r="AO238" s="325">
        <f t="shared" si="24"/>
        <v>285.27864655349805</v>
      </c>
      <c r="AP238" s="300" t="e">
        <f t="shared" si="25"/>
        <v>#REF!</v>
      </c>
    </row>
    <row r="239" spans="1:42" s="195" customFormat="1" ht="41.25" customHeight="1" thickBot="1" x14ac:dyDescent="0.3">
      <c r="A239" s="205">
        <v>163</v>
      </c>
      <c r="B239" s="24" t="s">
        <v>228</v>
      </c>
      <c r="C239" s="1390" t="s">
        <v>3</v>
      </c>
      <c r="D239" s="1390"/>
      <c r="E239" s="141" t="s">
        <v>8</v>
      </c>
      <c r="F239" s="224" t="e">
        <f>#REF!</f>
        <v>#REF!</v>
      </c>
      <c r="G239" s="141">
        <v>0.5</v>
      </c>
      <c r="H239" s="206" t="e">
        <f t="shared" si="23"/>
        <v>#REF!</v>
      </c>
      <c r="I239" s="206" t="e">
        <f>(H239*($I$9+#REF!))+H239</f>
        <v>#REF!</v>
      </c>
      <c r="J239" s="803" t="e">
        <f>'тарифы 2018 (1)'!J239</f>
        <v>#REF!</v>
      </c>
      <c r="K239" s="275" t="e">
        <f>ROUND(I239*#REF!*#REF!*#REF!,0)</f>
        <v>#REF!</v>
      </c>
      <c r="L239" s="173">
        <f>'тарифы 2018 (1)'!L239</f>
        <v>290</v>
      </c>
      <c r="M239" s="173">
        <f>'тарифы 2018 (1)'!N239</f>
        <v>217.24911727371494</v>
      </c>
      <c r="N239" s="173">
        <f>'тарифы 2018 (1)'!P239</f>
        <v>320</v>
      </c>
      <c r="O239" s="173">
        <f>'тарифы 2018 (1)'!R239</f>
        <v>288.24792540907578</v>
      </c>
      <c r="P239" s="173">
        <f>'тарифы 2018 (1)'!T239</f>
        <v>507</v>
      </c>
      <c r="Q239" s="173">
        <f>'тарифы 2018 (1)'!V239</f>
        <v>235.34238533475263</v>
      </c>
      <c r="R239" s="173">
        <f>'тарифы 2018 (1)'!X239</f>
        <v>286</v>
      </c>
      <c r="S239" s="173">
        <f>'тарифы 2018 (1)'!Z239</f>
        <v>385.34</v>
      </c>
      <c r="T239" s="173">
        <f>'тарифы 2018 (1)'!AB239</f>
        <v>532</v>
      </c>
      <c r="U239" s="173">
        <f>'тарифы 2018 (1)'!AD239</f>
        <v>328</v>
      </c>
      <c r="V239" s="173">
        <f>'тарифы 2018 (1)'!AF239</f>
        <v>240</v>
      </c>
      <c r="W239" s="173">
        <f>'тарифы 2018 (1)'!AH239</f>
        <v>184.1</v>
      </c>
      <c r="X239" s="173">
        <f>'тарифы 2018 (1)'!AJ239</f>
        <v>189.33</v>
      </c>
      <c r="Y239" s="173">
        <v>101</v>
      </c>
      <c r="Z239" s="173">
        <f>'тарифы 2018 (1)'!AN239</f>
        <v>280.52</v>
      </c>
      <c r="AA239" s="173">
        <f>'тарифы 2018 (1)'!AP239</f>
        <v>613.904</v>
      </c>
      <c r="AB239" s="173">
        <f>'тарифы 2018 (1)'!AR239</f>
        <v>262</v>
      </c>
      <c r="AC239" s="173">
        <f>'тарифы 2018 (1)'!AT239</f>
        <v>232.14</v>
      </c>
      <c r="AD239" s="173">
        <f>'тарифы 2018 (1)'!AV239</f>
        <v>260.8</v>
      </c>
      <c r="AE239" s="173">
        <f>'тарифы 2018 (1)'!AX239</f>
        <v>179</v>
      </c>
      <c r="AF239" s="173">
        <f>'тарифы 2018 (1)'!AZ239</f>
        <v>313.5593220338983</v>
      </c>
      <c r="AG239" s="173">
        <f>'тарифы 2018 (1)'!BB239</f>
        <v>340</v>
      </c>
      <c r="AH239" s="173">
        <f>'тарифы 2018 (1)'!BD239</f>
        <v>458</v>
      </c>
      <c r="AI239" s="173">
        <f>'тарифы 2018 (1)'!BF239</f>
        <v>254</v>
      </c>
      <c r="AJ239" s="173">
        <f>'тарифы 2018 (1)'!BH239</f>
        <v>286</v>
      </c>
      <c r="AK239" s="173">
        <f>'тарифы 2018 (1)'!BJ239</f>
        <v>182.2</v>
      </c>
      <c r="AL239" s="173">
        <f>'тарифы 2018 (1)'!BL239</f>
        <v>166</v>
      </c>
      <c r="AM239" s="173">
        <f>'тарифы 2018 (1)'!BN239</f>
        <v>260</v>
      </c>
      <c r="AN239" s="173">
        <f>'тарифы 2018 (1)'!BP239</f>
        <v>388.3</v>
      </c>
      <c r="AO239" s="325">
        <f t="shared" si="24"/>
        <v>295.86319827763595</v>
      </c>
      <c r="AP239" s="300" t="e">
        <f t="shared" si="25"/>
        <v>#REF!</v>
      </c>
    </row>
    <row r="240" spans="1:42" s="195" customFormat="1" ht="41.25" customHeight="1" thickBot="1" x14ac:dyDescent="0.3">
      <c r="A240" s="205">
        <v>164</v>
      </c>
      <c r="B240" s="24" t="s">
        <v>229</v>
      </c>
      <c r="C240" s="1390" t="s">
        <v>3</v>
      </c>
      <c r="D240" s="1390"/>
      <c r="E240" s="141" t="s">
        <v>8</v>
      </c>
      <c r="F240" s="224" t="e">
        <f>#REF!</f>
        <v>#REF!</v>
      </c>
      <c r="G240" s="141">
        <v>0.64</v>
      </c>
      <c r="H240" s="206" t="e">
        <f t="shared" si="23"/>
        <v>#REF!</v>
      </c>
      <c r="I240" s="206" t="e">
        <f>(H240*($I$9+#REF!))+H240</f>
        <v>#REF!</v>
      </c>
      <c r="J240" s="803" t="e">
        <f>'тарифы 2018 (1)'!J240</f>
        <v>#REF!</v>
      </c>
      <c r="K240" s="275" t="e">
        <f>ROUND(I240*#REF!*#REF!*#REF!,0)</f>
        <v>#REF!</v>
      </c>
      <c r="L240" s="173">
        <f>'тарифы 2018 (1)'!L240</f>
        <v>371</v>
      </c>
      <c r="M240" s="173">
        <f>'тарифы 2018 (1)'!N240</f>
        <v>278.07887011035513</v>
      </c>
      <c r="N240" s="173">
        <f>'тарифы 2018 (1)'!P240</f>
        <v>409</v>
      </c>
      <c r="O240" s="173">
        <f>'тарифы 2018 (1)'!R240</f>
        <v>368.957344523617</v>
      </c>
      <c r="P240" s="173">
        <f>'тарифы 2018 (1)'!T240</f>
        <v>648</v>
      </c>
      <c r="Q240" s="173">
        <f>'тарифы 2018 (1)'!V240</f>
        <v>301.23825322848342</v>
      </c>
      <c r="R240" s="173">
        <f>'тарифы 2018 (1)'!X240</f>
        <v>366</v>
      </c>
      <c r="S240" s="173">
        <f>'тарифы 2018 (1)'!Z240</f>
        <v>493.24</v>
      </c>
      <c r="T240" s="173">
        <f>'тарифы 2018 (1)'!AB240</f>
        <v>681</v>
      </c>
      <c r="U240" s="173">
        <f>'тарифы 2018 (1)'!AD240</f>
        <v>419</v>
      </c>
      <c r="V240" s="173">
        <f>'тарифы 2018 (1)'!AF240</f>
        <v>307</v>
      </c>
      <c r="W240" s="173">
        <f>'тарифы 2018 (1)'!AH240</f>
        <v>235.35</v>
      </c>
      <c r="X240" s="173">
        <f>'тарифы 2018 (1)'!AJ240</f>
        <v>242.67</v>
      </c>
      <c r="Y240" s="173">
        <v>184</v>
      </c>
      <c r="Z240" s="173">
        <f>'тарифы 2018 (1)'!AN240</f>
        <v>359.07</v>
      </c>
      <c r="AA240" s="173">
        <f>'тарифы 2018 (1)'!AP240</f>
        <v>393.02299999999997</v>
      </c>
      <c r="AB240" s="173">
        <f>'тарифы 2018 (1)'!AR240</f>
        <v>335</v>
      </c>
      <c r="AC240" s="173">
        <f>'тарифы 2018 (1)'!AT240</f>
        <v>297.13</v>
      </c>
      <c r="AD240" s="173">
        <f>'тарифы 2018 (1)'!AV240</f>
        <v>334.40000000000003</v>
      </c>
      <c r="AE240" s="173">
        <f>'тарифы 2018 (1)'!AX240</f>
        <v>230</v>
      </c>
      <c r="AF240" s="173">
        <f>'тарифы 2018 (1)'!AZ240</f>
        <v>393.22033898305085</v>
      </c>
      <c r="AG240" s="173">
        <f>'тарифы 2018 (1)'!BB240</f>
        <v>436</v>
      </c>
      <c r="AH240" s="173">
        <f>'тарифы 2018 (1)'!BD240</f>
        <v>586</v>
      </c>
      <c r="AI240" s="173">
        <f>'тарифы 2018 (1)'!BF240</f>
        <v>325</v>
      </c>
      <c r="AJ240" s="173">
        <f>'тарифы 2018 (1)'!BH240</f>
        <v>366</v>
      </c>
      <c r="AK240" s="173">
        <f>'тарифы 2018 (1)'!BJ240</f>
        <v>233.05</v>
      </c>
      <c r="AL240" s="173">
        <f>'тарифы 2018 (1)'!BL240</f>
        <v>213</v>
      </c>
      <c r="AM240" s="173">
        <f>'тарифы 2018 (1)'!BN240</f>
        <v>332</v>
      </c>
      <c r="AN240" s="173">
        <f>'тарифы 2018 (1)'!BP240</f>
        <v>497.20000000000005</v>
      </c>
      <c r="AO240" s="325">
        <f t="shared" si="24"/>
        <v>366.71130368432785</v>
      </c>
      <c r="AP240" s="300" t="e">
        <f t="shared" si="25"/>
        <v>#REF!</v>
      </c>
    </row>
    <row r="241" spans="1:42" s="195" customFormat="1" ht="41.25" customHeight="1" thickBot="1" x14ac:dyDescent="0.3">
      <c r="A241" s="205">
        <v>165</v>
      </c>
      <c r="B241" s="24" t="s">
        <v>230</v>
      </c>
      <c r="C241" s="1390" t="s">
        <v>3</v>
      </c>
      <c r="D241" s="1390"/>
      <c r="E241" s="141" t="s">
        <v>8</v>
      </c>
      <c r="F241" s="224" t="e">
        <f>#REF!</f>
        <v>#REF!</v>
      </c>
      <c r="G241" s="141">
        <v>0.5</v>
      </c>
      <c r="H241" s="206" t="e">
        <f t="shared" si="23"/>
        <v>#REF!</v>
      </c>
      <c r="I241" s="206" t="e">
        <f>(H241*($I$9+#REF!))+H241</f>
        <v>#REF!</v>
      </c>
      <c r="J241" s="803" t="e">
        <f>'тарифы 2018 (1)'!J241</f>
        <v>#REF!</v>
      </c>
      <c r="K241" s="275" t="e">
        <f>ROUND(I241*#REF!*#REF!*#REF!,0)</f>
        <v>#REF!</v>
      </c>
      <c r="L241" s="173">
        <f>'тарифы 2018 (1)'!L241</f>
        <v>290</v>
      </c>
      <c r="M241" s="173">
        <f>'тарифы 2018 (1)'!N241</f>
        <v>217.24911727371494</v>
      </c>
      <c r="N241" s="173">
        <f>'тарифы 2018 (1)'!P241</f>
        <v>320</v>
      </c>
      <c r="O241" s="173">
        <f>'тарифы 2018 (1)'!R241</f>
        <v>288.24792540907578</v>
      </c>
      <c r="P241" s="173">
        <f>'тарифы 2018 (1)'!T241</f>
        <v>507</v>
      </c>
      <c r="Q241" s="173">
        <f>'тарифы 2018 (1)'!V241</f>
        <v>235.34238533475263</v>
      </c>
      <c r="R241" s="173">
        <f>'тарифы 2018 (1)'!X241</f>
        <v>286</v>
      </c>
      <c r="S241" s="173">
        <f>'тарифы 2018 (1)'!Z241</f>
        <v>385.34</v>
      </c>
      <c r="T241" s="173">
        <f>'тарифы 2018 (1)'!AB241</f>
        <v>532</v>
      </c>
      <c r="U241" s="173">
        <f>'тарифы 2018 (1)'!AD241</f>
        <v>328</v>
      </c>
      <c r="V241" s="173">
        <f>'тарифы 2018 (1)'!AF241</f>
        <v>240</v>
      </c>
      <c r="W241" s="173">
        <f>'тарифы 2018 (1)'!AH241</f>
        <v>184.1</v>
      </c>
      <c r="X241" s="173">
        <f>'тарифы 2018 (1)'!AJ241</f>
        <v>189.33</v>
      </c>
      <c r="Y241" s="173">
        <v>72</v>
      </c>
      <c r="Z241" s="173">
        <f>'тарифы 2018 (1)'!AN241</f>
        <v>280.52</v>
      </c>
      <c r="AA241" s="173">
        <f>'тарифы 2018 (1)'!AP241</f>
        <v>306.952</v>
      </c>
      <c r="AB241" s="173">
        <f>'тарифы 2018 (1)'!AR241</f>
        <v>262</v>
      </c>
      <c r="AC241" s="173">
        <f>'тарифы 2018 (1)'!AT241</f>
        <v>232.14</v>
      </c>
      <c r="AD241" s="173">
        <f>'тарифы 2018 (1)'!AV241</f>
        <v>260.8</v>
      </c>
      <c r="AE241" s="173">
        <f>'тарифы 2018 (1)'!AX241</f>
        <v>179</v>
      </c>
      <c r="AF241" s="173">
        <f>'тарифы 2018 (1)'!AZ241</f>
        <v>313.5593220338983</v>
      </c>
      <c r="AG241" s="173">
        <f>'тарифы 2018 (1)'!BB241</f>
        <v>340</v>
      </c>
      <c r="AH241" s="173">
        <f>'тарифы 2018 (1)'!BD241</f>
        <v>458</v>
      </c>
      <c r="AI241" s="173">
        <f>'тарифы 2018 (1)'!BF241</f>
        <v>254</v>
      </c>
      <c r="AJ241" s="173">
        <f>'тарифы 2018 (1)'!BH241</f>
        <v>286</v>
      </c>
      <c r="AK241" s="173">
        <f>'тарифы 2018 (1)'!BJ241</f>
        <v>182.2</v>
      </c>
      <c r="AL241" s="173">
        <f>'тарифы 2018 (1)'!BL241</f>
        <v>166</v>
      </c>
      <c r="AM241" s="173">
        <f>'тарифы 2018 (1)'!BN241</f>
        <v>260</v>
      </c>
      <c r="AN241" s="173">
        <f>'тарифы 2018 (1)'!BP241</f>
        <v>388.3</v>
      </c>
      <c r="AO241" s="325">
        <f t="shared" si="24"/>
        <v>284.27864655349799</v>
      </c>
      <c r="AP241" s="300" t="e">
        <f t="shared" si="25"/>
        <v>#REF!</v>
      </c>
    </row>
    <row r="242" spans="1:42" s="195" customFormat="1" ht="41.25" customHeight="1" thickBot="1" x14ac:dyDescent="0.3">
      <c r="A242" s="205">
        <v>166</v>
      </c>
      <c r="B242" s="24" t="s">
        <v>231</v>
      </c>
      <c r="C242" s="1390" t="s">
        <v>3</v>
      </c>
      <c r="D242" s="1390"/>
      <c r="E242" s="141" t="s">
        <v>382</v>
      </c>
      <c r="F242" s="224" t="e">
        <f>#REF!</f>
        <v>#REF!</v>
      </c>
      <c r="G242" s="141">
        <v>0.34</v>
      </c>
      <c r="H242" s="206" t="e">
        <f t="shared" si="23"/>
        <v>#REF!</v>
      </c>
      <c r="I242" s="206" t="e">
        <f>(H242*($I$9+#REF!))+H242</f>
        <v>#REF!</v>
      </c>
      <c r="J242" s="803" t="e">
        <f>'тарифы 2018 (1)'!J242</f>
        <v>#REF!</v>
      </c>
      <c r="K242" s="275" t="e">
        <f>ROUND(I242*#REF!*#REF!*#REF!,0)</f>
        <v>#REF!</v>
      </c>
      <c r="L242" s="173">
        <f>'тарифы 2018 (1)'!L242</f>
        <v>172</v>
      </c>
      <c r="M242" s="173">
        <f>'тарифы 2018 (1)'!N242</f>
        <v>129.53944688807692</v>
      </c>
      <c r="N242" s="173">
        <f>'тарифы 2018 (1)'!P242</f>
        <v>193</v>
      </c>
      <c r="O242" s="173">
        <f>'тарифы 2018 (1)'!R242</f>
        <v>170.84124732493271</v>
      </c>
      <c r="P242" s="173">
        <f>'тарифы 2018 (1)'!T242</f>
        <v>300</v>
      </c>
      <c r="Q242" s="173">
        <f>'тарифы 2018 (1)'!V242</f>
        <v>139.3834256369696</v>
      </c>
      <c r="R242" s="173">
        <f>'тарифы 2018 (1)'!X242</f>
        <v>171</v>
      </c>
      <c r="S242" s="173">
        <f>'тарифы 2018 (1)'!Z242</f>
        <v>235.95</v>
      </c>
      <c r="T242" s="173">
        <f>'тарифы 2018 (1)'!AB242</f>
        <v>310</v>
      </c>
      <c r="U242" s="173">
        <f>'тарифы 2018 (1)'!AD242</f>
        <v>194</v>
      </c>
      <c r="V242" s="173">
        <f>'тарифы 2018 (1)'!AF242</f>
        <v>154</v>
      </c>
      <c r="W242" s="173">
        <f>'тарифы 2018 (1)'!AH242</f>
        <v>127.61</v>
      </c>
      <c r="X242" s="173">
        <f>'тарифы 2018 (1)'!AJ242</f>
        <v>114.01</v>
      </c>
      <c r="Y242" s="173">
        <v>98</v>
      </c>
      <c r="Z242" s="173">
        <f>'тарифы 2018 (1)'!AN242</f>
        <v>190.76</v>
      </c>
      <c r="AA242" s="173">
        <f>'тарифы 2018 (1)'!AP242</f>
        <v>161.77199999999999</v>
      </c>
      <c r="AB242" s="173">
        <f>'тарифы 2018 (1)'!AR242</f>
        <v>155</v>
      </c>
      <c r="AC242" s="173">
        <f>'тарифы 2018 (1)'!AT242</f>
        <v>147.77000000000001</v>
      </c>
      <c r="AD242" s="173">
        <f>'тарифы 2018 (1)'!AV242</f>
        <v>177.60000000000002</v>
      </c>
      <c r="AE242" s="173">
        <f>'тарифы 2018 (1)'!AX242</f>
        <v>152.26084</v>
      </c>
      <c r="AF242" s="173">
        <f>'тарифы 2018 (1)'!AZ242</f>
        <v>211.86440677966101</v>
      </c>
      <c r="AG242" s="173">
        <f>'тарифы 2018 (1)'!BB242</f>
        <v>208</v>
      </c>
      <c r="AH242" s="173">
        <f>'тарифы 2018 (1)'!BD242</f>
        <v>271</v>
      </c>
      <c r="AI242" s="173">
        <f>'тарифы 2018 (1)'!BF242</f>
        <v>151</v>
      </c>
      <c r="AJ242" s="173">
        <f>'тарифы 2018 (1)'!BH242</f>
        <v>170</v>
      </c>
      <c r="AK242" s="173">
        <f>'тарифы 2018 (1)'!BJ242</f>
        <v>107.63</v>
      </c>
      <c r="AL242" s="173">
        <f>'тарифы 2018 (1)'!BL242</f>
        <v>113</v>
      </c>
      <c r="AM242" s="173">
        <f>'тарифы 2018 (1)'!BN242</f>
        <v>165</v>
      </c>
      <c r="AN242" s="173">
        <f>'тарифы 2018 (1)'!BP242</f>
        <v>239.8</v>
      </c>
      <c r="AO242" s="325">
        <f t="shared" si="24"/>
        <v>176.958322987229</v>
      </c>
      <c r="AP242" s="300" t="e">
        <f t="shared" si="25"/>
        <v>#REF!</v>
      </c>
    </row>
    <row r="243" spans="1:42" s="195" customFormat="1" ht="41.25" customHeight="1" thickBot="1" x14ac:dyDescent="0.3">
      <c r="A243" s="205">
        <v>167</v>
      </c>
      <c r="B243" s="24" t="s">
        <v>232</v>
      </c>
      <c r="C243" s="1390" t="s">
        <v>3</v>
      </c>
      <c r="D243" s="1390"/>
      <c r="E243" s="141" t="s">
        <v>8</v>
      </c>
      <c r="F243" s="224" t="e">
        <f>#REF!</f>
        <v>#REF!</v>
      </c>
      <c r="G243" s="141">
        <v>0.64</v>
      </c>
      <c r="H243" s="206" t="e">
        <f t="shared" si="23"/>
        <v>#REF!</v>
      </c>
      <c r="I243" s="206" t="e">
        <f>(H243*($I$9+#REF!))+H243</f>
        <v>#REF!</v>
      </c>
      <c r="J243" s="803" t="e">
        <f>'тарифы 2018 (1)'!J243</f>
        <v>#REF!</v>
      </c>
      <c r="K243" s="275" t="e">
        <f>ROUND(I243*#REF!*#REF!*#REF!,0)</f>
        <v>#REF!</v>
      </c>
      <c r="L243" s="173">
        <f>'тарифы 2018 (1)'!L243</f>
        <v>325</v>
      </c>
      <c r="M243" s="173">
        <f>'тарифы 2018 (1)'!N243</f>
        <v>243.83895884814478</v>
      </c>
      <c r="N243" s="173">
        <f>'тарифы 2018 (1)'!P243</f>
        <v>363</v>
      </c>
      <c r="O243" s="173">
        <f>'тарифы 2018 (1)'!R243</f>
        <v>321.58352437634386</v>
      </c>
      <c r="P243" s="173">
        <f>'тарифы 2018 (1)'!T243</f>
        <v>565</v>
      </c>
      <c r="Q243" s="173">
        <f>'тарифы 2018 (1)'!V243</f>
        <v>262.36880119900167</v>
      </c>
      <c r="R243" s="173">
        <f>'тарифы 2018 (1)'!X243</f>
        <v>392</v>
      </c>
      <c r="S243" s="173">
        <f>'тарифы 2018 (1)'!Z243</f>
        <v>444.15</v>
      </c>
      <c r="T243" s="173">
        <f>'тарифы 2018 (1)'!AB243</f>
        <v>584</v>
      </c>
      <c r="U243" s="173">
        <f>'тарифы 2018 (1)'!AD243</f>
        <v>365</v>
      </c>
      <c r="V243" s="173">
        <f>'тарифы 2018 (1)'!AF243</f>
        <v>290</v>
      </c>
      <c r="W243" s="173">
        <f>'тарифы 2018 (1)'!AH243</f>
        <v>240.58</v>
      </c>
      <c r="X243" s="173">
        <f>'тарифы 2018 (1)'!AJ243</f>
        <v>214.43</v>
      </c>
      <c r="Y243" s="173">
        <v>98</v>
      </c>
      <c r="Z243" s="173">
        <f>'тарифы 2018 (1)'!AN243</f>
        <v>359.07</v>
      </c>
      <c r="AA243" s="173">
        <f>'тарифы 2018 (1)'!AP243</f>
        <v>303.84099999999995</v>
      </c>
      <c r="AB243" s="173">
        <f>'тарифы 2018 (1)'!AR243</f>
        <v>293</v>
      </c>
      <c r="AC243" s="173">
        <f>'тарифы 2018 (1)'!AT243</f>
        <v>278.14999999999998</v>
      </c>
      <c r="AD243" s="173">
        <f>'тарифы 2018 (1)'!AV243</f>
        <v>334.40000000000003</v>
      </c>
      <c r="AE243" s="173">
        <f>'тарифы 2018 (1)'!AX243</f>
        <v>286.60368000000005</v>
      </c>
      <c r="AF243" s="173">
        <f>'тарифы 2018 (1)'!AZ243</f>
        <v>399.15254237288138</v>
      </c>
      <c r="AG243" s="173">
        <f>'тарифы 2018 (1)'!BB243</f>
        <v>392</v>
      </c>
      <c r="AH243" s="173">
        <f>'тарифы 2018 (1)'!BD243</f>
        <v>510</v>
      </c>
      <c r="AI243" s="173">
        <f>'тарифы 2018 (1)'!BF243</f>
        <v>284</v>
      </c>
      <c r="AJ243" s="173">
        <f>'тарифы 2018 (1)'!BH243</f>
        <v>321</v>
      </c>
      <c r="AK243" s="173">
        <f>'тарифы 2018 (1)'!BJ243</f>
        <v>203.39</v>
      </c>
      <c r="AL243" s="173">
        <f>'тарифы 2018 (1)'!BL243</f>
        <v>213</v>
      </c>
      <c r="AM243" s="173">
        <f>'тарифы 2018 (1)'!BN243</f>
        <v>310</v>
      </c>
      <c r="AN243" s="173">
        <f>'тарифы 2018 (1)'!BP243</f>
        <v>452.1</v>
      </c>
      <c r="AO243" s="325">
        <f t="shared" si="24"/>
        <v>332.71236230332318</v>
      </c>
      <c r="AP243" s="300" t="e">
        <f t="shared" si="25"/>
        <v>#REF!</v>
      </c>
    </row>
    <row r="244" spans="1:42" s="195" customFormat="1" ht="41.25" customHeight="1" thickBot="1" x14ac:dyDescent="0.3">
      <c r="A244" s="205">
        <v>168</v>
      </c>
      <c r="B244" s="24" t="s">
        <v>233</v>
      </c>
      <c r="C244" s="1390" t="s">
        <v>3</v>
      </c>
      <c r="D244" s="1390"/>
      <c r="E244" s="141" t="s">
        <v>383</v>
      </c>
      <c r="F244" s="224" t="e">
        <f>#REF!</f>
        <v>#REF!</v>
      </c>
      <c r="G244" s="141">
        <v>0.5</v>
      </c>
      <c r="H244" s="206" t="e">
        <f t="shared" si="23"/>
        <v>#REF!</v>
      </c>
      <c r="I244" s="206" t="e">
        <f>(H244*($I$9+#REF!))+H244</f>
        <v>#REF!</v>
      </c>
      <c r="J244" s="803" t="e">
        <f>'тарифы 2018 (1)'!J244</f>
        <v>#REF!</v>
      </c>
      <c r="K244" s="275" t="e">
        <f>ROUND(I244*#REF!*#REF!*#REF!,0)</f>
        <v>#REF!</v>
      </c>
      <c r="L244" s="173">
        <f>'тарифы 2018 (1)'!L244</f>
        <v>290</v>
      </c>
      <c r="M244" s="173">
        <f>'тарифы 2018 (1)'!N244</f>
        <v>217.24911727371494</v>
      </c>
      <c r="N244" s="173">
        <f>'тарифы 2018 (1)'!P244</f>
        <v>320</v>
      </c>
      <c r="O244" s="173">
        <f>'тарифы 2018 (1)'!R244</f>
        <v>288.24792540907578</v>
      </c>
      <c r="P244" s="173">
        <f>'тарифы 2018 (1)'!T244</f>
        <v>507</v>
      </c>
      <c r="Q244" s="173">
        <f>'тарифы 2018 (1)'!V244</f>
        <v>235.34238533475263</v>
      </c>
      <c r="R244" s="173">
        <f>'тарифы 2018 (1)'!X244</f>
        <v>286</v>
      </c>
      <c r="S244" s="173">
        <f>'тарифы 2018 (1)'!Z244</f>
        <v>385.34</v>
      </c>
      <c r="T244" s="173">
        <f>'тарифы 2018 (1)'!AB244</f>
        <v>532</v>
      </c>
      <c r="U244" s="173">
        <f>'тарифы 2018 (1)'!AD244</f>
        <v>328</v>
      </c>
      <c r="V244" s="173">
        <f>'тарифы 2018 (1)'!AF244</f>
        <v>240</v>
      </c>
      <c r="W244" s="173">
        <f>'тарифы 2018 (1)'!AH244</f>
        <v>184.1</v>
      </c>
      <c r="X244" s="173">
        <f>'тарифы 2018 (1)'!AJ244</f>
        <v>189.33</v>
      </c>
      <c r="Y244" s="173">
        <v>184</v>
      </c>
      <c r="Z244" s="173">
        <f>'тарифы 2018 (1)'!AN244</f>
        <v>280.52</v>
      </c>
      <c r="AA244" s="173">
        <f>'тарифы 2018 (1)'!AP244</f>
        <v>306.952</v>
      </c>
      <c r="AB244" s="173">
        <f>'тарифы 2018 (1)'!AR244</f>
        <v>262</v>
      </c>
      <c r="AC244" s="173">
        <f>'тарифы 2018 (1)'!AT244</f>
        <v>232.14</v>
      </c>
      <c r="AD244" s="173">
        <f>'тарифы 2018 (1)'!AV244</f>
        <v>260.8</v>
      </c>
      <c r="AE244" s="173">
        <f>'тарифы 2018 (1)'!AX244</f>
        <v>147.78134</v>
      </c>
      <c r="AF244" s="173">
        <f>'тарифы 2018 (1)'!AZ244</f>
        <v>313.5593220338983</v>
      </c>
      <c r="AG244" s="173">
        <f>'тарифы 2018 (1)'!BB244</f>
        <v>340</v>
      </c>
      <c r="AH244" s="173">
        <f>'тарифы 2018 (1)'!BD244</f>
        <v>458</v>
      </c>
      <c r="AI244" s="173">
        <f>'тарифы 2018 (1)'!BF244</f>
        <v>169</v>
      </c>
      <c r="AJ244" s="173">
        <f>'тарифы 2018 (1)'!BH244</f>
        <v>286</v>
      </c>
      <c r="AK244" s="173">
        <f>'тарифы 2018 (1)'!BJ244</f>
        <v>182.2</v>
      </c>
      <c r="AL244" s="173">
        <f>'тарифы 2018 (1)'!BL244</f>
        <v>166</v>
      </c>
      <c r="AM244" s="173">
        <f>'тарифы 2018 (1)'!BN244</f>
        <v>260</v>
      </c>
      <c r="AN244" s="173">
        <f>'тарифы 2018 (1)'!BP244</f>
        <v>388.3</v>
      </c>
      <c r="AO244" s="325">
        <f t="shared" si="24"/>
        <v>284.13317551901531</v>
      </c>
      <c r="AP244" s="300" t="e">
        <f t="shared" si="25"/>
        <v>#REF!</v>
      </c>
    </row>
    <row r="245" spans="1:42" s="195" customFormat="1" ht="41.25" customHeight="1" thickBot="1" x14ac:dyDescent="0.3">
      <c r="A245" s="205">
        <v>169</v>
      </c>
      <c r="B245" s="24" t="s">
        <v>234</v>
      </c>
      <c r="C245" s="1390" t="s">
        <v>3</v>
      </c>
      <c r="D245" s="1390"/>
      <c r="E245" s="141" t="s">
        <v>8</v>
      </c>
      <c r="F245" s="224" t="e">
        <f>#REF!</f>
        <v>#REF!</v>
      </c>
      <c r="G245" s="141">
        <v>0.5</v>
      </c>
      <c r="H245" s="206" t="e">
        <f t="shared" si="23"/>
        <v>#REF!</v>
      </c>
      <c r="I245" s="206" t="e">
        <f>(H245*($I$9+#REF!))+H245</f>
        <v>#REF!</v>
      </c>
      <c r="J245" s="803" t="e">
        <f>'тарифы 2018 (1)'!J245</f>
        <v>#REF!</v>
      </c>
      <c r="K245" s="275" t="e">
        <f>ROUND(I245*#REF!*#REF!*#REF!,0)</f>
        <v>#REF!</v>
      </c>
      <c r="L245" s="173">
        <f>'тарифы 2018 (1)'!L245</f>
        <v>290</v>
      </c>
      <c r="M245" s="173">
        <f>'тарифы 2018 (1)'!N245</f>
        <v>217.24911727371494</v>
      </c>
      <c r="N245" s="173">
        <f>'тарифы 2018 (1)'!P245</f>
        <v>320</v>
      </c>
      <c r="O245" s="173">
        <f>'тарифы 2018 (1)'!R245</f>
        <v>288.24792540907578</v>
      </c>
      <c r="P245" s="173">
        <f>'тарифы 2018 (1)'!T245</f>
        <v>507</v>
      </c>
      <c r="Q245" s="173">
        <f>'тарифы 2018 (1)'!V245</f>
        <v>235.34238533475263</v>
      </c>
      <c r="R245" s="173">
        <f>'тарифы 2018 (1)'!X245</f>
        <v>286</v>
      </c>
      <c r="S245" s="173">
        <f>'тарифы 2018 (1)'!Z245</f>
        <v>385.34</v>
      </c>
      <c r="T245" s="173">
        <f>'тарифы 2018 (1)'!AB245</f>
        <v>532</v>
      </c>
      <c r="U245" s="173">
        <f>'тарифы 2018 (1)'!AD245</f>
        <v>328</v>
      </c>
      <c r="V245" s="173">
        <f>'тарифы 2018 (1)'!AF245</f>
        <v>240</v>
      </c>
      <c r="W245" s="173">
        <f>'тарифы 2018 (1)'!AH245</f>
        <v>184.1</v>
      </c>
      <c r="X245" s="173">
        <f>'тарифы 2018 (1)'!AJ245</f>
        <v>189.33</v>
      </c>
      <c r="Y245" s="173">
        <v>95</v>
      </c>
      <c r="Z245" s="173">
        <f>'тарифы 2018 (1)'!AN245</f>
        <v>280.52</v>
      </c>
      <c r="AA245" s="173">
        <f>'тарифы 2018 (1)'!AP245</f>
        <v>306.952</v>
      </c>
      <c r="AB245" s="173">
        <f>'тарифы 2018 (1)'!AR245</f>
        <v>262</v>
      </c>
      <c r="AC245" s="173">
        <f>'тарифы 2018 (1)'!AT245</f>
        <v>232.14</v>
      </c>
      <c r="AD245" s="173">
        <f>'тарифы 2018 (1)'!AV245</f>
        <v>260.8</v>
      </c>
      <c r="AE245" s="173">
        <f>'тарифы 2018 (1)'!AX245</f>
        <v>179</v>
      </c>
      <c r="AF245" s="173">
        <f>'тарифы 2018 (1)'!AZ245</f>
        <v>313.5593220338983</v>
      </c>
      <c r="AG245" s="173">
        <f>'тарифы 2018 (1)'!BB245</f>
        <v>340</v>
      </c>
      <c r="AH245" s="173">
        <f>'тарифы 2018 (1)'!BD245</f>
        <v>458</v>
      </c>
      <c r="AI245" s="173">
        <f>'тарифы 2018 (1)'!BF245</f>
        <v>254</v>
      </c>
      <c r="AJ245" s="173">
        <f>'тарифы 2018 (1)'!BH245</f>
        <v>286</v>
      </c>
      <c r="AK245" s="173">
        <f>'тарифы 2018 (1)'!BJ245</f>
        <v>182.2</v>
      </c>
      <c r="AL245" s="173">
        <f>'тарифы 2018 (1)'!BL245</f>
        <v>166</v>
      </c>
      <c r="AM245" s="173">
        <f>'тарифы 2018 (1)'!BN245</f>
        <v>260</v>
      </c>
      <c r="AN245" s="173">
        <f>'тарифы 2018 (1)'!BP245</f>
        <v>388.3</v>
      </c>
      <c r="AO245" s="325">
        <f t="shared" si="24"/>
        <v>285.07175000177392</v>
      </c>
      <c r="AP245" s="300" t="e">
        <f t="shared" si="25"/>
        <v>#REF!</v>
      </c>
    </row>
    <row r="246" spans="1:42" s="195" customFormat="1" ht="41.25" customHeight="1" thickBot="1" x14ac:dyDescent="0.3">
      <c r="A246" s="205">
        <v>170</v>
      </c>
      <c r="B246" s="24" t="s">
        <v>235</v>
      </c>
      <c r="C246" s="1390" t="s">
        <v>3</v>
      </c>
      <c r="D246" s="1390"/>
      <c r="E246" s="141" t="s">
        <v>8</v>
      </c>
      <c r="F246" s="224" t="e">
        <f>#REF!</f>
        <v>#REF!</v>
      </c>
      <c r="G246" s="141">
        <v>0.65</v>
      </c>
      <c r="H246" s="206" t="e">
        <f t="shared" si="23"/>
        <v>#REF!</v>
      </c>
      <c r="I246" s="206" t="e">
        <f>(H246*($I$9+#REF!))+H246</f>
        <v>#REF!</v>
      </c>
      <c r="J246" s="803" t="e">
        <f>'тарифы 2018 (1)'!J246</f>
        <v>#REF!</v>
      </c>
      <c r="K246" s="275" t="e">
        <f>ROUND(I246*#REF!*#REF!*#REF!,0)</f>
        <v>#REF!</v>
      </c>
      <c r="L246" s="173">
        <f>'тарифы 2018 (1)'!L246</f>
        <v>376</v>
      </c>
      <c r="M246" s="173">
        <f>'тарифы 2018 (1)'!N246</f>
        <v>282.42385245582949</v>
      </c>
      <c r="N246" s="173">
        <f>'тарифы 2018 (1)'!P246</f>
        <v>416</v>
      </c>
      <c r="O246" s="173">
        <f>'тарифы 2018 (1)'!R246</f>
        <v>374.72230303179862</v>
      </c>
      <c r="P246" s="173">
        <f>'тарифы 2018 (1)'!T246</f>
        <v>659</v>
      </c>
      <c r="Q246" s="173">
        <f>'тарифы 2018 (1)'!V246</f>
        <v>305.94510093517846</v>
      </c>
      <c r="R246" s="173">
        <f>'тарифы 2018 (1)'!X246</f>
        <v>372</v>
      </c>
      <c r="S246" s="173">
        <f>'тарифы 2018 (1)'!Z246</f>
        <v>500.94</v>
      </c>
      <c r="T246" s="173">
        <f>'тарифы 2018 (1)'!AB246</f>
        <v>691</v>
      </c>
      <c r="U246" s="173">
        <f>'тарифы 2018 (1)'!AD246</f>
        <v>426</v>
      </c>
      <c r="V246" s="173">
        <f>'тарифы 2018 (1)'!AF246</f>
        <v>312</v>
      </c>
      <c r="W246" s="173">
        <f>'тарифы 2018 (1)'!AH246</f>
        <v>239.53</v>
      </c>
      <c r="X246" s="173">
        <f>'тарифы 2018 (1)'!AJ246</f>
        <v>245.81</v>
      </c>
      <c r="Y246" s="173">
        <v>95</v>
      </c>
      <c r="Z246" s="173">
        <f>'тарифы 2018 (1)'!AN246</f>
        <v>364.68</v>
      </c>
      <c r="AA246" s="173">
        <f>'тарифы 2018 (1)'!AP246</f>
        <v>399.24499999999995</v>
      </c>
      <c r="AB246" s="173">
        <f>'тарифы 2018 (1)'!AR246</f>
        <v>341</v>
      </c>
      <c r="AC246" s="173">
        <f>'тарифы 2018 (1)'!AT246</f>
        <v>301.77999999999997</v>
      </c>
      <c r="AD246" s="173">
        <f>'тарифы 2018 (1)'!AV246</f>
        <v>339.20000000000005</v>
      </c>
      <c r="AE246" s="173">
        <f>'тарифы 2018 (1)'!AX246</f>
        <v>233</v>
      </c>
      <c r="AF246" s="173">
        <f>'тарифы 2018 (1)'!AZ246</f>
        <v>400</v>
      </c>
      <c r="AG246" s="173">
        <f>'тарифы 2018 (1)'!BB246</f>
        <v>442</v>
      </c>
      <c r="AH246" s="173">
        <f>'тарифы 2018 (1)'!BD246</f>
        <v>595</v>
      </c>
      <c r="AI246" s="173">
        <f>'тарифы 2018 (1)'!BF246</f>
        <v>330</v>
      </c>
      <c r="AJ246" s="173">
        <f>'тарифы 2018 (1)'!BH246</f>
        <v>372</v>
      </c>
      <c r="AK246" s="173">
        <f>'тарифы 2018 (1)'!BJ246</f>
        <v>236.44</v>
      </c>
      <c r="AL246" s="173">
        <f>'тарифы 2018 (1)'!BL246</f>
        <v>216</v>
      </c>
      <c r="AM246" s="173">
        <f>'тарифы 2018 (1)'!BN246</f>
        <v>338</v>
      </c>
      <c r="AN246" s="173">
        <f>'тарифы 2018 (1)'!BP246</f>
        <v>504.90000000000003</v>
      </c>
      <c r="AO246" s="325">
        <f t="shared" si="24"/>
        <v>369.29711229044165</v>
      </c>
      <c r="AP246" s="300" t="e">
        <f t="shared" si="25"/>
        <v>#REF!</v>
      </c>
    </row>
    <row r="247" spans="1:42" s="195" customFormat="1" ht="41.25" customHeight="1" thickBot="1" x14ac:dyDescent="0.3">
      <c r="A247" s="205">
        <v>171</v>
      </c>
      <c r="B247" s="24" t="s">
        <v>236</v>
      </c>
      <c r="C247" s="1390" t="s">
        <v>3</v>
      </c>
      <c r="D247" s="1390"/>
      <c r="E247" s="141" t="s">
        <v>8</v>
      </c>
      <c r="F247" s="224" t="e">
        <f>#REF!</f>
        <v>#REF!</v>
      </c>
      <c r="G247" s="141">
        <v>0.5</v>
      </c>
      <c r="H247" s="206" t="e">
        <f t="shared" si="23"/>
        <v>#REF!</v>
      </c>
      <c r="I247" s="206" t="e">
        <f>(H247*($I$9+#REF!))+H247</f>
        <v>#REF!</v>
      </c>
      <c r="J247" s="803" t="e">
        <f>'тарифы 2018 (1)'!J247</f>
        <v>#REF!</v>
      </c>
      <c r="K247" s="275" t="e">
        <f>ROUND(I247*#REF!*#REF!*#REF!,0)</f>
        <v>#REF!</v>
      </c>
      <c r="L247" s="173">
        <f>'тарифы 2018 (1)'!L247</f>
        <v>290</v>
      </c>
      <c r="M247" s="173">
        <f>'тарифы 2018 (1)'!N247</f>
        <v>217.24911727371494</v>
      </c>
      <c r="N247" s="173">
        <f>'тарифы 2018 (1)'!P247</f>
        <v>320</v>
      </c>
      <c r="O247" s="173">
        <f>'тарифы 2018 (1)'!R247</f>
        <v>288.24792540907578</v>
      </c>
      <c r="P247" s="173">
        <f>'тарифы 2018 (1)'!T247</f>
        <v>507</v>
      </c>
      <c r="Q247" s="173">
        <f>'тарифы 2018 (1)'!V247</f>
        <v>235.34238533475263</v>
      </c>
      <c r="R247" s="173">
        <f>'тарифы 2018 (1)'!X247</f>
        <v>286</v>
      </c>
      <c r="S247" s="173">
        <f>'тарифы 2018 (1)'!Z247</f>
        <v>385.34</v>
      </c>
      <c r="T247" s="173">
        <f>'тарифы 2018 (1)'!AB247</f>
        <v>532</v>
      </c>
      <c r="U247" s="173">
        <f>'тарифы 2018 (1)'!AD247</f>
        <v>328</v>
      </c>
      <c r="V247" s="173">
        <f>'тарифы 2018 (1)'!AF247</f>
        <v>240</v>
      </c>
      <c r="W247" s="173">
        <f>'тарифы 2018 (1)'!AH247</f>
        <v>184.1</v>
      </c>
      <c r="X247" s="173">
        <f>'тарифы 2018 (1)'!AJ247</f>
        <v>189.33</v>
      </c>
      <c r="Y247" s="173">
        <v>101</v>
      </c>
      <c r="Z247" s="173">
        <f>'тарифы 2018 (1)'!AN247</f>
        <v>280.52</v>
      </c>
      <c r="AA247" s="173">
        <f>'тарифы 2018 (1)'!AP247</f>
        <v>306.952</v>
      </c>
      <c r="AB247" s="173">
        <f>'тарифы 2018 (1)'!AR247</f>
        <v>262</v>
      </c>
      <c r="AC247" s="173">
        <f>'тарифы 2018 (1)'!AT247</f>
        <v>232.14</v>
      </c>
      <c r="AD247" s="173">
        <f>'тарифы 2018 (1)'!AV247</f>
        <v>260.8</v>
      </c>
      <c r="AE247" s="173">
        <f>'тарифы 2018 (1)'!AX247</f>
        <v>179</v>
      </c>
      <c r="AF247" s="173">
        <f>'тарифы 2018 (1)'!AZ247</f>
        <v>313.5593220338983</v>
      </c>
      <c r="AG247" s="173">
        <f>'тарифы 2018 (1)'!BB247</f>
        <v>340</v>
      </c>
      <c r="AH247" s="173">
        <f>'тарифы 2018 (1)'!BD247</f>
        <v>458</v>
      </c>
      <c r="AI247" s="173">
        <f>'тарифы 2018 (1)'!BF247</f>
        <v>254</v>
      </c>
      <c r="AJ247" s="173">
        <f>'тарифы 2018 (1)'!BH247</f>
        <v>286</v>
      </c>
      <c r="AK247" s="173">
        <f>'тарифы 2018 (1)'!BJ247</f>
        <v>182.2</v>
      </c>
      <c r="AL247" s="173">
        <f>'тарифы 2018 (1)'!BL247</f>
        <v>166</v>
      </c>
      <c r="AM247" s="173">
        <f>'тарифы 2018 (1)'!BN247</f>
        <v>260</v>
      </c>
      <c r="AN247" s="173">
        <f>'тарифы 2018 (1)'!BP247</f>
        <v>388.3</v>
      </c>
      <c r="AO247" s="325">
        <f t="shared" si="24"/>
        <v>285.27864655349805</v>
      </c>
      <c r="AP247" s="300" t="e">
        <f t="shared" si="25"/>
        <v>#REF!</v>
      </c>
    </row>
    <row r="248" spans="1:42" s="195" customFormat="1" ht="41.25" customHeight="1" thickBot="1" x14ac:dyDescent="0.3">
      <c r="A248" s="205">
        <v>172</v>
      </c>
      <c r="B248" s="24" t="s">
        <v>237</v>
      </c>
      <c r="C248" s="1390" t="s">
        <v>3</v>
      </c>
      <c r="D248" s="1390"/>
      <c r="E248" s="141" t="s">
        <v>8</v>
      </c>
      <c r="F248" s="224" t="e">
        <f>#REF!</f>
        <v>#REF!</v>
      </c>
      <c r="G248" s="141">
        <v>1</v>
      </c>
      <c r="H248" s="206" t="e">
        <f t="shared" si="23"/>
        <v>#REF!</v>
      </c>
      <c r="I248" s="206" t="e">
        <f>(H248*($I$9+#REF!))+H248</f>
        <v>#REF!</v>
      </c>
      <c r="J248" s="803" t="e">
        <f>'тарифы 2018 (1)'!J248</f>
        <v>#REF!</v>
      </c>
      <c r="K248" s="275" t="e">
        <f>ROUND(I248*#REF!*#REF!*#REF!,0)</f>
        <v>#REF!</v>
      </c>
      <c r="L248" s="173">
        <f>'тарифы 2018 (1)'!L248</f>
        <v>579</v>
      </c>
      <c r="M248" s="173">
        <f>'тарифы 2018 (1)'!N248</f>
        <v>434.49823454742989</v>
      </c>
      <c r="N248" s="173">
        <f>'тарифы 2018 (1)'!P248</f>
        <v>640</v>
      </c>
      <c r="O248" s="173">
        <f>'тарифы 2018 (1)'!R248</f>
        <v>576.49585081815155</v>
      </c>
      <c r="P248" s="173">
        <f>'тарифы 2018 (1)'!T248</f>
        <v>1013</v>
      </c>
      <c r="Q248" s="173">
        <f>'тарифы 2018 (1)'!V248</f>
        <v>470.68477066950527</v>
      </c>
      <c r="R248" s="173">
        <f>'тарифы 2018 (1)'!X248</f>
        <v>572</v>
      </c>
      <c r="S248" s="173">
        <f>'тарифы 2018 (1)'!Z248</f>
        <v>770.68</v>
      </c>
      <c r="T248" s="173">
        <f>'тарифы 2018 (1)'!AB248</f>
        <v>1064</v>
      </c>
      <c r="U248" s="173">
        <f>'тарифы 2018 (1)'!AD248</f>
        <v>655</v>
      </c>
      <c r="V248" s="173">
        <f>'тарифы 2018 (1)'!AF248</f>
        <v>479</v>
      </c>
      <c r="W248" s="173">
        <f>'тарифы 2018 (1)'!AH248</f>
        <v>368.19</v>
      </c>
      <c r="X248" s="173">
        <f>'тарифы 2018 (1)'!AJ248</f>
        <v>378.65</v>
      </c>
      <c r="Y248" s="173">
        <v>383</v>
      </c>
      <c r="Z248" s="173">
        <f>'тарифы 2018 (1)'!AN248</f>
        <v>561.04999999999995</v>
      </c>
      <c r="AA248" s="173">
        <f>'тарифы 2018 (1)'!AP248</f>
        <v>613.904</v>
      </c>
      <c r="AB248" s="173">
        <f>'тарифы 2018 (1)'!AR248</f>
        <v>524</v>
      </c>
      <c r="AC248" s="173">
        <f>'тарифы 2018 (1)'!AT248</f>
        <v>464.27</v>
      </c>
      <c r="AD248" s="173">
        <f>'тарифы 2018 (1)'!AV248</f>
        <v>521.6</v>
      </c>
      <c r="AE248" s="173">
        <f>'тарифы 2018 (1)'!AX248</f>
        <v>359</v>
      </c>
      <c r="AF248" s="173">
        <f>'тарифы 2018 (1)'!AZ248</f>
        <v>622.03389830508479</v>
      </c>
      <c r="AG248" s="173">
        <f>'тарифы 2018 (1)'!BB248</f>
        <v>681</v>
      </c>
      <c r="AH248" s="173">
        <f>'тарифы 2018 (1)'!BD248</f>
        <v>916</v>
      </c>
      <c r="AI248" s="173">
        <f>'тарифы 2018 (1)'!BF248</f>
        <v>508</v>
      </c>
      <c r="AJ248" s="173">
        <f>'тарифы 2018 (1)'!BH248</f>
        <v>572</v>
      </c>
      <c r="AK248" s="173">
        <f>'тарифы 2018 (1)'!BJ248</f>
        <v>364.41</v>
      </c>
      <c r="AL248" s="173">
        <f>'тарифы 2018 (1)'!BL248</f>
        <v>332</v>
      </c>
      <c r="AM248" s="173">
        <f>'тарифы 2018 (1)'!BN248</f>
        <v>519</v>
      </c>
      <c r="AN248" s="173">
        <f>'тарифы 2018 (1)'!BP248</f>
        <v>777.7</v>
      </c>
      <c r="AO248" s="325">
        <f t="shared" si="24"/>
        <v>576.55747428759207</v>
      </c>
      <c r="AP248" s="300" t="e">
        <f t="shared" si="25"/>
        <v>#REF!</v>
      </c>
    </row>
    <row r="249" spans="1:42" s="195" customFormat="1" ht="41.25" customHeight="1" thickBot="1" x14ac:dyDescent="0.3">
      <c r="A249" s="205">
        <v>173</v>
      </c>
      <c r="B249" s="24" t="s">
        <v>238</v>
      </c>
      <c r="C249" s="1390" t="s">
        <v>3</v>
      </c>
      <c r="D249" s="1390"/>
      <c r="E249" s="141" t="s">
        <v>8</v>
      </c>
      <c r="F249" s="224" t="e">
        <f>#REF!</f>
        <v>#REF!</v>
      </c>
      <c r="G249" s="141">
        <v>1</v>
      </c>
      <c r="H249" s="206" t="e">
        <f t="shared" si="23"/>
        <v>#REF!</v>
      </c>
      <c r="I249" s="206" t="e">
        <f>(H249*($I$9+#REF!))+H249</f>
        <v>#REF!</v>
      </c>
      <c r="J249" s="803" t="e">
        <f>'тарифы 2018 (1)'!J249</f>
        <v>#REF!</v>
      </c>
      <c r="K249" s="275" t="e">
        <f>ROUND(I249*#REF!*#REF!*#REF!,0)</f>
        <v>#REF!</v>
      </c>
      <c r="L249" s="173">
        <f>'тарифы 2018 (1)'!L249</f>
        <v>579</v>
      </c>
      <c r="M249" s="173">
        <f>'тарифы 2018 (1)'!N249</f>
        <v>434.49823454742989</v>
      </c>
      <c r="N249" s="173">
        <f>'тарифы 2018 (1)'!P249</f>
        <v>640</v>
      </c>
      <c r="O249" s="173">
        <f>'тарифы 2018 (1)'!R249</f>
        <v>576.49585081815155</v>
      </c>
      <c r="P249" s="173">
        <f>'тарифы 2018 (1)'!T249</f>
        <v>1013</v>
      </c>
      <c r="Q249" s="173">
        <f>'тарифы 2018 (1)'!V249</f>
        <v>470.68477066950527</v>
      </c>
      <c r="R249" s="173">
        <f>'тарифы 2018 (1)'!X249</f>
        <v>572</v>
      </c>
      <c r="S249" s="173">
        <f>'тарифы 2018 (1)'!Z249</f>
        <v>770.68</v>
      </c>
      <c r="T249" s="173">
        <f>'тарифы 2018 (1)'!AB249</f>
        <v>1064</v>
      </c>
      <c r="U249" s="173">
        <f>'тарифы 2018 (1)'!AD249</f>
        <v>655</v>
      </c>
      <c r="V249" s="173">
        <f>'тарифы 2018 (1)'!AF249</f>
        <v>479</v>
      </c>
      <c r="W249" s="173">
        <f>'тарифы 2018 (1)'!AH249</f>
        <v>368.19</v>
      </c>
      <c r="X249" s="173">
        <f>'тарифы 2018 (1)'!AJ249</f>
        <v>378.65</v>
      </c>
      <c r="Y249" s="173">
        <v>288</v>
      </c>
      <c r="Z249" s="173">
        <f>'тарифы 2018 (1)'!AN249</f>
        <v>561.04999999999995</v>
      </c>
      <c r="AA249" s="173">
        <f>'тарифы 2018 (1)'!AP249</f>
        <v>613.904</v>
      </c>
      <c r="AB249" s="173">
        <f>'тарифы 2018 (1)'!AR249</f>
        <v>524</v>
      </c>
      <c r="AC249" s="173">
        <f>'тарифы 2018 (1)'!AT249</f>
        <v>464.27</v>
      </c>
      <c r="AD249" s="173">
        <f>'тарифы 2018 (1)'!AV249</f>
        <v>521.6</v>
      </c>
      <c r="AE249" s="173">
        <f>'тарифы 2018 (1)'!AX249</f>
        <v>359</v>
      </c>
      <c r="AF249" s="173">
        <f>'тарифы 2018 (1)'!AZ249</f>
        <v>622.03389830508479</v>
      </c>
      <c r="AG249" s="173">
        <f>'тарифы 2018 (1)'!BB249</f>
        <v>681</v>
      </c>
      <c r="AH249" s="173">
        <f>'тарифы 2018 (1)'!BD249</f>
        <v>916</v>
      </c>
      <c r="AI249" s="173">
        <f>'тарифы 2018 (1)'!BF249</f>
        <v>508</v>
      </c>
      <c r="AJ249" s="173">
        <f>'тарифы 2018 (1)'!BH249</f>
        <v>572</v>
      </c>
      <c r="AK249" s="173">
        <f>'тарифы 2018 (1)'!BJ249</f>
        <v>364.41</v>
      </c>
      <c r="AL249" s="173">
        <f>'тарифы 2018 (1)'!BL249</f>
        <v>332</v>
      </c>
      <c r="AM249" s="173">
        <f>'тарифы 2018 (1)'!BN249</f>
        <v>519</v>
      </c>
      <c r="AN249" s="173">
        <f>'тарифы 2018 (1)'!BP249</f>
        <v>777.7</v>
      </c>
      <c r="AO249" s="325">
        <f t="shared" si="24"/>
        <v>573.28161221862661</v>
      </c>
      <c r="AP249" s="300" t="e">
        <f t="shared" si="25"/>
        <v>#REF!</v>
      </c>
    </row>
    <row r="250" spans="1:42" s="195" customFormat="1" ht="41.25" customHeight="1" thickBot="1" x14ac:dyDescent="0.3">
      <c r="A250" s="205">
        <v>174</v>
      </c>
      <c r="B250" s="24" t="s">
        <v>239</v>
      </c>
      <c r="C250" s="1390" t="s">
        <v>3</v>
      </c>
      <c r="D250" s="1390"/>
      <c r="E250" s="141" t="s">
        <v>8</v>
      </c>
      <c r="F250" s="224" t="e">
        <f>#REF!</f>
        <v>#REF!</v>
      </c>
      <c r="G250" s="141">
        <v>0.5</v>
      </c>
      <c r="H250" s="206" t="e">
        <f t="shared" si="23"/>
        <v>#REF!</v>
      </c>
      <c r="I250" s="206" t="e">
        <f>(H250*($I$9+#REF!))+H250</f>
        <v>#REF!</v>
      </c>
      <c r="J250" s="803" t="e">
        <f>'тарифы 2018 (1)'!J250</f>
        <v>#REF!</v>
      </c>
      <c r="K250" s="275" t="e">
        <f>ROUND(I250*#REF!*#REF!*#REF!,0)</f>
        <v>#REF!</v>
      </c>
      <c r="L250" s="173">
        <f>'тарифы 2018 (1)'!L250</f>
        <v>290</v>
      </c>
      <c r="M250" s="173">
        <f>'тарифы 2018 (1)'!N250</f>
        <v>217.24911727371494</v>
      </c>
      <c r="N250" s="173">
        <f>'тарифы 2018 (1)'!P250</f>
        <v>320</v>
      </c>
      <c r="O250" s="173">
        <f>'тарифы 2018 (1)'!R250</f>
        <v>288.24792540907578</v>
      </c>
      <c r="P250" s="173">
        <f>'тарифы 2018 (1)'!T250</f>
        <v>507</v>
      </c>
      <c r="Q250" s="173">
        <f>'тарифы 2018 (1)'!V250</f>
        <v>235.34238533475263</v>
      </c>
      <c r="R250" s="173">
        <f>'тарифы 2018 (1)'!X250</f>
        <v>286</v>
      </c>
      <c r="S250" s="173">
        <f>'тарифы 2018 (1)'!Z250</f>
        <v>385.34</v>
      </c>
      <c r="T250" s="173">
        <f>'тарифы 2018 (1)'!AB250</f>
        <v>532</v>
      </c>
      <c r="U250" s="173">
        <f>'тарифы 2018 (1)'!AD250</f>
        <v>328</v>
      </c>
      <c r="V250" s="173">
        <f>'тарифы 2018 (1)'!AF250</f>
        <v>240</v>
      </c>
      <c r="W250" s="173">
        <f>'тарифы 2018 (1)'!AH250</f>
        <v>184.1</v>
      </c>
      <c r="X250" s="173">
        <f>'тарифы 2018 (1)'!AJ250</f>
        <v>189.33</v>
      </c>
      <c r="Y250" s="173">
        <v>101</v>
      </c>
      <c r="Z250" s="173">
        <f>'тарифы 2018 (1)'!AN250</f>
        <v>280.52</v>
      </c>
      <c r="AA250" s="173">
        <f>'тарифы 2018 (1)'!AP250</f>
        <v>306.952</v>
      </c>
      <c r="AB250" s="173">
        <f>'тарифы 2018 (1)'!AR250</f>
        <v>262</v>
      </c>
      <c r="AC250" s="173">
        <f>'тарифы 2018 (1)'!AT250</f>
        <v>232.14</v>
      </c>
      <c r="AD250" s="173">
        <f>'тарифы 2018 (1)'!AV250</f>
        <v>260.8</v>
      </c>
      <c r="AE250" s="173">
        <f>'тарифы 2018 (1)'!AX250</f>
        <v>179</v>
      </c>
      <c r="AF250" s="173">
        <f>'тарифы 2018 (1)'!AZ250</f>
        <v>313.5593220338983</v>
      </c>
      <c r="AG250" s="173">
        <f>'тарифы 2018 (1)'!BB250</f>
        <v>340</v>
      </c>
      <c r="AH250" s="173">
        <f>'тарифы 2018 (1)'!BD250</f>
        <v>458</v>
      </c>
      <c r="AI250" s="173">
        <f>'тарифы 2018 (1)'!BF250</f>
        <v>254</v>
      </c>
      <c r="AJ250" s="173">
        <f>'тарифы 2018 (1)'!BH250</f>
        <v>286</v>
      </c>
      <c r="AK250" s="173">
        <f>'тарифы 2018 (1)'!BJ250</f>
        <v>182.2</v>
      </c>
      <c r="AL250" s="173">
        <f>'тарифы 2018 (1)'!BL250</f>
        <v>166</v>
      </c>
      <c r="AM250" s="173">
        <f>'тарифы 2018 (1)'!BN250</f>
        <v>260</v>
      </c>
      <c r="AN250" s="173">
        <f>'тарифы 2018 (1)'!BP250</f>
        <v>388.3</v>
      </c>
      <c r="AO250" s="325">
        <f t="shared" si="24"/>
        <v>285.27864655349805</v>
      </c>
      <c r="AP250" s="300" t="e">
        <f t="shared" si="25"/>
        <v>#REF!</v>
      </c>
    </row>
    <row r="251" spans="1:42" s="195" customFormat="1" ht="41.25" customHeight="1" thickBot="1" x14ac:dyDescent="0.3">
      <c r="A251" s="205">
        <v>175</v>
      </c>
      <c r="B251" s="24" t="s">
        <v>240</v>
      </c>
      <c r="C251" s="1390" t="s">
        <v>3</v>
      </c>
      <c r="D251" s="1390"/>
      <c r="E251" s="141" t="s">
        <v>8</v>
      </c>
      <c r="F251" s="224" t="e">
        <f>#REF!</f>
        <v>#REF!</v>
      </c>
      <c r="G251" s="141">
        <v>3</v>
      </c>
      <c r="H251" s="206" t="e">
        <f t="shared" si="23"/>
        <v>#REF!</v>
      </c>
      <c r="I251" s="206" t="e">
        <f>(H251*($I$9+#REF!))+H251</f>
        <v>#REF!</v>
      </c>
      <c r="J251" s="803" t="e">
        <f>'тарифы 2018 (1)'!J251</f>
        <v>#REF!</v>
      </c>
      <c r="K251" s="275" t="e">
        <f>ROUND(I251*#REF!*#REF!*#REF!,0)</f>
        <v>#REF!</v>
      </c>
      <c r="L251" s="173">
        <f>'тарифы 2018 (1)'!L251</f>
        <v>1737</v>
      </c>
      <c r="M251" s="173">
        <f>'тарифы 2018 (1)'!N251</f>
        <v>1303.4947036422898</v>
      </c>
      <c r="N251" s="173">
        <f>'тарифы 2018 (1)'!P251</f>
        <v>1919</v>
      </c>
      <c r="O251" s="173">
        <f>'тарифы 2018 (1)'!R251</f>
        <v>1729.4875524544543</v>
      </c>
      <c r="P251" s="173">
        <f>'тарифы 2018 (1)'!T251</f>
        <v>3039</v>
      </c>
      <c r="Q251" s="173">
        <f>'тарифы 2018 (1)'!V251</f>
        <v>1412.0543120085158</v>
      </c>
      <c r="R251" s="173">
        <f>'тарифы 2018 (1)'!X251</f>
        <v>1716</v>
      </c>
      <c r="S251" s="173">
        <f>'тарифы 2018 (1)'!Z251</f>
        <v>2312.0500000000002</v>
      </c>
      <c r="T251" s="173">
        <f>'тарифы 2018 (1)'!AB251</f>
        <v>3192</v>
      </c>
      <c r="U251" s="173">
        <f>'тарифы 2018 (1)'!AD251</f>
        <v>1966</v>
      </c>
      <c r="V251" s="173">
        <f>'тарифы 2018 (1)'!AF251</f>
        <v>1438</v>
      </c>
      <c r="W251" s="173">
        <f>'тарифы 2018 (1)'!AH251</f>
        <v>1104.58</v>
      </c>
      <c r="X251" s="173">
        <f>'тарифы 2018 (1)'!AJ251</f>
        <v>1134.9100000000001</v>
      </c>
      <c r="Y251" s="173">
        <v>807</v>
      </c>
      <c r="Z251" s="173">
        <f>'тарифы 2018 (1)'!AN251</f>
        <v>1683.15</v>
      </c>
      <c r="AA251" s="173">
        <f>'тарифы 2018 (1)'!AP251</f>
        <v>1841.7119999999998</v>
      </c>
      <c r="AB251" s="173">
        <f>'тарифы 2018 (1)'!AR251</f>
        <v>1573</v>
      </c>
      <c r="AC251" s="173">
        <f>'тарифы 2018 (1)'!AT251</f>
        <v>1392.81</v>
      </c>
      <c r="AD251" s="173">
        <f>'тарифы 2018 (1)'!AV251</f>
        <v>1566.4</v>
      </c>
      <c r="AE251" s="173">
        <f>'тарифы 2018 (1)'!AX251</f>
        <v>1077</v>
      </c>
      <c r="AF251" s="173">
        <f>'тарифы 2018 (1)'!AZ251</f>
        <v>2161.0169491525426</v>
      </c>
      <c r="AG251" s="173">
        <f>'тарифы 2018 (1)'!BB251</f>
        <v>2042</v>
      </c>
      <c r="AH251" s="173">
        <f>'тарифы 2018 (1)'!BD251</f>
        <v>2747</v>
      </c>
      <c r="AI251" s="173">
        <f>'тарифы 2018 (1)'!BF251</f>
        <v>1524</v>
      </c>
      <c r="AJ251" s="173">
        <f>'тарифы 2018 (1)'!BH251</f>
        <v>1715</v>
      </c>
      <c r="AK251" s="173">
        <f>'тарифы 2018 (1)'!BJ251</f>
        <v>1092.3699999999999</v>
      </c>
      <c r="AL251" s="173">
        <f>'тарифы 2018 (1)'!BL251</f>
        <v>996</v>
      </c>
      <c r="AM251" s="173">
        <f>'тарифы 2018 (1)'!BN251</f>
        <v>1558</v>
      </c>
      <c r="AN251" s="173">
        <f>'тарифы 2018 (1)'!BP251</f>
        <v>2332</v>
      </c>
      <c r="AO251" s="325">
        <f t="shared" si="24"/>
        <v>1728.001224733028</v>
      </c>
      <c r="AP251" s="300" t="e">
        <f t="shared" si="25"/>
        <v>#REF!</v>
      </c>
    </row>
    <row r="252" spans="1:42" s="195" customFormat="1" ht="41.25" customHeight="1" thickBot="1" x14ac:dyDescent="0.3">
      <c r="A252" s="205">
        <v>176</v>
      </c>
      <c r="B252" s="24" t="s">
        <v>241</v>
      </c>
      <c r="C252" s="1390" t="s">
        <v>3</v>
      </c>
      <c r="D252" s="1390"/>
      <c r="E252" s="141" t="s">
        <v>8</v>
      </c>
      <c r="F252" s="224" t="e">
        <f>#REF!</f>
        <v>#REF!</v>
      </c>
      <c r="G252" s="141">
        <v>1.5</v>
      </c>
      <c r="H252" s="206" t="e">
        <f t="shared" si="23"/>
        <v>#REF!</v>
      </c>
      <c r="I252" s="206" t="e">
        <f>(H252*($I$9+#REF!))+H252</f>
        <v>#REF!</v>
      </c>
      <c r="J252" s="803" t="e">
        <f>'тарифы 2018 (1)'!J252</f>
        <v>#REF!</v>
      </c>
      <c r="K252" s="275" t="e">
        <f>ROUND(I252*#REF!*#REF!*#REF!,0)</f>
        <v>#REF!</v>
      </c>
      <c r="L252" s="173">
        <f>'тарифы 2018 (1)'!L252</f>
        <v>869</v>
      </c>
      <c r="M252" s="173">
        <f>'тарифы 2018 (1)'!N252</f>
        <v>651.74735182114489</v>
      </c>
      <c r="N252" s="173">
        <f>'тарифы 2018 (1)'!P252</f>
        <v>959</v>
      </c>
      <c r="O252" s="173">
        <f>'тарифы 2018 (1)'!R252</f>
        <v>864.74377622722716</v>
      </c>
      <c r="P252" s="173">
        <f>'тарифы 2018 (1)'!T252</f>
        <v>1520</v>
      </c>
      <c r="Q252" s="173">
        <f>'тарифы 2018 (1)'!V252</f>
        <v>706.0271560042579</v>
      </c>
      <c r="R252" s="173">
        <f>'тарифы 2018 (1)'!X252</f>
        <v>858</v>
      </c>
      <c r="S252" s="173">
        <f>'тарифы 2018 (1)'!Z252</f>
        <v>1156.02</v>
      </c>
      <c r="T252" s="173">
        <f>'тарифы 2018 (1)'!AB252</f>
        <v>1597</v>
      </c>
      <c r="U252" s="173">
        <f>'тарифы 2018 (1)'!AD252</f>
        <v>983</v>
      </c>
      <c r="V252" s="173">
        <f>'тарифы 2018 (1)'!AF252</f>
        <v>719</v>
      </c>
      <c r="W252" s="173">
        <f>'тарифы 2018 (1)'!AH252</f>
        <v>552.29</v>
      </c>
      <c r="X252" s="173">
        <f>'тарифы 2018 (1)'!AJ252</f>
        <v>567.98</v>
      </c>
      <c r="Y252" s="173">
        <v>144</v>
      </c>
      <c r="Z252" s="173">
        <f>'тарифы 2018 (1)'!AN252</f>
        <v>841.57</v>
      </c>
      <c r="AA252" s="173">
        <f>'тарифы 2018 (1)'!AP252</f>
        <v>920.85599999999988</v>
      </c>
      <c r="AB252" s="173">
        <f>'тарифы 2018 (1)'!AR252</f>
        <v>786</v>
      </c>
      <c r="AC252" s="173">
        <f>'тарифы 2018 (1)'!AT252</f>
        <v>696.41</v>
      </c>
      <c r="AD252" s="173">
        <f>'тарифы 2018 (1)'!AV252</f>
        <v>782.40000000000009</v>
      </c>
      <c r="AE252" s="173">
        <f>'тарифы 2018 (1)'!AX252</f>
        <v>538</v>
      </c>
      <c r="AF252" s="173">
        <f>'тарифы 2018 (1)'!AZ252</f>
        <v>1080.5084745762713</v>
      </c>
      <c r="AG252" s="173">
        <f>'тарифы 2018 (1)'!BB252</f>
        <v>1021</v>
      </c>
      <c r="AH252" s="173">
        <f>'тарифы 2018 (1)'!BD252</f>
        <v>1373</v>
      </c>
      <c r="AI252" s="173">
        <f>'тарифы 2018 (1)'!BF252</f>
        <v>762</v>
      </c>
      <c r="AJ252" s="173">
        <f>'тарифы 2018 (1)'!BH252</f>
        <v>857</v>
      </c>
      <c r="AK252" s="173">
        <f>'тарифы 2018 (1)'!BJ252</f>
        <v>545.76</v>
      </c>
      <c r="AL252" s="173">
        <f>'тарифы 2018 (1)'!BL252</f>
        <v>498</v>
      </c>
      <c r="AM252" s="173">
        <f>'тарифы 2018 (1)'!BN252</f>
        <v>779</v>
      </c>
      <c r="AN252" s="173">
        <f>'тарифы 2018 (1)'!BP252</f>
        <v>1166</v>
      </c>
      <c r="AO252" s="325">
        <f t="shared" si="24"/>
        <v>855.01078478030695</v>
      </c>
      <c r="AP252" s="300" t="e">
        <f t="shared" si="25"/>
        <v>#REF!</v>
      </c>
    </row>
    <row r="253" spans="1:42" s="195" customFormat="1" ht="41.25" customHeight="1" thickBot="1" x14ac:dyDescent="0.3">
      <c r="A253" s="205">
        <v>177</v>
      </c>
      <c r="B253" s="24" t="s">
        <v>242</v>
      </c>
      <c r="C253" s="1390" t="s">
        <v>3</v>
      </c>
      <c r="D253" s="1390"/>
      <c r="E253" s="141" t="s">
        <v>8</v>
      </c>
      <c r="F253" s="224" t="e">
        <f>#REF!</f>
        <v>#REF!</v>
      </c>
      <c r="G253" s="141">
        <v>2.1</v>
      </c>
      <c r="H253" s="206" t="e">
        <f t="shared" si="23"/>
        <v>#REF!</v>
      </c>
      <c r="I253" s="206" t="e">
        <f>(H253*($I$9+#REF!))+H253</f>
        <v>#REF!</v>
      </c>
      <c r="J253" s="803" t="e">
        <f>'тарифы 2018 (1)'!J253</f>
        <v>#REF!</v>
      </c>
      <c r="K253" s="275" t="e">
        <f>ROUND(I253*#REF!*#REF!*#REF!,0)</f>
        <v>#REF!</v>
      </c>
      <c r="L253" s="173">
        <f>'тарифы 2018 (1)'!L253</f>
        <v>1216</v>
      </c>
      <c r="M253" s="173">
        <f>'тарифы 2018 (1)'!N253</f>
        <v>912.44629254960284</v>
      </c>
      <c r="N253" s="173">
        <f>'тарифы 2018 (1)'!P253</f>
        <v>1343</v>
      </c>
      <c r="O253" s="173">
        <f>'тарифы 2018 (1)'!R253</f>
        <v>1210.6412867181184</v>
      </c>
      <c r="P253" s="173">
        <f>'тарифы 2018 (1)'!T253</f>
        <v>2128</v>
      </c>
      <c r="Q253" s="173">
        <f>'тарифы 2018 (1)'!V253</f>
        <v>988.4380184059612</v>
      </c>
      <c r="R253" s="173">
        <f>'тарифы 2018 (1)'!X253</f>
        <v>1201</v>
      </c>
      <c r="S253" s="173">
        <f>'тарифы 2018 (1)'!Z253</f>
        <v>1618.43</v>
      </c>
      <c r="T253" s="173">
        <f>'тарифы 2018 (1)'!AB253</f>
        <v>2235</v>
      </c>
      <c r="U253" s="173">
        <f>'тарифы 2018 (1)'!AD253</f>
        <v>1376</v>
      </c>
      <c r="V253" s="173">
        <f>'тарифы 2018 (1)'!AF253</f>
        <v>1007</v>
      </c>
      <c r="W253" s="173">
        <f>'тарифы 2018 (1)'!AH253</f>
        <v>772.99</v>
      </c>
      <c r="X253" s="173">
        <f>'тарифы 2018 (1)'!AJ253</f>
        <v>794.96</v>
      </c>
      <c r="Y253" s="173">
        <v>346</v>
      </c>
      <c r="Z253" s="173">
        <f>'тарифы 2018 (1)'!AN253</f>
        <v>1178.2</v>
      </c>
      <c r="AA253" s="173">
        <f>'тарифы 2018 (1)'!AP253</f>
        <v>1288.991</v>
      </c>
      <c r="AB253" s="173">
        <f>'тарифы 2018 (1)'!AR253</f>
        <v>1101</v>
      </c>
      <c r="AC253" s="173">
        <f>'тарифы 2018 (1)'!AT253</f>
        <v>974.97</v>
      </c>
      <c r="AD253" s="173">
        <f>'тарифы 2018 (1)'!AV253</f>
        <v>1096</v>
      </c>
      <c r="AE253" s="173">
        <f>'тарифы 2018 (1)'!AX253</f>
        <v>754</v>
      </c>
      <c r="AF253" s="173">
        <f>'тарифы 2018 (1)'!AZ253</f>
        <v>1511.0169491525426</v>
      </c>
      <c r="AG253" s="173">
        <f>'тарифы 2018 (1)'!BB253</f>
        <v>1429</v>
      </c>
      <c r="AH253" s="173">
        <f>'тарифы 2018 (1)'!BD253</f>
        <v>1923</v>
      </c>
      <c r="AI253" s="173">
        <f>'тарифы 2018 (1)'!BF253</f>
        <v>1067</v>
      </c>
      <c r="AJ253" s="173">
        <f>'тарифы 2018 (1)'!BH253</f>
        <v>1200</v>
      </c>
      <c r="AK253" s="173">
        <f>'тарифы 2018 (1)'!BJ253</f>
        <v>764.41</v>
      </c>
      <c r="AL253" s="173">
        <f>'тарифы 2018 (1)'!BL253</f>
        <v>697</v>
      </c>
      <c r="AM253" s="173">
        <f>'тарифы 2018 (1)'!BN253</f>
        <v>1091</v>
      </c>
      <c r="AN253" s="173">
        <f>'тарифы 2018 (1)'!BP253</f>
        <v>1632.4</v>
      </c>
      <c r="AO253" s="325">
        <f t="shared" si="24"/>
        <v>1201.9963292009045</v>
      </c>
      <c r="AP253" s="300" t="e">
        <f t="shared" si="25"/>
        <v>#REF!</v>
      </c>
    </row>
    <row r="254" spans="1:42" s="195" customFormat="1" ht="41.25" customHeight="1" thickBot="1" x14ac:dyDescent="0.3">
      <c r="A254" s="205">
        <v>178</v>
      </c>
      <c r="B254" s="24" t="s">
        <v>243</v>
      </c>
      <c r="C254" s="1390" t="s">
        <v>3</v>
      </c>
      <c r="D254" s="1390"/>
      <c r="E254" s="141" t="s">
        <v>8</v>
      </c>
      <c r="F254" s="224" t="e">
        <f>#REF!</f>
        <v>#REF!</v>
      </c>
      <c r="G254" s="141">
        <v>2</v>
      </c>
      <c r="H254" s="206" t="e">
        <f t="shared" si="23"/>
        <v>#REF!</v>
      </c>
      <c r="I254" s="206" t="e">
        <f>(H254*($I$9+#REF!))+H254</f>
        <v>#REF!</v>
      </c>
      <c r="J254" s="803" t="e">
        <f>'тарифы 2018 (1)'!J254</f>
        <v>#REF!</v>
      </c>
      <c r="K254" s="275" t="e">
        <f>ROUND(I254*#REF!*#REF!*#REF!,0)</f>
        <v>#REF!</v>
      </c>
      <c r="L254" s="173">
        <f>'тарифы 2018 (1)'!L254</f>
        <v>1158</v>
      </c>
      <c r="M254" s="173">
        <f>'тарифы 2018 (1)'!N254</f>
        <v>868.99646909485978</v>
      </c>
      <c r="N254" s="173">
        <f>'тарифы 2018 (1)'!P254</f>
        <v>1279</v>
      </c>
      <c r="O254" s="173">
        <f>'тарифы 2018 (1)'!R254</f>
        <v>1152.9917016363031</v>
      </c>
      <c r="P254" s="173">
        <f>'тарифы 2018 (1)'!T254</f>
        <v>2026</v>
      </c>
      <c r="Q254" s="173">
        <f>'тарифы 2018 (1)'!V254</f>
        <v>941.36954133901054</v>
      </c>
      <c r="R254" s="173">
        <f>'тарифы 2018 (1)'!X254</f>
        <v>1144</v>
      </c>
      <c r="S254" s="173">
        <f>'тарифы 2018 (1)'!Z254</f>
        <v>1541.37</v>
      </c>
      <c r="T254" s="173">
        <f>'тарифы 2018 (1)'!AB254</f>
        <v>2129</v>
      </c>
      <c r="U254" s="173">
        <f>'тарифы 2018 (1)'!AD254</f>
        <v>1311</v>
      </c>
      <c r="V254" s="173">
        <f>'тарифы 2018 (1)'!AF254</f>
        <v>959</v>
      </c>
      <c r="W254" s="173">
        <f>'тарифы 2018 (1)'!AH254</f>
        <v>736.38</v>
      </c>
      <c r="X254" s="173">
        <f>'тарифы 2018 (1)'!AJ254</f>
        <v>757.3</v>
      </c>
      <c r="Y254" s="173">
        <v>807</v>
      </c>
      <c r="Z254" s="173">
        <f>'тарифы 2018 (1)'!AN254</f>
        <v>1122.0999999999999</v>
      </c>
      <c r="AA254" s="173">
        <f>'тарифы 2018 (1)'!AP254</f>
        <v>1227.808</v>
      </c>
      <c r="AB254" s="173">
        <f>'тарифы 2018 (1)'!AR254</f>
        <v>1048</v>
      </c>
      <c r="AC254" s="173">
        <f>'тарифы 2018 (1)'!AT254</f>
        <v>928.54</v>
      </c>
      <c r="AD254" s="173">
        <f>'тарифы 2018 (1)'!AV254</f>
        <v>1044.8</v>
      </c>
      <c r="AE254" s="173">
        <f>'тарифы 2018 (1)'!AX254</f>
        <v>718</v>
      </c>
      <c r="AF254" s="173">
        <f>'тарифы 2018 (1)'!AZ254</f>
        <v>1440.6779661016949</v>
      </c>
      <c r="AG254" s="173">
        <f>'тарифы 2018 (1)'!BB254</f>
        <v>1361</v>
      </c>
      <c r="AH254" s="173">
        <f>'тарифы 2018 (1)'!BD254</f>
        <v>1831</v>
      </c>
      <c r="AI254" s="173">
        <f>'тарифы 2018 (1)'!BF254</f>
        <v>1016</v>
      </c>
      <c r="AJ254" s="173">
        <f>'тарифы 2018 (1)'!BH254</f>
        <v>1143</v>
      </c>
      <c r="AK254" s="173">
        <f>'тарифы 2018 (1)'!BJ254</f>
        <v>727.97</v>
      </c>
      <c r="AL254" s="173">
        <f>'тарифы 2018 (1)'!BL254</f>
        <v>664</v>
      </c>
      <c r="AM254" s="173">
        <f>'тарифы 2018 (1)'!BN254</f>
        <v>1039</v>
      </c>
      <c r="AN254" s="173">
        <f>'тарифы 2018 (1)'!BP254</f>
        <v>1554.3000000000002</v>
      </c>
      <c r="AO254" s="325">
        <f t="shared" si="24"/>
        <v>1161.2966785576505</v>
      </c>
      <c r="AP254" s="300" t="e">
        <f t="shared" si="25"/>
        <v>#REF!</v>
      </c>
    </row>
    <row r="255" spans="1:42" s="195" customFormat="1" ht="41.25" customHeight="1" thickBot="1" x14ac:dyDescent="0.3">
      <c r="A255" s="205">
        <v>179</v>
      </c>
      <c r="B255" s="24" t="s">
        <v>244</v>
      </c>
      <c r="C255" s="1390" t="s">
        <v>3</v>
      </c>
      <c r="D255" s="1390"/>
      <c r="E255" s="141" t="s">
        <v>8</v>
      </c>
      <c r="F255" s="224" t="e">
        <f>#REF!</f>
        <v>#REF!</v>
      </c>
      <c r="G255" s="141">
        <v>1</v>
      </c>
      <c r="H255" s="206" t="e">
        <f t="shared" si="23"/>
        <v>#REF!</v>
      </c>
      <c r="I255" s="206" t="e">
        <f>(H255*($I$9+#REF!))+H255</f>
        <v>#REF!</v>
      </c>
      <c r="J255" s="803" t="e">
        <f>'тарифы 2018 (1)'!J255</f>
        <v>#REF!</v>
      </c>
      <c r="K255" s="275" t="e">
        <f>ROUND(I255*#REF!*#REF!*#REF!,0)</f>
        <v>#REF!</v>
      </c>
      <c r="L255" s="173">
        <f>'тарифы 2018 (1)'!L255</f>
        <v>579</v>
      </c>
      <c r="M255" s="173">
        <f>'тарифы 2018 (1)'!N255</f>
        <v>434.49823454742989</v>
      </c>
      <c r="N255" s="173">
        <f>'тарифы 2018 (1)'!P255</f>
        <v>640</v>
      </c>
      <c r="O255" s="173">
        <f>'тарифы 2018 (1)'!R255</f>
        <v>576.49585081815155</v>
      </c>
      <c r="P255" s="173">
        <f>'тарифы 2018 (1)'!T255</f>
        <v>1013</v>
      </c>
      <c r="Q255" s="173">
        <f>'тарифы 2018 (1)'!V255</f>
        <v>470.68477066950527</v>
      </c>
      <c r="R255" s="173">
        <f>'тарифы 2018 (1)'!X255</f>
        <v>572</v>
      </c>
      <c r="S255" s="173">
        <f>'тарифы 2018 (1)'!Z255</f>
        <v>770.68</v>
      </c>
      <c r="T255" s="173">
        <f>'тарифы 2018 (1)'!AB255</f>
        <v>1064</v>
      </c>
      <c r="U255" s="173">
        <f>'тарифы 2018 (1)'!AD255</f>
        <v>655</v>
      </c>
      <c r="V255" s="173">
        <f>'тарифы 2018 (1)'!AF255</f>
        <v>479</v>
      </c>
      <c r="W255" s="173">
        <f>'тарифы 2018 (1)'!AH255</f>
        <v>368.19</v>
      </c>
      <c r="X255" s="173">
        <f>'тарифы 2018 (1)'!AJ255</f>
        <v>378.65</v>
      </c>
      <c r="Y255" s="173">
        <v>288</v>
      </c>
      <c r="Z255" s="173">
        <f>'тарифы 2018 (1)'!AN255</f>
        <v>561.04999999999995</v>
      </c>
      <c r="AA255" s="173">
        <f>'тарифы 2018 (1)'!AP255</f>
        <v>613.904</v>
      </c>
      <c r="AB255" s="173">
        <f>'тарифы 2018 (1)'!AR255</f>
        <v>524</v>
      </c>
      <c r="AC255" s="173">
        <f>'тарифы 2018 (1)'!AT255</f>
        <v>464.27</v>
      </c>
      <c r="AD255" s="173">
        <f>'тарифы 2018 (1)'!AV255</f>
        <v>521.6</v>
      </c>
      <c r="AE255" s="173">
        <f>'тарифы 2018 (1)'!AX255</f>
        <v>359</v>
      </c>
      <c r="AF255" s="173">
        <f>'тарифы 2018 (1)'!AZ255</f>
        <v>622.03389830508479</v>
      </c>
      <c r="AG255" s="173">
        <f>'тарифы 2018 (1)'!BB255</f>
        <v>681</v>
      </c>
      <c r="AH255" s="173">
        <f>'тарифы 2018 (1)'!BD255</f>
        <v>916</v>
      </c>
      <c r="AI255" s="173">
        <f>'тарифы 2018 (1)'!BF255</f>
        <v>508</v>
      </c>
      <c r="AJ255" s="173">
        <f>'тарифы 2018 (1)'!BH255</f>
        <v>572</v>
      </c>
      <c r="AK255" s="173">
        <f>'тарифы 2018 (1)'!BJ255</f>
        <v>364.41</v>
      </c>
      <c r="AL255" s="173">
        <f>'тарифы 2018 (1)'!BL255</f>
        <v>332</v>
      </c>
      <c r="AM255" s="173">
        <f>'тарифы 2018 (1)'!BN255</f>
        <v>519</v>
      </c>
      <c r="AN255" s="173">
        <f>'тарифы 2018 (1)'!BP255</f>
        <v>777.7</v>
      </c>
      <c r="AO255" s="325">
        <f t="shared" si="24"/>
        <v>573.28161221862661</v>
      </c>
      <c r="AP255" s="300" t="e">
        <f t="shared" si="25"/>
        <v>#REF!</v>
      </c>
    </row>
    <row r="256" spans="1:42" s="195" customFormat="1" ht="41.25" customHeight="1" thickBot="1" x14ac:dyDescent="0.3">
      <c r="A256" s="205">
        <v>180</v>
      </c>
      <c r="B256" s="24" t="s">
        <v>245</v>
      </c>
      <c r="C256" s="1390" t="s">
        <v>3</v>
      </c>
      <c r="D256" s="1390"/>
      <c r="E256" s="141" t="s">
        <v>8</v>
      </c>
      <c r="F256" s="224" t="e">
        <f>#REF!</f>
        <v>#REF!</v>
      </c>
      <c r="G256" s="141">
        <v>0.7</v>
      </c>
      <c r="H256" s="206" t="e">
        <f t="shared" si="23"/>
        <v>#REF!</v>
      </c>
      <c r="I256" s="206" t="e">
        <f>(H256*($I$9+#REF!))+H256</f>
        <v>#REF!</v>
      </c>
      <c r="J256" s="803" t="e">
        <f>'тарифы 2018 (1)'!J256</f>
        <v>#REF!</v>
      </c>
      <c r="K256" s="275" t="e">
        <f>ROUND(I256*#REF!*#REF!*#REF!,0)</f>
        <v>#REF!</v>
      </c>
      <c r="L256" s="173">
        <f>'тарифы 2018 (1)'!L256</f>
        <v>405</v>
      </c>
      <c r="M256" s="173">
        <f>'тарифы 2018 (1)'!N256</f>
        <v>304.14876418320097</v>
      </c>
      <c r="N256" s="173">
        <f>'тарифы 2018 (1)'!P256</f>
        <v>448</v>
      </c>
      <c r="O256" s="173">
        <f>'тарифы 2018 (1)'!R256</f>
        <v>403.54709557270604</v>
      </c>
      <c r="P256" s="173">
        <f>'тарифы 2018 (1)'!T256</f>
        <v>709</v>
      </c>
      <c r="Q256" s="173">
        <f>'тарифы 2018 (1)'!V256</f>
        <v>329.47933946865368</v>
      </c>
      <c r="R256" s="173">
        <f>'тарифы 2018 (1)'!X256</f>
        <v>400</v>
      </c>
      <c r="S256" s="173">
        <f>'тарифы 2018 (1)'!Z256</f>
        <v>539.48</v>
      </c>
      <c r="T256" s="173">
        <f>'тарифы 2018 (1)'!AB256</f>
        <v>745</v>
      </c>
      <c r="U256" s="173">
        <f>'тарифы 2018 (1)'!AD256</f>
        <v>459</v>
      </c>
      <c r="V256" s="173">
        <f>'тарифы 2018 (1)'!AF256</f>
        <v>336</v>
      </c>
      <c r="W256" s="173">
        <f>'тарифы 2018 (1)'!AH256</f>
        <v>257.32</v>
      </c>
      <c r="X256" s="173">
        <f>'тарифы 2018 (1)'!AJ256</f>
        <v>264.64</v>
      </c>
      <c r="Y256" s="173">
        <v>144</v>
      </c>
      <c r="Z256" s="173">
        <f>'тарифы 2018 (1)'!AN256</f>
        <v>392.73</v>
      </c>
      <c r="AA256" s="173">
        <f>'тарифы 2018 (1)'!AP256</f>
        <v>429.31799999999998</v>
      </c>
      <c r="AB256" s="173">
        <f>'тарифы 2018 (1)'!AR256</f>
        <v>367</v>
      </c>
      <c r="AC256" s="173">
        <f>'тарифы 2018 (1)'!AT256</f>
        <v>324.99</v>
      </c>
      <c r="AD256" s="173">
        <f>'тарифы 2018 (1)'!AV256</f>
        <v>364.8</v>
      </c>
      <c r="AE256" s="173">
        <f>'тарифы 2018 (1)'!AX256</f>
        <v>251</v>
      </c>
      <c r="AF256" s="173">
        <f>'тарифы 2018 (1)'!AZ256</f>
        <v>428.81355932203394</v>
      </c>
      <c r="AG256" s="173">
        <f>'тарифы 2018 (1)'!BB256</f>
        <v>476</v>
      </c>
      <c r="AH256" s="173">
        <f>'тарифы 2018 (1)'!BD256</f>
        <v>641</v>
      </c>
      <c r="AI256" s="173">
        <f>'тарифы 2018 (1)'!BF256</f>
        <v>356</v>
      </c>
      <c r="AJ256" s="173">
        <f>'тарифы 2018 (1)'!BH256</f>
        <v>400</v>
      </c>
      <c r="AK256" s="173">
        <f>'тарифы 2018 (1)'!BJ256</f>
        <v>255.08</v>
      </c>
      <c r="AL256" s="173">
        <f>'тарифы 2018 (1)'!BL256</f>
        <v>232</v>
      </c>
      <c r="AM256" s="173">
        <f>'тарифы 2018 (1)'!BN256</f>
        <v>364</v>
      </c>
      <c r="AN256" s="173">
        <f>'тарифы 2018 (1)'!BP256</f>
        <v>544.5</v>
      </c>
      <c r="AO256" s="325">
        <f t="shared" si="24"/>
        <v>399.02919857057225</v>
      </c>
      <c r="AP256" s="300" t="e">
        <f t="shared" si="25"/>
        <v>#REF!</v>
      </c>
    </row>
    <row r="257" spans="1:42" s="195" customFormat="1" ht="41.25" customHeight="1" thickBot="1" x14ac:dyDescent="0.3">
      <c r="A257" s="205">
        <v>181</v>
      </c>
      <c r="B257" s="24" t="s">
        <v>246</v>
      </c>
      <c r="C257" s="1390" t="s">
        <v>3</v>
      </c>
      <c r="D257" s="1390"/>
      <c r="E257" s="141" t="s">
        <v>8</v>
      </c>
      <c r="F257" s="224" t="e">
        <f>#REF!</f>
        <v>#REF!</v>
      </c>
      <c r="G257" s="141">
        <v>1</v>
      </c>
      <c r="H257" s="206" t="e">
        <f t="shared" si="23"/>
        <v>#REF!</v>
      </c>
      <c r="I257" s="206" t="e">
        <f>(H257*($I$9+#REF!))+H257</f>
        <v>#REF!</v>
      </c>
      <c r="J257" s="803" t="e">
        <f>'тарифы 2018 (1)'!J257</f>
        <v>#REF!</v>
      </c>
      <c r="K257" s="275" t="e">
        <f>ROUND(I257*#REF!*#REF!*#REF!,0)</f>
        <v>#REF!</v>
      </c>
      <c r="L257" s="173">
        <f>'тарифы 2018 (1)'!L257</f>
        <v>579</v>
      </c>
      <c r="M257" s="173">
        <f>'тарифы 2018 (1)'!N257</f>
        <v>434.49823454742989</v>
      </c>
      <c r="N257" s="173">
        <f>'тарифы 2018 (1)'!P257</f>
        <v>640</v>
      </c>
      <c r="O257" s="173">
        <f>'тарифы 2018 (1)'!R257</f>
        <v>576.49585081815155</v>
      </c>
      <c r="P257" s="173">
        <f>'тарифы 2018 (1)'!T257</f>
        <v>1013</v>
      </c>
      <c r="Q257" s="173">
        <f>'тарифы 2018 (1)'!V257</f>
        <v>470.68477066950527</v>
      </c>
      <c r="R257" s="173">
        <f>'тарифы 2018 (1)'!X257</f>
        <v>572</v>
      </c>
      <c r="S257" s="173">
        <f>'тарифы 2018 (1)'!Z257</f>
        <v>770.68</v>
      </c>
      <c r="T257" s="173">
        <f>'тарифы 2018 (1)'!AB257</f>
        <v>1064</v>
      </c>
      <c r="U257" s="173">
        <f>'тарифы 2018 (1)'!AD257</f>
        <v>655</v>
      </c>
      <c r="V257" s="173">
        <f>'тарифы 2018 (1)'!AF257</f>
        <v>479</v>
      </c>
      <c r="W257" s="173">
        <f>'тарифы 2018 (1)'!AH257</f>
        <v>368.19</v>
      </c>
      <c r="X257" s="173">
        <f>'тарифы 2018 (1)'!AJ257</f>
        <v>378.65</v>
      </c>
      <c r="Y257" s="173">
        <v>288</v>
      </c>
      <c r="Z257" s="173">
        <f>'тарифы 2018 (1)'!AN257</f>
        <v>561.04999999999995</v>
      </c>
      <c r="AA257" s="173">
        <f>'тарифы 2018 (1)'!AP257</f>
        <v>613.904</v>
      </c>
      <c r="AB257" s="173">
        <f>'тарифы 2018 (1)'!AR257</f>
        <v>524</v>
      </c>
      <c r="AC257" s="173">
        <f>'тарифы 2018 (1)'!AT257</f>
        <v>464.27</v>
      </c>
      <c r="AD257" s="173">
        <f>'тарифы 2018 (1)'!AV257</f>
        <v>521.6</v>
      </c>
      <c r="AE257" s="173">
        <f>'тарифы 2018 (1)'!AX257</f>
        <v>359</v>
      </c>
      <c r="AF257" s="173">
        <f>'тарифы 2018 (1)'!AZ257</f>
        <v>622.03389830508479</v>
      </c>
      <c r="AG257" s="173">
        <f>'тарифы 2018 (1)'!BB257</f>
        <v>681</v>
      </c>
      <c r="AH257" s="173">
        <f>'тарифы 2018 (1)'!BD257</f>
        <v>916</v>
      </c>
      <c r="AI257" s="173">
        <f>'тарифы 2018 (1)'!BF257</f>
        <v>508</v>
      </c>
      <c r="AJ257" s="173">
        <f>'тарифы 2018 (1)'!BH257</f>
        <v>572</v>
      </c>
      <c r="AK257" s="173">
        <f>'тарифы 2018 (1)'!BJ257</f>
        <v>364.41</v>
      </c>
      <c r="AL257" s="173">
        <f>'тарифы 2018 (1)'!BL257</f>
        <v>332</v>
      </c>
      <c r="AM257" s="173">
        <f>'тарифы 2018 (1)'!BN257</f>
        <v>519</v>
      </c>
      <c r="AN257" s="173">
        <f>'тарифы 2018 (1)'!BP257</f>
        <v>777.7</v>
      </c>
      <c r="AO257" s="325">
        <f t="shared" si="24"/>
        <v>573.28161221862661</v>
      </c>
      <c r="AP257" s="300" t="e">
        <f t="shared" si="25"/>
        <v>#REF!</v>
      </c>
    </row>
    <row r="258" spans="1:42" s="195" customFormat="1" ht="41.25" customHeight="1" thickBot="1" x14ac:dyDescent="0.3">
      <c r="A258" s="205">
        <v>182</v>
      </c>
      <c r="B258" s="24" t="s">
        <v>247</v>
      </c>
      <c r="C258" s="1390" t="s">
        <v>3</v>
      </c>
      <c r="D258" s="1390"/>
      <c r="E258" s="141" t="s">
        <v>8</v>
      </c>
      <c r="F258" s="224" t="e">
        <f>#REF!</f>
        <v>#REF!</v>
      </c>
      <c r="G258" s="141">
        <v>0.65</v>
      </c>
      <c r="H258" s="206" t="e">
        <f t="shared" ref="H258:H321" si="26">F258*G258</f>
        <v>#REF!</v>
      </c>
      <c r="I258" s="206" t="e">
        <f>(H258*($I$9+#REF!))+H258</f>
        <v>#REF!</v>
      </c>
      <c r="J258" s="803" t="e">
        <f>'тарифы 2018 (1)'!J258</f>
        <v>#REF!</v>
      </c>
      <c r="K258" s="275" t="e">
        <f>ROUND(I258*#REF!*#REF!*#REF!,0)</f>
        <v>#REF!</v>
      </c>
      <c r="L258" s="173">
        <f>'тарифы 2018 (1)'!L258</f>
        <v>376</v>
      </c>
      <c r="M258" s="173">
        <f>'тарифы 2018 (1)'!N258</f>
        <v>282.42385245582949</v>
      </c>
      <c r="N258" s="173">
        <f>'тарифы 2018 (1)'!P258</f>
        <v>416</v>
      </c>
      <c r="O258" s="173">
        <f>'тарифы 2018 (1)'!R258</f>
        <v>374.72230303179862</v>
      </c>
      <c r="P258" s="173">
        <f>'тарифы 2018 (1)'!T258</f>
        <v>659</v>
      </c>
      <c r="Q258" s="173">
        <f>'тарифы 2018 (1)'!V258</f>
        <v>305.94510093517846</v>
      </c>
      <c r="R258" s="173">
        <f>'тарифы 2018 (1)'!X258</f>
        <v>372</v>
      </c>
      <c r="S258" s="173">
        <f>'тарифы 2018 (1)'!Z258</f>
        <v>500.94</v>
      </c>
      <c r="T258" s="173">
        <f>'тарифы 2018 (1)'!AB258</f>
        <v>691</v>
      </c>
      <c r="U258" s="173">
        <f>'тарифы 2018 (1)'!AD258</f>
        <v>426</v>
      </c>
      <c r="V258" s="173">
        <f>'тарифы 2018 (1)'!AF258</f>
        <v>312</v>
      </c>
      <c r="W258" s="173">
        <f>'тарифы 2018 (1)'!AH258</f>
        <v>239.53</v>
      </c>
      <c r="X258" s="173">
        <f>'тарифы 2018 (1)'!AJ258</f>
        <v>245.81</v>
      </c>
      <c r="Y258" s="173">
        <v>95</v>
      </c>
      <c r="Z258" s="173">
        <f>'тарифы 2018 (1)'!AN258</f>
        <v>364.68</v>
      </c>
      <c r="AA258" s="173">
        <f>'тарифы 2018 (1)'!AP258</f>
        <v>614.29725845410621</v>
      </c>
      <c r="AB258" s="173">
        <f>'тарифы 2018 (1)'!AR258</f>
        <v>341</v>
      </c>
      <c r="AC258" s="173">
        <f>'тарифы 2018 (1)'!AT258</f>
        <v>301.77999999999997</v>
      </c>
      <c r="AD258" s="173">
        <f>'тарифы 2018 (1)'!AV258</f>
        <v>339.20000000000005</v>
      </c>
      <c r="AE258" s="173">
        <f>'тарифы 2018 (1)'!AX258</f>
        <v>233</v>
      </c>
      <c r="AF258" s="173">
        <f>'тарифы 2018 (1)'!AZ258</f>
        <v>400</v>
      </c>
      <c r="AG258" s="173">
        <f>'тарифы 2018 (1)'!BB258</f>
        <v>442</v>
      </c>
      <c r="AH258" s="173">
        <f>'тарифы 2018 (1)'!BD258</f>
        <v>595</v>
      </c>
      <c r="AI258" s="173">
        <f>'тарифы 2018 (1)'!BF258</f>
        <v>330</v>
      </c>
      <c r="AJ258" s="173">
        <f>'тарифы 2018 (1)'!BH258</f>
        <v>372</v>
      </c>
      <c r="AK258" s="173">
        <f>'тарифы 2018 (1)'!BJ258</f>
        <v>236.44</v>
      </c>
      <c r="AL258" s="173">
        <f>'тарифы 2018 (1)'!BL258</f>
        <v>216</v>
      </c>
      <c r="AM258" s="173">
        <f>'тарифы 2018 (1)'!BN258</f>
        <v>338</v>
      </c>
      <c r="AN258" s="173">
        <f>'тарифы 2018 (1)'!BP258</f>
        <v>504.90000000000003</v>
      </c>
      <c r="AO258" s="325">
        <f t="shared" si="24"/>
        <v>376.71270740954867</v>
      </c>
      <c r="AP258" s="300" t="e">
        <f t="shared" si="25"/>
        <v>#REF!</v>
      </c>
    </row>
    <row r="259" spans="1:42" s="195" customFormat="1" ht="41.25" customHeight="1" thickBot="1" x14ac:dyDescent="0.3">
      <c r="A259" s="205">
        <v>183</v>
      </c>
      <c r="B259" s="24" t="s">
        <v>248</v>
      </c>
      <c r="C259" s="1390" t="s">
        <v>3</v>
      </c>
      <c r="D259" s="1390"/>
      <c r="E259" s="141" t="s">
        <v>8</v>
      </c>
      <c r="F259" s="224" t="e">
        <f>#REF!</f>
        <v>#REF!</v>
      </c>
      <c r="G259" s="141">
        <v>0.5</v>
      </c>
      <c r="H259" s="206" t="e">
        <f t="shared" si="26"/>
        <v>#REF!</v>
      </c>
      <c r="I259" s="206" t="e">
        <f>(H259*($I$9+#REF!))+H259</f>
        <v>#REF!</v>
      </c>
      <c r="J259" s="803" t="e">
        <f>'тарифы 2018 (1)'!J259</f>
        <v>#REF!</v>
      </c>
      <c r="K259" s="275" t="e">
        <f>ROUND(I259*#REF!*#REF!*#REF!,0)</f>
        <v>#REF!</v>
      </c>
      <c r="L259" s="173">
        <f>'тарифы 2018 (1)'!L259</f>
        <v>290</v>
      </c>
      <c r="M259" s="173">
        <f>'тарифы 2018 (1)'!N259</f>
        <v>217.24911727371494</v>
      </c>
      <c r="N259" s="173">
        <f>'тарифы 2018 (1)'!P259</f>
        <v>320</v>
      </c>
      <c r="O259" s="173">
        <f>'тарифы 2018 (1)'!R259</f>
        <v>288.24792540907578</v>
      </c>
      <c r="P259" s="173">
        <f>'тарифы 2018 (1)'!T259</f>
        <v>507</v>
      </c>
      <c r="Q259" s="173">
        <f>'тарифы 2018 (1)'!V259</f>
        <v>235.34238533475263</v>
      </c>
      <c r="R259" s="173">
        <f>'тарифы 2018 (1)'!X259</f>
        <v>286</v>
      </c>
      <c r="S259" s="173">
        <f>'тарифы 2018 (1)'!Z259</f>
        <v>385.34</v>
      </c>
      <c r="T259" s="173">
        <f>'тарифы 2018 (1)'!AB259</f>
        <v>532</v>
      </c>
      <c r="U259" s="173">
        <f>'тарифы 2018 (1)'!AD259</f>
        <v>328</v>
      </c>
      <c r="V259" s="173">
        <f>'тарифы 2018 (1)'!AF259</f>
        <v>240</v>
      </c>
      <c r="W259" s="173">
        <f>'тарифы 2018 (1)'!AH259</f>
        <v>184.1</v>
      </c>
      <c r="X259" s="173">
        <f>'тарифы 2018 (1)'!AJ259</f>
        <v>189.33</v>
      </c>
      <c r="Y259" s="173">
        <v>95</v>
      </c>
      <c r="Z259" s="173">
        <f>'тарифы 2018 (1)'!AN259</f>
        <v>280.52</v>
      </c>
      <c r="AA259" s="173">
        <f>'тарифы 2018 (1)'!AP259</f>
        <v>306.952</v>
      </c>
      <c r="AB259" s="173">
        <f>'тарифы 2018 (1)'!AR259</f>
        <v>262</v>
      </c>
      <c r="AC259" s="173">
        <f>'тарифы 2018 (1)'!AT259</f>
        <v>232.14</v>
      </c>
      <c r="AD259" s="173">
        <f>'тарифы 2018 (1)'!AV259</f>
        <v>260.8</v>
      </c>
      <c r="AE259" s="173">
        <f>'тарифы 2018 (1)'!AX259</f>
        <v>179</v>
      </c>
      <c r="AF259" s="173">
        <f>'тарифы 2018 (1)'!AZ259</f>
        <v>313.5593220338983</v>
      </c>
      <c r="AG259" s="173">
        <f>'тарифы 2018 (1)'!BB259</f>
        <v>340</v>
      </c>
      <c r="AH259" s="173">
        <f>'тарифы 2018 (1)'!BD259</f>
        <v>458</v>
      </c>
      <c r="AI259" s="173">
        <f>'тарифы 2018 (1)'!BF259</f>
        <v>254</v>
      </c>
      <c r="AJ259" s="173">
        <f>'тарифы 2018 (1)'!BH259</f>
        <v>286</v>
      </c>
      <c r="AK259" s="173">
        <f>'тарифы 2018 (1)'!BJ259</f>
        <v>182.2</v>
      </c>
      <c r="AL259" s="173">
        <f>'тарифы 2018 (1)'!BL259</f>
        <v>166</v>
      </c>
      <c r="AM259" s="173">
        <f>'тарифы 2018 (1)'!BN259</f>
        <v>260</v>
      </c>
      <c r="AN259" s="173">
        <f>'тарифы 2018 (1)'!BP259</f>
        <v>388.3</v>
      </c>
      <c r="AO259" s="325">
        <f t="shared" si="24"/>
        <v>285.07175000177392</v>
      </c>
      <c r="AP259" s="300" t="e">
        <f t="shared" si="25"/>
        <v>#REF!</v>
      </c>
    </row>
    <row r="260" spans="1:42" s="195" customFormat="1" ht="41.25" customHeight="1" thickBot="1" x14ac:dyDescent="0.3">
      <c r="A260" s="205">
        <v>184</v>
      </c>
      <c r="B260" s="24" t="s">
        <v>249</v>
      </c>
      <c r="C260" s="1390" t="s">
        <v>3</v>
      </c>
      <c r="D260" s="1390"/>
      <c r="E260" s="141" t="s">
        <v>8</v>
      </c>
      <c r="F260" s="224" t="e">
        <f>#REF!</f>
        <v>#REF!</v>
      </c>
      <c r="G260" s="141">
        <v>0.5</v>
      </c>
      <c r="H260" s="206" t="e">
        <f t="shared" si="26"/>
        <v>#REF!</v>
      </c>
      <c r="I260" s="206" t="e">
        <f>(H260*($I$9+#REF!))+H260</f>
        <v>#REF!</v>
      </c>
      <c r="J260" s="803" t="e">
        <f>'тарифы 2018 (1)'!J260</f>
        <v>#REF!</v>
      </c>
      <c r="K260" s="275" t="e">
        <f>ROUND(I260*#REF!*#REF!*#REF!,0)</f>
        <v>#REF!</v>
      </c>
      <c r="L260" s="173">
        <f>'тарифы 2018 (1)'!L260</f>
        <v>290</v>
      </c>
      <c r="M260" s="173">
        <f>'тарифы 2018 (1)'!N260</f>
        <v>217.24911727371494</v>
      </c>
      <c r="N260" s="173">
        <f>'тарифы 2018 (1)'!P260</f>
        <v>320</v>
      </c>
      <c r="O260" s="173">
        <f>'тарифы 2018 (1)'!R260</f>
        <v>288.24792540907578</v>
      </c>
      <c r="P260" s="173">
        <f>'тарифы 2018 (1)'!T260</f>
        <v>507</v>
      </c>
      <c r="Q260" s="173">
        <f>'тарифы 2018 (1)'!V260</f>
        <v>235.34238533475263</v>
      </c>
      <c r="R260" s="173">
        <f>'тарифы 2018 (1)'!X260</f>
        <v>286</v>
      </c>
      <c r="S260" s="173">
        <f>'тарифы 2018 (1)'!Z260</f>
        <v>385.34</v>
      </c>
      <c r="T260" s="173">
        <f>'тарифы 2018 (1)'!AB260</f>
        <v>532</v>
      </c>
      <c r="U260" s="173">
        <f>'тарифы 2018 (1)'!AD260</f>
        <v>328</v>
      </c>
      <c r="V260" s="173">
        <f>'тарифы 2018 (1)'!AF260</f>
        <v>240</v>
      </c>
      <c r="W260" s="173">
        <f>'тарифы 2018 (1)'!AH260</f>
        <v>184.1</v>
      </c>
      <c r="X260" s="173">
        <f>'тарифы 2018 (1)'!AJ260</f>
        <v>189.33</v>
      </c>
      <c r="Y260" s="173">
        <v>95</v>
      </c>
      <c r="Z260" s="173">
        <f>'тарифы 2018 (1)'!AN260</f>
        <v>280.52</v>
      </c>
      <c r="AA260" s="173">
        <f>'тарифы 2018 (1)'!AP260</f>
        <v>306.952</v>
      </c>
      <c r="AB260" s="173">
        <f>'тарифы 2018 (1)'!AR260</f>
        <v>262</v>
      </c>
      <c r="AC260" s="173">
        <f>'тарифы 2018 (1)'!AT260</f>
        <v>232.14</v>
      </c>
      <c r="AD260" s="173">
        <f>'тарифы 2018 (1)'!AV260</f>
        <v>260.8</v>
      </c>
      <c r="AE260" s="173">
        <f>'тарифы 2018 (1)'!AX260</f>
        <v>179</v>
      </c>
      <c r="AF260" s="173">
        <f>'тарифы 2018 (1)'!AZ260</f>
        <v>313.5593220338983</v>
      </c>
      <c r="AG260" s="173">
        <f>'тарифы 2018 (1)'!BB260</f>
        <v>340</v>
      </c>
      <c r="AH260" s="173">
        <f>'тарифы 2018 (1)'!BD260</f>
        <v>458</v>
      </c>
      <c r="AI260" s="173">
        <f>'тарифы 2018 (1)'!BF260</f>
        <v>254</v>
      </c>
      <c r="AJ260" s="173">
        <f>'тарифы 2018 (1)'!BH260</f>
        <v>286</v>
      </c>
      <c r="AK260" s="173">
        <f>'тарифы 2018 (1)'!BJ260</f>
        <v>182.2</v>
      </c>
      <c r="AL260" s="173">
        <f>'тарифы 2018 (1)'!BL260</f>
        <v>166</v>
      </c>
      <c r="AM260" s="173">
        <f>'тарифы 2018 (1)'!BN260</f>
        <v>260</v>
      </c>
      <c r="AN260" s="173">
        <f>'тарифы 2018 (1)'!BP260</f>
        <v>388.3</v>
      </c>
      <c r="AO260" s="325">
        <f t="shared" si="24"/>
        <v>285.07175000177392</v>
      </c>
      <c r="AP260" s="300" t="e">
        <f t="shared" si="25"/>
        <v>#REF!</v>
      </c>
    </row>
    <row r="261" spans="1:42" s="195" customFormat="1" ht="41.25" customHeight="1" thickBot="1" x14ac:dyDescent="0.3">
      <c r="A261" s="205">
        <v>185</v>
      </c>
      <c r="B261" s="24" t="s">
        <v>250</v>
      </c>
      <c r="C261" s="1390" t="s">
        <v>3</v>
      </c>
      <c r="D261" s="1390"/>
      <c r="E261" s="141" t="s">
        <v>8</v>
      </c>
      <c r="F261" s="224" t="e">
        <f>#REF!</f>
        <v>#REF!</v>
      </c>
      <c r="G261" s="141">
        <v>0.5</v>
      </c>
      <c r="H261" s="206" t="e">
        <f t="shared" si="26"/>
        <v>#REF!</v>
      </c>
      <c r="I261" s="206" t="e">
        <f>(H261*($I$9+#REF!))+H261</f>
        <v>#REF!</v>
      </c>
      <c r="J261" s="803" t="e">
        <f>'тарифы 2018 (1)'!J261</f>
        <v>#REF!</v>
      </c>
      <c r="K261" s="275" t="e">
        <f>ROUND(I261*#REF!*#REF!*#REF!,0)</f>
        <v>#REF!</v>
      </c>
      <c r="L261" s="173">
        <f>'тарифы 2018 (1)'!L261</f>
        <v>290</v>
      </c>
      <c r="M261" s="173">
        <f>'тарифы 2018 (1)'!N261</f>
        <v>217.24911727371494</v>
      </c>
      <c r="N261" s="173">
        <f>'тарифы 2018 (1)'!P261</f>
        <v>320</v>
      </c>
      <c r="O261" s="173">
        <f>'тарифы 2018 (1)'!R261</f>
        <v>288.24792540907578</v>
      </c>
      <c r="P261" s="173">
        <f>'тарифы 2018 (1)'!T261</f>
        <v>507</v>
      </c>
      <c r="Q261" s="173">
        <f>'тарифы 2018 (1)'!V261</f>
        <v>235.34238533475263</v>
      </c>
      <c r="R261" s="173">
        <f>'тарифы 2018 (1)'!X261</f>
        <v>286</v>
      </c>
      <c r="S261" s="173">
        <f>'тарифы 2018 (1)'!Z261</f>
        <v>385.34</v>
      </c>
      <c r="T261" s="173">
        <f>'тарифы 2018 (1)'!AB261</f>
        <v>532</v>
      </c>
      <c r="U261" s="173">
        <f>'тарифы 2018 (1)'!AD261</f>
        <v>328</v>
      </c>
      <c r="V261" s="173">
        <f>'тарифы 2018 (1)'!AF261</f>
        <v>240</v>
      </c>
      <c r="W261" s="173">
        <f>'тарифы 2018 (1)'!AH261</f>
        <v>184.1</v>
      </c>
      <c r="X261" s="173">
        <f>'тарифы 2018 (1)'!AJ261</f>
        <v>189.33</v>
      </c>
      <c r="Y261" s="173">
        <v>144</v>
      </c>
      <c r="Z261" s="173">
        <f>'тарифы 2018 (1)'!AN261</f>
        <v>280.52</v>
      </c>
      <c r="AA261" s="173">
        <f>'тарифы 2018 (1)'!AP261</f>
        <v>306.952</v>
      </c>
      <c r="AB261" s="173">
        <f>'тарифы 2018 (1)'!AR261</f>
        <v>262</v>
      </c>
      <c r="AC261" s="173">
        <f>'тарифы 2018 (1)'!AT261</f>
        <v>232.14</v>
      </c>
      <c r="AD261" s="173">
        <f>'тарифы 2018 (1)'!AV261</f>
        <v>260.8</v>
      </c>
      <c r="AE261" s="173">
        <f>'тарифы 2018 (1)'!AX261</f>
        <v>179</v>
      </c>
      <c r="AF261" s="173">
        <f>'тарифы 2018 (1)'!AZ261</f>
        <v>313.5593220338983</v>
      </c>
      <c r="AG261" s="173">
        <f>'тарифы 2018 (1)'!BB261</f>
        <v>340</v>
      </c>
      <c r="AH261" s="173">
        <f>'тарифы 2018 (1)'!BD261</f>
        <v>458</v>
      </c>
      <c r="AI261" s="173">
        <f>'тарифы 2018 (1)'!BF261</f>
        <v>254</v>
      </c>
      <c r="AJ261" s="173">
        <f>'тарифы 2018 (1)'!BH261</f>
        <v>286</v>
      </c>
      <c r="AK261" s="173">
        <f>'тарифы 2018 (1)'!BJ261</f>
        <v>182.2</v>
      </c>
      <c r="AL261" s="173">
        <f>'тарифы 2018 (1)'!BL261</f>
        <v>166</v>
      </c>
      <c r="AM261" s="173">
        <f>'тарифы 2018 (1)'!BN261</f>
        <v>260</v>
      </c>
      <c r="AN261" s="173">
        <f>'тарифы 2018 (1)'!BP261</f>
        <v>388.3</v>
      </c>
      <c r="AO261" s="325">
        <f t="shared" si="24"/>
        <v>286.7614051741877</v>
      </c>
      <c r="AP261" s="300" t="e">
        <f t="shared" si="25"/>
        <v>#REF!</v>
      </c>
    </row>
    <row r="262" spans="1:42" s="195" customFormat="1" ht="41.25" customHeight="1" thickBot="1" x14ac:dyDescent="0.3">
      <c r="A262" s="205">
        <v>186</v>
      </c>
      <c r="B262" s="24" t="s">
        <v>251</v>
      </c>
      <c r="C262" s="1390" t="s">
        <v>3</v>
      </c>
      <c r="D262" s="1390"/>
      <c r="E262" s="141" t="s">
        <v>8</v>
      </c>
      <c r="F262" s="224" t="e">
        <f>#REF!</f>
        <v>#REF!</v>
      </c>
      <c r="G262" s="141">
        <v>0.5</v>
      </c>
      <c r="H262" s="206" t="e">
        <f t="shared" si="26"/>
        <v>#REF!</v>
      </c>
      <c r="I262" s="206" t="e">
        <f>(H262*($I$9+#REF!))+H262</f>
        <v>#REF!</v>
      </c>
      <c r="J262" s="803" t="e">
        <f>'тарифы 2018 (1)'!J262</f>
        <v>#REF!</v>
      </c>
      <c r="K262" s="275" t="e">
        <f>ROUND(I262*#REF!*#REF!*#REF!,0)</f>
        <v>#REF!</v>
      </c>
      <c r="L262" s="173">
        <f>'тарифы 2018 (1)'!L262</f>
        <v>290</v>
      </c>
      <c r="M262" s="173">
        <f>'тарифы 2018 (1)'!N262</f>
        <v>217.24911727371494</v>
      </c>
      <c r="N262" s="173">
        <f>'тарифы 2018 (1)'!P262</f>
        <v>320</v>
      </c>
      <c r="O262" s="173">
        <f>'тарифы 2018 (1)'!R262</f>
        <v>288.24792540907578</v>
      </c>
      <c r="P262" s="173">
        <f>'тарифы 2018 (1)'!T262</f>
        <v>507</v>
      </c>
      <c r="Q262" s="173">
        <f>'тарифы 2018 (1)'!V262</f>
        <v>235.34238533475263</v>
      </c>
      <c r="R262" s="173">
        <f>'тарифы 2018 (1)'!X262</f>
        <v>286</v>
      </c>
      <c r="S262" s="173">
        <f>'тарифы 2018 (1)'!Z262</f>
        <v>385.34</v>
      </c>
      <c r="T262" s="173">
        <f>'тарифы 2018 (1)'!AB262</f>
        <v>532</v>
      </c>
      <c r="U262" s="173">
        <f>'тарифы 2018 (1)'!AD262</f>
        <v>328</v>
      </c>
      <c r="V262" s="173">
        <f>'тарифы 2018 (1)'!AF262</f>
        <v>240</v>
      </c>
      <c r="W262" s="173">
        <f>'тарифы 2018 (1)'!AH262</f>
        <v>184.1</v>
      </c>
      <c r="X262" s="173">
        <f>'тарифы 2018 (1)'!AJ262</f>
        <v>189.33</v>
      </c>
      <c r="Y262" s="173">
        <v>144</v>
      </c>
      <c r="Z262" s="173">
        <f>'тарифы 2018 (1)'!AN262</f>
        <v>280.52</v>
      </c>
      <c r="AA262" s="173">
        <f>'тарифы 2018 (1)'!AP262</f>
        <v>306.952</v>
      </c>
      <c r="AB262" s="173">
        <f>'тарифы 2018 (1)'!AR262</f>
        <v>262</v>
      </c>
      <c r="AC262" s="173">
        <f>'тарифы 2018 (1)'!AT262</f>
        <v>232.14</v>
      </c>
      <c r="AD262" s="173">
        <f>'тарифы 2018 (1)'!AV262</f>
        <v>260.8</v>
      </c>
      <c r="AE262" s="173">
        <f>'тарифы 2018 (1)'!AX262</f>
        <v>179</v>
      </c>
      <c r="AF262" s="173">
        <f>'тарифы 2018 (1)'!AZ262</f>
        <v>313.5593220338983</v>
      </c>
      <c r="AG262" s="173">
        <f>'тарифы 2018 (1)'!BB262</f>
        <v>340</v>
      </c>
      <c r="AH262" s="173">
        <f>'тарифы 2018 (1)'!BD262</f>
        <v>458</v>
      </c>
      <c r="AI262" s="173">
        <f>'тарифы 2018 (1)'!BF262</f>
        <v>254</v>
      </c>
      <c r="AJ262" s="173">
        <f>'тарифы 2018 (1)'!BH262</f>
        <v>286</v>
      </c>
      <c r="AK262" s="173">
        <f>'тарифы 2018 (1)'!BJ262</f>
        <v>182.2</v>
      </c>
      <c r="AL262" s="173">
        <f>'тарифы 2018 (1)'!BL262</f>
        <v>166</v>
      </c>
      <c r="AM262" s="173">
        <f>'тарифы 2018 (1)'!BN262</f>
        <v>260</v>
      </c>
      <c r="AN262" s="173">
        <f>'тарифы 2018 (1)'!BP262</f>
        <v>388.3</v>
      </c>
      <c r="AO262" s="325">
        <f t="shared" si="24"/>
        <v>286.7614051741877</v>
      </c>
      <c r="AP262" s="300" t="e">
        <f t="shared" si="25"/>
        <v>#REF!</v>
      </c>
    </row>
    <row r="263" spans="1:42" s="195" customFormat="1" ht="41.25" customHeight="1" thickBot="1" x14ac:dyDescent="0.3">
      <c r="A263" s="205">
        <v>187</v>
      </c>
      <c r="B263" s="24" t="s">
        <v>252</v>
      </c>
      <c r="C263" s="1390" t="s">
        <v>3</v>
      </c>
      <c r="D263" s="1390"/>
      <c r="E263" s="141" t="s">
        <v>8</v>
      </c>
      <c r="F263" s="224" t="e">
        <f>#REF!</f>
        <v>#REF!</v>
      </c>
      <c r="G263" s="141">
        <v>0.5</v>
      </c>
      <c r="H263" s="206" t="e">
        <f t="shared" si="26"/>
        <v>#REF!</v>
      </c>
      <c r="I263" s="206" t="e">
        <f>(H263*($I$9+#REF!))+H263</f>
        <v>#REF!</v>
      </c>
      <c r="J263" s="803" t="e">
        <f>'тарифы 2018 (1)'!J263</f>
        <v>#REF!</v>
      </c>
      <c r="K263" s="275" t="e">
        <f>ROUND(I263*#REF!*#REF!*#REF!,0)</f>
        <v>#REF!</v>
      </c>
      <c r="L263" s="173">
        <f>'тарифы 2018 (1)'!L263</f>
        <v>290</v>
      </c>
      <c r="M263" s="173">
        <f>'тарифы 2018 (1)'!N263</f>
        <v>217.24911727371494</v>
      </c>
      <c r="N263" s="173">
        <f>'тарифы 2018 (1)'!P263</f>
        <v>320</v>
      </c>
      <c r="O263" s="173">
        <f>'тарифы 2018 (1)'!R263</f>
        <v>288.24792540907578</v>
      </c>
      <c r="P263" s="173">
        <f>'тарифы 2018 (1)'!T263</f>
        <v>507</v>
      </c>
      <c r="Q263" s="173">
        <f>'тарифы 2018 (1)'!V263</f>
        <v>235.34238533475263</v>
      </c>
      <c r="R263" s="173">
        <f>'тарифы 2018 (1)'!X263</f>
        <v>286</v>
      </c>
      <c r="S263" s="173">
        <f>'тарифы 2018 (1)'!Z263</f>
        <v>385.34</v>
      </c>
      <c r="T263" s="173">
        <f>'тарифы 2018 (1)'!AB263</f>
        <v>532</v>
      </c>
      <c r="U263" s="173">
        <f>'тарифы 2018 (1)'!AD263</f>
        <v>328</v>
      </c>
      <c r="V263" s="173">
        <f>'тарифы 2018 (1)'!AF263</f>
        <v>240</v>
      </c>
      <c r="W263" s="173">
        <f>'тарифы 2018 (1)'!AH263</f>
        <v>184.1</v>
      </c>
      <c r="X263" s="173">
        <f>'тарифы 2018 (1)'!AJ263</f>
        <v>189.33</v>
      </c>
      <c r="Y263" s="173">
        <v>144</v>
      </c>
      <c r="Z263" s="173">
        <f>'тарифы 2018 (1)'!AN263</f>
        <v>280.52</v>
      </c>
      <c r="AA263" s="173">
        <f>'тарифы 2018 (1)'!AP263</f>
        <v>613.904</v>
      </c>
      <c r="AB263" s="173">
        <f>'тарифы 2018 (1)'!AR263</f>
        <v>262</v>
      </c>
      <c r="AC263" s="173">
        <f>'тарифы 2018 (1)'!AT263</f>
        <v>232.14</v>
      </c>
      <c r="AD263" s="173">
        <f>'тарифы 2018 (1)'!AV263</f>
        <v>260.8</v>
      </c>
      <c r="AE263" s="173">
        <f>'тарифы 2018 (1)'!AX263</f>
        <v>179</v>
      </c>
      <c r="AF263" s="173">
        <f>'тарифы 2018 (1)'!AZ263</f>
        <v>313.5593220338983</v>
      </c>
      <c r="AG263" s="173">
        <f>'тарифы 2018 (1)'!BB263</f>
        <v>340</v>
      </c>
      <c r="AH263" s="173">
        <f>'тарифы 2018 (1)'!BD263</f>
        <v>458</v>
      </c>
      <c r="AI263" s="173">
        <f>'тарифы 2018 (1)'!BF263</f>
        <v>254</v>
      </c>
      <c r="AJ263" s="173">
        <f>'тарифы 2018 (1)'!BH263</f>
        <v>286</v>
      </c>
      <c r="AK263" s="173">
        <f>'тарифы 2018 (1)'!BJ263</f>
        <v>182.2</v>
      </c>
      <c r="AL263" s="173">
        <f>'тарифы 2018 (1)'!BL263</f>
        <v>166</v>
      </c>
      <c r="AM263" s="173">
        <f>'тарифы 2018 (1)'!BN263</f>
        <v>260</v>
      </c>
      <c r="AN263" s="173">
        <f>'тарифы 2018 (1)'!BP263</f>
        <v>388.3</v>
      </c>
      <c r="AO263" s="325">
        <f t="shared" si="24"/>
        <v>297.34595689832565</v>
      </c>
      <c r="AP263" s="300" t="e">
        <f t="shared" si="25"/>
        <v>#REF!</v>
      </c>
    </row>
    <row r="264" spans="1:42" s="195" customFormat="1" ht="41.25" customHeight="1" thickBot="1" x14ac:dyDescent="0.3">
      <c r="A264" s="205">
        <v>188</v>
      </c>
      <c r="B264" s="24" t="s">
        <v>253</v>
      </c>
      <c r="C264" s="1390" t="s">
        <v>3</v>
      </c>
      <c r="D264" s="1390"/>
      <c r="E264" s="141" t="s">
        <v>8</v>
      </c>
      <c r="F264" s="224" t="e">
        <f>#REF!</f>
        <v>#REF!</v>
      </c>
      <c r="G264" s="141">
        <v>0.5</v>
      </c>
      <c r="H264" s="206" t="e">
        <f t="shared" si="26"/>
        <v>#REF!</v>
      </c>
      <c r="I264" s="206" t="e">
        <f>(H264*($I$9+#REF!))+H264</f>
        <v>#REF!</v>
      </c>
      <c r="J264" s="803" t="e">
        <f>'тарифы 2018 (1)'!J264</f>
        <v>#REF!</v>
      </c>
      <c r="K264" s="275" t="e">
        <f>ROUND(I264*#REF!*#REF!*#REF!,0)</f>
        <v>#REF!</v>
      </c>
      <c r="L264" s="173">
        <f>'тарифы 2018 (1)'!L264</f>
        <v>290</v>
      </c>
      <c r="M264" s="173">
        <f>'тарифы 2018 (1)'!N264</f>
        <v>217.24911727371494</v>
      </c>
      <c r="N264" s="173">
        <f>'тарифы 2018 (1)'!P264</f>
        <v>320</v>
      </c>
      <c r="O264" s="173">
        <f>'тарифы 2018 (1)'!R264</f>
        <v>288.24792540907578</v>
      </c>
      <c r="P264" s="173">
        <f>'тарифы 2018 (1)'!T264</f>
        <v>507</v>
      </c>
      <c r="Q264" s="173">
        <f>'тарифы 2018 (1)'!V264</f>
        <v>235.34238533475263</v>
      </c>
      <c r="R264" s="173">
        <f>'тарифы 2018 (1)'!X264</f>
        <v>286</v>
      </c>
      <c r="S264" s="173">
        <f>'тарифы 2018 (1)'!Z264</f>
        <v>385.34</v>
      </c>
      <c r="T264" s="173">
        <f>'тарифы 2018 (1)'!AB264</f>
        <v>532</v>
      </c>
      <c r="U264" s="173">
        <f>'тарифы 2018 (1)'!AD264</f>
        <v>328</v>
      </c>
      <c r="V264" s="173">
        <f>'тарифы 2018 (1)'!AF264</f>
        <v>240</v>
      </c>
      <c r="W264" s="173">
        <f>'тарифы 2018 (1)'!AH264</f>
        <v>184.1</v>
      </c>
      <c r="X264" s="173">
        <f>'тарифы 2018 (1)'!AJ264</f>
        <v>189.33</v>
      </c>
      <c r="Y264" s="173">
        <v>144</v>
      </c>
      <c r="Z264" s="173">
        <f>'тарифы 2018 (1)'!AN264</f>
        <v>280.52</v>
      </c>
      <c r="AA264" s="173">
        <f>'тарифы 2018 (1)'!AP264</f>
        <v>613.904</v>
      </c>
      <c r="AB264" s="173">
        <f>'тарифы 2018 (1)'!AR264</f>
        <v>262</v>
      </c>
      <c r="AC264" s="173">
        <f>'тарифы 2018 (1)'!AT264</f>
        <v>232.14</v>
      </c>
      <c r="AD264" s="173">
        <f>'тарифы 2018 (1)'!AV264</f>
        <v>260.8</v>
      </c>
      <c r="AE264" s="173">
        <f>'тарифы 2018 (1)'!AX264</f>
        <v>179</v>
      </c>
      <c r="AF264" s="173">
        <f>'тарифы 2018 (1)'!AZ264</f>
        <v>313.5593220338983</v>
      </c>
      <c r="AG264" s="173">
        <f>'тарифы 2018 (1)'!BB264</f>
        <v>340</v>
      </c>
      <c r="AH264" s="173">
        <f>'тарифы 2018 (1)'!BD264</f>
        <v>458</v>
      </c>
      <c r="AI264" s="173">
        <f>'тарифы 2018 (1)'!BF264</f>
        <v>254</v>
      </c>
      <c r="AJ264" s="173">
        <f>'тарифы 2018 (1)'!BH264</f>
        <v>286</v>
      </c>
      <c r="AK264" s="173">
        <f>'тарифы 2018 (1)'!BJ264</f>
        <v>182.2</v>
      </c>
      <c r="AL264" s="173">
        <f>'тарифы 2018 (1)'!BL264</f>
        <v>166</v>
      </c>
      <c r="AM264" s="173">
        <f>'тарифы 2018 (1)'!BN264</f>
        <v>260</v>
      </c>
      <c r="AN264" s="173">
        <f>'тарифы 2018 (1)'!BP264</f>
        <v>388.3</v>
      </c>
      <c r="AO264" s="325">
        <f t="shared" si="24"/>
        <v>297.34595689832565</v>
      </c>
      <c r="AP264" s="300" t="e">
        <f t="shared" si="25"/>
        <v>#REF!</v>
      </c>
    </row>
    <row r="265" spans="1:42" s="195" customFormat="1" ht="41.25" customHeight="1" thickBot="1" x14ac:dyDescent="0.3">
      <c r="A265" s="205">
        <v>189</v>
      </c>
      <c r="B265" s="24" t="s">
        <v>254</v>
      </c>
      <c r="C265" s="1390" t="s">
        <v>3</v>
      </c>
      <c r="D265" s="1390"/>
      <c r="E265" s="141" t="s">
        <v>8</v>
      </c>
      <c r="F265" s="224" t="e">
        <f>#REF!</f>
        <v>#REF!</v>
      </c>
      <c r="G265" s="141">
        <v>0.5</v>
      </c>
      <c r="H265" s="206" t="e">
        <f t="shared" si="26"/>
        <v>#REF!</v>
      </c>
      <c r="I265" s="206" t="e">
        <f>(H265*($I$9+#REF!))+H265</f>
        <v>#REF!</v>
      </c>
      <c r="J265" s="803" t="e">
        <f>'тарифы 2018 (1)'!J265</f>
        <v>#REF!</v>
      </c>
      <c r="K265" s="275" t="e">
        <f>ROUND(I265*#REF!*#REF!*#REF!,0)</f>
        <v>#REF!</v>
      </c>
      <c r="L265" s="173">
        <f>'тарифы 2018 (1)'!L265</f>
        <v>290</v>
      </c>
      <c r="M265" s="173">
        <f>'тарифы 2018 (1)'!N265</f>
        <v>217.24911727371494</v>
      </c>
      <c r="N265" s="173">
        <f>'тарифы 2018 (1)'!P265</f>
        <v>320</v>
      </c>
      <c r="O265" s="173">
        <f>'тарифы 2018 (1)'!R265</f>
        <v>288.24792540907578</v>
      </c>
      <c r="P265" s="173">
        <f>'тарифы 2018 (1)'!T265</f>
        <v>507</v>
      </c>
      <c r="Q265" s="173">
        <f>'тарифы 2018 (1)'!V265</f>
        <v>235.34238533475263</v>
      </c>
      <c r="R265" s="173">
        <f>'тарифы 2018 (1)'!X265</f>
        <v>286</v>
      </c>
      <c r="S265" s="173">
        <f>'тарифы 2018 (1)'!Z265</f>
        <v>385.34</v>
      </c>
      <c r="T265" s="173">
        <f>'тарифы 2018 (1)'!AB265</f>
        <v>532</v>
      </c>
      <c r="U265" s="173">
        <f>'тарифы 2018 (1)'!AD265</f>
        <v>328</v>
      </c>
      <c r="V265" s="173">
        <f>'тарифы 2018 (1)'!AF265</f>
        <v>240</v>
      </c>
      <c r="W265" s="173">
        <f>'тарифы 2018 (1)'!AH265</f>
        <v>184.1</v>
      </c>
      <c r="X265" s="173">
        <f>'тарифы 2018 (1)'!AJ265</f>
        <v>189.33</v>
      </c>
      <c r="Y265" s="173">
        <v>144</v>
      </c>
      <c r="Z265" s="173">
        <f>'тарифы 2018 (1)'!AN265</f>
        <v>280.52</v>
      </c>
      <c r="AA265" s="173">
        <f>'тарифы 2018 (1)'!AP265</f>
        <v>613.904</v>
      </c>
      <c r="AB265" s="173">
        <f>'тарифы 2018 (1)'!AR265</f>
        <v>262</v>
      </c>
      <c r="AC265" s="173">
        <f>'тарифы 2018 (1)'!AT265</f>
        <v>232.14</v>
      </c>
      <c r="AD265" s="173">
        <f>'тарифы 2018 (1)'!AV265</f>
        <v>260.8</v>
      </c>
      <c r="AE265" s="173">
        <f>'тарифы 2018 (1)'!AX265</f>
        <v>179</v>
      </c>
      <c r="AF265" s="173">
        <f>'тарифы 2018 (1)'!AZ265</f>
        <v>313.5593220338983</v>
      </c>
      <c r="AG265" s="173">
        <f>'тарифы 2018 (1)'!BB265</f>
        <v>340</v>
      </c>
      <c r="AH265" s="173">
        <f>'тарифы 2018 (1)'!BD265</f>
        <v>458</v>
      </c>
      <c r="AI265" s="173">
        <f>'тарифы 2018 (1)'!BF265</f>
        <v>254</v>
      </c>
      <c r="AJ265" s="173">
        <f>'тарифы 2018 (1)'!BH265</f>
        <v>286</v>
      </c>
      <c r="AK265" s="173">
        <f>'тарифы 2018 (1)'!BJ265</f>
        <v>182.2</v>
      </c>
      <c r="AL265" s="173">
        <f>'тарифы 2018 (1)'!BL265</f>
        <v>166</v>
      </c>
      <c r="AM265" s="173">
        <f>'тарифы 2018 (1)'!BN265</f>
        <v>260</v>
      </c>
      <c r="AN265" s="173">
        <f>'тарифы 2018 (1)'!BP265</f>
        <v>388.3</v>
      </c>
      <c r="AO265" s="325">
        <f t="shared" si="24"/>
        <v>297.34595689832565</v>
      </c>
      <c r="AP265" s="300" t="e">
        <f t="shared" si="25"/>
        <v>#REF!</v>
      </c>
    </row>
    <row r="266" spans="1:42" s="195" customFormat="1" ht="41.25" customHeight="1" thickBot="1" x14ac:dyDescent="0.3">
      <c r="A266" s="205">
        <v>190</v>
      </c>
      <c r="B266" s="24" t="s">
        <v>255</v>
      </c>
      <c r="C266" s="1390" t="s">
        <v>3</v>
      </c>
      <c r="D266" s="1390"/>
      <c r="E266" s="141" t="s">
        <v>8</v>
      </c>
      <c r="F266" s="224" t="e">
        <f>#REF!</f>
        <v>#REF!</v>
      </c>
      <c r="G266" s="141">
        <v>0.5</v>
      </c>
      <c r="H266" s="206" t="e">
        <f t="shared" si="26"/>
        <v>#REF!</v>
      </c>
      <c r="I266" s="206" t="e">
        <f>(H266*($I$9+#REF!))+H266</f>
        <v>#REF!</v>
      </c>
      <c r="J266" s="803" t="e">
        <f>'тарифы 2018 (1)'!J266</f>
        <v>#REF!</v>
      </c>
      <c r="K266" s="275" t="e">
        <f>ROUND(I266*#REF!*#REF!*#REF!,0)</f>
        <v>#REF!</v>
      </c>
      <c r="L266" s="173">
        <f>'тарифы 2018 (1)'!L266</f>
        <v>290</v>
      </c>
      <c r="M266" s="173">
        <f>'тарифы 2018 (1)'!N266</f>
        <v>217.24911727371494</v>
      </c>
      <c r="N266" s="173">
        <f>'тарифы 2018 (1)'!P266</f>
        <v>320</v>
      </c>
      <c r="O266" s="173">
        <f>'тарифы 2018 (1)'!R266</f>
        <v>288.24792540907578</v>
      </c>
      <c r="P266" s="173">
        <f>'тарифы 2018 (1)'!T266</f>
        <v>507</v>
      </c>
      <c r="Q266" s="173">
        <f>'тарифы 2018 (1)'!V266</f>
        <v>235.34238533475263</v>
      </c>
      <c r="R266" s="173">
        <f>'тарифы 2018 (1)'!X266</f>
        <v>286</v>
      </c>
      <c r="S266" s="173">
        <f>'тарифы 2018 (1)'!Z266</f>
        <v>385.34</v>
      </c>
      <c r="T266" s="173">
        <f>'тарифы 2018 (1)'!AB266</f>
        <v>532</v>
      </c>
      <c r="U266" s="173">
        <f>'тарифы 2018 (1)'!AD266</f>
        <v>328</v>
      </c>
      <c r="V266" s="173">
        <f>'тарифы 2018 (1)'!AF266</f>
        <v>240</v>
      </c>
      <c r="W266" s="173">
        <f>'тарифы 2018 (1)'!AH266</f>
        <v>184.1</v>
      </c>
      <c r="X266" s="173">
        <f>'тарифы 2018 (1)'!AJ266</f>
        <v>189.33</v>
      </c>
      <c r="Y266" s="173">
        <v>144</v>
      </c>
      <c r="Z266" s="173">
        <f>'тарифы 2018 (1)'!AN266</f>
        <v>280.52</v>
      </c>
      <c r="AA266" s="173">
        <f>'тарифы 2018 (1)'!AP266</f>
        <v>306.952</v>
      </c>
      <c r="AB266" s="173">
        <f>'тарифы 2018 (1)'!AR266</f>
        <v>262</v>
      </c>
      <c r="AC266" s="173">
        <f>'тарифы 2018 (1)'!AT266</f>
        <v>232.14</v>
      </c>
      <c r="AD266" s="173">
        <f>'тарифы 2018 (1)'!AV266</f>
        <v>260.8</v>
      </c>
      <c r="AE266" s="173">
        <f>'тарифы 2018 (1)'!AX266</f>
        <v>179</v>
      </c>
      <c r="AF266" s="173">
        <f>'тарифы 2018 (1)'!AZ266</f>
        <v>313.5593220338983</v>
      </c>
      <c r="AG266" s="173">
        <f>'тарифы 2018 (1)'!BB266</f>
        <v>340</v>
      </c>
      <c r="AH266" s="173">
        <f>'тарифы 2018 (1)'!BD266</f>
        <v>458</v>
      </c>
      <c r="AI266" s="173">
        <f>'тарифы 2018 (1)'!BF266</f>
        <v>254</v>
      </c>
      <c r="AJ266" s="173">
        <f>'тарифы 2018 (1)'!BH266</f>
        <v>286</v>
      </c>
      <c r="AK266" s="173">
        <f>'тарифы 2018 (1)'!BJ266</f>
        <v>182.2</v>
      </c>
      <c r="AL266" s="173">
        <f>'тарифы 2018 (1)'!BL266</f>
        <v>166</v>
      </c>
      <c r="AM266" s="173">
        <f>'тарифы 2018 (1)'!BN266</f>
        <v>260</v>
      </c>
      <c r="AN266" s="173">
        <f>'тарифы 2018 (1)'!BP266</f>
        <v>388.3</v>
      </c>
      <c r="AO266" s="325">
        <f t="shared" si="24"/>
        <v>286.7614051741877</v>
      </c>
      <c r="AP266" s="300" t="e">
        <f t="shared" si="25"/>
        <v>#REF!</v>
      </c>
    </row>
    <row r="267" spans="1:42" s="195" customFormat="1" ht="41.25" customHeight="1" thickBot="1" x14ac:dyDescent="0.3">
      <c r="A267" s="205">
        <v>191</v>
      </c>
      <c r="B267" s="24" t="s">
        <v>256</v>
      </c>
      <c r="C267" s="1390" t="s">
        <v>3</v>
      </c>
      <c r="D267" s="1390"/>
      <c r="E267" s="141" t="s">
        <v>8</v>
      </c>
      <c r="F267" s="224" t="e">
        <f>#REF!</f>
        <v>#REF!</v>
      </c>
      <c r="G267" s="141">
        <v>1</v>
      </c>
      <c r="H267" s="206" t="e">
        <f t="shared" si="26"/>
        <v>#REF!</v>
      </c>
      <c r="I267" s="206" t="e">
        <f>(H267*($I$9+#REF!))+H267</f>
        <v>#REF!</v>
      </c>
      <c r="J267" s="803" t="e">
        <f>'тарифы 2018 (1)'!J267</f>
        <v>#REF!</v>
      </c>
      <c r="K267" s="275" t="e">
        <f>ROUND(I267*#REF!*#REF!*#REF!,0)</f>
        <v>#REF!</v>
      </c>
      <c r="L267" s="173">
        <f>'тарифы 2018 (1)'!L267</f>
        <v>579</v>
      </c>
      <c r="M267" s="173">
        <f>'тарифы 2018 (1)'!N267</f>
        <v>434.49823454742989</v>
      </c>
      <c r="N267" s="173">
        <f>'тарифы 2018 (1)'!P267</f>
        <v>640</v>
      </c>
      <c r="O267" s="173">
        <f>'тарифы 2018 (1)'!R267</f>
        <v>576.49585081815155</v>
      </c>
      <c r="P267" s="173">
        <f>'тарифы 2018 (1)'!T267</f>
        <v>1013</v>
      </c>
      <c r="Q267" s="173">
        <f>'тарифы 2018 (1)'!V267</f>
        <v>470.68477066950527</v>
      </c>
      <c r="R267" s="173">
        <f>'тарифы 2018 (1)'!X267</f>
        <v>572</v>
      </c>
      <c r="S267" s="173">
        <f>'тарифы 2018 (1)'!Z267</f>
        <v>770.68</v>
      </c>
      <c r="T267" s="173">
        <f>'тарифы 2018 (1)'!AB267</f>
        <v>1064</v>
      </c>
      <c r="U267" s="173">
        <f>'тарифы 2018 (1)'!AD267</f>
        <v>655</v>
      </c>
      <c r="V267" s="173">
        <f>'тарифы 2018 (1)'!AF267</f>
        <v>479</v>
      </c>
      <c r="W267" s="173">
        <f>'тарифы 2018 (1)'!AH267</f>
        <v>368.19</v>
      </c>
      <c r="X267" s="173">
        <f>'тарифы 2018 (1)'!AJ267</f>
        <v>378.65</v>
      </c>
      <c r="Y267" s="173">
        <v>144</v>
      </c>
      <c r="Z267" s="173">
        <f>'тарифы 2018 (1)'!AN267</f>
        <v>561.04999999999995</v>
      </c>
      <c r="AA267" s="173">
        <f>'тарифы 2018 (1)'!AP267</f>
        <v>613.904</v>
      </c>
      <c r="AB267" s="173">
        <f>'тарифы 2018 (1)'!AR267</f>
        <v>524</v>
      </c>
      <c r="AC267" s="173">
        <f>'тарифы 2018 (1)'!AT267</f>
        <v>464.27</v>
      </c>
      <c r="AD267" s="173">
        <f>'тарифы 2018 (1)'!AV267</f>
        <v>521.6</v>
      </c>
      <c r="AE267" s="173">
        <f>'тарифы 2018 (1)'!AX267</f>
        <v>359</v>
      </c>
      <c r="AF267" s="173">
        <f>'тарифы 2018 (1)'!AZ267</f>
        <v>622.03389830508479</v>
      </c>
      <c r="AG267" s="173">
        <f>'тарифы 2018 (1)'!BB267</f>
        <v>681</v>
      </c>
      <c r="AH267" s="173">
        <f>'тарифы 2018 (1)'!BD267</f>
        <v>916</v>
      </c>
      <c r="AI267" s="173">
        <f>'тарифы 2018 (1)'!BF267</f>
        <v>508</v>
      </c>
      <c r="AJ267" s="173">
        <f>'тарифы 2018 (1)'!BH267</f>
        <v>572</v>
      </c>
      <c r="AK267" s="173">
        <f>'тарифы 2018 (1)'!BJ267</f>
        <v>364.41</v>
      </c>
      <c r="AL267" s="173">
        <f>'тарифы 2018 (1)'!BL267</f>
        <v>332</v>
      </c>
      <c r="AM267" s="173">
        <f>'тарифы 2018 (1)'!BN267</f>
        <v>519</v>
      </c>
      <c r="AN267" s="173">
        <f>'тарифы 2018 (1)'!BP267</f>
        <v>777.7</v>
      </c>
      <c r="AO267" s="325">
        <f t="shared" si="24"/>
        <v>568.3160949772473</v>
      </c>
      <c r="AP267" s="300" t="e">
        <f t="shared" si="25"/>
        <v>#REF!</v>
      </c>
    </row>
    <row r="268" spans="1:42" s="195" customFormat="1" ht="41.25" customHeight="1" thickBot="1" x14ac:dyDescent="0.3">
      <c r="A268" s="205">
        <v>192</v>
      </c>
      <c r="B268" s="24" t="s">
        <v>257</v>
      </c>
      <c r="C268" s="1390" t="s">
        <v>3</v>
      </c>
      <c r="D268" s="1390"/>
      <c r="E268" s="141" t="s">
        <v>8</v>
      </c>
      <c r="F268" s="224" t="e">
        <f>#REF!</f>
        <v>#REF!</v>
      </c>
      <c r="G268" s="141">
        <v>0.5</v>
      </c>
      <c r="H268" s="206" t="e">
        <f t="shared" si="26"/>
        <v>#REF!</v>
      </c>
      <c r="I268" s="206" t="e">
        <f>(H268*($I$9+#REF!))+H268</f>
        <v>#REF!</v>
      </c>
      <c r="J268" s="803" t="e">
        <f>'тарифы 2018 (1)'!J268</f>
        <v>#REF!</v>
      </c>
      <c r="K268" s="275" t="e">
        <f>ROUND(I268*#REF!*#REF!*#REF!,0)</f>
        <v>#REF!</v>
      </c>
      <c r="L268" s="173">
        <f>'тарифы 2018 (1)'!L268</f>
        <v>290</v>
      </c>
      <c r="M268" s="173">
        <f>'тарифы 2018 (1)'!N268</f>
        <v>217.24911727371494</v>
      </c>
      <c r="N268" s="173">
        <f>'тарифы 2018 (1)'!P268</f>
        <v>320</v>
      </c>
      <c r="O268" s="173">
        <f>'тарифы 2018 (1)'!R268</f>
        <v>288.24792540907578</v>
      </c>
      <c r="P268" s="173">
        <f>'тарифы 2018 (1)'!T268</f>
        <v>507</v>
      </c>
      <c r="Q268" s="173">
        <f>'тарифы 2018 (1)'!V268</f>
        <v>235.34238533475263</v>
      </c>
      <c r="R268" s="173">
        <f>'тарифы 2018 (1)'!X268</f>
        <v>286</v>
      </c>
      <c r="S268" s="173">
        <f>'тарифы 2018 (1)'!Z268</f>
        <v>385.34</v>
      </c>
      <c r="T268" s="173">
        <f>'тарифы 2018 (1)'!AB268</f>
        <v>532</v>
      </c>
      <c r="U268" s="173">
        <f>'тарифы 2018 (1)'!AD268</f>
        <v>328</v>
      </c>
      <c r="V268" s="173">
        <f>'тарифы 2018 (1)'!AF268</f>
        <v>240</v>
      </c>
      <c r="W268" s="173">
        <f>'тарифы 2018 (1)'!AH268</f>
        <v>184.1</v>
      </c>
      <c r="X268" s="173">
        <f>'тарифы 2018 (1)'!AJ268</f>
        <v>189.33</v>
      </c>
      <c r="Y268" s="173">
        <v>144</v>
      </c>
      <c r="Z268" s="173">
        <f>'тарифы 2018 (1)'!AN268</f>
        <v>280.52</v>
      </c>
      <c r="AA268" s="173">
        <f>'тарифы 2018 (1)'!AP268</f>
        <v>306.952</v>
      </c>
      <c r="AB268" s="173">
        <f>'тарифы 2018 (1)'!AR268</f>
        <v>262</v>
      </c>
      <c r="AC268" s="173">
        <f>'тарифы 2018 (1)'!AT268</f>
        <v>232.14</v>
      </c>
      <c r="AD268" s="173">
        <f>'тарифы 2018 (1)'!AV268</f>
        <v>260.8</v>
      </c>
      <c r="AE268" s="173">
        <f>'тарифы 2018 (1)'!AX268</f>
        <v>179</v>
      </c>
      <c r="AF268" s="173">
        <f>'тарифы 2018 (1)'!AZ268</f>
        <v>313.5593220338983</v>
      </c>
      <c r="AG268" s="173">
        <f>'тарифы 2018 (1)'!BB268</f>
        <v>340</v>
      </c>
      <c r="AH268" s="173">
        <f>'тарифы 2018 (1)'!BD268</f>
        <v>458</v>
      </c>
      <c r="AI268" s="173">
        <f>'тарифы 2018 (1)'!BF268</f>
        <v>254</v>
      </c>
      <c r="AJ268" s="173">
        <f>'тарифы 2018 (1)'!BH268</f>
        <v>286</v>
      </c>
      <c r="AK268" s="173">
        <f>'тарифы 2018 (1)'!BJ268</f>
        <v>182.2</v>
      </c>
      <c r="AL268" s="173">
        <f>'тарифы 2018 (1)'!BL268</f>
        <v>166</v>
      </c>
      <c r="AM268" s="173">
        <f>'тарифы 2018 (1)'!BN268</f>
        <v>260</v>
      </c>
      <c r="AN268" s="173">
        <f>'тарифы 2018 (1)'!BP268</f>
        <v>388.3</v>
      </c>
      <c r="AO268" s="325">
        <f t="shared" si="24"/>
        <v>286.7614051741877</v>
      </c>
      <c r="AP268" s="300" t="e">
        <f t="shared" si="25"/>
        <v>#REF!</v>
      </c>
    </row>
    <row r="269" spans="1:42" s="195" customFormat="1" ht="41.25" customHeight="1" thickBot="1" x14ac:dyDescent="0.3">
      <c r="A269" s="205">
        <v>193</v>
      </c>
      <c r="B269" s="24" t="s">
        <v>258</v>
      </c>
      <c r="C269" s="1390" t="s">
        <v>3</v>
      </c>
      <c r="D269" s="1390"/>
      <c r="E269" s="141" t="s">
        <v>8</v>
      </c>
      <c r="F269" s="224" t="e">
        <f>#REF!</f>
        <v>#REF!</v>
      </c>
      <c r="G269" s="141">
        <v>0.5</v>
      </c>
      <c r="H269" s="206" t="e">
        <f t="shared" si="26"/>
        <v>#REF!</v>
      </c>
      <c r="I269" s="206" t="e">
        <f>(H269*($I$9+#REF!))+H269</f>
        <v>#REF!</v>
      </c>
      <c r="J269" s="803" t="e">
        <f>'тарифы 2018 (1)'!J269</f>
        <v>#REF!</v>
      </c>
      <c r="K269" s="275" t="e">
        <f>ROUND(I269*#REF!*#REF!*#REF!,0)</f>
        <v>#REF!</v>
      </c>
      <c r="L269" s="173">
        <f>'тарифы 2018 (1)'!L269</f>
        <v>290</v>
      </c>
      <c r="M269" s="173">
        <f>'тарифы 2018 (1)'!N269</f>
        <v>217.24911727371494</v>
      </c>
      <c r="N269" s="173">
        <f>'тарифы 2018 (1)'!P269</f>
        <v>320</v>
      </c>
      <c r="O269" s="173">
        <f>'тарифы 2018 (1)'!R269</f>
        <v>288.24792540907578</v>
      </c>
      <c r="P269" s="173">
        <f>'тарифы 2018 (1)'!T269</f>
        <v>507</v>
      </c>
      <c r="Q269" s="173">
        <f>'тарифы 2018 (1)'!V269</f>
        <v>235.34238533475263</v>
      </c>
      <c r="R269" s="173">
        <f>'тарифы 2018 (1)'!X269</f>
        <v>286</v>
      </c>
      <c r="S269" s="173">
        <f>'тарифы 2018 (1)'!Z269</f>
        <v>385.34</v>
      </c>
      <c r="T269" s="173">
        <f>'тарифы 2018 (1)'!AB269</f>
        <v>532</v>
      </c>
      <c r="U269" s="173">
        <f>'тарифы 2018 (1)'!AD269</f>
        <v>328</v>
      </c>
      <c r="V269" s="173">
        <f>'тарифы 2018 (1)'!AF269</f>
        <v>240</v>
      </c>
      <c r="W269" s="173">
        <f>'тарифы 2018 (1)'!AH269</f>
        <v>184.1</v>
      </c>
      <c r="X269" s="173">
        <f>'тарифы 2018 (1)'!AJ269</f>
        <v>189.33</v>
      </c>
      <c r="Y269" s="173">
        <v>95</v>
      </c>
      <c r="Z269" s="173">
        <f>'тарифы 2018 (1)'!AN269</f>
        <v>280.52</v>
      </c>
      <c r="AA269" s="173">
        <f>'тарифы 2018 (1)'!AP269</f>
        <v>306.952</v>
      </c>
      <c r="AB269" s="173">
        <f>'тарифы 2018 (1)'!AR269</f>
        <v>262</v>
      </c>
      <c r="AC269" s="173">
        <f>'тарифы 2018 (1)'!AT269</f>
        <v>232.14</v>
      </c>
      <c r="AD269" s="173">
        <f>'тарифы 2018 (1)'!AV269</f>
        <v>260.8</v>
      </c>
      <c r="AE269" s="173">
        <f>'тарифы 2018 (1)'!AX269</f>
        <v>179</v>
      </c>
      <c r="AF269" s="173">
        <f>'тарифы 2018 (1)'!AZ269</f>
        <v>313.5593220338983</v>
      </c>
      <c r="AG269" s="173">
        <f>'тарифы 2018 (1)'!BB269</f>
        <v>340</v>
      </c>
      <c r="AH269" s="173">
        <f>'тарифы 2018 (1)'!BD269</f>
        <v>458</v>
      </c>
      <c r="AI269" s="173">
        <f>'тарифы 2018 (1)'!BF269</f>
        <v>254</v>
      </c>
      <c r="AJ269" s="173">
        <f>'тарифы 2018 (1)'!BH269</f>
        <v>286</v>
      </c>
      <c r="AK269" s="173">
        <f>'тарифы 2018 (1)'!BJ269</f>
        <v>182.2</v>
      </c>
      <c r="AL269" s="173">
        <f>'тарифы 2018 (1)'!BL269</f>
        <v>166</v>
      </c>
      <c r="AM269" s="173">
        <f>'тарифы 2018 (1)'!BN269</f>
        <v>260</v>
      </c>
      <c r="AN269" s="173">
        <f>'тарифы 2018 (1)'!BP269</f>
        <v>388.3</v>
      </c>
      <c r="AO269" s="325">
        <f t="shared" si="24"/>
        <v>285.07175000177392</v>
      </c>
      <c r="AP269" s="300" t="e">
        <f t="shared" si="25"/>
        <v>#REF!</v>
      </c>
    </row>
    <row r="270" spans="1:42" s="195" customFormat="1" ht="41.25" customHeight="1" thickBot="1" x14ac:dyDescent="0.3">
      <c r="A270" s="205">
        <v>194</v>
      </c>
      <c r="B270" s="24" t="s">
        <v>259</v>
      </c>
      <c r="C270" s="1390" t="s">
        <v>3</v>
      </c>
      <c r="D270" s="1390"/>
      <c r="E270" s="141" t="s">
        <v>8</v>
      </c>
      <c r="F270" s="224" t="e">
        <f>#REF!</f>
        <v>#REF!</v>
      </c>
      <c r="G270" s="141">
        <v>0.7</v>
      </c>
      <c r="H270" s="206" t="e">
        <f t="shared" si="26"/>
        <v>#REF!</v>
      </c>
      <c r="I270" s="206" t="e">
        <f>(H270*($I$9+#REF!))+H270</f>
        <v>#REF!</v>
      </c>
      <c r="J270" s="803" t="e">
        <f>'тарифы 2018 (1)'!J270</f>
        <v>#REF!</v>
      </c>
      <c r="K270" s="275" t="e">
        <f>ROUND(I270*#REF!*#REF!*#REF!,0)</f>
        <v>#REF!</v>
      </c>
      <c r="L270" s="173">
        <f>'тарифы 2018 (1)'!L270</f>
        <v>405</v>
      </c>
      <c r="M270" s="173">
        <f>'тарифы 2018 (1)'!N270</f>
        <v>304.14876418320097</v>
      </c>
      <c r="N270" s="173">
        <f>'тарифы 2018 (1)'!P270</f>
        <v>448</v>
      </c>
      <c r="O270" s="173">
        <f>'тарифы 2018 (1)'!R270</f>
        <v>403.54709557270604</v>
      </c>
      <c r="P270" s="173">
        <f>'тарифы 2018 (1)'!T270</f>
        <v>709</v>
      </c>
      <c r="Q270" s="173">
        <f>'тарифы 2018 (1)'!V270</f>
        <v>329.47933946865368</v>
      </c>
      <c r="R270" s="173">
        <f>'тарифы 2018 (1)'!X270</f>
        <v>400</v>
      </c>
      <c r="S270" s="173">
        <f>'тарифы 2018 (1)'!Z270</f>
        <v>539.48</v>
      </c>
      <c r="T270" s="173">
        <f>'тарифы 2018 (1)'!AB270</f>
        <v>745</v>
      </c>
      <c r="U270" s="173">
        <f>'тарифы 2018 (1)'!AD270</f>
        <v>459</v>
      </c>
      <c r="V270" s="173">
        <f>'тарифы 2018 (1)'!AF270</f>
        <v>336</v>
      </c>
      <c r="W270" s="173">
        <f>'тарифы 2018 (1)'!AH270</f>
        <v>257.32</v>
      </c>
      <c r="X270" s="173">
        <f>'тарифы 2018 (1)'!AJ270</f>
        <v>264.64</v>
      </c>
      <c r="Y270" s="173">
        <v>144</v>
      </c>
      <c r="Z270" s="173">
        <f>'тарифы 2018 (1)'!AN270</f>
        <v>392.73</v>
      </c>
      <c r="AA270" s="173">
        <f>'тарифы 2018 (1)'!AP270</f>
        <v>429.31799999999998</v>
      </c>
      <c r="AB270" s="173">
        <f>'тарифы 2018 (1)'!AR270</f>
        <v>367</v>
      </c>
      <c r="AC270" s="173">
        <f>'тарифы 2018 (1)'!AT270</f>
        <v>324.99</v>
      </c>
      <c r="AD270" s="173">
        <f>'тарифы 2018 (1)'!AV270</f>
        <v>364.8</v>
      </c>
      <c r="AE270" s="173">
        <f>'тарифы 2018 (1)'!AX270</f>
        <v>251</v>
      </c>
      <c r="AF270" s="173">
        <f>'тарифы 2018 (1)'!AZ270</f>
        <v>428.81355932203394</v>
      </c>
      <c r="AG270" s="173">
        <f>'тарифы 2018 (1)'!BB270</f>
        <v>476</v>
      </c>
      <c r="AH270" s="173">
        <f>'тарифы 2018 (1)'!BD270</f>
        <v>641</v>
      </c>
      <c r="AI270" s="173">
        <f>'тарифы 2018 (1)'!BF270</f>
        <v>356</v>
      </c>
      <c r="AJ270" s="173">
        <f>'тарифы 2018 (1)'!BH270</f>
        <v>400</v>
      </c>
      <c r="AK270" s="173">
        <f>'тарифы 2018 (1)'!BJ270</f>
        <v>255.08</v>
      </c>
      <c r="AL270" s="173">
        <f>'тарифы 2018 (1)'!BL270</f>
        <v>232</v>
      </c>
      <c r="AM270" s="173">
        <f>'тарифы 2018 (1)'!BN270</f>
        <v>364</v>
      </c>
      <c r="AN270" s="173">
        <f>'тарифы 2018 (1)'!BP270</f>
        <v>544.5</v>
      </c>
      <c r="AO270" s="325">
        <f t="shared" si="24"/>
        <v>399.02919857057225</v>
      </c>
      <c r="AP270" s="300" t="e">
        <f t="shared" si="25"/>
        <v>#REF!</v>
      </c>
    </row>
    <row r="271" spans="1:42" s="195" customFormat="1" ht="41.25" customHeight="1" thickBot="1" x14ac:dyDescent="0.3">
      <c r="A271" s="205">
        <v>195</v>
      </c>
      <c r="B271" s="24" t="s">
        <v>260</v>
      </c>
      <c r="C271" s="1390" t="s">
        <v>3</v>
      </c>
      <c r="D271" s="1390"/>
      <c r="E271" s="141" t="s">
        <v>8</v>
      </c>
      <c r="F271" s="224" t="e">
        <f>#REF!</f>
        <v>#REF!</v>
      </c>
      <c r="G271" s="141">
        <v>0.5</v>
      </c>
      <c r="H271" s="206" t="e">
        <f t="shared" si="26"/>
        <v>#REF!</v>
      </c>
      <c r="I271" s="206" t="e">
        <f>(H271*($I$9+#REF!))+H271</f>
        <v>#REF!</v>
      </c>
      <c r="J271" s="803" t="e">
        <f>'тарифы 2018 (1)'!J271</f>
        <v>#REF!</v>
      </c>
      <c r="K271" s="275" t="e">
        <f>ROUND(I271*#REF!*#REF!*#REF!,0)</f>
        <v>#REF!</v>
      </c>
      <c r="L271" s="173">
        <f>'тарифы 2018 (1)'!L271</f>
        <v>290</v>
      </c>
      <c r="M271" s="173">
        <f>'тарифы 2018 (1)'!N271</f>
        <v>217.24911727371494</v>
      </c>
      <c r="N271" s="173">
        <f>'тарифы 2018 (1)'!P271</f>
        <v>320</v>
      </c>
      <c r="O271" s="173">
        <f>'тарифы 2018 (1)'!R271</f>
        <v>288.24792540907578</v>
      </c>
      <c r="P271" s="173">
        <f>'тарифы 2018 (1)'!T271</f>
        <v>507</v>
      </c>
      <c r="Q271" s="173">
        <f>'тарифы 2018 (1)'!V271</f>
        <v>235.34238533475263</v>
      </c>
      <c r="R271" s="173">
        <f>'тарифы 2018 (1)'!X271</f>
        <v>286</v>
      </c>
      <c r="S271" s="173">
        <f>'тарифы 2018 (1)'!Z271</f>
        <v>385.34</v>
      </c>
      <c r="T271" s="173">
        <f>'тарифы 2018 (1)'!AB271</f>
        <v>532</v>
      </c>
      <c r="U271" s="173">
        <f>'тарифы 2018 (1)'!AD271</f>
        <v>328</v>
      </c>
      <c r="V271" s="173">
        <f>'тарифы 2018 (1)'!AF271</f>
        <v>240</v>
      </c>
      <c r="W271" s="173">
        <f>'тарифы 2018 (1)'!AH271</f>
        <v>184.1</v>
      </c>
      <c r="X271" s="173">
        <f>'тарифы 2018 (1)'!AJ271</f>
        <v>189.33</v>
      </c>
      <c r="Y271" s="173">
        <v>144</v>
      </c>
      <c r="Z271" s="173">
        <f>'тарифы 2018 (1)'!AN271</f>
        <v>280.52</v>
      </c>
      <c r="AA271" s="173">
        <f>'тарифы 2018 (1)'!AP271</f>
        <v>306.952</v>
      </c>
      <c r="AB271" s="173">
        <f>'тарифы 2018 (1)'!AR271</f>
        <v>262</v>
      </c>
      <c r="AC271" s="173">
        <f>'тарифы 2018 (1)'!AT271</f>
        <v>232.14</v>
      </c>
      <c r="AD271" s="173">
        <f>'тарифы 2018 (1)'!AV271</f>
        <v>260.8</v>
      </c>
      <c r="AE271" s="173">
        <f>'тарифы 2018 (1)'!AX271</f>
        <v>179</v>
      </c>
      <c r="AF271" s="173">
        <f>'тарифы 2018 (1)'!AZ271</f>
        <v>313.5593220338983</v>
      </c>
      <c r="AG271" s="173">
        <f>'тарифы 2018 (1)'!BB271</f>
        <v>340</v>
      </c>
      <c r="AH271" s="173">
        <f>'тарифы 2018 (1)'!BD271</f>
        <v>458</v>
      </c>
      <c r="AI271" s="173">
        <f>'тарифы 2018 (1)'!BF271</f>
        <v>254</v>
      </c>
      <c r="AJ271" s="173">
        <f>'тарифы 2018 (1)'!BH271</f>
        <v>286</v>
      </c>
      <c r="AK271" s="173">
        <f>'тарифы 2018 (1)'!BJ271</f>
        <v>182.2</v>
      </c>
      <c r="AL271" s="173">
        <f>'тарифы 2018 (1)'!BL271</f>
        <v>166</v>
      </c>
      <c r="AM271" s="173">
        <f>'тарифы 2018 (1)'!BN271</f>
        <v>260</v>
      </c>
      <c r="AN271" s="173">
        <f>'тарифы 2018 (1)'!BP271</f>
        <v>388.3</v>
      </c>
      <c r="AO271" s="325">
        <f t="shared" si="24"/>
        <v>286.7614051741877</v>
      </c>
      <c r="AP271" s="300" t="e">
        <f t="shared" si="25"/>
        <v>#REF!</v>
      </c>
    </row>
    <row r="272" spans="1:42" s="195" customFormat="1" ht="41.25" customHeight="1" thickBot="1" x14ac:dyDescent="0.3">
      <c r="A272" s="205">
        <v>196</v>
      </c>
      <c r="B272" s="24" t="s">
        <v>261</v>
      </c>
      <c r="C272" s="1390" t="s">
        <v>3</v>
      </c>
      <c r="D272" s="1390"/>
      <c r="E272" s="141" t="s">
        <v>8</v>
      </c>
      <c r="F272" s="224" t="e">
        <f>#REF!</f>
        <v>#REF!</v>
      </c>
      <c r="G272" s="141">
        <v>0.5</v>
      </c>
      <c r="H272" s="206" t="e">
        <f t="shared" si="26"/>
        <v>#REF!</v>
      </c>
      <c r="I272" s="206" t="e">
        <f>(H272*($I$9+#REF!))+H272</f>
        <v>#REF!</v>
      </c>
      <c r="J272" s="803" t="e">
        <f>'тарифы 2018 (1)'!J272</f>
        <v>#REF!</v>
      </c>
      <c r="K272" s="275" t="e">
        <f>ROUND(I272*#REF!*#REF!*#REF!,0)</f>
        <v>#REF!</v>
      </c>
      <c r="L272" s="173">
        <f>'тарифы 2018 (1)'!L272</f>
        <v>290</v>
      </c>
      <c r="M272" s="173">
        <f>'тарифы 2018 (1)'!N272</f>
        <v>217.24911727371494</v>
      </c>
      <c r="N272" s="173">
        <f>'тарифы 2018 (1)'!P272</f>
        <v>320</v>
      </c>
      <c r="O272" s="173">
        <f>'тарифы 2018 (1)'!R272</f>
        <v>288.24792540907578</v>
      </c>
      <c r="P272" s="173">
        <f>'тарифы 2018 (1)'!T272</f>
        <v>507</v>
      </c>
      <c r="Q272" s="173">
        <f>'тарифы 2018 (1)'!V272</f>
        <v>235.34238533475263</v>
      </c>
      <c r="R272" s="173">
        <f>'тарифы 2018 (1)'!X272</f>
        <v>286</v>
      </c>
      <c r="S272" s="173">
        <f>'тарифы 2018 (1)'!Z272</f>
        <v>385.34</v>
      </c>
      <c r="T272" s="173">
        <f>'тарифы 2018 (1)'!AB272</f>
        <v>532</v>
      </c>
      <c r="U272" s="173">
        <f>'тарифы 2018 (1)'!AD272</f>
        <v>328</v>
      </c>
      <c r="V272" s="173">
        <f>'тарифы 2018 (1)'!AF272</f>
        <v>240</v>
      </c>
      <c r="W272" s="173">
        <f>'тарифы 2018 (1)'!AH272</f>
        <v>184.1</v>
      </c>
      <c r="X272" s="173">
        <f>'тарифы 2018 (1)'!AJ272</f>
        <v>189.33</v>
      </c>
      <c r="Y272" s="173">
        <v>95</v>
      </c>
      <c r="Z272" s="173">
        <f>'тарифы 2018 (1)'!AN272</f>
        <v>280.52</v>
      </c>
      <c r="AA272" s="173">
        <f>'тарифы 2018 (1)'!AP272</f>
        <v>306.952</v>
      </c>
      <c r="AB272" s="173">
        <f>'тарифы 2018 (1)'!AR272</f>
        <v>262</v>
      </c>
      <c r="AC272" s="173">
        <f>'тарифы 2018 (1)'!AT272</f>
        <v>232.14</v>
      </c>
      <c r="AD272" s="173">
        <f>'тарифы 2018 (1)'!AV272</f>
        <v>260.8</v>
      </c>
      <c r="AE272" s="173">
        <f>'тарифы 2018 (1)'!AX272</f>
        <v>179</v>
      </c>
      <c r="AF272" s="173">
        <f>'тарифы 2018 (1)'!AZ272</f>
        <v>313.5593220338983</v>
      </c>
      <c r="AG272" s="173">
        <f>'тарифы 2018 (1)'!BB272</f>
        <v>340</v>
      </c>
      <c r="AH272" s="173">
        <f>'тарифы 2018 (1)'!BD272</f>
        <v>458</v>
      </c>
      <c r="AI272" s="173">
        <f>'тарифы 2018 (1)'!BF272</f>
        <v>254</v>
      </c>
      <c r="AJ272" s="173">
        <f>'тарифы 2018 (1)'!BH272</f>
        <v>286</v>
      </c>
      <c r="AK272" s="173">
        <f>'тарифы 2018 (1)'!BJ272</f>
        <v>182.2</v>
      </c>
      <c r="AL272" s="173">
        <f>'тарифы 2018 (1)'!BL272</f>
        <v>166</v>
      </c>
      <c r="AM272" s="173">
        <f>'тарифы 2018 (1)'!BN272</f>
        <v>260</v>
      </c>
      <c r="AN272" s="173">
        <f>'тарифы 2018 (1)'!BP272</f>
        <v>388.3</v>
      </c>
      <c r="AO272" s="325">
        <f t="shared" si="24"/>
        <v>285.07175000177392</v>
      </c>
      <c r="AP272" s="300" t="e">
        <f t="shared" si="25"/>
        <v>#REF!</v>
      </c>
    </row>
    <row r="273" spans="1:42" s="195" customFormat="1" ht="41.25" customHeight="1" thickBot="1" x14ac:dyDescent="0.3">
      <c r="A273" s="205">
        <v>197</v>
      </c>
      <c r="B273" s="24" t="s">
        <v>262</v>
      </c>
      <c r="C273" s="1390" t="s">
        <v>3</v>
      </c>
      <c r="D273" s="1390"/>
      <c r="E273" s="141" t="s">
        <v>8</v>
      </c>
      <c r="F273" s="224" t="e">
        <f>#REF!</f>
        <v>#REF!</v>
      </c>
      <c r="G273" s="141">
        <v>0.5</v>
      </c>
      <c r="H273" s="206" t="e">
        <f t="shared" si="26"/>
        <v>#REF!</v>
      </c>
      <c r="I273" s="206" t="e">
        <f>(H273*($I$9+#REF!))+H273</f>
        <v>#REF!</v>
      </c>
      <c r="J273" s="803" t="e">
        <f>'тарифы 2018 (1)'!J273</f>
        <v>#REF!</v>
      </c>
      <c r="K273" s="275" t="e">
        <f>ROUND(I273*#REF!*#REF!*#REF!,0)</f>
        <v>#REF!</v>
      </c>
      <c r="L273" s="173">
        <f>'тарифы 2018 (1)'!L273</f>
        <v>290</v>
      </c>
      <c r="M273" s="173">
        <f>'тарифы 2018 (1)'!N273</f>
        <v>217.24911727371494</v>
      </c>
      <c r="N273" s="173">
        <f>'тарифы 2018 (1)'!P273</f>
        <v>320</v>
      </c>
      <c r="O273" s="173">
        <f>'тарифы 2018 (1)'!R273</f>
        <v>288.24792540907578</v>
      </c>
      <c r="P273" s="173">
        <f>'тарифы 2018 (1)'!T273</f>
        <v>507</v>
      </c>
      <c r="Q273" s="173">
        <f>'тарифы 2018 (1)'!V273</f>
        <v>235.34238533475263</v>
      </c>
      <c r="R273" s="173">
        <f>'тарифы 2018 (1)'!X273</f>
        <v>286</v>
      </c>
      <c r="S273" s="173">
        <f>'тарифы 2018 (1)'!Z273</f>
        <v>385.34</v>
      </c>
      <c r="T273" s="173">
        <f>'тарифы 2018 (1)'!AB273</f>
        <v>532</v>
      </c>
      <c r="U273" s="173">
        <f>'тарифы 2018 (1)'!AD273</f>
        <v>328</v>
      </c>
      <c r="V273" s="173">
        <f>'тарифы 2018 (1)'!AF273</f>
        <v>240</v>
      </c>
      <c r="W273" s="173">
        <f>'тарифы 2018 (1)'!AH273</f>
        <v>184.1</v>
      </c>
      <c r="X273" s="173">
        <f>'тарифы 2018 (1)'!AJ273</f>
        <v>189.33</v>
      </c>
      <c r="Y273" s="173">
        <v>144</v>
      </c>
      <c r="Z273" s="173">
        <f>'тарифы 2018 (1)'!AN273</f>
        <v>280.52</v>
      </c>
      <c r="AA273" s="173">
        <f>'тарифы 2018 (1)'!AP273</f>
        <v>306.952</v>
      </c>
      <c r="AB273" s="173">
        <f>'тарифы 2018 (1)'!AR273</f>
        <v>262</v>
      </c>
      <c r="AC273" s="173">
        <f>'тарифы 2018 (1)'!AT273</f>
        <v>232.14</v>
      </c>
      <c r="AD273" s="173">
        <f>'тарифы 2018 (1)'!AV273</f>
        <v>260.8</v>
      </c>
      <c r="AE273" s="173">
        <f>'тарифы 2018 (1)'!AX273</f>
        <v>179</v>
      </c>
      <c r="AF273" s="173">
        <f>'тарифы 2018 (1)'!AZ273</f>
        <v>313.5593220338983</v>
      </c>
      <c r="AG273" s="173">
        <f>'тарифы 2018 (1)'!BB273</f>
        <v>340</v>
      </c>
      <c r="AH273" s="173">
        <f>'тарифы 2018 (1)'!BD273</f>
        <v>458</v>
      </c>
      <c r="AI273" s="173">
        <f>'тарифы 2018 (1)'!BF273</f>
        <v>254</v>
      </c>
      <c r="AJ273" s="173">
        <f>'тарифы 2018 (1)'!BH273</f>
        <v>286</v>
      </c>
      <c r="AK273" s="173">
        <f>'тарифы 2018 (1)'!BJ273</f>
        <v>182.2</v>
      </c>
      <c r="AL273" s="173">
        <f>'тарифы 2018 (1)'!BL273</f>
        <v>166</v>
      </c>
      <c r="AM273" s="173">
        <f>'тарифы 2018 (1)'!BN273</f>
        <v>260</v>
      </c>
      <c r="AN273" s="173">
        <f>'тарифы 2018 (1)'!BP273</f>
        <v>388.3</v>
      </c>
      <c r="AO273" s="325">
        <f t="shared" ref="AO273:AO336" si="27">AVERAGE(L273:AN273)</f>
        <v>286.7614051741877</v>
      </c>
      <c r="AP273" s="300" t="e">
        <f t="shared" ref="AP273:AP336" si="28">AO273*100/J273</f>
        <v>#REF!</v>
      </c>
    </row>
    <row r="274" spans="1:42" s="195" customFormat="1" ht="41.25" customHeight="1" thickBot="1" x14ac:dyDescent="0.3">
      <c r="A274" s="205">
        <v>198</v>
      </c>
      <c r="B274" s="24" t="s">
        <v>263</v>
      </c>
      <c r="C274" s="1390" t="s">
        <v>3</v>
      </c>
      <c r="D274" s="1390"/>
      <c r="E274" s="141" t="s">
        <v>8</v>
      </c>
      <c r="F274" s="224" t="e">
        <f>#REF!</f>
        <v>#REF!</v>
      </c>
      <c r="G274" s="141">
        <v>0.5</v>
      </c>
      <c r="H274" s="206" t="e">
        <f t="shared" si="26"/>
        <v>#REF!</v>
      </c>
      <c r="I274" s="206" t="e">
        <f>(H274*($I$9+#REF!))+H274</f>
        <v>#REF!</v>
      </c>
      <c r="J274" s="803" t="e">
        <f>'тарифы 2018 (1)'!J274</f>
        <v>#REF!</v>
      </c>
      <c r="K274" s="275" t="e">
        <f>ROUND(I274*#REF!*#REF!*#REF!,0)</f>
        <v>#REF!</v>
      </c>
      <c r="L274" s="173">
        <f>'тарифы 2018 (1)'!L274</f>
        <v>290</v>
      </c>
      <c r="M274" s="173">
        <f>'тарифы 2018 (1)'!N274</f>
        <v>217.24911727371494</v>
      </c>
      <c r="N274" s="173">
        <f>'тарифы 2018 (1)'!P274</f>
        <v>320</v>
      </c>
      <c r="O274" s="173">
        <f>'тарифы 2018 (1)'!R274</f>
        <v>288.24792540907578</v>
      </c>
      <c r="P274" s="173">
        <f>'тарифы 2018 (1)'!T274</f>
        <v>507</v>
      </c>
      <c r="Q274" s="173">
        <f>'тарифы 2018 (1)'!V274</f>
        <v>235.34238533475263</v>
      </c>
      <c r="R274" s="173">
        <f>'тарифы 2018 (1)'!X274</f>
        <v>286</v>
      </c>
      <c r="S274" s="173">
        <f>'тарифы 2018 (1)'!Z274</f>
        <v>385.34</v>
      </c>
      <c r="T274" s="173">
        <f>'тарифы 2018 (1)'!AB274</f>
        <v>532</v>
      </c>
      <c r="U274" s="173">
        <f>'тарифы 2018 (1)'!AD274</f>
        <v>328</v>
      </c>
      <c r="V274" s="173">
        <f>'тарифы 2018 (1)'!AF274</f>
        <v>240</v>
      </c>
      <c r="W274" s="173">
        <f>'тарифы 2018 (1)'!AH274</f>
        <v>184.1</v>
      </c>
      <c r="X274" s="173">
        <f>'тарифы 2018 (1)'!AJ274</f>
        <v>189.33</v>
      </c>
      <c r="Y274" s="173">
        <v>144</v>
      </c>
      <c r="Z274" s="173">
        <f>'тарифы 2018 (1)'!AN274</f>
        <v>280.52</v>
      </c>
      <c r="AA274" s="173">
        <f>'тарифы 2018 (1)'!AP274</f>
        <v>306.952</v>
      </c>
      <c r="AB274" s="173">
        <f>'тарифы 2018 (1)'!AR274</f>
        <v>262</v>
      </c>
      <c r="AC274" s="173">
        <f>'тарифы 2018 (1)'!AT274</f>
        <v>232.14</v>
      </c>
      <c r="AD274" s="173">
        <f>'тарифы 2018 (1)'!AV274</f>
        <v>260.8</v>
      </c>
      <c r="AE274" s="173">
        <f>'тарифы 2018 (1)'!AX274</f>
        <v>179</v>
      </c>
      <c r="AF274" s="173">
        <f>'тарифы 2018 (1)'!AZ274</f>
        <v>313.5593220338983</v>
      </c>
      <c r="AG274" s="173">
        <f>'тарифы 2018 (1)'!BB274</f>
        <v>340</v>
      </c>
      <c r="AH274" s="173">
        <f>'тарифы 2018 (1)'!BD274</f>
        <v>458</v>
      </c>
      <c r="AI274" s="173">
        <f>'тарифы 2018 (1)'!BF274</f>
        <v>254</v>
      </c>
      <c r="AJ274" s="173">
        <f>'тарифы 2018 (1)'!BH274</f>
        <v>286</v>
      </c>
      <c r="AK274" s="173">
        <f>'тарифы 2018 (1)'!BJ274</f>
        <v>182.2</v>
      </c>
      <c r="AL274" s="173">
        <f>'тарифы 2018 (1)'!BL274</f>
        <v>166</v>
      </c>
      <c r="AM274" s="173">
        <f>'тарифы 2018 (1)'!BN274</f>
        <v>260</v>
      </c>
      <c r="AN274" s="173">
        <f>'тарифы 2018 (1)'!BP274</f>
        <v>388.3</v>
      </c>
      <c r="AO274" s="325">
        <f t="shared" si="27"/>
        <v>286.7614051741877</v>
      </c>
      <c r="AP274" s="300" t="e">
        <f t="shared" si="28"/>
        <v>#REF!</v>
      </c>
    </row>
    <row r="275" spans="1:42" s="195" customFormat="1" ht="41.25" customHeight="1" thickBot="1" x14ac:dyDescent="0.3">
      <c r="A275" s="205">
        <v>199</v>
      </c>
      <c r="B275" s="24" t="s">
        <v>264</v>
      </c>
      <c r="C275" s="1390" t="s">
        <v>3</v>
      </c>
      <c r="D275" s="1390"/>
      <c r="E275" s="141" t="s">
        <v>8</v>
      </c>
      <c r="F275" s="224" t="e">
        <f>#REF!</f>
        <v>#REF!</v>
      </c>
      <c r="G275" s="141">
        <v>0.5</v>
      </c>
      <c r="H275" s="206" t="e">
        <f t="shared" si="26"/>
        <v>#REF!</v>
      </c>
      <c r="I275" s="206" t="e">
        <f>(H275*($I$9+#REF!))+H275</f>
        <v>#REF!</v>
      </c>
      <c r="J275" s="803" t="e">
        <f>'тарифы 2018 (1)'!J275</f>
        <v>#REF!</v>
      </c>
      <c r="K275" s="275" t="e">
        <f>ROUND(I275*#REF!*#REF!*#REF!,0)</f>
        <v>#REF!</v>
      </c>
      <c r="L275" s="173">
        <f>'тарифы 2018 (1)'!L275</f>
        <v>290</v>
      </c>
      <c r="M275" s="173">
        <f>'тарифы 2018 (1)'!N275</f>
        <v>217.24911727371494</v>
      </c>
      <c r="N275" s="173">
        <f>'тарифы 2018 (1)'!P275</f>
        <v>320</v>
      </c>
      <c r="O275" s="173">
        <f>'тарифы 2018 (1)'!R275</f>
        <v>288.24792540907578</v>
      </c>
      <c r="P275" s="173">
        <f>'тарифы 2018 (1)'!T275</f>
        <v>507</v>
      </c>
      <c r="Q275" s="173">
        <f>'тарифы 2018 (1)'!V275</f>
        <v>235.34238533475263</v>
      </c>
      <c r="R275" s="173">
        <f>'тарифы 2018 (1)'!X275</f>
        <v>286</v>
      </c>
      <c r="S275" s="173">
        <f>'тарифы 2018 (1)'!Z275</f>
        <v>385.34</v>
      </c>
      <c r="T275" s="173">
        <f>'тарифы 2018 (1)'!AB275</f>
        <v>532</v>
      </c>
      <c r="U275" s="173">
        <f>'тарифы 2018 (1)'!AD275</f>
        <v>328</v>
      </c>
      <c r="V275" s="173">
        <f>'тарифы 2018 (1)'!AF275</f>
        <v>240</v>
      </c>
      <c r="W275" s="173">
        <f>'тарифы 2018 (1)'!AH275</f>
        <v>184.1</v>
      </c>
      <c r="X275" s="173">
        <f>'тарифы 2018 (1)'!AJ275</f>
        <v>189.33</v>
      </c>
      <c r="Y275" s="173">
        <v>144</v>
      </c>
      <c r="Z275" s="173">
        <f>'тарифы 2018 (1)'!AN275</f>
        <v>280.52</v>
      </c>
      <c r="AA275" s="173">
        <f>'тарифы 2018 (1)'!AP275</f>
        <v>306.952</v>
      </c>
      <c r="AB275" s="173">
        <f>'тарифы 2018 (1)'!AR275</f>
        <v>262</v>
      </c>
      <c r="AC275" s="173">
        <f>'тарифы 2018 (1)'!AT275</f>
        <v>232.14</v>
      </c>
      <c r="AD275" s="173">
        <f>'тарифы 2018 (1)'!AV275</f>
        <v>260.8</v>
      </c>
      <c r="AE275" s="173">
        <f>'тарифы 2018 (1)'!AX275</f>
        <v>179</v>
      </c>
      <c r="AF275" s="173">
        <f>'тарифы 2018 (1)'!AZ275</f>
        <v>313.5593220338983</v>
      </c>
      <c r="AG275" s="173">
        <f>'тарифы 2018 (1)'!BB275</f>
        <v>340</v>
      </c>
      <c r="AH275" s="173">
        <f>'тарифы 2018 (1)'!BD275</f>
        <v>458</v>
      </c>
      <c r="AI275" s="173">
        <f>'тарифы 2018 (1)'!BF275</f>
        <v>254</v>
      </c>
      <c r="AJ275" s="173">
        <f>'тарифы 2018 (1)'!BH275</f>
        <v>286</v>
      </c>
      <c r="AK275" s="173">
        <f>'тарифы 2018 (1)'!BJ275</f>
        <v>182.2</v>
      </c>
      <c r="AL275" s="173">
        <f>'тарифы 2018 (1)'!BL275</f>
        <v>166</v>
      </c>
      <c r="AM275" s="173">
        <f>'тарифы 2018 (1)'!BN275</f>
        <v>260</v>
      </c>
      <c r="AN275" s="173">
        <f>'тарифы 2018 (1)'!BP275</f>
        <v>388.3</v>
      </c>
      <c r="AO275" s="325">
        <f t="shared" si="27"/>
        <v>286.7614051741877</v>
      </c>
      <c r="AP275" s="300" t="e">
        <f t="shared" si="28"/>
        <v>#REF!</v>
      </c>
    </row>
    <row r="276" spans="1:42" s="195" customFormat="1" ht="41.25" customHeight="1" thickBot="1" x14ac:dyDescent="0.3">
      <c r="A276" s="205">
        <v>200</v>
      </c>
      <c r="B276" s="24" t="s">
        <v>265</v>
      </c>
      <c r="C276" s="1390" t="s">
        <v>3</v>
      </c>
      <c r="D276" s="1390"/>
      <c r="E276" s="141" t="s">
        <v>8</v>
      </c>
      <c r="F276" s="224" t="e">
        <f>#REF!</f>
        <v>#REF!</v>
      </c>
      <c r="G276" s="141">
        <v>0.5</v>
      </c>
      <c r="H276" s="206" t="e">
        <f t="shared" si="26"/>
        <v>#REF!</v>
      </c>
      <c r="I276" s="206" t="e">
        <f>(H276*($I$9+#REF!))+H276</f>
        <v>#REF!</v>
      </c>
      <c r="J276" s="803" t="e">
        <f>'тарифы 2018 (1)'!J276</f>
        <v>#REF!</v>
      </c>
      <c r="K276" s="275" t="e">
        <f>ROUND(I276*#REF!*#REF!*#REF!,0)</f>
        <v>#REF!</v>
      </c>
      <c r="L276" s="173">
        <f>'тарифы 2018 (1)'!L276</f>
        <v>290</v>
      </c>
      <c r="M276" s="173">
        <f>'тарифы 2018 (1)'!N276</f>
        <v>217.24911727371494</v>
      </c>
      <c r="N276" s="173">
        <f>'тарифы 2018 (1)'!P276</f>
        <v>320</v>
      </c>
      <c r="O276" s="173">
        <f>'тарифы 2018 (1)'!R276</f>
        <v>288.24792540907578</v>
      </c>
      <c r="P276" s="173">
        <f>'тарифы 2018 (1)'!T276</f>
        <v>507</v>
      </c>
      <c r="Q276" s="173">
        <f>'тарифы 2018 (1)'!V276</f>
        <v>235.34238533475263</v>
      </c>
      <c r="R276" s="173">
        <f>'тарифы 2018 (1)'!X276</f>
        <v>286</v>
      </c>
      <c r="S276" s="173">
        <f>'тарифы 2018 (1)'!Z276</f>
        <v>385.34</v>
      </c>
      <c r="T276" s="173">
        <f>'тарифы 2018 (1)'!AB276</f>
        <v>532</v>
      </c>
      <c r="U276" s="173">
        <f>'тарифы 2018 (1)'!AD276</f>
        <v>328</v>
      </c>
      <c r="V276" s="173">
        <f>'тарифы 2018 (1)'!AF276</f>
        <v>240</v>
      </c>
      <c r="W276" s="173">
        <f>'тарифы 2018 (1)'!AH276</f>
        <v>184.1</v>
      </c>
      <c r="X276" s="173">
        <f>'тарифы 2018 (1)'!AJ276</f>
        <v>189.33</v>
      </c>
      <c r="Y276" s="173">
        <v>144</v>
      </c>
      <c r="Z276" s="173">
        <f>'тарифы 2018 (1)'!AN276</f>
        <v>280.52</v>
      </c>
      <c r="AA276" s="173">
        <f>'тарифы 2018 (1)'!AP276</f>
        <v>306.952</v>
      </c>
      <c r="AB276" s="173">
        <f>'тарифы 2018 (1)'!AR276</f>
        <v>262</v>
      </c>
      <c r="AC276" s="173">
        <f>'тарифы 2018 (1)'!AT276</f>
        <v>232.14</v>
      </c>
      <c r="AD276" s="173">
        <f>'тарифы 2018 (1)'!AV276</f>
        <v>260.8</v>
      </c>
      <c r="AE276" s="173">
        <f>'тарифы 2018 (1)'!AX276</f>
        <v>179</v>
      </c>
      <c r="AF276" s="173">
        <f>'тарифы 2018 (1)'!AZ276</f>
        <v>313.5593220338983</v>
      </c>
      <c r="AG276" s="173">
        <f>'тарифы 2018 (1)'!BB276</f>
        <v>340</v>
      </c>
      <c r="AH276" s="173">
        <f>'тарифы 2018 (1)'!BD276</f>
        <v>458</v>
      </c>
      <c r="AI276" s="173">
        <f>'тарифы 2018 (1)'!BF276</f>
        <v>254</v>
      </c>
      <c r="AJ276" s="173">
        <f>'тарифы 2018 (1)'!BH276</f>
        <v>286</v>
      </c>
      <c r="AK276" s="173">
        <f>'тарифы 2018 (1)'!BJ276</f>
        <v>182.2</v>
      </c>
      <c r="AL276" s="173">
        <f>'тарифы 2018 (1)'!BL276</f>
        <v>166</v>
      </c>
      <c r="AM276" s="173">
        <f>'тарифы 2018 (1)'!BN276</f>
        <v>260</v>
      </c>
      <c r="AN276" s="173">
        <f>'тарифы 2018 (1)'!BP276</f>
        <v>388.3</v>
      </c>
      <c r="AO276" s="325">
        <f t="shared" si="27"/>
        <v>286.7614051741877</v>
      </c>
      <c r="AP276" s="300" t="e">
        <f t="shared" si="28"/>
        <v>#REF!</v>
      </c>
    </row>
    <row r="277" spans="1:42" s="195" customFormat="1" ht="27.75" customHeight="1" thickBot="1" x14ac:dyDescent="0.3">
      <c r="A277" s="205">
        <v>201</v>
      </c>
      <c r="B277" s="24" t="s">
        <v>266</v>
      </c>
      <c r="C277" s="1390" t="s">
        <v>3</v>
      </c>
      <c r="D277" s="1390"/>
      <c r="E277" s="141" t="s">
        <v>8</v>
      </c>
      <c r="F277" s="224" t="e">
        <f>#REF!</f>
        <v>#REF!</v>
      </c>
      <c r="G277" s="141">
        <v>0.5</v>
      </c>
      <c r="H277" s="206" t="e">
        <f t="shared" si="26"/>
        <v>#REF!</v>
      </c>
      <c r="I277" s="206" t="e">
        <f>(H277*($I$9+#REF!))+H277</f>
        <v>#REF!</v>
      </c>
      <c r="J277" s="803" t="e">
        <f>'тарифы 2018 (1)'!J277</f>
        <v>#REF!</v>
      </c>
      <c r="K277" s="275" t="e">
        <f>ROUND(I277*#REF!*#REF!*#REF!,0)</f>
        <v>#REF!</v>
      </c>
      <c r="L277" s="173">
        <f>'тарифы 2018 (1)'!L277</f>
        <v>290</v>
      </c>
      <c r="M277" s="173">
        <f>'тарифы 2018 (1)'!N277</f>
        <v>217.24911727371494</v>
      </c>
      <c r="N277" s="173">
        <f>'тарифы 2018 (1)'!P277</f>
        <v>320</v>
      </c>
      <c r="O277" s="173">
        <f>'тарифы 2018 (1)'!R277</f>
        <v>288.24792540907578</v>
      </c>
      <c r="P277" s="173">
        <f>'тарифы 2018 (1)'!T277</f>
        <v>507</v>
      </c>
      <c r="Q277" s="173">
        <f>'тарифы 2018 (1)'!V277</f>
        <v>235.34238533475263</v>
      </c>
      <c r="R277" s="173">
        <f>'тарифы 2018 (1)'!X277</f>
        <v>251</v>
      </c>
      <c r="S277" s="173">
        <f>'тарифы 2018 (1)'!Z277</f>
        <v>385.34</v>
      </c>
      <c r="T277" s="173">
        <f>'тарифы 2018 (1)'!AB277</f>
        <v>532</v>
      </c>
      <c r="U277" s="173">
        <f>'тарифы 2018 (1)'!AD277</f>
        <v>328</v>
      </c>
      <c r="V277" s="173">
        <f>'тарифы 2018 (1)'!AF277</f>
        <v>240</v>
      </c>
      <c r="W277" s="173">
        <f>'тарифы 2018 (1)'!AH277</f>
        <v>184.1</v>
      </c>
      <c r="X277" s="173">
        <f>'тарифы 2018 (1)'!AJ277</f>
        <v>189.33</v>
      </c>
      <c r="Y277" s="173">
        <v>144</v>
      </c>
      <c r="Z277" s="173">
        <f>'тарифы 2018 (1)'!AN277</f>
        <v>280.52</v>
      </c>
      <c r="AA277" s="173">
        <f>'тарифы 2018 (1)'!AP277</f>
        <v>306.952</v>
      </c>
      <c r="AB277" s="173">
        <f>'тарифы 2018 (1)'!AR277</f>
        <v>262</v>
      </c>
      <c r="AC277" s="173">
        <f>'тарифы 2018 (1)'!AT277</f>
        <v>232.14</v>
      </c>
      <c r="AD277" s="173">
        <f>'тарифы 2018 (1)'!AV277</f>
        <v>260.8</v>
      </c>
      <c r="AE277" s="173">
        <f>'тарифы 2018 (1)'!AX277</f>
        <v>223.91176000000002</v>
      </c>
      <c r="AF277" s="173">
        <f>'тарифы 2018 (1)'!AZ277</f>
        <v>313.5593220338983</v>
      </c>
      <c r="AG277" s="173">
        <f>'тарифы 2018 (1)'!BB277</f>
        <v>340</v>
      </c>
      <c r="AH277" s="173">
        <f>'тарифы 2018 (1)'!BD277</f>
        <v>458</v>
      </c>
      <c r="AI277" s="173">
        <f>'тарифы 2018 (1)'!BF277</f>
        <v>254</v>
      </c>
      <c r="AJ277" s="173">
        <f>'тарифы 2018 (1)'!BH277</f>
        <v>286</v>
      </c>
      <c r="AK277" s="173">
        <f>'тарифы 2018 (1)'!BJ277</f>
        <v>182.2</v>
      </c>
      <c r="AL277" s="173">
        <f>'тарифы 2018 (1)'!BL277</f>
        <v>166</v>
      </c>
      <c r="AM277" s="173">
        <f>'тарифы 2018 (1)'!BN277</f>
        <v>260</v>
      </c>
      <c r="AN277" s="173">
        <f>'тарифы 2018 (1)'!BP277</f>
        <v>388.3</v>
      </c>
      <c r="AO277" s="325">
        <f t="shared" si="27"/>
        <v>287.1031900017739</v>
      </c>
      <c r="AP277" s="300" t="e">
        <f t="shared" si="28"/>
        <v>#REF!</v>
      </c>
    </row>
    <row r="278" spans="1:42" s="195" customFormat="1" ht="27.75" customHeight="1" thickBot="1" x14ac:dyDescent="0.3">
      <c r="A278" s="205">
        <v>202</v>
      </c>
      <c r="B278" s="24" t="s">
        <v>267</v>
      </c>
      <c r="C278" s="1390" t="s">
        <v>3</v>
      </c>
      <c r="D278" s="1390"/>
      <c r="E278" s="141" t="s">
        <v>8</v>
      </c>
      <c r="F278" s="224" t="e">
        <f>#REF!</f>
        <v>#REF!</v>
      </c>
      <c r="G278" s="141">
        <v>1.02</v>
      </c>
      <c r="H278" s="206" t="e">
        <f t="shared" si="26"/>
        <v>#REF!</v>
      </c>
      <c r="I278" s="206" t="e">
        <f>(H278*($I$9+#REF!))+H278</f>
        <v>#REF!</v>
      </c>
      <c r="J278" s="803" t="e">
        <f>'тарифы 2018 (1)'!J278</f>
        <v>#REF!</v>
      </c>
      <c r="K278" s="275" t="e">
        <f>ROUND(I278*#REF!*#REF!*#REF!,0)</f>
        <v>#REF!</v>
      </c>
      <c r="L278" s="173">
        <f>'тарифы 2018 (1)'!L278</f>
        <v>591</v>
      </c>
      <c r="M278" s="173">
        <f>'тарифы 2018 (1)'!N278</f>
        <v>443.18819923837856</v>
      </c>
      <c r="N278" s="173">
        <f>'тарифы 2018 (1)'!P278</f>
        <v>656</v>
      </c>
      <c r="O278" s="173">
        <f>'тарифы 2018 (1)'!R278</f>
        <v>588.02576783451457</v>
      </c>
      <c r="P278" s="173">
        <f>'тарифы 2018 (1)'!T278</f>
        <v>1033</v>
      </c>
      <c r="Q278" s="173">
        <f>'тарифы 2018 (1)'!V278</f>
        <v>480.09846608289547</v>
      </c>
      <c r="R278" s="173">
        <f>'тарифы 2018 (1)'!X278</f>
        <v>513</v>
      </c>
      <c r="S278" s="173">
        <f>'тарифы 2018 (1)'!Z278</f>
        <v>786.1</v>
      </c>
      <c r="T278" s="173">
        <f>'тарифы 2018 (1)'!AB278</f>
        <v>1086</v>
      </c>
      <c r="U278" s="173">
        <f>'тарифы 2018 (1)'!AD278</f>
        <v>668</v>
      </c>
      <c r="V278" s="173">
        <f>'тарифы 2018 (1)'!AF278</f>
        <v>489</v>
      </c>
      <c r="W278" s="173">
        <f>'тарифы 2018 (1)'!AH278</f>
        <v>375.51</v>
      </c>
      <c r="X278" s="173">
        <f>'тарифы 2018 (1)'!AJ278</f>
        <v>385.97</v>
      </c>
      <c r="Y278" s="173">
        <v>294</v>
      </c>
      <c r="Z278" s="173">
        <f>'тарифы 2018 (1)'!AN278</f>
        <v>572.27</v>
      </c>
      <c r="AA278" s="173">
        <f>'тарифы 2018 (1)'!AP278</f>
        <v>626.34799999999996</v>
      </c>
      <c r="AB278" s="173">
        <f>'тарифы 2018 (1)'!AR278</f>
        <v>535</v>
      </c>
      <c r="AC278" s="173">
        <f>'тарифы 2018 (1)'!AT278</f>
        <v>473.56</v>
      </c>
      <c r="AD278" s="173">
        <f>'тарифы 2018 (1)'!AV278</f>
        <v>532.80000000000007</v>
      </c>
      <c r="AE278" s="173">
        <f>'тарифы 2018 (1)'!AX278</f>
        <v>456.78251999999998</v>
      </c>
      <c r="AF278" s="173">
        <f>'тарифы 2018 (1)'!AZ278</f>
        <v>628.81355932203394</v>
      </c>
      <c r="AG278" s="173">
        <f>'тарифы 2018 (1)'!BB278</f>
        <v>694</v>
      </c>
      <c r="AH278" s="173">
        <f>'тарифы 2018 (1)'!BD278</f>
        <v>934</v>
      </c>
      <c r="AI278" s="173">
        <f>'тарифы 2018 (1)'!BF278</f>
        <v>518</v>
      </c>
      <c r="AJ278" s="173">
        <f>'тарифы 2018 (1)'!BH278</f>
        <v>583</v>
      </c>
      <c r="AK278" s="173">
        <f>'тарифы 2018 (1)'!BJ278</f>
        <v>371.19</v>
      </c>
      <c r="AL278" s="173">
        <f>'тарифы 2018 (1)'!BL278</f>
        <v>339</v>
      </c>
      <c r="AM278" s="173">
        <f>'тарифы 2018 (1)'!BN278</f>
        <v>530</v>
      </c>
      <c r="AN278" s="173">
        <f>'тарифы 2018 (1)'!BP278</f>
        <v>793.1</v>
      </c>
      <c r="AO278" s="325">
        <f t="shared" si="27"/>
        <v>585.40539698199393</v>
      </c>
      <c r="AP278" s="300" t="e">
        <f t="shared" si="28"/>
        <v>#REF!</v>
      </c>
    </row>
    <row r="279" spans="1:42" s="195" customFormat="1" ht="27.75" customHeight="1" thickBot="1" x14ac:dyDescent="0.3">
      <c r="A279" s="205">
        <v>203</v>
      </c>
      <c r="B279" s="24" t="s">
        <v>268</v>
      </c>
      <c r="C279" s="1390" t="s">
        <v>3</v>
      </c>
      <c r="D279" s="1390"/>
      <c r="E279" s="141" t="s">
        <v>8</v>
      </c>
      <c r="F279" s="224" t="e">
        <f>#REF!</f>
        <v>#REF!</v>
      </c>
      <c r="G279" s="141">
        <v>0.54</v>
      </c>
      <c r="H279" s="206" t="e">
        <f t="shared" si="26"/>
        <v>#REF!</v>
      </c>
      <c r="I279" s="206" t="e">
        <f>(H279*($I$9+#REF!))+H279</f>
        <v>#REF!</v>
      </c>
      <c r="J279" s="803" t="e">
        <f>'тарифы 2018 (1)'!J279</f>
        <v>#REF!</v>
      </c>
      <c r="K279" s="275" t="e">
        <f>ROUND(I279*#REF!*#REF!*#REF!,0)</f>
        <v>#REF!</v>
      </c>
      <c r="L279" s="173">
        <f>'тарифы 2018 (1)'!L279</f>
        <v>313</v>
      </c>
      <c r="M279" s="173">
        <f>'тарифы 2018 (1)'!N279</f>
        <v>234.62904665561214</v>
      </c>
      <c r="N279" s="173">
        <f>'тарифы 2018 (1)'!P279</f>
        <v>345</v>
      </c>
      <c r="O279" s="173">
        <f>'тарифы 2018 (1)'!R279</f>
        <v>311.30775944180186</v>
      </c>
      <c r="P279" s="173">
        <f>'тарифы 2018 (1)'!T279</f>
        <v>547</v>
      </c>
      <c r="Q279" s="173">
        <f>'тарифы 2018 (1)'!V279</f>
        <v>254.16977616153287</v>
      </c>
      <c r="R279" s="173">
        <f>'тарифы 2018 (1)'!X279</f>
        <v>271</v>
      </c>
      <c r="S279" s="173">
        <f>'тарифы 2018 (1)'!Z279</f>
        <v>416.17</v>
      </c>
      <c r="T279" s="173">
        <f>'тарифы 2018 (1)'!AB279</f>
        <v>575</v>
      </c>
      <c r="U279" s="173">
        <f>'тарифы 2018 (1)'!AD279</f>
        <v>354</v>
      </c>
      <c r="V279" s="173">
        <f>'тарифы 2018 (1)'!AF279</f>
        <v>259</v>
      </c>
      <c r="W279" s="173">
        <f>'тарифы 2018 (1)'!AH279</f>
        <v>198.74</v>
      </c>
      <c r="X279" s="173">
        <f>'тарифы 2018 (1)'!AJ279</f>
        <v>203.97</v>
      </c>
      <c r="Y279" s="173">
        <v>156</v>
      </c>
      <c r="Z279" s="173">
        <f>'тарифы 2018 (1)'!AN279</f>
        <v>302.97000000000003</v>
      </c>
      <c r="AA279" s="173">
        <f>'тарифы 2018 (1)'!AP279</f>
        <v>331.84</v>
      </c>
      <c r="AB279" s="173">
        <f>'тарифы 2018 (1)'!AR279</f>
        <v>283</v>
      </c>
      <c r="AC279" s="173">
        <f>'тарифы 2018 (1)'!AT279</f>
        <v>250.71</v>
      </c>
      <c r="AD279" s="173">
        <f>'тарифы 2018 (1)'!AV279</f>
        <v>281.60000000000002</v>
      </c>
      <c r="AE279" s="173">
        <f>'тарифы 2018 (1)'!AX279</f>
        <v>241.81922000000003</v>
      </c>
      <c r="AF279" s="173">
        <f>'тарифы 2018 (1)'!AZ279</f>
        <v>352.54237288135596</v>
      </c>
      <c r="AG279" s="173">
        <f>'тарифы 2018 (1)'!BB279</f>
        <v>367</v>
      </c>
      <c r="AH279" s="173">
        <f>'тарифы 2018 (1)'!BD279</f>
        <v>494</v>
      </c>
      <c r="AI279" s="173">
        <f>'тарифы 2018 (1)'!BF279</f>
        <v>274</v>
      </c>
      <c r="AJ279" s="173">
        <f>'тарифы 2018 (1)'!BH279</f>
        <v>309</v>
      </c>
      <c r="AK279" s="173">
        <f>'тарифы 2018 (1)'!BJ279</f>
        <v>196.61</v>
      </c>
      <c r="AL279" s="173">
        <f>'тарифы 2018 (1)'!BL279</f>
        <v>179</v>
      </c>
      <c r="AM279" s="173">
        <f>'тарифы 2018 (1)'!BN279</f>
        <v>281</v>
      </c>
      <c r="AN279" s="173">
        <f>'тарифы 2018 (1)'!BP279</f>
        <v>420.20000000000005</v>
      </c>
      <c r="AO279" s="325">
        <f t="shared" si="27"/>
        <v>310.49235086690709</v>
      </c>
      <c r="AP279" s="300" t="e">
        <f t="shared" si="28"/>
        <v>#REF!</v>
      </c>
    </row>
    <row r="280" spans="1:42" s="195" customFormat="1" ht="27.75" customHeight="1" thickBot="1" x14ac:dyDescent="0.3">
      <c r="A280" s="205">
        <v>204</v>
      </c>
      <c r="B280" s="24" t="s">
        <v>269</v>
      </c>
      <c r="C280" s="1390" t="s">
        <v>3</v>
      </c>
      <c r="D280" s="1390"/>
      <c r="E280" s="141" t="s">
        <v>8</v>
      </c>
      <c r="F280" s="224" t="e">
        <f>#REF!</f>
        <v>#REF!</v>
      </c>
      <c r="G280" s="141">
        <v>0.66</v>
      </c>
      <c r="H280" s="206" t="e">
        <f t="shared" si="26"/>
        <v>#REF!</v>
      </c>
      <c r="I280" s="206" t="e">
        <f>(H280*($I$9+#REF!))+H280</f>
        <v>#REF!</v>
      </c>
      <c r="J280" s="803" t="e">
        <f>'тарифы 2018 (1)'!J280</f>
        <v>#REF!</v>
      </c>
      <c r="K280" s="275" t="e">
        <f>ROUND(I280*#REF!*#REF!*#REF!,0)</f>
        <v>#REF!</v>
      </c>
      <c r="L280" s="173">
        <f>'тарифы 2018 (1)'!L280</f>
        <v>382</v>
      </c>
      <c r="M280" s="173">
        <f>'тарифы 2018 (1)'!N280</f>
        <v>286.76883480130374</v>
      </c>
      <c r="N280" s="173">
        <f>'тарифы 2018 (1)'!P280</f>
        <v>422</v>
      </c>
      <c r="O280" s="173">
        <f>'тарифы 2018 (1)'!R280</f>
        <v>380.48726153998001</v>
      </c>
      <c r="P280" s="173">
        <f>'тарифы 2018 (1)'!T280</f>
        <v>669</v>
      </c>
      <c r="Q280" s="173">
        <f>'тарифы 2018 (1)'!V280</f>
        <v>310.65194864187356</v>
      </c>
      <c r="R280" s="173">
        <f>'тарифы 2018 (1)'!X280</f>
        <v>332</v>
      </c>
      <c r="S280" s="173">
        <f>'тарифы 2018 (1)'!Z280</f>
        <v>508.65</v>
      </c>
      <c r="T280" s="173">
        <f>'тарифы 2018 (1)'!AB280</f>
        <v>702</v>
      </c>
      <c r="U280" s="173">
        <f>'тарифы 2018 (1)'!AD280</f>
        <v>433</v>
      </c>
      <c r="V280" s="173">
        <f>'тарифы 2018 (1)'!AF280</f>
        <v>316</v>
      </c>
      <c r="W280" s="173">
        <f>'тарифы 2018 (1)'!AH280</f>
        <v>242.67</v>
      </c>
      <c r="X280" s="173">
        <f>'тарифы 2018 (1)'!AJ280</f>
        <v>249.99</v>
      </c>
      <c r="Y280" s="173">
        <v>190</v>
      </c>
      <c r="Z280" s="173">
        <f>'тарифы 2018 (1)'!AN280</f>
        <v>370.29</v>
      </c>
      <c r="AA280" s="173">
        <f>'тарифы 2018 (1)'!AP280</f>
        <v>405.46699999999998</v>
      </c>
      <c r="AB280" s="173">
        <f>'тарифы 2018 (1)'!AR280</f>
        <v>346</v>
      </c>
      <c r="AC280" s="173">
        <f>'тарифы 2018 (1)'!AT280</f>
        <v>306.42</v>
      </c>
      <c r="AD280" s="173">
        <f>'тарифы 2018 (1)'!AV280</f>
        <v>344</v>
      </c>
      <c r="AE280" s="173">
        <f>'тарифы 2018 (1)'!AX280</f>
        <v>295.56268</v>
      </c>
      <c r="AF280" s="173">
        <f>'тарифы 2018 (1)'!AZ280</f>
        <v>410.16949152542372</v>
      </c>
      <c r="AG280" s="173">
        <f>'тарифы 2018 (1)'!BB280</f>
        <v>449</v>
      </c>
      <c r="AH280" s="173">
        <f>'тарифы 2018 (1)'!BD280</f>
        <v>604</v>
      </c>
      <c r="AI280" s="173">
        <f>'тарифы 2018 (1)'!BF280</f>
        <v>335</v>
      </c>
      <c r="AJ280" s="173">
        <f>'тарифы 2018 (1)'!BH280</f>
        <v>377</v>
      </c>
      <c r="AK280" s="173">
        <f>'тарифы 2018 (1)'!BJ280</f>
        <v>239.83</v>
      </c>
      <c r="AL280" s="173">
        <f>'тарифы 2018 (1)'!BL280</f>
        <v>220</v>
      </c>
      <c r="AM280" s="173">
        <f>'тарифы 2018 (1)'!BN280</f>
        <v>343</v>
      </c>
      <c r="AN280" s="173">
        <f>'тарифы 2018 (1)'!BP280</f>
        <v>512.6</v>
      </c>
      <c r="AO280" s="325">
        <f t="shared" si="27"/>
        <v>378.74335229339937</v>
      </c>
      <c r="AP280" s="300" t="e">
        <f t="shared" si="28"/>
        <v>#REF!</v>
      </c>
    </row>
    <row r="281" spans="1:42" s="195" customFormat="1" ht="27.75" customHeight="1" thickBot="1" x14ac:dyDescent="0.3">
      <c r="A281" s="205">
        <v>205</v>
      </c>
      <c r="B281" s="24" t="s">
        <v>270</v>
      </c>
      <c r="C281" s="1390" t="s">
        <v>3</v>
      </c>
      <c r="D281" s="1390"/>
      <c r="E281" s="141" t="s">
        <v>8</v>
      </c>
      <c r="F281" s="224" t="e">
        <f>#REF!</f>
        <v>#REF!</v>
      </c>
      <c r="G281" s="141">
        <v>0.33</v>
      </c>
      <c r="H281" s="206" t="e">
        <f t="shared" si="26"/>
        <v>#REF!</v>
      </c>
      <c r="I281" s="206" t="e">
        <f>(H281*($I$9+#REF!))+H281</f>
        <v>#REF!</v>
      </c>
      <c r="J281" s="803" t="e">
        <f>'тарифы 2018 (1)'!J281</f>
        <v>#REF!</v>
      </c>
      <c r="K281" s="275" t="e">
        <f>ROUND(I281*#REF!*#REF!*#REF!,0)</f>
        <v>#REF!</v>
      </c>
      <c r="L281" s="173">
        <f>'тарифы 2018 (1)'!L281</f>
        <v>191</v>
      </c>
      <c r="M281" s="173">
        <f>'тарифы 2018 (1)'!N281</f>
        <v>143.38441740065187</v>
      </c>
      <c r="N281" s="173">
        <f>'тарифы 2018 (1)'!P281</f>
        <v>211</v>
      </c>
      <c r="O281" s="173">
        <f>'тарифы 2018 (1)'!R281</f>
        <v>190.24363076999001</v>
      </c>
      <c r="P281" s="173">
        <f>'тарифы 2018 (1)'!T281</f>
        <v>334</v>
      </c>
      <c r="Q281" s="173">
        <f>'тарифы 2018 (1)'!V281</f>
        <v>155.32597432093678</v>
      </c>
      <c r="R281" s="173">
        <f>'тарифы 2018 (1)'!X281</f>
        <v>166</v>
      </c>
      <c r="S281" s="173">
        <f>'тарифы 2018 (1)'!Z281</f>
        <v>254.33</v>
      </c>
      <c r="T281" s="173">
        <f>'тарифы 2018 (1)'!AB281</f>
        <v>352</v>
      </c>
      <c r="U281" s="173">
        <f>'тарифы 2018 (1)'!AD281</f>
        <v>216</v>
      </c>
      <c r="V281" s="173">
        <f>'тарифы 2018 (1)'!AF281</f>
        <v>158</v>
      </c>
      <c r="W281" s="173">
        <f>'тарифы 2018 (1)'!AH281</f>
        <v>121.34</v>
      </c>
      <c r="X281" s="173">
        <f>'тарифы 2018 (1)'!AJ281</f>
        <v>124.47</v>
      </c>
      <c r="Y281" s="173">
        <v>95</v>
      </c>
      <c r="Z281" s="173">
        <f>'тарифы 2018 (1)'!AN281</f>
        <v>185.15</v>
      </c>
      <c r="AA281" s="173">
        <f>'тарифы 2018 (1)'!AP281</f>
        <v>202.21499999999997</v>
      </c>
      <c r="AB281" s="173">
        <f>'тарифы 2018 (1)'!AR281</f>
        <v>173</v>
      </c>
      <c r="AC281" s="173">
        <f>'тарифы 2018 (1)'!AT281</f>
        <v>153.21</v>
      </c>
      <c r="AD281" s="173">
        <f>'тарифы 2018 (1)'!AV281</f>
        <v>172.8</v>
      </c>
      <c r="AE281" s="173">
        <f>'тарифы 2018 (1)'!AX281</f>
        <v>147.78134000000003</v>
      </c>
      <c r="AF281" s="173">
        <f>'тарифы 2018 (1)'!AZ281</f>
        <v>216.10169491525426</v>
      </c>
      <c r="AG281" s="173">
        <f>'тарифы 2018 (1)'!BB281</f>
        <v>225</v>
      </c>
      <c r="AH281" s="173">
        <f>'тарифы 2018 (1)'!BD281</f>
        <v>302</v>
      </c>
      <c r="AI281" s="173">
        <f>'тарифы 2018 (1)'!BF281</f>
        <v>168</v>
      </c>
      <c r="AJ281" s="173">
        <f>'тарифы 2018 (1)'!BH281</f>
        <v>189</v>
      </c>
      <c r="AK281" s="173">
        <f>'тарифы 2018 (1)'!BJ281</f>
        <v>120.34</v>
      </c>
      <c r="AL281" s="173">
        <f>'тарифы 2018 (1)'!BL281</f>
        <v>109</v>
      </c>
      <c r="AM281" s="173">
        <f>'тарифы 2018 (1)'!BN281</f>
        <v>171</v>
      </c>
      <c r="AN281" s="173">
        <f>'тарифы 2018 (1)'!BP281</f>
        <v>256.3</v>
      </c>
      <c r="AO281" s="325">
        <f t="shared" si="27"/>
        <v>189.7583468071322</v>
      </c>
      <c r="AP281" s="300" t="e">
        <f t="shared" si="28"/>
        <v>#REF!</v>
      </c>
    </row>
    <row r="282" spans="1:42" s="195" customFormat="1" ht="27.75" customHeight="1" thickBot="1" x14ac:dyDescent="0.3">
      <c r="A282" s="205">
        <v>206</v>
      </c>
      <c r="B282" s="24" t="s">
        <v>271</v>
      </c>
      <c r="C282" s="1390" t="s">
        <v>3</v>
      </c>
      <c r="D282" s="1390"/>
      <c r="E282" s="141" t="s">
        <v>8</v>
      </c>
      <c r="F282" s="224" t="e">
        <f>#REF!</f>
        <v>#REF!</v>
      </c>
      <c r="G282" s="141">
        <v>2.5</v>
      </c>
      <c r="H282" s="206" t="e">
        <f t="shared" si="26"/>
        <v>#REF!</v>
      </c>
      <c r="I282" s="206" t="e">
        <f>(H282*($I$9+#REF!))+H282</f>
        <v>#REF!</v>
      </c>
      <c r="J282" s="803" t="e">
        <f>'тарифы 2018 (1)'!J282</f>
        <v>#REF!</v>
      </c>
      <c r="K282" s="275" t="e">
        <f>ROUND(I282*#REF!*#REF!*#REF!,0)</f>
        <v>#REF!</v>
      </c>
      <c r="L282" s="173">
        <f>'тарифы 2018 (1)'!L282</f>
        <v>1448</v>
      </c>
      <c r="M282" s="173">
        <f>'тарифы 2018 (1)'!N282</f>
        <v>1086.2455863685748</v>
      </c>
      <c r="N282" s="173">
        <f>'тарифы 2018 (1)'!P282</f>
        <v>1599</v>
      </c>
      <c r="O282" s="173">
        <f>'тарифы 2018 (1)'!R282</f>
        <v>1441.2396270453789</v>
      </c>
      <c r="P282" s="173">
        <f>'тарифы 2018 (1)'!T282</f>
        <v>2533</v>
      </c>
      <c r="Q282" s="173">
        <f>'тарифы 2018 (1)'!V282</f>
        <v>1176.7119266737634</v>
      </c>
      <c r="R282" s="173">
        <f>'тарифы 2018 (1)'!X282</f>
        <v>1257</v>
      </c>
      <c r="S282" s="173">
        <f>'тарифы 2018 (1)'!Z282</f>
        <v>1926.71</v>
      </c>
      <c r="T282" s="173">
        <f>'тарифы 2018 (1)'!AB282</f>
        <v>2660</v>
      </c>
      <c r="U282" s="173">
        <f>'тарифы 2018 (1)'!AD282</f>
        <v>1638</v>
      </c>
      <c r="V282" s="173">
        <f>'тарифы 2018 (1)'!AF282</f>
        <v>1198</v>
      </c>
      <c r="W282" s="173">
        <f>'тарифы 2018 (1)'!AH282</f>
        <v>920.48</v>
      </c>
      <c r="X282" s="173">
        <f>'тарифы 2018 (1)'!AJ282</f>
        <v>945.58</v>
      </c>
      <c r="Y282" s="173">
        <v>721</v>
      </c>
      <c r="Z282" s="173">
        <f>'тарифы 2018 (1)'!AN282</f>
        <v>1402.62</v>
      </c>
      <c r="AA282" s="173">
        <f>'тарифы 2018 (1)'!AP282</f>
        <v>1534.76</v>
      </c>
      <c r="AB282" s="173">
        <f>'тарифы 2018 (1)'!AR282</f>
        <v>1310</v>
      </c>
      <c r="AC282" s="173">
        <f>'тарифы 2018 (1)'!AT282</f>
        <v>1160.68</v>
      </c>
      <c r="AD282" s="173">
        <f>'тарифы 2018 (1)'!AV282</f>
        <v>1305.6000000000001</v>
      </c>
      <c r="AE282" s="173">
        <f>'тарифы 2018 (1)'!AX282</f>
        <v>1119.5588000000002</v>
      </c>
      <c r="AF282" s="173">
        <f>'тарифы 2018 (1)'!AZ282</f>
        <v>1633.8983050847457</v>
      </c>
      <c r="AG282" s="173">
        <f>'тарифы 2018 (1)'!BB282</f>
        <v>1701</v>
      </c>
      <c r="AH282" s="173">
        <f>'тарифы 2018 (1)'!BD282</f>
        <v>2289</v>
      </c>
      <c r="AI282" s="173">
        <f>'тарифы 2018 (1)'!BF282</f>
        <v>1270</v>
      </c>
      <c r="AJ282" s="173">
        <f>'тарифы 2018 (1)'!BH282</f>
        <v>1429</v>
      </c>
      <c r="AK282" s="173">
        <f>'тарифы 2018 (1)'!BJ282</f>
        <v>910.17</v>
      </c>
      <c r="AL282" s="173">
        <f>'тарифы 2018 (1)'!BL282</f>
        <v>830</v>
      </c>
      <c r="AM282" s="173">
        <f>'тарифы 2018 (1)'!BN282</f>
        <v>1299</v>
      </c>
      <c r="AN282" s="173">
        <f>'тарифы 2018 (1)'!BP282</f>
        <v>1943.7</v>
      </c>
      <c r="AO282" s="325">
        <f t="shared" si="27"/>
        <v>1437.5846291438777</v>
      </c>
      <c r="AP282" s="300" t="e">
        <f t="shared" si="28"/>
        <v>#REF!</v>
      </c>
    </row>
    <row r="283" spans="1:42" s="195" customFormat="1" ht="41.25" customHeight="1" thickBot="1" x14ac:dyDescent="0.3">
      <c r="A283" s="205">
        <v>207</v>
      </c>
      <c r="B283" s="24" t="s">
        <v>272</v>
      </c>
      <c r="C283" s="1390" t="s">
        <v>3</v>
      </c>
      <c r="D283" s="1390"/>
      <c r="E283" s="141" t="s">
        <v>8</v>
      </c>
      <c r="F283" s="224" t="e">
        <f>#REF!</f>
        <v>#REF!</v>
      </c>
      <c r="G283" s="141">
        <v>0.78</v>
      </c>
      <c r="H283" s="206" t="e">
        <f t="shared" si="26"/>
        <v>#REF!</v>
      </c>
      <c r="I283" s="206" t="e">
        <f>(H283*($I$9+#REF!))+H283</f>
        <v>#REF!</v>
      </c>
      <c r="J283" s="803" t="e">
        <f>'тарифы 2018 (1)'!J283</f>
        <v>#REF!</v>
      </c>
      <c r="K283" s="275" t="e">
        <f>ROUND(I283*#REF!*#REF!*#REF!,0)</f>
        <v>#REF!</v>
      </c>
      <c r="L283" s="173">
        <f>'тарифы 2018 (1)'!L283</f>
        <v>452</v>
      </c>
      <c r="M283" s="173">
        <f>'тарифы 2018 (1)'!N283</f>
        <v>338.90862294699531</v>
      </c>
      <c r="N283" s="173">
        <f>'тарифы 2018 (1)'!P283</f>
        <v>499</v>
      </c>
      <c r="O283" s="173">
        <f>'тарифы 2018 (1)'!R283</f>
        <v>449.66676363815822</v>
      </c>
      <c r="P283" s="173">
        <f>'тарифы 2018 (1)'!T283</f>
        <v>790</v>
      </c>
      <c r="Q283" s="173">
        <f>'тарифы 2018 (1)'!V283</f>
        <v>367.13412112221414</v>
      </c>
      <c r="R283" s="173">
        <f>'тарифы 2018 (1)'!X283</f>
        <v>392</v>
      </c>
      <c r="S283" s="173">
        <f>'тарифы 2018 (1)'!Z283</f>
        <v>601.13</v>
      </c>
      <c r="T283" s="173">
        <f>'тарифы 2018 (1)'!AB283</f>
        <v>830</v>
      </c>
      <c r="U283" s="173">
        <f>'тарифы 2018 (1)'!AD283</f>
        <v>511</v>
      </c>
      <c r="V283" s="173">
        <f>'тарифы 2018 (1)'!AF283</f>
        <v>374</v>
      </c>
      <c r="W283" s="173">
        <f>'тарифы 2018 (1)'!AH283</f>
        <v>286.60000000000002</v>
      </c>
      <c r="X283" s="173">
        <f>'тарифы 2018 (1)'!AJ283</f>
        <v>294.97000000000003</v>
      </c>
      <c r="Y283" s="173">
        <v>225</v>
      </c>
      <c r="Z283" s="173">
        <f>'тарифы 2018 (1)'!AN283</f>
        <v>437.62</v>
      </c>
      <c r="AA283" s="173">
        <f>'тарифы 2018 (1)'!AP283</f>
        <v>370.20899999999995</v>
      </c>
      <c r="AB283" s="173">
        <f>'тарифы 2018 (1)'!AR283</f>
        <v>409</v>
      </c>
      <c r="AC283" s="173">
        <f>'тарифы 2018 (1)'!AT283</f>
        <v>362.13</v>
      </c>
      <c r="AD283" s="173">
        <f>'тарифы 2018 (1)'!AV283</f>
        <v>408</v>
      </c>
      <c r="AE283" s="173">
        <f>'тарифы 2018 (1)'!AX283</f>
        <v>349.30614000000003</v>
      </c>
      <c r="AF283" s="173">
        <f>'тарифы 2018 (1)'!AZ283</f>
        <v>509.32203389830511</v>
      </c>
      <c r="AG283" s="173">
        <f>'тарифы 2018 (1)'!BB283</f>
        <v>531</v>
      </c>
      <c r="AH283" s="173">
        <f>'тарифы 2018 (1)'!BD283</f>
        <v>714</v>
      </c>
      <c r="AI283" s="173">
        <f>'тарифы 2018 (1)'!BF283</f>
        <v>396</v>
      </c>
      <c r="AJ283" s="173">
        <f>'тарифы 2018 (1)'!BH283</f>
        <v>446</v>
      </c>
      <c r="AK283" s="173">
        <f>'тарифы 2018 (1)'!BJ283</f>
        <v>283.89999999999998</v>
      </c>
      <c r="AL283" s="173">
        <f>'тарифы 2018 (1)'!BL283</f>
        <v>259</v>
      </c>
      <c r="AM283" s="173">
        <f>'тарифы 2018 (1)'!BN283</f>
        <v>405</v>
      </c>
      <c r="AN283" s="173">
        <f>'тарифы 2018 (1)'!BP283</f>
        <v>606.1</v>
      </c>
      <c r="AO283" s="325">
        <f t="shared" si="27"/>
        <v>444.75850626226458</v>
      </c>
      <c r="AP283" s="300" t="e">
        <f t="shared" si="28"/>
        <v>#REF!</v>
      </c>
    </row>
    <row r="284" spans="1:42" s="195" customFormat="1" ht="41.25" customHeight="1" thickBot="1" x14ac:dyDescent="0.3">
      <c r="A284" s="205">
        <v>208</v>
      </c>
      <c r="B284" s="24" t="s">
        <v>273</v>
      </c>
      <c r="C284" s="1390" t="s">
        <v>3</v>
      </c>
      <c r="D284" s="1390"/>
      <c r="E284" s="141" t="s">
        <v>8</v>
      </c>
      <c r="F284" s="224" t="e">
        <f>#REF!</f>
        <v>#REF!</v>
      </c>
      <c r="G284" s="141">
        <v>1.38</v>
      </c>
      <c r="H284" s="206" t="e">
        <f t="shared" si="26"/>
        <v>#REF!</v>
      </c>
      <c r="I284" s="206" t="e">
        <f>(H284*($I$9+#REF!))+H284</f>
        <v>#REF!</v>
      </c>
      <c r="J284" s="803" t="e">
        <f>'тарифы 2018 (1)'!J284</f>
        <v>#REF!</v>
      </c>
      <c r="K284" s="275" t="e">
        <f>ROUND(I284*#REF!*#REF!*#REF!,0)</f>
        <v>#REF!</v>
      </c>
      <c r="L284" s="173">
        <f>'тарифы 2018 (1)'!L284</f>
        <v>799</v>
      </c>
      <c r="M284" s="173">
        <f>'тарифы 2018 (1)'!N284</f>
        <v>599.60756367545321</v>
      </c>
      <c r="N284" s="173">
        <f>'тарифы 2018 (1)'!P284</f>
        <v>883</v>
      </c>
      <c r="O284" s="173">
        <f>'тарифы 2018 (1)'!R284</f>
        <v>795.56427412904907</v>
      </c>
      <c r="P284" s="173">
        <f>'тарифы 2018 (1)'!T284</f>
        <v>1398</v>
      </c>
      <c r="Q284" s="173">
        <f>'тарифы 2018 (1)'!V284</f>
        <v>649.54498352391727</v>
      </c>
      <c r="R284" s="173">
        <f>'тарифы 2018 (1)'!X284</f>
        <v>694</v>
      </c>
      <c r="S284" s="173">
        <f>'тарифы 2018 (1)'!Z284</f>
        <v>1063.54</v>
      </c>
      <c r="T284" s="173">
        <f>'тарифы 2018 (1)'!AB284</f>
        <v>1468</v>
      </c>
      <c r="U284" s="173">
        <f>'тарифы 2018 (1)'!AD284</f>
        <v>904</v>
      </c>
      <c r="V284" s="173">
        <f>'тарифы 2018 (1)'!AF284</f>
        <v>662</v>
      </c>
      <c r="W284" s="173">
        <f>'тарифы 2018 (1)'!AH284</f>
        <v>508.36</v>
      </c>
      <c r="X284" s="173">
        <f>'тарифы 2018 (1)'!AJ284</f>
        <v>521.95000000000005</v>
      </c>
      <c r="Y284" s="173">
        <v>398</v>
      </c>
      <c r="Z284" s="173">
        <f>'тарифы 2018 (1)'!AN284</f>
        <v>774.25</v>
      </c>
      <c r="AA284" s="173">
        <f>'тарифы 2018 (1)'!AP284</f>
        <v>655.3839999999999</v>
      </c>
      <c r="AB284" s="173">
        <f>'тарифы 2018 (1)'!AR284</f>
        <v>723</v>
      </c>
      <c r="AC284" s="173">
        <f>'тарифы 2018 (1)'!AT284</f>
        <v>640.69000000000005</v>
      </c>
      <c r="AD284" s="173">
        <f>'тарифы 2018 (1)'!AV284</f>
        <v>720</v>
      </c>
      <c r="AE284" s="173">
        <f>'тарифы 2018 (1)'!AX284</f>
        <v>495</v>
      </c>
      <c r="AF284" s="173">
        <f>'тарифы 2018 (1)'!AZ284</f>
        <v>845.76271186440681</v>
      </c>
      <c r="AG284" s="173">
        <f>'тарифы 2018 (1)'!BB284</f>
        <v>939</v>
      </c>
      <c r="AH284" s="173">
        <f>'тарифы 2018 (1)'!BD284</f>
        <v>1263</v>
      </c>
      <c r="AI284" s="173">
        <f>'тарифы 2018 (1)'!BF284</f>
        <v>701</v>
      </c>
      <c r="AJ284" s="173">
        <f>'тарифы 2018 (1)'!BH284</f>
        <v>789</v>
      </c>
      <c r="AK284" s="173">
        <f>'тарифы 2018 (1)'!BJ284</f>
        <v>502.54</v>
      </c>
      <c r="AL284" s="173">
        <f>'тарифы 2018 (1)'!BL284</f>
        <v>458</v>
      </c>
      <c r="AM284" s="173">
        <f>'тарифы 2018 (1)'!BN284</f>
        <v>717</v>
      </c>
      <c r="AN284" s="173">
        <f>'тарифы 2018 (1)'!BP284</f>
        <v>1072.5</v>
      </c>
      <c r="AO284" s="325">
        <f t="shared" si="27"/>
        <v>780.71357011009752</v>
      </c>
      <c r="AP284" s="300" t="e">
        <f t="shared" si="28"/>
        <v>#REF!</v>
      </c>
    </row>
    <row r="285" spans="1:42" s="195" customFormat="1" ht="41.25" customHeight="1" thickBot="1" x14ac:dyDescent="0.3">
      <c r="A285" s="205">
        <v>209</v>
      </c>
      <c r="B285" s="24" t="s">
        <v>274</v>
      </c>
      <c r="C285" s="1390" t="s">
        <v>3</v>
      </c>
      <c r="D285" s="1390"/>
      <c r="E285" s="141" t="s">
        <v>382</v>
      </c>
      <c r="F285" s="224" t="e">
        <f>#REF!</f>
        <v>#REF!</v>
      </c>
      <c r="G285" s="141">
        <v>0.77</v>
      </c>
      <c r="H285" s="206" t="e">
        <f t="shared" si="26"/>
        <v>#REF!</v>
      </c>
      <c r="I285" s="206" t="e">
        <f>(H285*($I$9+#REF!))+H285</f>
        <v>#REF!</v>
      </c>
      <c r="J285" s="803" t="e">
        <f>'тарифы 2018 (1)'!J285</f>
        <v>#REF!</v>
      </c>
      <c r="K285" s="275" t="e">
        <f>ROUND(I285*#REF!*#REF!*#REF!,0)</f>
        <v>#REF!</v>
      </c>
      <c r="L285" s="173">
        <f>'тарифы 2018 (1)'!L285</f>
        <v>391</v>
      </c>
      <c r="M285" s="173">
        <f>'тарифы 2018 (1)'!N285</f>
        <v>293.36874736417417</v>
      </c>
      <c r="N285" s="173">
        <f>'тарифы 2018 (1)'!P285</f>
        <v>437</v>
      </c>
      <c r="O285" s="173">
        <f>'тарифы 2018 (1)'!R285</f>
        <v>386.90517776528873</v>
      </c>
      <c r="P285" s="173">
        <f>'тарифы 2018 (1)'!T285</f>
        <v>679</v>
      </c>
      <c r="Q285" s="173">
        <f>'тарифы 2018 (1)'!V285</f>
        <v>315.66246394254881</v>
      </c>
      <c r="R285" s="173">
        <f>'тарифы 2018 (1)'!X285</f>
        <v>387</v>
      </c>
      <c r="S285" s="173">
        <f>'тарифы 2018 (1)'!Z285</f>
        <v>534.37</v>
      </c>
      <c r="T285" s="173">
        <f>'тарифы 2018 (1)'!AB285</f>
        <v>702</v>
      </c>
      <c r="U285" s="173">
        <f>'тарифы 2018 (1)'!AD285</f>
        <v>439</v>
      </c>
      <c r="V285" s="173">
        <f>'тарифы 2018 (1)'!AF285</f>
        <v>349</v>
      </c>
      <c r="W285" s="173">
        <f>'тарифы 2018 (1)'!AH285</f>
        <v>289.74</v>
      </c>
      <c r="X285" s="173">
        <f>'тарифы 2018 (1)'!AJ285</f>
        <v>257.32</v>
      </c>
      <c r="Y285" s="173">
        <v>222</v>
      </c>
      <c r="Z285" s="173">
        <f>'тарифы 2018 (1)'!AN285</f>
        <v>432.01</v>
      </c>
      <c r="AA285" s="173">
        <f>'тарифы 2018 (1)'!AP285</f>
        <v>366.06099999999998</v>
      </c>
      <c r="AB285" s="173">
        <f>'тарифы 2018 (1)'!AR285</f>
        <v>352</v>
      </c>
      <c r="AC285" s="173">
        <f>'тарифы 2018 (1)'!AT285</f>
        <v>334.65</v>
      </c>
      <c r="AD285" s="173">
        <f>'тарифы 2018 (1)'!AV285</f>
        <v>401.6</v>
      </c>
      <c r="AE285" s="173">
        <f>'тарифы 2018 (1)'!AX285</f>
        <v>344.82664000000005</v>
      </c>
      <c r="AF285" s="173">
        <f>'тарифы 2018 (1)'!AZ285</f>
        <v>483.05084745762713</v>
      </c>
      <c r="AG285" s="173">
        <f>'тарифы 2018 (1)'!BB285</f>
        <v>472</v>
      </c>
      <c r="AH285" s="173">
        <f>'тарифы 2018 (1)'!BD285</f>
        <v>614</v>
      </c>
      <c r="AI285" s="173">
        <f>'тарифы 2018 (1)'!BF285</f>
        <v>342</v>
      </c>
      <c r="AJ285" s="173">
        <f>'тарифы 2018 (1)'!BH285</f>
        <v>386</v>
      </c>
      <c r="AK285" s="173">
        <f>'тарифы 2018 (1)'!BJ285</f>
        <v>244.07</v>
      </c>
      <c r="AL285" s="173">
        <f>'тарифы 2018 (1)'!BL285</f>
        <v>255</v>
      </c>
      <c r="AM285" s="173">
        <f>'тарифы 2018 (1)'!BN285</f>
        <v>373</v>
      </c>
      <c r="AN285" s="173">
        <f>'тарифы 2018 (1)'!BP285</f>
        <v>544.5</v>
      </c>
      <c r="AO285" s="325">
        <f t="shared" si="27"/>
        <v>400.9701681561944</v>
      </c>
      <c r="AP285" s="300" t="e">
        <f t="shared" si="28"/>
        <v>#REF!</v>
      </c>
    </row>
    <row r="286" spans="1:42" s="195" customFormat="1" ht="41.25" customHeight="1" thickBot="1" x14ac:dyDescent="0.3">
      <c r="A286" s="205">
        <v>210</v>
      </c>
      <c r="B286" s="24" t="s">
        <v>275</v>
      </c>
      <c r="C286" s="1390" t="s">
        <v>3</v>
      </c>
      <c r="D286" s="1390"/>
      <c r="E286" s="141" t="s">
        <v>8</v>
      </c>
      <c r="F286" s="224" t="e">
        <f>#REF!</f>
        <v>#REF!</v>
      </c>
      <c r="G286" s="141">
        <v>1.04</v>
      </c>
      <c r="H286" s="206" t="e">
        <f t="shared" si="26"/>
        <v>#REF!</v>
      </c>
      <c r="I286" s="206" t="e">
        <f>(H286*($I$9+#REF!))+H286</f>
        <v>#REF!</v>
      </c>
      <c r="J286" s="803" t="e">
        <f>'тарифы 2018 (1)'!J286</f>
        <v>#REF!</v>
      </c>
      <c r="K286" s="275" t="e">
        <f>ROUND(I286*#REF!*#REF!*#REF!,0)</f>
        <v>#REF!</v>
      </c>
      <c r="L286" s="173">
        <f>'тарифы 2018 (1)'!L286</f>
        <v>528</v>
      </c>
      <c r="M286" s="173">
        <f>'тарифы 2018 (1)'!N286</f>
        <v>396.23830812823525</v>
      </c>
      <c r="N286" s="173">
        <f>'тарифы 2018 (1)'!P286</f>
        <v>590</v>
      </c>
      <c r="O286" s="173">
        <f>'тарифы 2018 (1)'!R286</f>
        <v>522.57322711155894</v>
      </c>
      <c r="P286" s="173">
        <f>'тарифы 2018 (1)'!T286</f>
        <v>918</v>
      </c>
      <c r="Q286" s="173">
        <f>'тарифы 2018 (1)'!V286</f>
        <v>426.34930194837767</v>
      </c>
      <c r="R286" s="173">
        <f>'тарифы 2018 (1)'!X286</f>
        <v>523</v>
      </c>
      <c r="S286" s="173">
        <f>'тарифы 2018 (1)'!Z286</f>
        <v>721.74</v>
      </c>
      <c r="T286" s="173">
        <f>'тарифы 2018 (1)'!AB286</f>
        <v>949</v>
      </c>
      <c r="U286" s="173">
        <f>'тарифы 2018 (1)'!AD286</f>
        <v>593</v>
      </c>
      <c r="V286" s="173">
        <f>'тарифы 2018 (1)'!AF286</f>
        <v>472</v>
      </c>
      <c r="W286" s="173">
        <f>'тарифы 2018 (1)'!AH286</f>
        <v>391.2</v>
      </c>
      <c r="X286" s="173">
        <f>'тарифы 2018 (1)'!AJ286</f>
        <v>348.32</v>
      </c>
      <c r="Y286" s="173">
        <v>300</v>
      </c>
      <c r="Z286" s="173">
        <f>'тарифы 2018 (1)'!AN286</f>
        <v>583.49</v>
      </c>
      <c r="AA286" s="173">
        <f>'тарифы 2018 (1)'!AP286</f>
        <v>493.61199999999997</v>
      </c>
      <c r="AB286" s="173">
        <f>'тарифы 2018 (1)'!AR286</f>
        <v>476</v>
      </c>
      <c r="AC286" s="173">
        <f>'тарифы 2018 (1)'!AT286</f>
        <v>452</v>
      </c>
      <c r="AD286" s="173">
        <f>'тарифы 2018 (1)'!AV286</f>
        <v>542.4</v>
      </c>
      <c r="AE286" s="173">
        <f>'тарифы 2018 (1)'!AX286</f>
        <v>465.73098000000005</v>
      </c>
      <c r="AF286" s="173">
        <f>'тарифы 2018 (1)'!AZ286</f>
        <v>633.05084745762713</v>
      </c>
      <c r="AG286" s="173">
        <f>'тарифы 2018 (1)'!BB286</f>
        <v>638</v>
      </c>
      <c r="AH286" s="173">
        <f>'тарифы 2018 (1)'!BD286</f>
        <v>829</v>
      </c>
      <c r="AI286" s="173">
        <f>'тарифы 2018 (1)'!BF286</f>
        <v>461</v>
      </c>
      <c r="AJ286" s="173">
        <f>'тарифы 2018 (1)'!BH286</f>
        <v>521</v>
      </c>
      <c r="AK286" s="173">
        <f>'тарифы 2018 (1)'!BJ286</f>
        <v>330.51</v>
      </c>
      <c r="AL286" s="173">
        <f>'тарифы 2018 (1)'!BL286</f>
        <v>345</v>
      </c>
      <c r="AM286" s="173">
        <f>'тарифы 2018 (1)'!BN286</f>
        <v>504</v>
      </c>
      <c r="AN286" s="173">
        <f>'тарифы 2018 (1)'!BP286</f>
        <v>734.80000000000007</v>
      </c>
      <c r="AO286" s="325">
        <f t="shared" si="27"/>
        <v>541.00050567744131</v>
      </c>
      <c r="AP286" s="300" t="e">
        <f t="shared" si="28"/>
        <v>#REF!</v>
      </c>
    </row>
    <row r="287" spans="1:42" s="195" customFormat="1" ht="41.25" customHeight="1" thickBot="1" x14ac:dyDescent="0.3">
      <c r="A287" s="205">
        <v>211</v>
      </c>
      <c r="B287" s="24" t="s">
        <v>276</v>
      </c>
      <c r="C287" s="1390" t="s">
        <v>3</v>
      </c>
      <c r="D287" s="1390"/>
      <c r="E287" s="141" t="s">
        <v>8</v>
      </c>
      <c r="F287" s="224" t="e">
        <f>#REF!</f>
        <v>#REF!</v>
      </c>
      <c r="G287" s="141">
        <v>0.96</v>
      </c>
      <c r="H287" s="206" t="e">
        <f t="shared" si="26"/>
        <v>#REF!</v>
      </c>
      <c r="I287" s="206" t="e">
        <f>(H287*($I$9+#REF!))+H287</f>
        <v>#REF!</v>
      </c>
      <c r="J287" s="803" t="e">
        <f>'тарифы 2018 (1)'!J287</f>
        <v>#REF!</v>
      </c>
      <c r="K287" s="275" t="e">
        <f>ROUND(I287*#REF!*#REF!*#REF!,0)</f>
        <v>#REF!</v>
      </c>
      <c r="L287" s="173">
        <f>'тарифы 2018 (1)'!L287</f>
        <v>487</v>
      </c>
      <c r="M287" s="173">
        <f>'тарифы 2018 (1)'!N287</f>
        <v>365.75843827221718</v>
      </c>
      <c r="N287" s="173">
        <f>'тарифы 2018 (1)'!P287</f>
        <v>545</v>
      </c>
      <c r="O287" s="173">
        <f>'тарифы 2018 (1)'!R287</f>
        <v>482.37528656451582</v>
      </c>
      <c r="P287" s="173">
        <f>'тарифы 2018 (1)'!T287</f>
        <v>847</v>
      </c>
      <c r="Q287" s="173">
        <f>'тарифы 2018 (1)'!V287</f>
        <v>393.55320179850241</v>
      </c>
      <c r="R287" s="173"/>
      <c r="S287" s="173">
        <f>'тарифы 2018 (1)'!Z287</f>
        <v>666.22</v>
      </c>
      <c r="T287" s="173">
        <f>'тарифы 2018 (1)'!AB287</f>
        <v>876</v>
      </c>
      <c r="U287" s="173">
        <f>'тарифы 2018 (1)'!AD287</f>
        <v>548</v>
      </c>
      <c r="V287" s="173">
        <f>'тарифы 2018 (1)'!AF287</f>
        <v>436</v>
      </c>
      <c r="W287" s="173">
        <f>'тарифы 2018 (1)'!AH287</f>
        <v>360.87</v>
      </c>
      <c r="X287" s="173">
        <f>'тарифы 2018 (1)'!AJ287</f>
        <v>321.12</v>
      </c>
      <c r="Y287" s="173">
        <v>277</v>
      </c>
      <c r="Z287" s="173">
        <f>'тарифы 2018 (1)'!AN287</f>
        <v>538.61</v>
      </c>
      <c r="AA287" s="173">
        <f>'тарифы 2018 (1)'!AP287</f>
        <v>456.28</v>
      </c>
      <c r="AB287" s="173">
        <f>'тарифы 2018 (1)'!AR287</f>
        <v>439</v>
      </c>
      <c r="AC287" s="173">
        <f>'тарифы 2018 (1)'!AT287</f>
        <v>417.23</v>
      </c>
      <c r="AD287" s="173">
        <f>'тарифы 2018 (1)'!AV287</f>
        <v>500.8</v>
      </c>
      <c r="AE287" s="173">
        <f>'тарифы 2018 (1)'!AX287</f>
        <v>429.90551999999997</v>
      </c>
      <c r="AF287" s="173">
        <f>'тарифы 2018 (1)'!AZ287</f>
        <v>597.45762711864404</v>
      </c>
      <c r="AG287" s="173">
        <f>'тарифы 2018 (1)'!BB287</f>
        <v>589</v>
      </c>
      <c r="AH287" s="173">
        <f>'тарифы 2018 (1)'!BD287</f>
        <v>766</v>
      </c>
      <c r="AI287" s="173">
        <f>'тарифы 2018 (1)'!BF287</f>
        <v>426</v>
      </c>
      <c r="AJ287" s="173">
        <f>'тарифы 2018 (1)'!BH287</f>
        <v>481</v>
      </c>
      <c r="AK287" s="173">
        <f>'тарифы 2018 (1)'!BJ287</f>
        <v>305.08</v>
      </c>
      <c r="AL287" s="173">
        <f>'тарифы 2018 (1)'!BL287</f>
        <v>319</v>
      </c>
      <c r="AM287" s="173">
        <f>'тарифы 2018 (1)'!BN287</f>
        <v>465</v>
      </c>
      <c r="AN287" s="173">
        <f>'тарифы 2018 (1)'!BP287</f>
        <v>678.7</v>
      </c>
      <c r="AO287" s="325">
        <f t="shared" si="27"/>
        <v>500.53428834835279</v>
      </c>
      <c r="AP287" s="300" t="e">
        <f t="shared" si="28"/>
        <v>#REF!</v>
      </c>
    </row>
    <row r="288" spans="1:42" s="195" customFormat="1" ht="41.25" customHeight="1" thickBot="1" x14ac:dyDescent="0.3">
      <c r="A288" s="205">
        <v>212</v>
      </c>
      <c r="B288" s="24" t="s">
        <v>277</v>
      </c>
      <c r="C288" s="1390" t="s">
        <v>3</v>
      </c>
      <c r="D288" s="1390"/>
      <c r="E288" s="141" t="s">
        <v>8</v>
      </c>
      <c r="F288" s="224" t="e">
        <f>#REF!</f>
        <v>#REF!</v>
      </c>
      <c r="G288" s="141">
        <v>0.6</v>
      </c>
      <c r="H288" s="206" t="e">
        <f t="shared" si="26"/>
        <v>#REF!</v>
      </c>
      <c r="I288" s="206" t="e">
        <f>(H288*($I$9+#REF!))+H288</f>
        <v>#REF!</v>
      </c>
      <c r="J288" s="803" t="e">
        <f>'тарифы 2018 (1)'!J288</f>
        <v>#REF!</v>
      </c>
      <c r="K288" s="275" t="e">
        <f>ROUND(I288*#REF!*#REF!*#REF!,0)</f>
        <v>#REF!</v>
      </c>
      <c r="L288" s="173">
        <f>'тарифы 2018 (1)'!L288</f>
        <v>304</v>
      </c>
      <c r="M288" s="173">
        <f>'тарифы 2018 (1)'!N288</f>
        <v>228.59902392013575</v>
      </c>
      <c r="N288" s="173">
        <f>'тарифы 2018 (1)'!P288</f>
        <v>341</v>
      </c>
      <c r="O288" s="173">
        <f>'тарифы 2018 (1)'!R288</f>
        <v>301.48455410282241</v>
      </c>
      <c r="P288" s="173">
        <f>'тарифы 2018 (1)'!T288</f>
        <v>529</v>
      </c>
      <c r="Q288" s="173">
        <f>'тарифы 2018 (1)'!V288</f>
        <v>245.97075112406401</v>
      </c>
      <c r="R288" s="173">
        <f>'тарифы 2018 (1)'!X288</f>
        <v>302</v>
      </c>
      <c r="S288" s="173">
        <f>'тарифы 2018 (1)'!Z288</f>
        <v>416.39</v>
      </c>
      <c r="T288" s="173">
        <f>'тарифы 2018 (1)'!AB288</f>
        <v>548</v>
      </c>
      <c r="U288" s="173">
        <f>'тарифы 2018 (1)'!AD288</f>
        <v>342</v>
      </c>
      <c r="V288" s="173">
        <f>'тарифы 2018 (1)'!AF288</f>
        <v>272</v>
      </c>
      <c r="W288" s="173">
        <f>'тарифы 2018 (1)'!AH288</f>
        <v>225.94</v>
      </c>
      <c r="X288" s="173">
        <f>'тарифы 2018 (1)'!AJ288</f>
        <v>200.83</v>
      </c>
      <c r="Y288" s="173">
        <v>173</v>
      </c>
      <c r="Z288" s="173">
        <f>'тарифы 2018 (1)'!AN288</f>
        <v>336.63</v>
      </c>
      <c r="AA288" s="173">
        <f>'тарифы 2018 (1)'!AP288</f>
        <v>285.17499999999995</v>
      </c>
      <c r="AB288" s="173">
        <f>'тарифы 2018 (1)'!AR288</f>
        <v>274</v>
      </c>
      <c r="AC288" s="173">
        <f>'тарифы 2018 (1)'!AT288</f>
        <v>260.77</v>
      </c>
      <c r="AD288" s="173">
        <f>'тарифы 2018 (1)'!AV288</f>
        <v>313.60000000000002</v>
      </c>
      <c r="AE288" s="173">
        <f>'тарифы 2018 (1)'!AX288</f>
        <v>268.69622000000004</v>
      </c>
      <c r="AF288" s="173">
        <f>'тарифы 2018 (1)'!AZ288</f>
        <v>376.27118644067792</v>
      </c>
      <c r="AG288" s="173">
        <f>'тарифы 2018 (1)'!BB288</f>
        <v>368</v>
      </c>
      <c r="AH288" s="173">
        <f>'тарифы 2018 (1)'!BD288</f>
        <v>478</v>
      </c>
      <c r="AI288" s="173">
        <f>'тарифы 2018 (1)'!BF288</f>
        <v>266</v>
      </c>
      <c r="AJ288" s="173">
        <f>'тарифы 2018 (1)'!BH288</f>
        <v>301</v>
      </c>
      <c r="AK288" s="173">
        <f>'тарифы 2018 (1)'!BJ288</f>
        <v>190.68</v>
      </c>
      <c r="AL288" s="173">
        <f>'тарифы 2018 (1)'!BL288</f>
        <v>199</v>
      </c>
      <c r="AM288" s="173">
        <f>'тарифы 2018 (1)'!BN288</f>
        <v>291</v>
      </c>
      <c r="AN288" s="173">
        <f>'тарифы 2018 (1)'!BP288</f>
        <v>423.50000000000006</v>
      </c>
      <c r="AO288" s="325">
        <f t="shared" si="27"/>
        <v>312.50126674440355</v>
      </c>
      <c r="AP288" s="300" t="e">
        <f t="shared" si="28"/>
        <v>#REF!</v>
      </c>
    </row>
    <row r="289" spans="1:42" s="195" customFormat="1" ht="41.25" customHeight="1" thickBot="1" x14ac:dyDescent="0.3">
      <c r="A289" s="205">
        <v>213</v>
      </c>
      <c r="B289" s="24" t="s">
        <v>278</v>
      </c>
      <c r="C289" s="1390" t="s">
        <v>3</v>
      </c>
      <c r="D289" s="1390"/>
      <c r="E289" s="141" t="s">
        <v>8</v>
      </c>
      <c r="F289" s="224" t="e">
        <f>#REF!</f>
        <v>#REF!</v>
      </c>
      <c r="G289" s="141">
        <v>0.34</v>
      </c>
      <c r="H289" s="206" t="e">
        <f t="shared" si="26"/>
        <v>#REF!</v>
      </c>
      <c r="I289" s="206" t="e">
        <f>(H289*($I$9+#REF!))+H289</f>
        <v>#REF!</v>
      </c>
      <c r="J289" s="803" t="e">
        <f>'тарифы 2018 (1)'!J289</f>
        <v>#REF!</v>
      </c>
      <c r="K289" s="275" t="e">
        <f>ROUND(I289*#REF!*#REF!*#REF!,0)</f>
        <v>#REF!</v>
      </c>
      <c r="L289" s="173">
        <f>'тарифы 2018 (1)'!L289</f>
        <v>172</v>
      </c>
      <c r="M289" s="173">
        <f>'тарифы 2018 (1)'!N289</f>
        <v>129.53944688807692</v>
      </c>
      <c r="N289" s="173">
        <f>'тарифы 2018 (1)'!P289</f>
        <v>193</v>
      </c>
      <c r="O289" s="173">
        <f>'тарифы 2018 (1)'!R289</f>
        <v>170.84124732493271</v>
      </c>
      <c r="P289" s="173">
        <f>'тарифы 2018 (1)'!T289</f>
        <v>300</v>
      </c>
      <c r="Q289" s="173">
        <f>'тарифы 2018 (1)'!V289</f>
        <v>139.3834256369696</v>
      </c>
      <c r="R289" s="173">
        <f>'тарифы 2018 (1)'!X289</f>
        <v>1257</v>
      </c>
      <c r="S289" s="173">
        <f>'тарифы 2018 (1)'!Z289</f>
        <v>235.95</v>
      </c>
      <c r="T289" s="173">
        <f>'тарифы 2018 (1)'!AB289</f>
        <v>310</v>
      </c>
      <c r="U289" s="173">
        <f>'тарифы 2018 (1)'!AD289</f>
        <v>194</v>
      </c>
      <c r="V289" s="173">
        <f>'тарифы 2018 (1)'!AF289</f>
        <v>154</v>
      </c>
      <c r="W289" s="173">
        <f>'тарифы 2018 (1)'!AH289</f>
        <v>127.61</v>
      </c>
      <c r="X289" s="173">
        <f>'тарифы 2018 (1)'!AJ289</f>
        <v>114.01</v>
      </c>
      <c r="Y289" s="173">
        <v>721</v>
      </c>
      <c r="Z289" s="173">
        <f>'тарифы 2018 (1)'!AN289</f>
        <v>190.76</v>
      </c>
      <c r="AA289" s="173">
        <f>'тарифы 2018 (1)'!AP289</f>
        <v>1187.365</v>
      </c>
      <c r="AB289" s="173">
        <f>'тарифы 2018 (1)'!AR289</f>
        <v>155</v>
      </c>
      <c r="AC289" s="173">
        <f>'тарифы 2018 (1)'!AT289</f>
        <v>147.77000000000001</v>
      </c>
      <c r="AD289" s="173">
        <f>'тарифы 2018 (1)'!AV289</f>
        <v>177.60000000000002</v>
      </c>
      <c r="AE289" s="173">
        <f>'тарифы 2018 (1)'!AX289</f>
        <v>1119.5588</v>
      </c>
      <c r="AF289" s="173">
        <f>'тарифы 2018 (1)'!AZ289</f>
        <v>173.72881355932205</v>
      </c>
      <c r="AG289" s="173">
        <f>'тарифы 2018 (1)'!BB289</f>
        <v>208</v>
      </c>
      <c r="AH289" s="173">
        <f>'тарифы 2018 (1)'!BD289</f>
        <v>271</v>
      </c>
      <c r="AI289" s="173">
        <f>'тарифы 2018 (1)'!BF289</f>
        <v>151</v>
      </c>
      <c r="AJ289" s="173">
        <f>'тарифы 2018 (1)'!BH289</f>
        <v>170</v>
      </c>
      <c r="AK289" s="173">
        <f>'тарифы 2018 (1)'!BJ289</f>
        <v>107.63</v>
      </c>
      <c r="AL289" s="173">
        <f>'тарифы 2018 (1)'!BL289</f>
        <v>113</v>
      </c>
      <c r="AM289" s="173">
        <f>'тарифы 2018 (1)'!BN289</f>
        <v>165</v>
      </c>
      <c r="AN289" s="173">
        <f>'тарифы 2018 (1)'!BP289</f>
        <v>239.8</v>
      </c>
      <c r="AO289" s="325">
        <f t="shared" si="27"/>
        <v>303.29471494514831</v>
      </c>
      <c r="AP289" s="300" t="e">
        <f t="shared" si="28"/>
        <v>#REF!</v>
      </c>
    </row>
    <row r="290" spans="1:42" s="195" customFormat="1" ht="41.25" customHeight="1" thickBot="1" x14ac:dyDescent="0.3">
      <c r="A290" s="205">
        <v>214</v>
      </c>
      <c r="B290" s="24" t="s">
        <v>279</v>
      </c>
      <c r="C290" s="1390" t="s">
        <v>3</v>
      </c>
      <c r="D290" s="1390"/>
      <c r="E290" s="141" t="s">
        <v>8</v>
      </c>
      <c r="F290" s="224" t="e">
        <f>#REF!</f>
        <v>#REF!</v>
      </c>
      <c r="G290" s="141">
        <v>1.04</v>
      </c>
      <c r="H290" s="206" t="e">
        <f t="shared" si="26"/>
        <v>#REF!</v>
      </c>
      <c r="I290" s="206" t="e">
        <f>(H290*($I$9+#REF!))+H290</f>
        <v>#REF!</v>
      </c>
      <c r="J290" s="803" t="e">
        <f>'тарифы 2018 (1)'!J290</f>
        <v>#REF!</v>
      </c>
      <c r="K290" s="275" t="e">
        <f>ROUND(I290*#REF!*#REF!*#REF!,0)</f>
        <v>#REF!</v>
      </c>
      <c r="L290" s="173">
        <f>'тарифы 2018 (1)'!L290</f>
        <v>528</v>
      </c>
      <c r="M290" s="173">
        <f>'тарифы 2018 (1)'!N290</f>
        <v>396.23830812823525</v>
      </c>
      <c r="N290" s="173">
        <f>'тарифы 2018 (1)'!P290</f>
        <v>590</v>
      </c>
      <c r="O290" s="173">
        <f>'тарифы 2018 (1)'!R290</f>
        <v>522.57322711155894</v>
      </c>
      <c r="P290" s="173">
        <f>'тарифы 2018 (1)'!T290</f>
        <v>918</v>
      </c>
      <c r="Q290" s="173">
        <f>'тарифы 2018 (1)'!V290</f>
        <v>426.34930194837767</v>
      </c>
      <c r="R290" s="173">
        <f>'тарифы 2018 (1)'!X290</f>
        <v>523</v>
      </c>
      <c r="S290" s="173">
        <f>'тарифы 2018 (1)'!Z290</f>
        <v>721.74</v>
      </c>
      <c r="T290" s="173">
        <f>'тарифы 2018 (1)'!AB290</f>
        <v>949</v>
      </c>
      <c r="U290" s="173">
        <f>'тарифы 2018 (1)'!AD290</f>
        <v>593</v>
      </c>
      <c r="V290" s="173">
        <f>'тарифы 2018 (1)'!AF290</f>
        <v>472</v>
      </c>
      <c r="W290" s="173">
        <f>'тарифы 2018 (1)'!AH290</f>
        <v>391.2</v>
      </c>
      <c r="X290" s="173">
        <f>'тарифы 2018 (1)'!AJ290</f>
        <v>348.32</v>
      </c>
      <c r="Y290" s="173">
        <v>300</v>
      </c>
      <c r="Z290" s="173">
        <f>'тарифы 2018 (1)'!AN290</f>
        <v>583.49</v>
      </c>
      <c r="AA290" s="173">
        <f>'тарифы 2018 (1)'!AP290</f>
        <v>493.61199999999997</v>
      </c>
      <c r="AB290" s="173">
        <f>'тарифы 2018 (1)'!AR290</f>
        <v>476</v>
      </c>
      <c r="AC290" s="173">
        <f>'тарифы 2018 (1)'!AT290</f>
        <v>452</v>
      </c>
      <c r="AD290" s="173">
        <f>'тарифы 2018 (1)'!AV290</f>
        <v>542.4</v>
      </c>
      <c r="AE290" s="173">
        <f>'тарифы 2018 (1)'!AX290</f>
        <v>465.73098000000005</v>
      </c>
      <c r="AF290" s="173">
        <f>'тарифы 2018 (1)'!AZ290</f>
        <v>633.05084745762713</v>
      </c>
      <c r="AG290" s="173">
        <f>'тарифы 2018 (1)'!BB290</f>
        <v>638</v>
      </c>
      <c r="AH290" s="173">
        <f>'тарифы 2018 (1)'!BD290</f>
        <v>829</v>
      </c>
      <c r="AI290" s="173">
        <f>'тарифы 2018 (1)'!BF290</f>
        <v>461</v>
      </c>
      <c r="AJ290" s="173">
        <f>'тарифы 2018 (1)'!BH290</f>
        <v>521</v>
      </c>
      <c r="AK290" s="173">
        <f>'тарифы 2018 (1)'!BJ290</f>
        <v>330.51</v>
      </c>
      <c r="AL290" s="173">
        <f>'тарифы 2018 (1)'!BL290</f>
        <v>345</v>
      </c>
      <c r="AM290" s="173">
        <f>'тарифы 2018 (1)'!BN290</f>
        <v>504</v>
      </c>
      <c r="AN290" s="173">
        <f>'тарифы 2018 (1)'!BP290</f>
        <v>734.80000000000007</v>
      </c>
      <c r="AO290" s="325">
        <f t="shared" si="27"/>
        <v>541.00050567744131</v>
      </c>
      <c r="AP290" s="300" t="e">
        <f t="shared" si="28"/>
        <v>#REF!</v>
      </c>
    </row>
    <row r="291" spans="1:42" s="195" customFormat="1" ht="41.25" customHeight="1" thickBot="1" x14ac:dyDescent="0.3">
      <c r="A291" s="205">
        <v>215</v>
      </c>
      <c r="B291" s="24" t="s">
        <v>280</v>
      </c>
      <c r="C291" s="1390" t="s">
        <v>3</v>
      </c>
      <c r="D291" s="1390"/>
      <c r="E291" s="141" t="s">
        <v>8</v>
      </c>
      <c r="F291" s="224" t="e">
        <f>#REF!</f>
        <v>#REF!</v>
      </c>
      <c r="G291" s="141">
        <v>1.18</v>
      </c>
      <c r="H291" s="206" t="e">
        <f t="shared" si="26"/>
        <v>#REF!</v>
      </c>
      <c r="I291" s="206" t="e">
        <f>(H291*($I$9+#REF!))+H291</f>
        <v>#REF!</v>
      </c>
      <c r="J291" s="803" t="e">
        <f>'тарифы 2018 (1)'!J291</f>
        <v>#REF!</v>
      </c>
      <c r="K291" s="275" t="e">
        <f>ROUND(I291*#REF!*#REF!*#REF!,0)</f>
        <v>#REF!</v>
      </c>
      <c r="L291" s="173">
        <f>'тарифы 2018 (1)'!L291</f>
        <v>599</v>
      </c>
      <c r="M291" s="173">
        <f>'тарифы 2018 (1)'!N291</f>
        <v>449.57808037626694</v>
      </c>
      <c r="N291" s="173">
        <f>'тарифы 2018 (1)'!P291</f>
        <v>670</v>
      </c>
      <c r="O291" s="173">
        <f>'тарифы 2018 (1)'!R291</f>
        <v>592.91962306888399</v>
      </c>
      <c r="P291" s="173">
        <f>'тарифы 2018 (1)'!T291</f>
        <v>1041</v>
      </c>
      <c r="Q291" s="173">
        <f>'тарифы 2018 (1)'!V291</f>
        <v>483.74247721065922</v>
      </c>
      <c r="R291" s="173">
        <f>'тарифы 2018 (1)'!X291</f>
        <v>513</v>
      </c>
      <c r="S291" s="173">
        <f>'тарифы 2018 (1)'!Z291</f>
        <v>818.9</v>
      </c>
      <c r="T291" s="173">
        <f>'тарифы 2018 (1)'!AB291</f>
        <v>1076</v>
      </c>
      <c r="U291" s="173">
        <f>'тарифы 2018 (1)'!AD291</f>
        <v>673</v>
      </c>
      <c r="V291" s="173">
        <f>'тарифы 2018 (1)'!AF291</f>
        <v>536</v>
      </c>
      <c r="W291" s="173">
        <f>'тарифы 2018 (1)'!AH291</f>
        <v>443.5</v>
      </c>
      <c r="X291" s="173">
        <f>'тарифы 2018 (1)'!AJ291</f>
        <v>395.39</v>
      </c>
      <c r="Y291" s="173">
        <v>340</v>
      </c>
      <c r="Z291" s="173">
        <f>'тарифы 2018 (1)'!AN291</f>
        <v>662.04</v>
      </c>
      <c r="AA291" s="173">
        <f>'тарифы 2018 (1)'!AP291</f>
        <v>561.01699999999994</v>
      </c>
      <c r="AB291" s="173">
        <f>'тарифы 2018 (1)'!AR291</f>
        <v>540</v>
      </c>
      <c r="AC291" s="173">
        <f>'тарифы 2018 (1)'!AT291</f>
        <v>512.84</v>
      </c>
      <c r="AD291" s="173">
        <f>'тарифы 2018 (1)'!AV291</f>
        <v>616</v>
      </c>
      <c r="AE291" s="173">
        <f>'тарифы 2018 (1)'!AX291</f>
        <v>528.43344000000002</v>
      </c>
      <c r="AF291" s="173">
        <f>'тарифы 2018 (1)'!AZ291</f>
        <v>727.11864406779659</v>
      </c>
      <c r="AG291" s="173">
        <f>'тарифы 2018 (1)'!BB291</f>
        <v>724</v>
      </c>
      <c r="AH291" s="173">
        <f>'тарифы 2018 (1)'!BD291</f>
        <v>941</v>
      </c>
      <c r="AI291" s="173">
        <f>'тарифы 2018 (1)'!BF291</f>
        <v>524</v>
      </c>
      <c r="AJ291" s="173">
        <f>'тарифы 2018 (1)'!BH291</f>
        <v>591</v>
      </c>
      <c r="AK291" s="173">
        <f>'тарифы 2018 (1)'!BJ291</f>
        <v>374.58</v>
      </c>
      <c r="AL291" s="173">
        <f>'тарифы 2018 (1)'!BL291</f>
        <v>392</v>
      </c>
      <c r="AM291" s="173">
        <f>'тарифы 2018 (1)'!BN291</f>
        <v>572</v>
      </c>
      <c r="AN291" s="173">
        <f>'тарифы 2018 (1)'!BP291</f>
        <v>833.80000000000007</v>
      </c>
      <c r="AO291" s="325">
        <f t="shared" si="27"/>
        <v>611.44342292150361</v>
      </c>
      <c r="AP291" s="300" t="e">
        <f t="shared" si="28"/>
        <v>#REF!</v>
      </c>
    </row>
    <row r="292" spans="1:42" s="195" customFormat="1" ht="41.25" customHeight="1" thickBot="1" x14ac:dyDescent="0.3">
      <c r="A292" s="205">
        <v>216</v>
      </c>
      <c r="B292" s="24" t="s">
        <v>281</v>
      </c>
      <c r="C292" s="1390" t="s">
        <v>3</v>
      </c>
      <c r="D292" s="1390"/>
      <c r="E292" s="141" t="s">
        <v>8</v>
      </c>
      <c r="F292" s="224" t="e">
        <f>#REF!</f>
        <v>#REF!</v>
      </c>
      <c r="G292" s="141">
        <v>0.68</v>
      </c>
      <c r="H292" s="206" t="e">
        <f t="shared" si="26"/>
        <v>#REF!</v>
      </c>
      <c r="I292" s="206" t="e">
        <f>(H292*($I$9+#REF!))+H292</f>
        <v>#REF!</v>
      </c>
      <c r="J292" s="803" t="e">
        <f>'тарифы 2018 (1)'!J292</f>
        <v>#REF!</v>
      </c>
      <c r="K292" s="275" t="e">
        <f>ROUND(I292*#REF!*#REF!*#REF!,0)</f>
        <v>#REF!</v>
      </c>
      <c r="L292" s="173">
        <f>'тарифы 2018 (1)'!L292</f>
        <v>345</v>
      </c>
      <c r="M292" s="173">
        <f>'тарифы 2018 (1)'!N292</f>
        <v>259.07889377615385</v>
      </c>
      <c r="N292" s="173">
        <f>'тарифы 2018 (1)'!P292</f>
        <v>386</v>
      </c>
      <c r="O292" s="173">
        <f>'тарифы 2018 (1)'!R292</f>
        <v>341.68249464986542</v>
      </c>
      <c r="P292" s="173">
        <f>'тарифы 2018 (1)'!T292</f>
        <v>600</v>
      </c>
      <c r="Q292" s="173">
        <f>'тарифы 2018 (1)'!V292</f>
        <v>278.76685127393921</v>
      </c>
      <c r="R292" s="173">
        <f>'тарифы 2018 (1)'!X292</f>
        <v>342</v>
      </c>
      <c r="S292" s="173">
        <f>'тарифы 2018 (1)'!Z292</f>
        <v>471.91</v>
      </c>
      <c r="T292" s="173">
        <f>'тарифы 2018 (1)'!AB292</f>
        <v>621</v>
      </c>
      <c r="U292" s="173">
        <f>'тарифы 2018 (1)'!AD292</f>
        <v>388</v>
      </c>
      <c r="V292" s="173">
        <f>'тарифы 2018 (1)'!AF292</f>
        <v>309</v>
      </c>
      <c r="W292" s="173">
        <f>'тарифы 2018 (1)'!AH292</f>
        <v>256.27</v>
      </c>
      <c r="X292" s="173">
        <f>'тарифы 2018 (1)'!AJ292</f>
        <v>228.03</v>
      </c>
      <c r="Y292" s="173">
        <v>196</v>
      </c>
      <c r="Z292" s="173">
        <f>'тарифы 2018 (1)'!AN292</f>
        <v>381.51</v>
      </c>
      <c r="AA292" s="173">
        <f>'тарифы 2018 (1)'!AP292</f>
        <v>322.50699999999995</v>
      </c>
      <c r="AB292" s="173">
        <f>'тарифы 2018 (1)'!AR292</f>
        <v>311</v>
      </c>
      <c r="AC292" s="173">
        <f>'тарифы 2018 (1)'!AT292</f>
        <v>295.54000000000002</v>
      </c>
      <c r="AD292" s="173">
        <f>'тарифы 2018 (1)'!AV292</f>
        <v>355.20000000000005</v>
      </c>
      <c r="AE292" s="173">
        <f>'тарифы 2018 (1)'!AX292</f>
        <v>304.52168</v>
      </c>
      <c r="AF292" s="173">
        <f>'тарифы 2018 (1)'!AZ292</f>
        <v>425.42372881355936</v>
      </c>
      <c r="AG292" s="173">
        <f>'тарифы 2018 (1)'!BB292</f>
        <v>417</v>
      </c>
      <c r="AH292" s="173">
        <f>'тарифы 2018 (1)'!BD292</f>
        <v>542</v>
      </c>
      <c r="AI292" s="173">
        <f>'тарифы 2018 (1)'!BF292</f>
        <v>302</v>
      </c>
      <c r="AJ292" s="173">
        <f>'тарифы 2018 (1)'!BH292</f>
        <v>341</v>
      </c>
      <c r="AK292" s="173">
        <f>'тарифы 2018 (1)'!BJ292</f>
        <v>216.1</v>
      </c>
      <c r="AL292" s="173">
        <f>'тарифы 2018 (1)'!BL292</f>
        <v>225</v>
      </c>
      <c r="AM292" s="173">
        <f>'тарифы 2018 (1)'!BN292</f>
        <v>330</v>
      </c>
      <c r="AN292" s="173">
        <f>'тарифы 2018 (1)'!BP292</f>
        <v>480.70000000000005</v>
      </c>
      <c r="AO292" s="325">
        <f t="shared" si="27"/>
        <v>354.21519477632813</v>
      </c>
      <c r="AP292" s="300" t="e">
        <f t="shared" si="28"/>
        <v>#REF!</v>
      </c>
    </row>
    <row r="293" spans="1:42" s="195" customFormat="1" ht="41.25" customHeight="1" thickBot="1" x14ac:dyDescent="0.3">
      <c r="A293" s="205">
        <v>217</v>
      </c>
      <c r="B293" s="24" t="s">
        <v>282</v>
      </c>
      <c r="C293" s="1390" t="s">
        <v>3</v>
      </c>
      <c r="D293" s="1390"/>
      <c r="E293" s="141" t="s">
        <v>8</v>
      </c>
      <c r="F293" s="224" t="e">
        <f>#REF!</f>
        <v>#REF!</v>
      </c>
      <c r="G293" s="141">
        <v>1.44</v>
      </c>
      <c r="H293" s="206" t="e">
        <f t="shared" si="26"/>
        <v>#REF!</v>
      </c>
      <c r="I293" s="206" t="e">
        <f>(H293*($I$9+#REF!))+H293</f>
        <v>#REF!</v>
      </c>
      <c r="J293" s="803" t="e">
        <f>'тарифы 2018 (1)'!J293</f>
        <v>#REF!</v>
      </c>
      <c r="K293" s="275" t="e">
        <f>ROUND(I293*#REF!*#REF!*#REF!,0)</f>
        <v>#REF!</v>
      </c>
      <c r="L293" s="173">
        <f>'тарифы 2018 (1)'!L293</f>
        <v>730</v>
      </c>
      <c r="M293" s="173">
        <f>'тарифы 2018 (1)'!N293</f>
        <v>548.63765740832559</v>
      </c>
      <c r="N293" s="173">
        <f>'тарифы 2018 (1)'!P293</f>
        <v>817</v>
      </c>
      <c r="O293" s="173">
        <f>'тарифы 2018 (1)'!R293</f>
        <v>723.56292984677373</v>
      </c>
      <c r="P293" s="173">
        <f>'тарифы 2018 (1)'!T293</f>
        <v>1271</v>
      </c>
      <c r="Q293" s="173">
        <f>'тарифы 2018 (1)'!V293</f>
        <v>590.32980269775362</v>
      </c>
      <c r="R293" s="173">
        <f>'тарифы 2018 (1)'!X293</f>
        <v>724</v>
      </c>
      <c r="S293" s="173">
        <f>'тарифы 2018 (1)'!Z293</f>
        <v>999.33</v>
      </c>
      <c r="T293" s="173">
        <f>'тарифы 2018 (1)'!AB293</f>
        <v>1313</v>
      </c>
      <c r="U293" s="173">
        <f>'тарифы 2018 (1)'!AD293</f>
        <v>822</v>
      </c>
      <c r="V293" s="173">
        <f>'тарифы 2018 (1)'!AF293</f>
        <v>654</v>
      </c>
      <c r="W293" s="173">
        <f>'тарифы 2018 (1)'!AH293</f>
        <v>541.83000000000004</v>
      </c>
      <c r="X293" s="173">
        <f>'тарифы 2018 (1)'!AJ293</f>
        <v>482.21</v>
      </c>
      <c r="Y293" s="173">
        <v>415</v>
      </c>
      <c r="Z293" s="173">
        <f>'тарифы 2018 (1)'!AN293</f>
        <v>807.91</v>
      </c>
      <c r="AA293" s="173">
        <f>'тарифы 2018 (1)'!AP293</f>
        <v>382.13449999999995</v>
      </c>
      <c r="AB293" s="173">
        <f>'тарифы 2018 (1)'!AR293</f>
        <v>658</v>
      </c>
      <c r="AC293" s="173">
        <f>'тарифы 2018 (1)'!AT293</f>
        <v>625.84</v>
      </c>
      <c r="AD293" s="173">
        <f>'тарифы 2018 (1)'!AV293</f>
        <v>752</v>
      </c>
      <c r="AE293" s="173">
        <f>'тарифы 2018 (1)'!AX293</f>
        <v>644.86882000000003</v>
      </c>
      <c r="AF293" s="173">
        <f>'тарифы 2018 (1)'!AZ293</f>
        <v>889.83050847457628</v>
      </c>
      <c r="AG293" s="173">
        <f>'тарифы 2018 (1)'!BB293</f>
        <v>883</v>
      </c>
      <c r="AH293" s="173">
        <f>'тарифы 2018 (1)'!BD293</f>
        <v>1148</v>
      </c>
      <c r="AI293" s="173">
        <f>'тарифы 2018 (1)'!BF293</f>
        <v>639</v>
      </c>
      <c r="AJ293" s="173">
        <f>'тарифы 2018 (1)'!BH293</f>
        <v>722</v>
      </c>
      <c r="AK293" s="173">
        <f>'тарифы 2018 (1)'!BJ293</f>
        <v>456.78</v>
      </c>
      <c r="AL293" s="173">
        <f>'тарифы 2018 (1)'!BL293</f>
        <v>478</v>
      </c>
      <c r="AM293" s="173">
        <f>'тарифы 2018 (1)'!BN293</f>
        <v>698</v>
      </c>
      <c r="AN293" s="173">
        <f>'тарифы 2018 (1)'!BP293</f>
        <v>1017.5000000000001</v>
      </c>
      <c r="AO293" s="325">
        <f t="shared" si="27"/>
        <v>739.12980063542864</v>
      </c>
      <c r="AP293" s="300" t="e">
        <f t="shared" si="28"/>
        <v>#REF!</v>
      </c>
    </row>
    <row r="294" spans="1:42" s="195" customFormat="1" ht="26.25" customHeight="1" thickBot="1" x14ac:dyDescent="0.3">
      <c r="A294" s="205">
        <v>218</v>
      </c>
      <c r="B294" s="24" t="s">
        <v>283</v>
      </c>
      <c r="C294" s="1390" t="s">
        <v>3</v>
      </c>
      <c r="D294" s="1390"/>
      <c r="E294" s="141" t="s">
        <v>8</v>
      </c>
      <c r="F294" s="224" t="e">
        <f>#REF!</f>
        <v>#REF!</v>
      </c>
      <c r="G294" s="141">
        <v>0.32</v>
      </c>
      <c r="H294" s="206" t="e">
        <f t="shared" si="26"/>
        <v>#REF!</v>
      </c>
      <c r="I294" s="206" t="e">
        <f>(H294*($I$9+#REF!))+H294</f>
        <v>#REF!</v>
      </c>
      <c r="J294" s="803" t="e">
        <f>'тарифы 2018 (1)'!J294</f>
        <v>#REF!</v>
      </c>
      <c r="K294" s="275" t="e">
        <f>ROUND(I294*#REF!*#REF!*#REF!,0)</f>
        <v>#REF!</v>
      </c>
      <c r="L294" s="173">
        <f>'тарифы 2018 (1)'!L294</f>
        <v>162</v>
      </c>
      <c r="M294" s="173">
        <f>'тарифы 2018 (1)'!N294</f>
        <v>121.91947942407239</v>
      </c>
      <c r="N294" s="173">
        <f>'тарифы 2018 (1)'!P294</f>
        <v>182</v>
      </c>
      <c r="O294" s="173">
        <f>'тарифы 2018 (1)'!R294</f>
        <v>160.79176218817193</v>
      </c>
      <c r="P294" s="173">
        <f>'тарифы 2018 (1)'!T294</f>
        <v>282</v>
      </c>
      <c r="Q294" s="173">
        <f>'тарифы 2018 (1)'!V294</f>
        <v>131.18440059950083</v>
      </c>
      <c r="R294" s="173">
        <f>'тарифы 2018 (1)'!X294</f>
        <v>161</v>
      </c>
      <c r="S294" s="173">
        <f>'тарифы 2018 (1)'!Z294</f>
        <v>222.07</v>
      </c>
      <c r="T294" s="173">
        <f>'тарифы 2018 (1)'!AB294</f>
        <v>291</v>
      </c>
      <c r="U294" s="173">
        <f>'тарифы 2018 (1)'!AD294</f>
        <v>183</v>
      </c>
      <c r="V294" s="173">
        <f>'тарифы 2018 (1)'!AF294</f>
        <v>145</v>
      </c>
      <c r="W294" s="173">
        <f>'тарифы 2018 (1)'!AH294</f>
        <v>120.29</v>
      </c>
      <c r="X294" s="173">
        <f>'тарифы 2018 (1)'!AJ294</f>
        <v>106.69</v>
      </c>
      <c r="Y294" s="173">
        <v>92</v>
      </c>
      <c r="Z294" s="173">
        <f>'тарифы 2018 (1)'!AN294</f>
        <v>179.54</v>
      </c>
      <c r="AA294" s="173">
        <f>'тарифы 2018 (1)'!AP294</f>
        <v>152.43899999999999</v>
      </c>
      <c r="AB294" s="173">
        <f>'тарифы 2018 (1)'!AR294</f>
        <v>146</v>
      </c>
      <c r="AC294" s="173">
        <f>'тарифы 2018 (1)'!AT294</f>
        <v>139.08000000000001</v>
      </c>
      <c r="AD294" s="173">
        <f>'тарифы 2018 (1)'!AV294</f>
        <v>166.4</v>
      </c>
      <c r="AE294" s="173">
        <f>'тарифы 2018 (1)'!AX294</f>
        <v>143.30184000000003</v>
      </c>
      <c r="AF294" s="173">
        <f>'тарифы 2018 (1)'!AZ294</f>
        <v>199.15254237288138</v>
      </c>
      <c r="AG294" s="173">
        <f>'тарифы 2018 (1)'!BB294</f>
        <v>196</v>
      </c>
      <c r="AH294" s="173">
        <f>'тарифы 2018 (1)'!BD294</f>
        <v>255</v>
      </c>
      <c r="AI294" s="173">
        <f>'тарифы 2018 (1)'!BF294</f>
        <v>142</v>
      </c>
      <c r="AJ294" s="173">
        <f>'тарифы 2018 (1)'!BH294</f>
        <v>160</v>
      </c>
      <c r="AK294" s="173">
        <f>'тарифы 2018 (1)'!BJ294</f>
        <v>101.69</v>
      </c>
      <c r="AL294" s="173">
        <f>'тарифы 2018 (1)'!BL294</f>
        <v>106</v>
      </c>
      <c r="AM294" s="173">
        <f>'тарифы 2018 (1)'!BN294</f>
        <v>155</v>
      </c>
      <c r="AN294" s="173">
        <f>'тарифы 2018 (1)'!BP294</f>
        <v>226.60000000000002</v>
      </c>
      <c r="AO294" s="325">
        <f t="shared" si="27"/>
        <v>166.52238015809056</v>
      </c>
      <c r="AP294" s="300" t="e">
        <f t="shared" si="28"/>
        <v>#REF!</v>
      </c>
    </row>
    <row r="295" spans="1:42" s="195" customFormat="1" ht="26.25" customHeight="1" thickBot="1" x14ac:dyDescent="0.3">
      <c r="A295" s="205">
        <v>219</v>
      </c>
      <c r="B295" s="24" t="s">
        <v>284</v>
      </c>
      <c r="C295" s="1390" t="s">
        <v>3</v>
      </c>
      <c r="D295" s="1390"/>
      <c r="E295" s="141" t="s">
        <v>8</v>
      </c>
      <c r="F295" s="224" t="e">
        <f>#REF!</f>
        <v>#REF!</v>
      </c>
      <c r="G295" s="141">
        <v>0.55000000000000004</v>
      </c>
      <c r="H295" s="206" t="e">
        <f t="shared" si="26"/>
        <v>#REF!</v>
      </c>
      <c r="I295" s="206" t="e">
        <f>(H295*($I$9+#REF!))+H295</f>
        <v>#REF!</v>
      </c>
      <c r="J295" s="803" t="e">
        <f>'тарифы 2018 (1)'!J295</f>
        <v>#REF!</v>
      </c>
      <c r="K295" s="275" t="e">
        <f>ROUND(I295*#REF!*#REF!*#REF!,0)</f>
        <v>#REF!</v>
      </c>
      <c r="L295" s="173">
        <f>'тарифы 2018 (1)'!L295</f>
        <v>279</v>
      </c>
      <c r="M295" s="173">
        <f>'тарифы 2018 (1)'!N295</f>
        <v>209.54910526012443</v>
      </c>
      <c r="N295" s="173">
        <f>'тарифы 2018 (1)'!P295</f>
        <v>312</v>
      </c>
      <c r="O295" s="173">
        <f>'тарифы 2018 (1)'!R295</f>
        <v>276.36084126092055</v>
      </c>
      <c r="P295" s="173">
        <f>'тарифы 2018 (1)'!T295</f>
        <v>485</v>
      </c>
      <c r="Q295" s="173">
        <f>'тарифы 2018 (1)'!V295</f>
        <v>225.47318853039204</v>
      </c>
      <c r="R295" s="173"/>
      <c r="S295" s="173">
        <f>'тарифы 2018 (1)'!Z295</f>
        <v>381.69</v>
      </c>
      <c r="T295" s="173">
        <f>'тарифы 2018 (1)'!AB295</f>
        <v>502</v>
      </c>
      <c r="U295" s="173">
        <f>'тарифы 2018 (1)'!AD295</f>
        <v>314</v>
      </c>
      <c r="V295" s="173">
        <f>'тарифы 2018 (1)'!AF295</f>
        <v>250</v>
      </c>
      <c r="W295" s="173">
        <f>'тарифы 2018 (1)'!AH295</f>
        <v>207.11</v>
      </c>
      <c r="X295" s="173">
        <f>'тарифы 2018 (1)'!AJ295</f>
        <v>184.1</v>
      </c>
      <c r="Y295" s="173">
        <v>144</v>
      </c>
      <c r="Z295" s="173">
        <f>'тарифы 2018 (1)'!AN295</f>
        <v>308.58</v>
      </c>
      <c r="AA295" s="173">
        <f>'тарифы 2018 (1)'!AP295</f>
        <v>237.47299999999998</v>
      </c>
      <c r="AB295" s="173">
        <f>'тарифы 2018 (1)'!AR295</f>
        <v>251</v>
      </c>
      <c r="AC295" s="173">
        <f>'тарифы 2018 (1)'!AT295</f>
        <v>239.04</v>
      </c>
      <c r="AD295" s="173">
        <f>'тарифы 2018 (1)'!AV295</f>
        <v>286.40000000000003</v>
      </c>
      <c r="AE295" s="173">
        <f>'тарифы 2018 (1)'!AX295</f>
        <v>223.91176000000002</v>
      </c>
      <c r="AF295" s="173">
        <f>'тарифы 2018 (1)'!AZ295</f>
        <v>326.27118644067798</v>
      </c>
      <c r="AG295" s="173">
        <f>'тарифы 2018 (1)'!BB295</f>
        <v>337</v>
      </c>
      <c r="AH295" s="173">
        <f>'тарифы 2018 (1)'!BD295</f>
        <v>439</v>
      </c>
      <c r="AI295" s="173">
        <f>'тарифы 2018 (1)'!BF295</f>
        <v>244</v>
      </c>
      <c r="AJ295" s="173">
        <f>'тарифы 2018 (1)'!BH295</f>
        <v>276</v>
      </c>
      <c r="AK295" s="173">
        <f>'тарифы 2018 (1)'!BJ295</f>
        <v>174.58</v>
      </c>
      <c r="AL295" s="173">
        <f>'тарифы 2018 (1)'!BL295</f>
        <v>183</v>
      </c>
      <c r="AM295" s="173">
        <f>'тарифы 2018 (1)'!BN295</f>
        <v>267</v>
      </c>
      <c r="AN295" s="173">
        <f>'тарифы 2018 (1)'!BP295</f>
        <v>388.3</v>
      </c>
      <c r="AO295" s="325">
        <f t="shared" si="27"/>
        <v>283.99425291043269</v>
      </c>
      <c r="AP295" s="300" t="e">
        <f t="shared" si="28"/>
        <v>#REF!</v>
      </c>
    </row>
    <row r="296" spans="1:42" s="195" customFormat="1" ht="26.25" customHeight="1" thickBot="1" x14ac:dyDescent="0.3">
      <c r="A296" s="205">
        <v>220</v>
      </c>
      <c r="B296" s="24" t="s">
        <v>146</v>
      </c>
      <c r="C296" s="1390" t="s">
        <v>3</v>
      </c>
      <c r="D296" s="1390"/>
      <c r="E296" s="141" t="s">
        <v>8</v>
      </c>
      <c r="F296" s="224" t="e">
        <f>#REF!</f>
        <v>#REF!</v>
      </c>
      <c r="G296" s="141">
        <v>0.65</v>
      </c>
      <c r="H296" s="206" t="e">
        <f t="shared" si="26"/>
        <v>#REF!</v>
      </c>
      <c r="I296" s="206" t="e">
        <f>(H296*($I$9+#REF!))+H296</f>
        <v>#REF!</v>
      </c>
      <c r="J296" s="803" t="e">
        <f>'тарифы 2018 (1)'!J296</f>
        <v>#REF!</v>
      </c>
      <c r="K296" s="275" t="e">
        <f>ROUND(I296*#REF!*#REF!*#REF!,0)</f>
        <v>#REF!</v>
      </c>
      <c r="L296" s="173">
        <f>'тарифы 2018 (1)'!L296</f>
        <v>330</v>
      </c>
      <c r="M296" s="173">
        <f>'тарифы 2018 (1)'!N296</f>
        <v>247.64894258014706</v>
      </c>
      <c r="N296" s="173">
        <f>'тарифы 2018 (1)'!P296</f>
        <v>369</v>
      </c>
      <c r="O296" s="173">
        <f>'тарифы 2018 (1)'!R296</f>
        <v>326.60826694472428</v>
      </c>
      <c r="P296" s="173">
        <f>'тарифы 2018 (1)'!T296</f>
        <v>574</v>
      </c>
      <c r="Q296" s="173">
        <f>'тарифы 2018 (1)'!V296</f>
        <v>266.46831371773607</v>
      </c>
      <c r="R296" s="173">
        <f>'тарифы 2018 (1)'!X296</f>
        <v>327</v>
      </c>
      <c r="S296" s="173">
        <f>'тарифы 2018 (1)'!Z296</f>
        <v>451.09</v>
      </c>
      <c r="T296" s="173">
        <f>'тарифы 2018 (1)'!AB296</f>
        <v>592</v>
      </c>
      <c r="U296" s="173">
        <f>'тарифы 2018 (1)'!AD296</f>
        <v>371</v>
      </c>
      <c r="V296" s="173">
        <f>'тарифы 2018 (1)'!AF296</f>
        <v>295</v>
      </c>
      <c r="W296" s="173">
        <f>'тарифы 2018 (1)'!AH296</f>
        <v>244.76</v>
      </c>
      <c r="X296" s="173">
        <f>'тарифы 2018 (1)'!AJ296</f>
        <v>217.57</v>
      </c>
      <c r="Y296" s="173">
        <v>187</v>
      </c>
      <c r="Z296" s="173">
        <f>'тарифы 2018 (1)'!AN296</f>
        <v>364.68</v>
      </c>
      <c r="AA296" s="173">
        <f>'тарифы 2018 (1)'!AP296</f>
        <v>307.98899999999998</v>
      </c>
      <c r="AB296" s="173">
        <f>'тарифы 2018 (1)'!AR296</f>
        <v>297</v>
      </c>
      <c r="AC296" s="173">
        <f>'тарифы 2018 (1)'!AT296</f>
        <v>282.5</v>
      </c>
      <c r="AD296" s="173">
        <f>'тарифы 2018 (1)'!AV296</f>
        <v>339.20000000000005</v>
      </c>
      <c r="AE296" s="173">
        <f>'тарифы 2018 (1)'!AX296</f>
        <v>291.08318000000003</v>
      </c>
      <c r="AF296" s="173">
        <f>'тарифы 2018 (1)'!AZ296</f>
        <v>404.23728813559325</v>
      </c>
      <c r="AG296" s="173">
        <f>'тарифы 2018 (1)'!BB296</f>
        <v>399</v>
      </c>
      <c r="AH296" s="173">
        <f>'тарифы 2018 (1)'!BD296</f>
        <v>518</v>
      </c>
      <c r="AI296" s="173">
        <f>'тарифы 2018 (1)'!BF296</f>
        <v>288</v>
      </c>
      <c r="AJ296" s="173">
        <f>'тарифы 2018 (1)'!BH296</f>
        <v>326</v>
      </c>
      <c r="AK296" s="173">
        <f>'тарифы 2018 (1)'!BJ296</f>
        <v>205.93</v>
      </c>
      <c r="AL296" s="173">
        <f>'тарифы 2018 (1)'!BL296</f>
        <v>216</v>
      </c>
      <c r="AM296" s="173">
        <f>'тарифы 2018 (1)'!BN296</f>
        <v>315</v>
      </c>
      <c r="AN296" s="173">
        <f>'тарифы 2018 (1)'!BP296</f>
        <v>459.8</v>
      </c>
      <c r="AO296" s="325">
        <f t="shared" si="27"/>
        <v>338.3987928061448</v>
      </c>
      <c r="AP296" s="300" t="e">
        <f t="shared" si="28"/>
        <v>#REF!</v>
      </c>
    </row>
    <row r="297" spans="1:42" s="195" customFormat="1" ht="26.25" customHeight="1" thickBot="1" x14ac:dyDescent="0.3">
      <c r="A297" s="205">
        <v>221</v>
      </c>
      <c r="B297" s="24" t="s">
        <v>285</v>
      </c>
      <c r="C297" s="1390" t="s">
        <v>3</v>
      </c>
      <c r="D297" s="1390"/>
      <c r="E297" s="141" t="s">
        <v>8</v>
      </c>
      <c r="F297" s="224" t="e">
        <f>#REF!</f>
        <v>#REF!</v>
      </c>
      <c r="G297" s="141">
        <v>0.33</v>
      </c>
      <c r="H297" s="206" t="e">
        <f t="shared" si="26"/>
        <v>#REF!</v>
      </c>
      <c r="I297" s="206" t="e">
        <f>(H297*($I$9+#REF!))+H297</f>
        <v>#REF!</v>
      </c>
      <c r="J297" s="803" t="e">
        <f>'тарифы 2018 (1)'!J297</f>
        <v>#REF!</v>
      </c>
      <c r="K297" s="275" t="e">
        <f>ROUND(I297*#REF!*#REF!*#REF!,0)</f>
        <v>#REF!</v>
      </c>
      <c r="L297" s="173">
        <f>'тарифы 2018 (1)'!L297</f>
        <v>167</v>
      </c>
      <c r="M297" s="173">
        <f>'тарифы 2018 (1)'!N297</f>
        <v>125.72946315607466</v>
      </c>
      <c r="N297" s="173">
        <f>'тарифы 2018 (1)'!P297</f>
        <v>187</v>
      </c>
      <c r="O297" s="173">
        <f>'тарифы 2018 (1)'!R297</f>
        <v>165.81650475655232</v>
      </c>
      <c r="P297" s="173">
        <f>'тарифы 2018 (1)'!T297</f>
        <v>291</v>
      </c>
      <c r="Q297" s="173">
        <f>'тарифы 2018 (1)'!V297</f>
        <v>135.2839131182352</v>
      </c>
      <c r="R297" s="173">
        <f>'тарифы 2018 (1)'!X297</f>
        <v>166</v>
      </c>
      <c r="S297" s="173">
        <f>'тарифы 2018 (1)'!Z297</f>
        <v>229.01</v>
      </c>
      <c r="T297" s="173">
        <f>'тарифы 2018 (1)'!AB297</f>
        <v>301</v>
      </c>
      <c r="U297" s="173">
        <f>'тарифы 2018 (1)'!AD297</f>
        <v>188</v>
      </c>
      <c r="V297" s="173">
        <f>'тарифы 2018 (1)'!AF297</f>
        <v>150</v>
      </c>
      <c r="W297" s="173">
        <f>'тарифы 2018 (1)'!AH297</f>
        <v>124.47</v>
      </c>
      <c r="X297" s="173">
        <f>'тарифы 2018 (1)'!AJ297</f>
        <v>110.88</v>
      </c>
      <c r="Y297" s="173">
        <v>95</v>
      </c>
      <c r="Z297" s="173">
        <f>'тарифы 2018 (1)'!AN297</f>
        <v>185.15</v>
      </c>
      <c r="AA297" s="173">
        <f>'тарифы 2018 (1)'!AP297</f>
        <v>156.58699999999999</v>
      </c>
      <c r="AB297" s="173">
        <f>'тарифы 2018 (1)'!AR297</f>
        <v>151</v>
      </c>
      <c r="AC297" s="173">
        <f>'тарифы 2018 (1)'!AT297</f>
        <v>143.41999999999999</v>
      </c>
      <c r="AD297" s="173">
        <f>'тарифы 2018 (1)'!AV297</f>
        <v>172.8</v>
      </c>
      <c r="AE297" s="173">
        <f>'тарифы 2018 (1)'!AX297</f>
        <v>147.78134000000003</v>
      </c>
      <c r="AF297" s="173">
        <f>'тарифы 2018 (1)'!AZ297</f>
        <v>205.08474576271186</v>
      </c>
      <c r="AG297" s="173">
        <f>'тарифы 2018 (1)'!BB297</f>
        <v>202</v>
      </c>
      <c r="AH297" s="173">
        <f>'тарифы 2018 (1)'!BD297</f>
        <v>263</v>
      </c>
      <c r="AI297" s="173">
        <f>'тарифы 2018 (1)'!BF297</f>
        <v>146</v>
      </c>
      <c r="AJ297" s="173">
        <f>'тарифы 2018 (1)'!BH297</f>
        <v>165</v>
      </c>
      <c r="AK297" s="173">
        <f>'тарифы 2018 (1)'!BJ297</f>
        <v>105.08</v>
      </c>
      <c r="AL297" s="173">
        <f>'тарифы 2018 (1)'!BL297</f>
        <v>109</v>
      </c>
      <c r="AM297" s="173">
        <f>'тарифы 2018 (1)'!BN297</f>
        <v>160</v>
      </c>
      <c r="AN297" s="173">
        <f>'тарифы 2018 (1)'!BP297</f>
        <v>233.20000000000002</v>
      </c>
      <c r="AO297" s="325">
        <f t="shared" si="27"/>
        <v>171.76872299288186</v>
      </c>
      <c r="AP297" s="300" t="e">
        <f t="shared" si="28"/>
        <v>#REF!</v>
      </c>
    </row>
    <row r="298" spans="1:42" s="195" customFormat="1" ht="26.25" customHeight="1" thickBot="1" x14ac:dyDescent="0.3">
      <c r="A298" s="205">
        <v>222</v>
      </c>
      <c r="B298" s="24" t="s">
        <v>286</v>
      </c>
      <c r="C298" s="1390" t="s">
        <v>3</v>
      </c>
      <c r="D298" s="1390"/>
      <c r="E298" s="141" t="s">
        <v>8</v>
      </c>
      <c r="F298" s="224" t="e">
        <f>#REF!</f>
        <v>#REF!</v>
      </c>
      <c r="G298" s="141">
        <v>1.33</v>
      </c>
      <c r="H298" s="206" t="e">
        <f t="shared" si="26"/>
        <v>#REF!</v>
      </c>
      <c r="I298" s="206" t="e">
        <f>(H298*($I$9+#REF!))+H298</f>
        <v>#REF!</v>
      </c>
      <c r="J298" s="803" t="e">
        <f>'тарифы 2018 (1)'!J298</f>
        <v>#REF!</v>
      </c>
      <c r="K298" s="275" t="e">
        <f>ROUND(I298*#REF!*#REF!*#REF!,0)</f>
        <v>#REF!</v>
      </c>
      <c r="L298" s="173">
        <f>'тарифы 2018 (1)'!L298</f>
        <v>675</v>
      </c>
      <c r="M298" s="173">
        <f>'тарифы 2018 (1)'!N298</f>
        <v>506.72783635630083</v>
      </c>
      <c r="N298" s="173">
        <f>'тарифы 2018 (1)'!P298</f>
        <v>755</v>
      </c>
      <c r="O298" s="173">
        <f>'тарифы 2018 (1)'!R298</f>
        <v>668.29076159458975</v>
      </c>
      <c r="P298" s="173">
        <f>'тарифы 2018 (1)'!T298</f>
        <v>1174</v>
      </c>
      <c r="Q298" s="173">
        <f>'тарифы 2018 (1)'!V298</f>
        <v>545.23516499167522</v>
      </c>
      <c r="R298" s="173">
        <f>'тарифы 2018 (1)'!X298</f>
        <v>669</v>
      </c>
      <c r="S298" s="173">
        <f>'тарифы 2018 (1)'!Z298</f>
        <v>923</v>
      </c>
      <c r="T298" s="173">
        <f>'тарифы 2018 (1)'!AB298</f>
        <v>1213</v>
      </c>
      <c r="U298" s="173">
        <f>'тарифы 2018 (1)'!AD298</f>
        <v>759</v>
      </c>
      <c r="V298" s="173">
        <f>'тарифы 2018 (1)'!AF298</f>
        <v>604</v>
      </c>
      <c r="W298" s="173">
        <f>'тарифы 2018 (1)'!AH298</f>
        <v>499.99</v>
      </c>
      <c r="X298" s="173">
        <f>'тарифы 2018 (1)'!AJ298</f>
        <v>445.6</v>
      </c>
      <c r="Y298" s="173">
        <v>383</v>
      </c>
      <c r="Z298" s="173">
        <f>'тарифы 2018 (1)'!AN298</f>
        <v>746.2</v>
      </c>
      <c r="AA298" s="173">
        <f>'тарифы 2018 (1)'!AP298</f>
        <v>631.5329999999999</v>
      </c>
      <c r="AB298" s="173">
        <f>'тарифы 2018 (1)'!AR298</f>
        <v>608</v>
      </c>
      <c r="AC298" s="173">
        <f>'тарифы 2018 (1)'!AT298</f>
        <v>578.03</v>
      </c>
      <c r="AD298" s="173">
        <f>'тарифы 2018 (1)'!AV298</f>
        <v>694.40000000000009</v>
      </c>
      <c r="AE298" s="173">
        <f>'тарифы 2018 (1)'!AX298</f>
        <v>595.60486000000003</v>
      </c>
      <c r="AF298" s="173">
        <f>'тарифы 2018 (1)'!AZ298</f>
        <v>819.49152542372883</v>
      </c>
      <c r="AG298" s="173">
        <f>'тарифы 2018 (1)'!BB298</f>
        <v>815</v>
      </c>
      <c r="AH298" s="173">
        <f>'тарифы 2018 (1)'!BD298</f>
        <v>1061</v>
      </c>
      <c r="AI298" s="173">
        <f>'тарифы 2018 (1)'!BF298</f>
        <v>590</v>
      </c>
      <c r="AJ298" s="173">
        <f>'тарифы 2018 (1)'!BH298</f>
        <v>666</v>
      </c>
      <c r="AK298" s="173">
        <f>'тарифы 2018 (1)'!BJ298</f>
        <v>422.03</v>
      </c>
      <c r="AL298" s="173">
        <f>'тарифы 2018 (1)'!BL298</f>
        <v>442</v>
      </c>
      <c r="AM298" s="173">
        <f>'тарифы 2018 (1)'!BN298</f>
        <v>645</v>
      </c>
      <c r="AN298" s="173">
        <f>'тарифы 2018 (1)'!BP298</f>
        <v>939.40000000000009</v>
      </c>
      <c r="AO298" s="325">
        <f t="shared" si="27"/>
        <v>692.22528097814813</v>
      </c>
      <c r="AP298" s="300" t="e">
        <f t="shared" si="28"/>
        <v>#REF!</v>
      </c>
    </row>
    <row r="299" spans="1:42" s="195" customFormat="1" ht="26.25" customHeight="1" thickBot="1" x14ac:dyDescent="0.3">
      <c r="A299" s="205">
        <v>223</v>
      </c>
      <c r="B299" s="24" t="s">
        <v>287</v>
      </c>
      <c r="C299" s="1390" t="s">
        <v>3</v>
      </c>
      <c r="D299" s="1390"/>
      <c r="E299" s="141" t="s">
        <v>8</v>
      </c>
      <c r="F299" s="224" t="e">
        <f>#REF!</f>
        <v>#REF!</v>
      </c>
      <c r="G299" s="141">
        <v>1.42</v>
      </c>
      <c r="H299" s="206" t="e">
        <f t="shared" si="26"/>
        <v>#REF!</v>
      </c>
      <c r="I299" s="206" t="e">
        <f>(H299*($I$9+#REF!))+H299</f>
        <v>#REF!</v>
      </c>
      <c r="J299" s="803" t="e">
        <f>'тарифы 2018 (1)'!J299</f>
        <v>#REF!</v>
      </c>
      <c r="K299" s="275" t="e">
        <f>ROUND(I299*#REF!*#REF!*#REF!,0)</f>
        <v>#REF!</v>
      </c>
      <c r="L299" s="173">
        <f>'тарифы 2018 (1)'!L299</f>
        <v>720</v>
      </c>
      <c r="M299" s="173">
        <f>'тарифы 2018 (1)'!N299</f>
        <v>541.01768994432121</v>
      </c>
      <c r="N299" s="173">
        <f>'тарифы 2018 (1)'!P299</f>
        <v>806</v>
      </c>
      <c r="O299" s="173">
        <f>'тарифы 2018 (1)'!R299</f>
        <v>713.513444710013</v>
      </c>
      <c r="P299" s="173">
        <f>'тарифы 2018 (1)'!T299</f>
        <v>1253</v>
      </c>
      <c r="Q299" s="173">
        <f>'тарифы 2018 (1)'!V299</f>
        <v>582.13077766028471</v>
      </c>
      <c r="R299" s="173">
        <f>'тарифы 2018 (1)'!X299</f>
        <v>714</v>
      </c>
      <c r="S299" s="173">
        <f>'тарифы 2018 (1)'!Z299</f>
        <v>985.45</v>
      </c>
      <c r="T299" s="173">
        <f>'тарифы 2018 (1)'!AB299</f>
        <v>1296</v>
      </c>
      <c r="U299" s="173">
        <f>'тарифы 2018 (1)'!AD299</f>
        <v>810</v>
      </c>
      <c r="V299" s="173">
        <f>'тарифы 2018 (1)'!AF299</f>
        <v>644</v>
      </c>
      <c r="W299" s="173">
        <f>'тарифы 2018 (1)'!AH299</f>
        <v>534.51</v>
      </c>
      <c r="X299" s="173">
        <f>'тарифы 2018 (1)'!AJ299</f>
        <v>475.93</v>
      </c>
      <c r="Y299" s="173">
        <v>409</v>
      </c>
      <c r="Z299" s="173">
        <f>'тарифы 2018 (1)'!AN299</f>
        <v>796.69</v>
      </c>
      <c r="AA299" s="173">
        <f>'тарифы 2018 (1)'!AP299</f>
        <v>674.05</v>
      </c>
      <c r="AB299" s="173">
        <f>'тарифы 2018 (1)'!AR299</f>
        <v>649</v>
      </c>
      <c r="AC299" s="173">
        <f>'тарифы 2018 (1)'!AT299</f>
        <v>617.15</v>
      </c>
      <c r="AD299" s="173">
        <f>'тарифы 2018 (1)'!AV299</f>
        <v>740.80000000000007</v>
      </c>
      <c r="AE299" s="173">
        <f>'тарифы 2018 (1)'!AX299</f>
        <v>635.90982000000008</v>
      </c>
      <c r="AF299" s="173">
        <f>'тарифы 2018 (1)'!AZ299</f>
        <v>879.66101694915255</v>
      </c>
      <c r="AG299" s="173">
        <f>'тарифы 2018 (1)'!BB299</f>
        <v>871</v>
      </c>
      <c r="AH299" s="173">
        <f>'тарифы 2018 (1)'!BD299</f>
        <v>1132</v>
      </c>
      <c r="AI299" s="173">
        <f>'тарифы 2018 (1)'!BF299</f>
        <v>630</v>
      </c>
      <c r="AJ299" s="173">
        <f>'тарифы 2018 (1)'!BH299</f>
        <v>712</v>
      </c>
      <c r="AK299" s="173">
        <f>'тарифы 2018 (1)'!BJ299</f>
        <v>450.85</v>
      </c>
      <c r="AL299" s="173">
        <f>'тарифы 2018 (1)'!BL299</f>
        <v>472</v>
      </c>
      <c r="AM299" s="173">
        <f>'тарифы 2018 (1)'!BN299</f>
        <v>688</v>
      </c>
      <c r="AN299" s="173">
        <f>'тарифы 2018 (1)'!BP299</f>
        <v>1003.2</v>
      </c>
      <c r="AO299" s="325">
        <f t="shared" si="27"/>
        <v>739.20216376771623</v>
      </c>
      <c r="AP299" s="300" t="e">
        <f t="shared" si="28"/>
        <v>#REF!</v>
      </c>
    </row>
    <row r="300" spans="1:42" s="195" customFormat="1" ht="26.25" customHeight="1" thickBot="1" x14ac:dyDescent="0.3">
      <c r="A300" s="205">
        <v>224</v>
      </c>
      <c r="B300" s="24" t="s">
        <v>288</v>
      </c>
      <c r="C300" s="1390" t="s">
        <v>3</v>
      </c>
      <c r="D300" s="1390"/>
      <c r="E300" s="141" t="s">
        <v>8</v>
      </c>
      <c r="F300" s="224" t="e">
        <f>#REF!</f>
        <v>#REF!</v>
      </c>
      <c r="G300" s="141">
        <v>0.6</v>
      </c>
      <c r="H300" s="206" t="e">
        <f t="shared" si="26"/>
        <v>#REF!</v>
      </c>
      <c r="I300" s="206" t="e">
        <f>(H300*($I$9+#REF!))+H300</f>
        <v>#REF!</v>
      </c>
      <c r="J300" s="803" t="e">
        <f>'тарифы 2018 (1)'!J300</f>
        <v>#REF!</v>
      </c>
      <c r="K300" s="275" t="e">
        <f>ROUND(I300*#REF!*#REF!*#REF!,0)</f>
        <v>#REF!</v>
      </c>
      <c r="L300" s="173">
        <f>'тарифы 2018 (1)'!L300</f>
        <v>304</v>
      </c>
      <c r="M300" s="173">
        <f>'тарифы 2018 (1)'!N300</f>
        <v>228.59902392013575</v>
      </c>
      <c r="N300" s="173">
        <f>'тарифы 2018 (1)'!P300</f>
        <v>341</v>
      </c>
      <c r="O300" s="173">
        <f>'тарифы 2018 (1)'!R300</f>
        <v>301.48455410282241</v>
      </c>
      <c r="P300" s="173">
        <f>'тарифы 2018 (1)'!T300</f>
        <v>529</v>
      </c>
      <c r="Q300" s="173">
        <f>'тарифы 2018 (1)'!V300</f>
        <v>245.97075112406401</v>
      </c>
      <c r="R300" s="173">
        <f>'тарифы 2018 (1)'!X300</f>
        <v>302</v>
      </c>
      <c r="S300" s="173">
        <f>'тарифы 2018 (1)'!Z300</f>
        <v>416.39</v>
      </c>
      <c r="T300" s="173">
        <f>'тарифы 2018 (1)'!AB300</f>
        <v>548</v>
      </c>
      <c r="U300" s="173">
        <f>'тарифы 2018 (1)'!AD300</f>
        <v>342</v>
      </c>
      <c r="V300" s="173">
        <f>'тарифы 2018 (1)'!AF300</f>
        <v>272</v>
      </c>
      <c r="W300" s="173">
        <f>'тарифы 2018 (1)'!AH300</f>
        <v>225.94</v>
      </c>
      <c r="X300" s="173">
        <f>'тарифы 2018 (1)'!AJ300</f>
        <v>200.83</v>
      </c>
      <c r="Y300" s="173">
        <v>173</v>
      </c>
      <c r="Z300" s="173">
        <f>'тарифы 2018 (1)'!AN300</f>
        <v>336.63</v>
      </c>
      <c r="AA300" s="173">
        <f>'тарифы 2018 (1)'!AP300</f>
        <v>285.17499999999995</v>
      </c>
      <c r="AB300" s="173">
        <f>'тарифы 2018 (1)'!AR300</f>
        <v>274</v>
      </c>
      <c r="AC300" s="173">
        <f>'тарифы 2018 (1)'!AT300</f>
        <v>260.77</v>
      </c>
      <c r="AD300" s="173">
        <f>'тарифы 2018 (1)'!AV300</f>
        <v>313.60000000000002</v>
      </c>
      <c r="AE300" s="173">
        <f>'тарифы 2018 (1)'!AX300</f>
        <v>268.69622000000004</v>
      </c>
      <c r="AF300" s="173">
        <f>'тарифы 2018 (1)'!AZ300</f>
        <v>368.64406779661022</v>
      </c>
      <c r="AG300" s="173">
        <f>'тарифы 2018 (1)'!BB300</f>
        <v>368</v>
      </c>
      <c r="AH300" s="173">
        <f>'тарифы 2018 (1)'!BD300</f>
        <v>478</v>
      </c>
      <c r="AI300" s="173">
        <f>'тарифы 2018 (1)'!BF300</f>
        <v>266</v>
      </c>
      <c r="AJ300" s="173">
        <f>'тарифы 2018 (1)'!BH300</f>
        <v>301</v>
      </c>
      <c r="AK300" s="173">
        <f>'тарифы 2018 (1)'!BJ300</f>
        <v>190.68</v>
      </c>
      <c r="AL300" s="173">
        <f>'тарифы 2018 (1)'!BL300</f>
        <v>199</v>
      </c>
      <c r="AM300" s="173">
        <f>'тарифы 2018 (1)'!BN300</f>
        <v>291</v>
      </c>
      <c r="AN300" s="173">
        <f>'тарифы 2018 (1)'!BP300</f>
        <v>423.50000000000006</v>
      </c>
      <c r="AO300" s="325">
        <f t="shared" si="27"/>
        <v>312.23826265322879</v>
      </c>
      <c r="AP300" s="300" t="e">
        <f t="shared" si="28"/>
        <v>#REF!</v>
      </c>
    </row>
    <row r="301" spans="1:42" s="195" customFormat="1" ht="26.25" customHeight="1" thickBot="1" x14ac:dyDescent="0.3">
      <c r="A301" s="205">
        <v>225</v>
      </c>
      <c r="B301" s="24" t="s">
        <v>289</v>
      </c>
      <c r="C301" s="1390" t="s">
        <v>3</v>
      </c>
      <c r="D301" s="1390"/>
      <c r="E301" s="141" t="s">
        <v>8</v>
      </c>
      <c r="F301" s="224" t="e">
        <f>#REF!</f>
        <v>#REF!</v>
      </c>
      <c r="G301" s="141">
        <v>0.86</v>
      </c>
      <c r="H301" s="206" t="e">
        <f t="shared" si="26"/>
        <v>#REF!</v>
      </c>
      <c r="I301" s="206" t="e">
        <f>(H301*($I$9+#REF!))+H301</f>
        <v>#REF!</v>
      </c>
      <c r="J301" s="803" t="e">
        <f>'тарифы 2018 (1)'!J301</f>
        <v>#REF!</v>
      </c>
      <c r="K301" s="275" t="e">
        <f>ROUND(I301*#REF!*#REF!*#REF!,0)</f>
        <v>#REF!</v>
      </c>
      <c r="L301" s="173">
        <f>'тарифы 2018 (1)'!L301</f>
        <v>436</v>
      </c>
      <c r="M301" s="173">
        <f>'тарифы 2018 (1)'!N301</f>
        <v>327.65860095219449</v>
      </c>
      <c r="N301" s="173">
        <f>'тарифы 2018 (1)'!P301</f>
        <v>488</v>
      </c>
      <c r="O301" s="173">
        <f>'тарифы 2018 (1)'!R301</f>
        <v>432.12786088071203</v>
      </c>
      <c r="P301" s="173">
        <f>'тарифы 2018 (1)'!T301</f>
        <v>759</v>
      </c>
      <c r="Q301" s="173">
        <f>'тарифы 2018 (1)'!V301</f>
        <v>352.55807661115847</v>
      </c>
      <c r="R301" s="173"/>
      <c r="S301" s="173">
        <f>'тарифы 2018 (1)'!Z301</f>
        <v>596.82000000000005</v>
      </c>
      <c r="T301" s="173">
        <f>'тарифы 2018 (1)'!AB301</f>
        <v>785</v>
      </c>
      <c r="U301" s="173">
        <f>'тарифы 2018 (1)'!AD301</f>
        <v>491</v>
      </c>
      <c r="V301" s="173">
        <f>'тарифы 2018 (1)'!AF301</f>
        <v>390</v>
      </c>
      <c r="W301" s="173">
        <f>'тарифы 2018 (1)'!AH301</f>
        <v>323.20999999999998</v>
      </c>
      <c r="X301" s="173">
        <f>'тарифы 2018 (1)'!AJ301</f>
        <v>287.64999999999998</v>
      </c>
      <c r="Y301" s="173">
        <v>248</v>
      </c>
      <c r="Z301" s="173">
        <f>'тарифы 2018 (1)'!AN301</f>
        <v>482.5</v>
      </c>
      <c r="AA301" s="173">
        <f>'тарифы 2018 (1)'!AP301</f>
        <v>408.57799999999997</v>
      </c>
      <c r="AB301" s="173">
        <f>'тарифы 2018 (1)'!AR301</f>
        <v>393</v>
      </c>
      <c r="AC301" s="173">
        <f>'тарифы 2018 (1)'!AT301</f>
        <v>373.77</v>
      </c>
      <c r="AD301" s="173">
        <f>'тарифы 2018 (1)'!AV301</f>
        <v>449.6</v>
      </c>
      <c r="AE301" s="173">
        <f>'тарифы 2018 (1)'!AX301</f>
        <v>385.13159999999999</v>
      </c>
      <c r="AF301" s="173">
        <f>'тарифы 2018 (1)'!AZ301</f>
        <v>538.98305084745766</v>
      </c>
      <c r="AG301" s="173">
        <f>'тарифы 2018 (1)'!BB301</f>
        <v>527</v>
      </c>
      <c r="AH301" s="173">
        <f>'тарифы 2018 (1)'!BD301</f>
        <v>686</v>
      </c>
      <c r="AI301" s="173">
        <f>'тарифы 2018 (1)'!BF301</f>
        <v>382</v>
      </c>
      <c r="AJ301" s="173">
        <f>'тарифы 2018 (1)'!BH301</f>
        <v>431</v>
      </c>
      <c r="AK301" s="173">
        <f>'тарифы 2018 (1)'!BJ301</f>
        <v>272.88</v>
      </c>
      <c r="AL301" s="173">
        <f>'тарифы 2018 (1)'!BL301</f>
        <v>285</v>
      </c>
      <c r="AM301" s="173">
        <f>'тарифы 2018 (1)'!BN301</f>
        <v>417</v>
      </c>
      <c r="AN301" s="173">
        <f>'тарифы 2018 (1)'!BP301</f>
        <v>607.20000000000005</v>
      </c>
      <c r="AO301" s="325">
        <f t="shared" si="27"/>
        <v>448.45239961755442</v>
      </c>
      <c r="AP301" s="300" t="e">
        <f t="shared" si="28"/>
        <v>#REF!</v>
      </c>
    </row>
    <row r="302" spans="1:42" s="195" customFormat="1" ht="41.25" customHeight="1" thickBot="1" x14ac:dyDescent="0.3">
      <c r="A302" s="205">
        <v>226</v>
      </c>
      <c r="B302" s="24" t="s">
        <v>290</v>
      </c>
      <c r="C302" s="1390" t="s">
        <v>3</v>
      </c>
      <c r="D302" s="1390"/>
      <c r="E302" s="141" t="s">
        <v>8</v>
      </c>
      <c r="F302" s="224" t="e">
        <f>#REF!</f>
        <v>#REF!</v>
      </c>
      <c r="G302" s="141">
        <v>1</v>
      </c>
      <c r="H302" s="206" t="e">
        <f t="shared" si="26"/>
        <v>#REF!</v>
      </c>
      <c r="I302" s="206" t="e">
        <f>(H302*($I$9+#REF!))+H302</f>
        <v>#REF!</v>
      </c>
      <c r="J302" s="803" t="e">
        <f>'тарифы 2018 (1)'!J302</f>
        <v>#REF!</v>
      </c>
      <c r="K302" s="275" t="e">
        <f>ROUND(I302*#REF!*#REF!*#REF!,0)</f>
        <v>#REF!</v>
      </c>
      <c r="L302" s="173">
        <f>'тарифы 2018 (1)'!L302</f>
        <v>507</v>
      </c>
      <c r="M302" s="173">
        <f>'тарифы 2018 (1)'!N302</f>
        <v>380.99837320022618</v>
      </c>
      <c r="N302" s="173">
        <f>'тарифы 2018 (1)'!P302</f>
        <v>568</v>
      </c>
      <c r="O302" s="173">
        <f>'тарифы 2018 (1)'!R302</f>
        <v>502.47425683803726</v>
      </c>
      <c r="P302" s="173">
        <f>'тарифы 2018 (1)'!T302</f>
        <v>882</v>
      </c>
      <c r="Q302" s="173">
        <f>'тарифы 2018 (1)'!V302</f>
        <v>409.95125187344007</v>
      </c>
      <c r="R302" s="173">
        <f>'тарифы 2018 (1)'!X302</f>
        <v>503</v>
      </c>
      <c r="S302" s="173">
        <f>'тарифы 2018 (1)'!Z302</f>
        <v>693.98</v>
      </c>
      <c r="T302" s="173">
        <f>'тарифы 2018 (1)'!AB302</f>
        <v>912</v>
      </c>
      <c r="U302" s="173">
        <f>'тарифы 2018 (1)'!AD302</f>
        <v>571</v>
      </c>
      <c r="V302" s="173">
        <f>'тарифы 2018 (1)'!AF302</f>
        <v>454</v>
      </c>
      <c r="W302" s="173">
        <f>'тарифы 2018 (1)'!AH302</f>
        <v>376.56</v>
      </c>
      <c r="X302" s="173">
        <f>'тарифы 2018 (1)'!AJ302</f>
        <v>334.72</v>
      </c>
      <c r="Y302" s="173">
        <v>288</v>
      </c>
      <c r="Z302" s="173">
        <f>'тарифы 2018 (1)'!AN302</f>
        <v>561.04999999999995</v>
      </c>
      <c r="AA302" s="173">
        <f>'тарифы 2018 (1)'!AP302</f>
        <v>4749.46</v>
      </c>
      <c r="AB302" s="173">
        <f>'тарифы 2018 (1)'!AR302</f>
        <v>457</v>
      </c>
      <c r="AC302" s="173">
        <f>'тарифы 2018 (1)'!AT302</f>
        <v>434.61</v>
      </c>
      <c r="AD302" s="173">
        <f>'тарифы 2018 (1)'!AV302</f>
        <v>521.6</v>
      </c>
      <c r="AE302" s="173">
        <f>'тарифы 2018 (1)'!AX302</f>
        <v>447.82352000000003</v>
      </c>
      <c r="AF302" s="173">
        <f>'тарифы 2018 (1)'!AZ302</f>
        <v>627.11864406779659</v>
      </c>
      <c r="AG302" s="173">
        <f>'тарифы 2018 (1)'!BB302</f>
        <v>613</v>
      </c>
      <c r="AH302" s="173">
        <f>'тарифы 2018 (1)'!BD302</f>
        <v>797</v>
      </c>
      <c r="AI302" s="173">
        <f>'тарифы 2018 (1)'!BF302</f>
        <v>444</v>
      </c>
      <c r="AJ302" s="173">
        <f>'тарифы 2018 (1)'!BH302</f>
        <v>501</v>
      </c>
      <c r="AK302" s="173">
        <f>'тарифы 2018 (1)'!BJ302</f>
        <v>317.8</v>
      </c>
      <c r="AL302" s="173">
        <f>'тарифы 2018 (1)'!BL302</f>
        <v>332</v>
      </c>
      <c r="AM302" s="173">
        <f>'тарифы 2018 (1)'!BN302</f>
        <v>485</v>
      </c>
      <c r="AN302" s="173">
        <f>'тарифы 2018 (1)'!BP302</f>
        <v>706.2</v>
      </c>
      <c r="AO302" s="325">
        <f t="shared" si="27"/>
        <v>668.21882917170694</v>
      </c>
      <c r="AP302" s="300" t="e">
        <f t="shared" si="28"/>
        <v>#REF!</v>
      </c>
    </row>
    <row r="303" spans="1:42" s="195" customFormat="1" ht="30" customHeight="1" thickBot="1" x14ac:dyDescent="0.3">
      <c r="A303" s="205">
        <v>227</v>
      </c>
      <c r="B303" s="24" t="s">
        <v>291</v>
      </c>
      <c r="C303" s="1390" t="s">
        <v>3</v>
      </c>
      <c r="D303" s="1390"/>
      <c r="E303" s="141" t="s">
        <v>8</v>
      </c>
      <c r="F303" s="224" t="e">
        <f>#REF!</f>
        <v>#REF!</v>
      </c>
      <c r="G303" s="141">
        <v>1.5</v>
      </c>
      <c r="H303" s="206" t="e">
        <f t="shared" si="26"/>
        <v>#REF!</v>
      </c>
      <c r="I303" s="206" t="e">
        <f>(H303*($I$9+#REF!))+H303</f>
        <v>#REF!</v>
      </c>
      <c r="J303" s="803" t="e">
        <f>'тарифы 2018 (1)'!J303</f>
        <v>#REF!</v>
      </c>
      <c r="K303" s="275" t="e">
        <f>ROUND(I303*#REF!*#REF!*#REF!,0)</f>
        <v>#REF!</v>
      </c>
      <c r="L303" s="173">
        <f>'тарифы 2018 (1)'!L303</f>
        <v>761</v>
      </c>
      <c r="M303" s="173">
        <f>'тарифы 2018 (1)'!N303</f>
        <v>571.49755980033922</v>
      </c>
      <c r="N303" s="173">
        <f>'тарифы 2018 (1)'!P303</f>
        <v>851</v>
      </c>
      <c r="O303" s="173">
        <f>'тарифы 2018 (1)'!R303</f>
        <v>753.71138525705589</v>
      </c>
      <c r="P303" s="173">
        <f>'тарифы 2018 (1)'!T303</f>
        <v>1324</v>
      </c>
      <c r="Q303" s="173">
        <f>'тарифы 2018 (1)'!V303</f>
        <v>614.92687781016002</v>
      </c>
      <c r="R303" s="173">
        <f>'тарифы 2018 (1)'!X303</f>
        <v>754</v>
      </c>
      <c r="S303" s="173">
        <f>'тарифы 2018 (1)'!Z303</f>
        <v>1040.97</v>
      </c>
      <c r="T303" s="173">
        <f>'тарифы 2018 (1)'!AB303</f>
        <v>1368</v>
      </c>
      <c r="U303" s="173">
        <f>'тарифы 2018 (1)'!AD303</f>
        <v>856</v>
      </c>
      <c r="V303" s="173">
        <f>'тарифы 2018 (1)'!AF303</f>
        <v>681</v>
      </c>
      <c r="W303" s="173">
        <f>'тарифы 2018 (1)'!AH303</f>
        <v>563.79</v>
      </c>
      <c r="X303" s="173">
        <f>'тарифы 2018 (1)'!AJ303</f>
        <v>502.08</v>
      </c>
      <c r="Y303" s="173">
        <v>432</v>
      </c>
      <c r="Z303" s="173">
        <f>'тарифы 2018 (1)'!AN303</f>
        <v>841.57</v>
      </c>
      <c r="AA303" s="173">
        <f>'тарифы 2018 (1)'!AP303</f>
        <v>712.41899999999998</v>
      </c>
      <c r="AB303" s="173">
        <f>'тарифы 2018 (1)'!AR303</f>
        <v>686</v>
      </c>
      <c r="AC303" s="173">
        <f>'тарифы 2018 (1)'!AT303</f>
        <v>651.91999999999996</v>
      </c>
      <c r="AD303" s="173">
        <f>'тарифы 2018 (1)'!AV303</f>
        <v>782.40000000000009</v>
      </c>
      <c r="AE303" s="173">
        <f>'тарифы 2018 (1)'!AX303</f>
        <v>671.73527999999999</v>
      </c>
      <c r="AF303" s="173">
        <f>'тарифы 2018 (1)'!AZ303</f>
        <v>938.98305084745766</v>
      </c>
      <c r="AG303" s="173">
        <f>'тарифы 2018 (1)'!BB303</f>
        <v>920</v>
      </c>
      <c r="AH303" s="173">
        <f>'тарифы 2018 (1)'!BD303</f>
        <v>1196</v>
      </c>
      <c r="AI303" s="173">
        <f>'тарифы 2018 (1)'!BF303</f>
        <v>666</v>
      </c>
      <c r="AJ303" s="173">
        <f>'тарифы 2018 (1)'!BH303</f>
        <v>752</v>
      </c>
      <c r="AK303" s="173">
        <f>'тарифы 2018 (1)'!BJ303</f>
        <v>476.27</v>
      </c>
      <c r="AL303" s="173">
        <f>'тарифы 2018 (1)'!BL303</f>
        <v>498</v>
      </c>
      <c r="AM303" s="173">
        <f>'тарифы 2018 (1)'!BN303</f>
        <v>727</v>
      </c>
      <c r="AN303" s="173">
        <f>'тарифы 2018 (1)'!BP303</f>
        <v>1060.4000000000001</v>
      </c>
      <c r="AO303" s="325">
        <f t="shared" si="27"/>
        <v>781.19562599017297</v>
      </c>
      <c r="AP303" s="300" t="e">
        <f t="shared" si="28"/>
        <v>#REF!</v>
      </c>
    </row>
    <row r="304" spans="1:42" s="195" customFormat="1" ht="30" customHeight="1" thickBot="1" x14ac:dyDescent="0.3">
      <c r="A304" s="205">
        <v>228</v>
      </c>
      <c r="B304" s="24" t="s">
        <v>292</v>
      </c>
      <c r="C304" s="1390" t="s">
        <v>3</v>
      </c>
      <c r="D304" s="1390"/>
      <c r="E304" s="141" t="s">
        <v>8</v>
      </c>
      <c r="F304" s="224" t="e">
        <f>#REF!</f>
        <v>#REF!</v>
      </c>
      <c r="G304" s="141">
        <v>1.7</v>
      </c>
      <c r="H304" s="206" t="e">
        <f t="shared" si="26"/>
        <v>#REF!</v>
      </c>
      <c r="I304" s="206" t="e">
        <f>(H304*($I$9+#REF!))+H304</f>
        <v>#REF!</v>
      </c>
      <c r="J304" s="803" t="e">
        <f>'тарифы 2018 (1)'!J304</f>
        <v>#REF!</v>
      </c>
      <c r="K304" s="275" t="e">
        <f>ROUND(I304*#REF!*#REF!*#REF!,0)</f>
        <v>#REF!</v>
      </c>
      <c r="L304" s="173">
        <f>'тарифы 2018 (1)'!L304</f>
        <v>862</v>
      </c>
      <c r="M304" s="173">
        <f>'тарифы 2018 (1)'!N304</f>
        <v>647.69723444038459</v>
      </c>
      <c r="N304" s="173">
        <f>'тарифы 2018 (1)'!P304</f>
        <v>965</v>
      </c>
      <c r="O304" s="173">
        <f>'тарифы 2018 (1)'!R304</f>
        <v>854.20623662466346</v>
      </c>
      <c r="P304" s="173">
        <f>'тарифы 2018 (1)'!T304</f>
        <v>1500</v>
      </c>
      <c r="Q304" s="173">
        <f>'тарифы 2018 (1)'!V304</f>
        <v>696.91712818484814</v>
      </c>
      <c r="R304" s="173">
        <f>'тарифы 2018 (1)'!X304</f>
        <v>855</v>
      </c>
      <c r="S304" s="173">
        <f>'тарифы 2018 (1)'!Z304</f>
        <v>1179.77</v>
      </c>
      <c r="T304" s="173">
        <f>'тарифы 2018 (1)'!AB304</f>
        <v>1551</v>
      </c>
      <c r="U304" s="173">
        <f>'тарифы 2018 (1)'!AD304</f>
        <v>970</v>
      </c>
      <c r="V304" s="173">
        <f>'тарифы 2018 (1)'!AF304</f>
        <v>772</v>
      </c>
      <c r="W304" s="173">
        <f>'тарифы 2018 (1)'!AH304</f>
        <v>639.11</v>
      </c>
      <c r="X304" s="173">
        <f>'тарифы 2018 (1)'!AJ304</f>
        <v>569.02</v>
      </c>
      <c r="Y304" s="173">
        <v>490</v>
      </c>
      <c r="Z304" s="173">
        <f>'тарифы 2018 (1)'!AN304</f>
        <v>953.78</v>
      </c>
      <c r="AA304" s="173">
        <f>'тарифы 2018 (1)'!AP304</f>
        <v>807.82299999999998</v>
      </c>
      <c r="AB304" s="173">
        <f>'тарифы 2018 (1)'!AR304</f>
        <v>777</v>
      </c>
      <c r="AC304" s="173">
        <f>'тарифы 2018 (1)'!AT304</f>
        <v>738.84</v>
      </c>
      <c r="AD304" s="173">
        <f>'тарифы 2018 (1)'!AV304</f>
        <v>888</v>
      </c>
      <c r="AE304" s="173">
        <f>'тарифы 2018 (1)'!AX304</f>
        <v>761.30419999999992</v>
      </c>
      <c r="AF304" s="173">
        <f>'тарифы 2018 (1)'!AZ304</f>
        <v>1034.7457627118645</v>
      </c>
      <c r="AG304" s="173">
        <f>'тарифы 2018 (1)'!BB304</f>
        <v>1042</v>
      </c>
      <c r="AH304" s="173">
        <f>'тарифы 2018 (1)'!BD304</f>
        <v>1356</v>
      </c>
      <c r="AI304" s="173">
        <f>'тарифы 2018 (1)'!BF304</f>
        <v>754</v>
      </c>
      <c r="AJ304" s="173">
        <f>'тарифы 2018 (1)'!BH304</f>
        <v>852</v>
      </c>
      <c r="AK304" s="173">
        <f>'тарифы 2018 (1)'!BJ304</f>
        <v>539.83000000000004</v>
      </c>
      <c r="AL304" s="173">
        <f>'тарифы 2018 (1)'!BL304</f>
        <v>565</v>
      </c>
      <c r="AM304" s="173">
        <f>'тарифы 2018 (1)'!BN304</f>
        <v>824</v>
      </c>
      <c r="AN304" s="173">
        <f>'тарифы 2018 (1)'!BP304</f>
        <v>1201.2</v>
      </c>
      <c r="AO304" s="325">
        <f t="shared" si="27"/>
        <v>884.38770903316424</v>
      </c>
      <c r="AP304" s="300" t="e">
        <f t="shared" si="28"/>
        <v>#REF!</v>
      </c>
    </row>
    <row r="305" spans="1:42" s="195" customFormat="1" ht="30" customHeight="1" thickBot="1" x14ac:dyDescent="0.3">
      <c r="A305" s="205">
        <v>229</v>
      </c>
      <c r="B305" s="24" t="s">
        <v>293</v>
      </c>
      <c r="C305" s="1390" t="s">
        <v>3</v>
      </c>
      <c r="D305" s="1390"/>
      <c r="E305" s="141" t="s">
        <v>8</v>
      </c>
      <c r="F305" s="224" t="e">
        <f>#REF!</f>
        <v>#REF!</v>
      </c>
      <c r="G305" s="141">
        <v>1.3</v>
      </c>
      <c r="H305" s="206" t="e">
        <f t="shared" si="26"/>
        <v>#REF!</v>
      </c>
      <c r="I305" s="206" t="e">
        <f>(H305*($I$9+#REF!))+H305</f>
        <v>#REF!</v>
      </c>
      <c r="J305" s="803" t="e">
        <f>'тарифы 2018 (1)'!J305</f>
        <v>#REF!</v>
      </c>
      <c r="K305" s="275" t="e">
        <f>ROUND(I305*#REF!*#REF!*#REF!,0)</f>
        <v>#REF!</v>
      </c>
      <c r="L305" s="173">
        <f>'тарифы 2018 (1)'!L305</f>
        <v>659</v>
      </c>
      <c r="M305" s="173">
        <f>'тарифы 2018 (1)'!N305</f>
        <v>495.29788516029413</v>
      </c>
      <c r="N305" s="173">
        <f>'тарифы 2018 (1)'!P305</f>
        <v>738</v>
      </c>
      <c r="O305" s="173">
        <f>'тарифы 2018 (1)'!R305</f>
        <v>653.21653388944856</v>
      </c>
      <c r="P305" s="173">
        <f>'тарифы 2018 (1)'!T305</f>
        <v>1147</v>
      </c>
      <c r="Q305" s="173">
        <f>'тарифы 2018 (1)'!V305</f>
        <v>532.93662743547213</v>
      </c>
      <c r="R305" s="173">
        <f>'тарифы 2018 (1)'!X305</f>
        <v>654</v>
      </c>
      <c r="S305" s="173">
        <f>'тарифы 2018 (1)'!Z305</f>
        <v>902.18</v>
      </c>
      <c r="T305" s="173">
        <f>'тарифы 2018 (1)'!AB305</f>
        <v>1186</v>
      </c>
      <c r="U305" s="173">
        <f>'тарифы 2018 (1)'!AD305</f>
        <v>742</v>
      </c>
      <c r="V305" s="173">
        <f>'тарифы 2018 (1)'!AF305</f>
        <v>590</v>
      </c>
      <c r="W305" s="173">
        <f>'тарифы 2018 (1)'!AH305</f>
        <v>489.53</v>
      </c>
      <c r="X305" s="173">
        <f>'тарифы 2018 (1)'!AJ305</f>
        <v>435.14</v>
      </c>
      <c r="Y305" s="173">
        <v>375</v>
      </c>
      <c r="Z305" s="173">
        <f>'тарифы 2018 (1)'!AN305</f>
        <v>729.36</v>
      </c>
      <c r="AA305" s="173">
        <f>'тарифы 2018 (1)'!AP305</f>
        <v>206.88149999999999</v>
      </c>
      <c r="AB305" s="173">
        <f>'тарифы 2018 (1)'!AR305</f>
        <v>594</v>
      </c>
      <c r="AC305" s="173">
        <f>'тарифы 2018 (1)'!AT305</f>
        <v>564.99</v>
      </c>
      <c r="AD305" s="173">
        <f>'тарифы 2018 (1)'!AV305</f>
        <v>678.40000000000009</v>
      </c>
      <c r="AE305" s="173">
        <f>'тарифы 2018 (1)'!AX305</f>
        <v>582.16636000000005</v>
      </c>
      <c r="AF305" s="173">
        <f>'тарифы 2018 (1)'!AZ305</f>
        <v>791.52542372881362</v>
      </c>
      <c r="AG305" s="173">
        <f>'тарифы 2018 (1)'!BB305</f>
        <v>797</v>
      </c>
      <c r="AH305" s="173">
        <f>'тарифы 2018 (1)'!BD305</f>
        <v>1037</v>
      </c>
      <c r="AI305" s="173">
        <f>'тарифы 2018 (1)'!BF305</f>
        <v>577</v>
      </c>
      <c r="AJ305" s="173">
        <f>'тарифы 2018 (1)'!BH305</f>
        <v>651</v>
      </c>
      <c r="AK305" s="173">
        <f>'тарифы 2018 (1)'!BJ305</f>
        <v>412.71</v>
      </c>
      <c r="AL305" s="173">
        <f>'тарифы 2018 (1)'!BL305</f>
        <v>431</v>
      </c>
      <c r="AM305" s="173">
        <f>'тарифы 2018 (1)'!BN305</f>
        <v>630</v>
      </c>
      <c r="AN305" s="173">
        <f>'тарифы 2018 (1)'!BP305</f>
        <v>918.50000000000011</v>
      </c>
      <c r="AO305" s="325">
        <f t="shared" si="27"/>
        <v>662.09773552462161</v>
      </c>
      <c r="AP305" s="300" t="e">
        <f t="shared" si="28"/>
        <v>#REF!</v>
      </c>
    </row>
    <row r="306" spans="1:42" s="195" customFormat="1" ht="30" customHeight="1" thickBot="1" x14ac:dyDescent="0.3">
      <c r="A306" s="205">
        <v>230</v>
      </c>
      <c r="B306" s="24" t="s">
        <v>294</v>
      </c>
      <c r="C306" s="1390" t="s">
        <v>3</v>
      </c>
      <c r="D306" s="1390"/>
      <c r="E306" s="141" t="s">
        <v>8</v>
      </c>
      <c r="F306" s="224" t="e">
        <f>#REF!</f>
        <v>#REF!</v>
      </c>
      <c r="G306" s="141">
        <v>0.33</v>
      </c>
      <c r="H306" s="206" t="e">
        <f t="shared" si="26"/>
        <v>#REF!</v>
      </c>
      <c r="I306" s="206" t="e">
        <f>(H306*($I$9+#REF!))+H306</f>
        <v>#REF!</v>
      </c>
      <c r="J306" s="803" t="e">
        <f>'тарифы 2018 (1)'!J306</f>
        <v>#REF!</v>
      </c>
      <c r="K306" s="275" t="e">
        <f>ROUND(I306*#REF!*#REF!*#REF!,0)</f>
        <v>#REF!</v>
      </c>
      <c r="L306" s="173">
        <f>'тарифы 2018 (1)'!L306</f>
        <v>167</v>
      </c>
      <c r="M306" s="173">
        <f>'тарифы 2018 (1)'!N306</f>
        <v>125.72946315607466</v>
      </c>
      <c r="N306" s="173">
        <f>'тарифы 2018 (1)'!P306</f>
        <v>187</v>
      </c>
      <c r="O306" s="173">
        <f>'тарифы 2018 (1)'!R306</f>
        <v>165.81650475655232</v>
      </c>
      <c r="P306" s="173">
        <f>'тарифы 2018 (1)'!T306</f>
        <v>291</v>
      </c>
      <c r="Q306" s="173">
        <f>'тарифы 2018 (1)'!V306</f>
        <v>135.2839131182352</v>
      </c>
      <c r="R306" s="173">
        <f>'тарифы 2018 (1)'!X306</f>
        <v>166</v>
      </c>
      <c r="S306" s="173">
        <f>'тарифы 2018 (1)'!Z306</f>
        <v>229.01</v>
      </c>
      <c r="T306" s="173">
        <f>'тарифы 2018 (1)'!AB306</f>
        <v>301</v>
      </c>
      <c r="U306" s="173">
        <f>'тарифы 2018 (1)'!AD306</f>
        <v>188</v>
      </c>
      <c r="V306" s="173">
        <f>'тарифы 2018 (1)'!AF306</f>
        <v>150</v>
      </c>
      <c r="W306" s="173">
        <f>'тарифы 2018 (1)'!AH306</f>
        <v>124.47</v>
      </c>
      <c r="X306" s="173">
        <f>'тарифы 2018 (1)'!AJ306</f>
        <v>110.88</v>
      </c>
      <c r="Y306" s="173">
        <v>95</v>
      </c>
      <c r="Z306" s="173">
        <f>'тарифы 2018 (1)'!AN306</f>
        <v>185.15</v>
      </c>
      <c r="AA306" s="173">
        <f>'тарифы 2018 (1)'!AP306</f>
        <v>156.58699999999999</v>
      </c>
      <c r="AB306" s="173">
        <f>'тарифы 2018 (1)'!AR306</f>
        <v>151</v>
      </c>
      <c r="AC306" s="173">
        <f>'тарифы 2018 (1)'!AT306</f>
        <v>143.41999999999999</v>
      </c>
      <c r="AD306" s="173">
        <f>'тарифы 2018 (1)'!AV306</f>
        <v>172.8</v>
      </c>
      <c r="AE306" s="173">
        <f>'тарифы 2018 (1)'!AX306</f>
        <v>147.78134000000003</v>
      </c>
      <c r="AF306" s="173">
        <f>'тарифы 2018 (1)'!AZ306</f>
        <v>199.15254237288136</v>
      </c>
      <c r="AG306" s="173">
        <f>'тарифы 2018 (1)'!BB306</f>
        <v>202</v>
      </c>
      <c r="AH306" s="173">
        <f>'тарифы 2018 (1)'!BD306</f>
        <v>263</v>
      </c>
      <c r="AI306" s="173">
        <f>'тарифы 2018 (1)'!BF306</f>
        <v>146</v>
      </c>
      <c r="AJ306" s="173">
        <f>'тарифы 2018 (1)'!BH306</f>
        <v>165</v>
      </c>
      <c r="AK306" s="173">
        <f>'тарифы 2018 (1)'!BJ306</f>
        <v>105.08</v>
      </c>
      <c r="AL306" s="173">
        <f>'тарифы 2018 (1)'!BL306</f>
        <v>109</v>
      </c>
      <c r="AM306" s="173">
        <f>'тарифы 2018 (1)'!BN306</f>
        <v>160</v>
      </c>
      <c r="AN306" s="173">
        <f>'тарифы 2018 (1)'!BP306</f>
        <v>233.20000000000002</v>
      </c>
      <c r="AO306" s="325">
        <f t="shared" si="27"/>
        <v>171.56416425530151</v>
      </c>
      <c r="AP306" s="300" t="e">
        <f t="shared" si="28"/>
        <v>#REF!</v>
      </c>
    </row>
    <row r="307" spans="1:42" s="195" customFormat="1" ht="41.25" customHeight="1" thickBot="1" x14ac:dyDescent="0.3">
      <c r="A307" s="205">
        <v>231</v>
      </c>
      <c r="B307" s="24" t="s">
        <v>295</v>
      </c>
      <c r="C307" s="1390" t="s">
        <v>3</v>
      </c>
      <c r="D307" s="1390"/>
      <c r="E307" s="141" t="s">
        <v>8</v>
      </c>
      <c r="F307" s="224" t="e">
        <f>#REF!</f>
        <v>#REF!</v>
      </c>
      <c r="G307" s="141">
        <v>1.5</v>
      </c>
      <c r="H307" s="206" t="e">
        <f t="shared" si="26"/>
        <v>#REF!</v>
      </c>
      <c r="I307" s="206" t="e">
        <f>(H307*($I$9+#REF!))+H307</f>
        <v>#REF!</v>
      </c>
      <c r="J307" s="803" t="e">
        <f>'тарифы 2018 (1)'!J307</f>
        <v>#REF!</v>
      </c>
      <c r="K307" s="275" t="e">
        <f>ROUND(I307*#REF!*#REF!*#REF!,0)</f>
        <v>#REF!</v>
      </c>
      <c r="L307" s="173">
        <f>'тарифы 2018 (1)'!L307</f>
        <v>761</v>
      </c>
      <c r="M307" s="173">
        <f>'тарифы 2018 (1)'!N307</f>
        <v>571.49755980033922</v>
      </c>
      <c r="N307" s="173">
        <f>'тарифы 2018 (1)'!P307</f>
        <v>851</v>
      </c>
      <c r="O307" s="173">
        <f>'тарифы 2018 (1)'!R307</f>
        <v>753.71138525705589</v>
      </c>
      <c r="P307" s="173">
        <f>'тарифы 2018 (1)'!T307</f>
        <v>1324</v>
      </c>
      <c r="Q307" s="173">
        <f>'тарифы 2018 (1)'!V307</f>
        <v>614.92687781016002</v>
      </c>
      <c r="R307" s="173">
        <f>'тарифы 2018 (1)'!X307</f>
        <v>754</v>
      </c>
      <c r="S307" s="173">
        <f>'тарифы 2018 (1)'!Z307</f>
        <v>1040.97</v>
      </c>
      <c r="T307" s="173">
        <f>'тарифы 2018 (1)'!AB307</f>
        <v>1368</v>
      </c>
      <c r="U307" s="173">
        <f>'тарифы 2018 (1)'!AD307</f>
        <v>856</v>
      </c>
      <c r="V307" s="173">
        <f>'тарифы 2018 (1)'!AF307</f>
        <v>681</v>
      </c>
      <c r="W307" s="173">
        <f>'тарифы 2018 (1)'!AH307</f>
        <v>563.79</v>
      </c>
      <c r="X307" s="173">
        <f>'тарифы 2018 (1)'!AJ307</f>
        <v>502.08</v>
      </c>
      <c r="Y307" s="173">
        <v>432</v>
      </c>
      <c r="Z307" s="173">
        <f>'тарифы 2018 (1)'!AN307</f>
        <v>841.57</v>
      </c>
      <c r="AA307" s="173">
        <f>'тарифы 2018 (1)'!AP307</f>
        <v>712.41899999999998</v>
      </c>
      <c r="AB307" s="173">
        <f>'тарифы 2018 (1)'!AR307</f>
        <v>686</v>
      </c>
      <c r="AC307" s="173">
        <f>'тарифы 2018 (1)'!AT307</f>
        <v>651.91999999999996</v>
      </c>
      <c r="AD307" s="173">
        <f>'тарифы 2018 (1)'!AV307</f>
        <v>782.40000000000009</v>
      </c>
      <c r="AE307" s="173">
        <f>'тарифы 2018 (1)'!AX307</f>
        <v>671.73527999999999</v>
      </c>
      <c r="AF307" s="173">
        <f>'тарифы 2018 (1)'!AZ307</f>
        <v>938.98305084745766</v>
      </c>
      <c r="AG307" s="173">
        <f>'тарифы 2018 (1)'!BB307</f>
        <v>920</v>
      </c>
      <c r="AH307" s="173">
        <f>'тарифы 2018 (1)'!BD307</f>
        <v>1196</v>
      </c>
      <c r="AI307" s="173">
        <f>'тарифы 2018 (1)'!BF307</f>
        <v>666</v>
      </c>
      <c r="AJ307" s="173">
        <f>'тарифы 2018 (1)'!BH307</f>
        <v>752</v>
      </c>
      <c r="AK307" s="173">
        <f>'тарифы 2018 (1)'!BJ307</f>
        <v>476.27</v>
      </c>
      <c r="AL307" s="173">
        <f>'тарифы 2018 (1)'!BL307</f>
        <v>498</v>
      </c>
      <c r="AM307" s="173">
        <f>'тарифы 2018 (1)'!BN307</f>
        <v>727</v>
      </c>
      <c r="AN307" s="173">
        <f>'тарифы 2018 (1)'!BP307</f>
        <v>1060.4000000000001</v>
      </c>
      <c r="AO307" s="325">
        <f t="shared" si="27"/>
        <v>781.19562599017297</v>
      </c>
      <c r="AP307" s="300" t="e">
        <f t="shared" si="28"/>
        <v>#REF!</v>
      </c>
    </row>
    <row r="308" spans="1:42" s="195" customFormat="1" ht="41.25" customHeight="1" thickBot="1" x14ac:dyDescent="0.3">
      <c r="A308" s="205">
        <v>232</v>
      </c>
      <c r="B308" s="24" t="s">
        <v>296</v>
      </c>
      <c r="C308" s="1390" t="s">
        <v>3</v>
      </c>
      <c r="D308" s="1390"/>
      <c r="E308" s="141" t="s">
        <v>8</v>
      </c>
      <c r="F308" s="224" t="e">
        <f>#REF!</f>
        <v>#REF!</v>
      </c>
      <c r="G308" s="141">
        <v>0.5</v>
      </c>
      <c r="H308" s="206" t="e">
        <f t="shared" si="26"/>
        <v>#REF!</v>
      </c>
      <c r="I308" s="206" t="e">
        <f>(H308*($I$9+#REF!))+H308</f>
        <v>#REF!</v>
      </c>
      <c r="J308" s="803" t="e">
        <f>'тарифы 2018 (1)'!J308</f>
        <v>#REF!</v>
      </c>
      <c r="K308" s="275" t="e">
        <f>ROUND(I308*#REF!*#REF!*#REF!,0)</f>
        <v>#REF!</v>
      </c>
      <c r="L308" s="173">
        <f>'тарифы 2018 (1)'!L308</f>
        <v>254</v>
      </c>
      <c r="M308" s="173">
        <f>'тарифы 2018 (1)'!N308</f>
        <v>190.49918660011309</v>
      </c>
      <c r="N308" s="173">
        <f>'тарифы 2018 (1)'!P308</f>
        <v>284</v>
      </c>
      <c r="O308" s="173">
        <f>'тарифы 2018 (1)'!R308</f>
        <v>251.23712841901863</v>
      </c>
      <c r="P308" s="173">
        <f>'тарифы 2018 (1)'!T308</f>
        <v>441</v>
      </c>
      <c r="Q308" s="173">
        <f>'тарифы 2018 (1)'!V308</f>
        <v>204.97562593672004</v>
      </c>
      <c r="R308" s="173">
        <f>'тарифы 2018 (1)'!X308</f>
        <v>251</v>
      </c>
      <c r="S308" s="173">
        <f>'тарифы 2018 (1)'!Z308</f>
        <v>346.99</v>
      </c>
      <c r="T308" s="173">
        <f>'тарифы 2018 (1)'!AB308</f>
        <v>455</v>
      </c>
      <c r="U308" s="173">
        <f>'тарифы 2018 (1)'!AD308</f>
        <v>285</v>
      </c>
      <c r="V308" s="173">
        <f>'тарифы 2018 (1)'!AF308</f>
        <v>227</v>
      </c>
      <c r="W308" s="173">
        <f>'тарифы 2018 (1)'!AH308</f>
        <v>188.28</v>
      </c>
      <c r="X308" s="173">
        <f>'тарифы 2018 (1)'!AJ308</f>
        <v>167.36</v>
      </c>
      <c r="Y308" s="173">
        <v>144</v>
      </c>
      <c r="Z308" s="173">
        <f>'тарифы 2018 (1)'!AN308</f>
        <v>280.52</v>
      </c>
      <c r="AA308" s="173">
        <f>'тарифы 2018 (1)'!AP308</f>
        <v>237.47299999999998</v>
      </c>
      <c r="AB308" s="173">
        <f>'тарифы 2018 (1)'!AR308</f>
        <v>229</v>
      </c>
      <c r="AC308" s="173">
        <f>'тарифы 2018 (1)'!AT308</f>
        <v>217.31</v>
      </c>
      <c r="AD308" s="173">
        <f>'тарифы 2018 (1)'!AV308</f>
        <v>260.8</v>
      </c>
      <c r="AE308" s="173">
        <f>'тарифы 2018 (1)'!AX308</f>
        <v>223.91176000000002</v>
      </c>
      <c r="AF308" s="173">
        <f>'тарифы 2018 (1)'!AZ308</f>
        <v>312.71186440677968</v>
      </c>
      <c r="AG308" s="173">
        <f>'тарифы 2018 (1)'!BB308</f>
        <v>307</v>
      </c>
      <c r="AH308" s="173">
        <f>'тарифы 2018 (1)'!BD308</f>
        <v>399</v>
      </c>
      <c r="AI308" s="173">
        <f>'тарифы 2018 (1)'!BF308</f>
        <v>222</v>
      </c>
      <c r="AJ308" s="173">
        <f>'тарифы 2018 (1)'!BH308</f>
        <v>251</v>
      </c>
      <c r="AK308" s="173">
        <f>'тарифы 2018 (1)'!BJ308</f>
        <v>158.47</v>
      </c>
      <c r="AL308" s="173">
        <f>'тарифы 2018 (1)'!BL308</f>
        <v>166</v>
      </c>
      <c r="AM308" s="173">
        <f>'тарифы 2018 (1)'!BN308</f>
        <v>242</v>
      </c>
      <c r="AN308" s="173">
        <f>'тарифы 2018 (1)'!BP308</f>
        <v>353.1</v>
      </c>
      <c r="AO308" s="325">
        <f t="shared" si="27"/>
        <v>260.3668470814701</v>
      </c>
      <c r="AP308" s="300" t="e">
        <f t="shared" si="28"/>
        <v>#REF!</v>
      </c>
    </row>
    <row r="309" spans="1:42" s="195" customFormat="1" ht="30.75" customHeight="1" thickBot="1" x14ac:dyDescent="0.3">
      <c r="A309" s="205">
        <v>233</v>
      </c>
      <c r="B309" s="24" t="s">
        <v>297</v>
      </c>
      <c r="C309" s="1390" t="s">
        <v>3</v>
      </c>
      <c r="D309" s="1390"/>
      <c r="E309" s="141" t="s">
        <v>8</v>
      </c>
      <c r="F309" s="224" t="e">
        <f>#REF!</f>
        <v>#REF!</v>
      </c>
      <c r="G309" s="141">
        <v>0.33</v>
      </c>
      <c r="H309" s="206" t="e">
        <f t="shared" si="26"/>
        <v>#REF!</v>
      </c>
      <c r="I309" s="206" t="e">
        <f>(H309*($I$9+#REF!))+H309</f>
        <v>#REF!</v>
      </c>
      <c r="J309" s="803" t="e">
        <f>'тарифы 2018 (1)'!J309</f>
        <v>#REF!</v>
      </c>
      <c r="K309" s="275" t="e">
        <f>ROUND(I309*#REF!*#REF!*#REF!,0)</f>
        <v>#REF!</v>
      </c>
      <c r="L309" s="173">
        <f>'тарифы 2018 (1)'!L309</f>
        <v>167</v>
      </c>
      <c r="M309" s="173">
        <f>'тарифы 2018 (1)'!N309</f>
        <v>125.72946315607466</v>
      </c>
      <c r="N309" s="173">
        <f>'тарифы 2018 (1)'!P309</f>
        <v>187</v>
      </c>
      <c r="O309" s="173">
        <f>'тарифы 2018 (1)'!R309</f>
        <v>165.81650475655232</v>
      </c>
      <c r="P309" s="173">
        <f>'тарифы 2018 (1)'!T309</f>
        <v>291</v>
      </c>
      <c r="Q309" s="173">
        <f>'тарифы 2018 (1)'!V309</f>
        <v>135.2839131182352</v>
      </c>
      <c r="R309" s="173">
        <f>'тарифы 2018 (1)'!X309</f>
        <v>166</v>
      </c>
      <c r="S309" s="173">
        <f>'тарифы 2018 (1)'!Z309</f>
        <v>229.01</v>
      </c>
      <c r="T309" s="173">
        <f>'тарифы 2018 (1)'!AB309</f>
        <v>301</v>
      </c>
      <c r="U309" s="173">
        <f>'тарифы 2018 (1)'!AD309</f>
        <v>188</v>
      </c>
      <c r="V309" s="173">
        <f>'тарифы 2018 (1)'!AF309</f>
        <v>150</v>
      </c>
      <c r="W309" s="173">
        <f>'тарифы 2018 (1)'!AH309</f>
        <v>124.47</v>
      </c>
      <c r="X309" s="173">
        <f>'тарифы 2018 (1)'!AJ309</f>
        <v>110.88</v>
      </c>
      <c r="Y309" s="173">
        <v>95</v>
      </c>
      <c r="Z309" s="173">
        <f>'тарифы 2018 (1)'!AN309</f>
        <v>185.15</v>
      </c>
      <c r="AA309" s="173">
        <f>'тарифы 2018 (1)'!AP309</f>
        <v>171.10499999999999</v>
      </c>
      <c r="AB309" s="173">
        <f>'тарифы 2018 (1)'!AR309</f>
        <v>151</v>
      </c>
      <c r="AC309" s="173">
        <f>'тарифы 2018 (1)'!AT309</f>
        <v>143.41999999999999</v>
      </c>
      <c r="AD309" s="173">
        <f>'тарифы 2018 (1)'!AV309</f>
        <v>172.8</v>
      </c>
      <c r="AE309" s="173">
        <f>'тарифы 2018 (1)'!AX309</f>
        <v>147.78134000000003</v>
      </c>
      <c r="AF309" s="173">
        <f>'тарифы 2018 (1)'!AZ309</f>
        <v>199.15254237288136</v>
      </c>
      <c r="AG309" s="173">
        <f>'тарифы 2018 (1)'!BB309</f>
        <v>202</v>
      </c>
      <c r="AH309" s="173">
        <f>'тарифы 2018 (1)'!BD309</f>
        <v>263</v>
      </c>
      <c r="AI309" s="173">
        <f>'тарифы 2018 (1)'!BF309</f>
        <v>146</v>
      </c>
      <c r="AJ309" s="173">
        <f>'тарифы 2018 (1)'!BH309</f>
        <v>165</v>
      </c>
      <c r="AK309" s="173">
        <f>'тарифы 2018 (1)'!BJ309</f>
        <v>105.08</v>
      </c>
      <c r="AL309" s="173">
        <f>'тарифы 2018 (1)'!BL309</f>
        <v>109</v>
      </c>
      <c r="AM309" s="173">
        <f>'тарифы 2018 (1)'!BN309</f>
        <v>160</v>
      </c>
      <c r="AN309" s="173">
        <f>'тарифы 2018 (1)'!BP309</f>
        <v>233.20000000000002</v>
      </c>
      <c r="AO309" s="325">
        <f t="shared" si="27"/>
        <v>172.06478494495667</v>
      </c>
      <c r="AP309" s="300" t="e">
        <f t="shared" si="28"/>
        <v>#REF!</v>
      </c>
    </row>
    <row r="310" spans="1:42" s="195" customFormat="1" ht="30.75" customHeight="1" thickBot="1" x14ac:dyDescent="0.3">
      <c r="A310" s="205">
        <v>234</v>
      </c>
      <c r="B310" s="24" t="s">
        <v>298</v>
      </c>
      <c r="C310" s="1390" t="s">
        <v>3</v>
      </c>
      <c r="D310" s="1390"/>
      <c r="E310" s="141" t="s">
        <v>8</v>
      </c>
      <c r="F310" s="224" t="e">
        <f>#REF!</f>
        <v>#REF!</v>
      </c>
      <c r="G310" s="141">
        <v>1.5</v>
      </c>
      <c r="H310" s="206" t="e">
        <f t="shared" si="26"/>
        <v>#REF!</v>
      </c>
      <c r="I310" s="206" t="e">
        <f>(H310*($I$9+#REF!))+H310</f>
        <v>#REF!</v>
      </c>
      <c r="J310" s="803" t="e">
        <f>'тарифы 2018 (1)'!J310</f>
        <v>#REF!</v>
      </c>
      <c r="K310" s="275" t="e">
        <f>ROUND(I310*#REF!*#REF!*#REF!,0)</f>
        <v>#REF!</v>
      </c>
      <c r="L310" s="173">
        <f>'тарифы 2018 (1)'!L310</f>
        <v>761</v>
      </c>
      <c r="M310" s="173">
        <f>'тарифы 2018 (1)'!N310</f>
        <v>571.49755980033922</v>
      </c>
      <c r="N310" s="173">
        <f>'тарифы 2018 (1)'!P310</f>
        <v>851</v>
      </c>
      <c r="O310" s="173">
        <f>'тарифы 2018 (1)'!R310</f>
        <v>753.71138525705589</v>
      </c>
      <c r="P310" s="173">
        <f>'тарифы 2018 (1)'!T310</f>
        <v>1324</v>
      </c>
      <c r="Q310" s="173">
        <f>'тарифы 2018 (1)'!V310</f>
        <v>614.92687781016002</v>
      </c>
      <c r="R310" s="173">
        <f>'тарифы 2018 (1)'!X310</f>
        <v>754</v>
      </c>
      <c r="S310" s="173">
        <f>'тарифы 2018 (1)'!Z310</f>
        <v>1040.97</v>
      </c>
      <c r="T310" s="173">
        <f>'тарифы 2018 (1)'!AB310</f>
        <v>1368</v>
      </c>
      <c r="U310" s="173">
        <f>'тарифы 2018 (1)'!AD310</f>
        <v>856</v>
      </c>
      <c r="V310" s="173">
        <f>'тарифы 2018 (1)'!AF310</f>
        <v>681</v>
      </c>
      <c r="W310" s="173">
        <f>'тарифы 2018 (1)'!AH310</f>
        <v>563.79</v>
      </c>
      <c r="X310" s="173">
        <f>'тарифы 2018 (1)'!AJ310</f>
        <v>502.08</v>
      </c>
      <c r="Y310" s="173">
        <v>432</v>
      </c>
      <c r="Z310" s="173">
        <f>'тарифы 2018 (1)'!AN310</f>
        <v>841.57</v>
      </c>
      <c r="AA310" s="173">
        <f>'тарифы 2018 (1)'!AP310</f>
        <v>712.41899999999998</v>
      </c>
      <c r="AB310" s="173">
        <f>'тарифы 2018 (1)'!AR310</f>
        <v>686</v>
      </c>
      <c r="AC310" s="173">
        <f>'тарифы 2018 (1)'!AT310</f>
        <v>651.91999999999996</v>
      </c>
      <c r="AD310" s="173">
        <f>'тарифы 2018 (1)'!AV310</f>
        <v>782.40000000000009</v>
      </c>
      <c r="AE310" s="173">
        <f>'тарифы 2018 (1)'!AX310</f>
        <v>671.73527999999999</v>
      </c>
      <c r="AF310" s="173">
        <f>'тарифы 2018 (1)'!AZ310</f>
        <v>938.98305084745766</v>
      </c>
      <c r="AG310" s="173">
        <f>'тарифы 2018 (1)'!BB310</f>
        <v>920</v>
      </c>
      <c r="AH310" s="173">
        <f>'тарифы 2018 (1)'!BD310</f>
        <v>1196</v>
      </c>
      <c r="AI310" s="173">
        <f>'тарифы 2018 (1)'!BF310</f>
        <v>666</v>
      </c>
      <c r="AJ310" s="173">
        <f>'тарифы 2018 (1)'!BH310</f>
        <v>752</v>
      </c>
      <c r="AK310" s="173">
        <f>'тарифы 2018 (1)'!BJ310</f>
        <v>476.27</v>
      </c>
      <c r="AL310" s="173">
        <f>'тарифы 2018 (1)'!BL310</f>
        <v>498</v>
      </c>
      <c r="AM310" s="173">
        <f>'тарифы 2018 (1)'!BN310</f>
        <v>727</v>
      </c>
      <c r="AN310" s="173">
        <f>'тарифы 2018 (1)'!BP310</f>
        <v>1060.4000000000001</v>
      </c>
      <c r="AO310" s="325">
        <f t="shared" si="27"/>
        <v>781.19562599017297</v>
      </c>
      <c r="AP310" s="300" t="e">
        <f t="shared" si="28"/>
        <v>#REF!</v>
      </c>
    </row>
    <row r="311" spans="1:42" s="195" customFormat="1" ht="30.75" customHeight="1" thickBot="1" x14ac:dyDescent="0.3">
      <c r="A311" s="205">
        <v>235</v>
      </c>
      <c r="B311" s="24" t="s">
        <v>299</v>
      </c>
      <c r="C311" s="1390" t="s">
        <v>3</v>
      </c>
      <c r="D311" s="1390"/>
      <c r="E311" s="141" t="s">
        <v>8</v>
      </c>
      <c r="F311" s="224" t="e">
        <f>#REF!</f>
        <v>#REF!</v>
      </c>
      <c r="G311" s="141">
        <v>1.03</v>
      </c>
      <c r="H311" s="206" t="e">
        <f t="shared" si="26"/>
        <v>#REF!</v>
      </c>
      <c r="I311" s="206" t="e">
        <f>(H311*($I$9+#REF!))+H311</f>
        <v>#REF!</v>
      </c>
      <c r="J311" s="803" t="e">
        <f>'тарифы 2018 (1)'!J311</f>
        <v>#REF!</v>
      </c>
      <c r="K311" s="275" t="e">
        <f>ROUND(I311*#REF!*#REF!*#REF!,0)</f>
        <v>#REF!</v>
      </c>
      <c r="L311" s="173">
        <f>'тарифы 2018 (1)'!L311</f>
        <v>522</v>
      </c>
      <c r="M311" s="173">
        <f>'тарифы 2018 (1)'!N311</f>
        <v>392.42832439623299</v>
      </c>
      <c r="N311" s="173">
        <f>'тарифы 2018 (1)'!P311</f>
        <v>585</v>
      </c>
      <c r="O311" s="173">
        <f>'тарифы 2018 (1)'!R311</f>
        <v>517.54848454317835</v>
      </c>
      <c r="P311" s="173">
        <f>'тарифы 2018 (1)'!T311</f>
        <v>909</v>
      </c>
      <c r="Q311" s="173">
        <f>'тарифы 2018 (1)'!V311</f>
        <v>422.24978942964333</v>
      </c>
      <c r="R311" s="173">
        <f>'тарифы 2018 (1)'!X311</f>
        <v>518</v>
      </c>
      <c r="S311" s="173">
        <f>'тарифы 2018 (1)'!Z311</f>
        <v>714.8</v>
      </c>
      <c r="T311" s="173">
        <f>'тарифы 2018 (1)'!AB311</f>
        <v>939</v>
      </c>
      <c r="U311" s="173">
        <f>'тарифы 2018 (1)'!AD311</f>
        <v>588</v>
      </c>
      <c r="V311" s="173">
        <f>'тарифы 2018 (1)'!AF311</f>
        <v>467</v>
      </c>
      <c r="W311" s="173">
        <f>'тарифы 2018 (1)'!AH311</f>
        <v>387.02</v>
      </c>
      <c r="X311" s="173">
        <f>'тарифы 2018 (1)'!AJ311</f>
        <v>345.18</v>
      </c>
      <c r="Y311" s="173">
        <v>297</v>
      </c>
      <c r="Z311" s="173">
        <f>'тарифы 2018 (1)'!AN311</f>
        <v>577.88</v>
      </c>
      <c r="AA311" s="173">
        <f>'тарифы 2018 (1)'!AP311</f>
        <v>489.46399999999994</v>
      </c>
      <c r="AB311" s="173">
        <f>'тарифы 2018 (1)'!AR311</f>
        <v>471</v>
      </c>
      <c r="AC311" s="173">
        <f>'тарифы 2018 (1)'!AT311</f>
        <v>447.65</v>
      </c>
      <c r="AD311" s="173">
        <f>'тарифы 2018 (1)'!AV311</f>
        <v>537.6</v>
      </c>
      <c r="AE311" s="173">
        <f>'тарифы 2018 (1)'!AX311</f>
        <v>461.26202000000001</v>
      </c>
      <c r="AF311" s="173">
        <f>'тарифы 2018 (1)'!AZ311</f>
        <v>633.89830508474574</v>
      </c>
      <c r="AG311" s="173">
        <f>'тарифы 2018 (1)'!BB311</f>
        <v>632</v>
      </c>
      <c r="AH311" s="173">
        <f>'тарифы 2018 (1)'!BD311</f>
        <v>821</v>
      </c>
      <c r="AI311" s="173">
        <f>'тарифы 2018 (1)'!BF311</f>
        <v>457</v>
      </c>
      <c r="AJ311" s="173">
        <f>'тарифы 2018 (1)'!BH311</f>
        <v>516</v>
      </c>
      <c r="AK311" s="173">
        <f>'тарифы 2018 (1)'!BJ311</f>
        <v>327.12</v>
      </c>
      <c r="AL311" s="173">
        <f>'тарифы 2018 (1)'!BL311</f>
        <v>342</v>
      </c>
      <c r="AM311" s="173">
        <f>'тарифы 2018 (1)'!BN311</f>
        <v>499</v>
      </c>
      <c r="AN311" s="173">
        <f>'тарифы 2018 (1)'!BP311</f>
        <v>728.2</v>
      </c>
      <c r="AO311" s="325">
        <f t="shared" si="27"/>
        <v>536.04485942944143</v>
      </c>
      <c r="AP311" s="300" t="e">
        <f t="shared" si="28"/>
        <v>#REF!</v>
      </c>
    </row>
    <row r="312" spans="1:42" s="195" customFormat="1" ht="30.75" customHeight="1" thickBot="1" x14ac:dyDescent="0.3">
      <c r="A312" s="205">
        <v>236</v>
      </c>
      <c r="B312" s="24" t="s">
        <v>160</v>
      </c>
      <c r="C312" s="1390" t="s">
        <v>3</v>
      </c>
      <c r="D312" s="1390"/>
      <c r="E312" s="141" t="s">
        <v>8</v>
      </c>
      <c r="F312" s="224" t="e">
        <f>#REF!</f>
        <v>#REF!</v>
      </c>
      <c r="G312" s="141">
        <v>0.3</v>
      </c>
      <c r="H312" s="206" t="e">
        <f t="shared" si="26"/>
        <v>#REF!</v>
      </c>
      <c r="I312" s="206" t="e">
        <f>(H312*($I$9+#REF!))+H312</f>
        <v>#REF!</v>
      </c>
      <c r="J312" s="803" t="e">
        <f>'тарифы 2018 (1)'!J312</f>
        <v>#REF!</v>
      </c>
      <c r="K312" s="275" t="e">
        <f>ROUND(I312*#REF!*#REF!*#REF!,0)</f>
        <v>#REF!</v>
      </c>
      <c r="L312" s="173">
        <f>'тарифы 2018 (1)'!L312</f>
        <v>152</v>
      </c>
      <c r="M312" s="173">
        <f>'тарифы 2018 (1)'!N312</f>
        <v>114.29951196006787</v>
      </c>
      <c r="N312" s="173">
        <f>'тарифы 2018 (1)'!P312</f>
        <v>170</v>
      </c>
      <c r="O312" s="173">
        <f>'тарифы 2018 (1)'!R312</f>
        <v>150.74227705141121</v>
      </c>
      <c r="P312" s="173">
        <f>'тарифы 2018 (1)'!T312</f>
        <v>265</v>
      </c>
      <c r="Q312" s="173">
        <f>'тарифы 2018 (1)'!V312</f>
        <v>122.985375562032</v>
      </c>
      <c r="R312" s="173">
        <f>'тарифы 2018 (1)'!X312</f>
        <v>151</v>
      </c>
      <c r="S312" s="173">
        <f>'тарифы 2018 (1)'!Z312</f>
        <v>208.19</v>
      </c>
      <c r="T312" s="173">
        <f>'тарифы 2018 (1)'!AB312</f>
        <v>274</v>
      </c>
      <c r="U312" s="173">
        <f>'тарифы 2018 (1)'!AD312</f>
        <v>171</v>
      </c>
      <c r="V312" s="173">
        <f>'тарифы 2018 (1)'!AF312</f>
        <v>136</v>
      </c>
      <c r="W312" s="173">
        <f>'тарифы 2018 (1)'!AH312</f>
        <v>112.97</v>
      </c>
      <c r="X312" s="173">
        <f>'тарифы 2018 (1)'!AJ312</f>
        <v>100.42</v>
      </c>
      <c r="Y312" s="173">
        <v>86</v>
      </c>
      <c r="Z312" s="173">
        <f>'тарифы 2018 (1)'!AN312</f>
        <v>168.31</v>
      </c>
      <c r="AA312" s="173">
        <f>'тарифы 2018 (1)'!AP312</f>
        <v>142.06899999999999</v>
      </c>
      <c r="AB312" s="173">
        <f>'тарифы 2018 (1)'!AR312</f>
        <v>137</v>
      </c>
      <c r="AC312" s="173">
        <f>'тарифы 2018 (1)'!AT312</f>
        <v>130.38</v>
      </c>
      <c r="AD312" s="173">
        <f>'тарифы 2018 (1)'!AV312</f>
        <v>156.80000000000001</v>
      </c>
      <c r="AE312" s="173">
        <f>'тарифы 2018 (1)'!AX312</f>
        <v>134.34284</v>
      </c>
      <c r="AF312" s="173">
        <f>'тарифы 2018 (1)'!AZ312</f>
        <v>181.35593220338984</v>
      </c>
      <c r="AG312" s="173">
        <f>'тарифы 2018 (1)'!BB312</f>
        <v>184</v>
      </c>
      <c r="AH312" s="173">
        <f>'тарифы 2018 (1)'!BD312</f>
        <v>239</v>
      </c>
      <c r="AI312" s="173">
        <f>'тарифы 2018 (1)'!BF312</f>
        <v>133</v>
      </c>
      <c r="AJ312" s="173">
        <f>'тарифы 2018 (1)'!BH312</f>
        <v>150</v>
      </c>
      <c r="AK312" s="173">
        <f>'тарифы 2018 (1)'!BJ312</f>
        <v>94.92</v>
      </c>
      <c r="AL312" s="173">
        <f>'тарифы 2018 (1)'!BL312</f>
        <v>100</v>
      </c>
      <c r="AM312" s="173">
        <f>'тарифы 2018 (1)'!BN312</f>
        <v>145</v>
      </c>
      <c r="AN312" s="173">
        <f>'тарифы 2018 (1)'!BP312</f>
        <v>212.3</v>
      </c>
      <c r="AO312" s="325">
        <f t="shared" si="27"/>
        <v>155.96844609575521</v>
      </c>
      <c r="AP312" s="300" t="e">
        <f t="shared" si="28"/>
        <v>#REF!</v>
      </c>
    </row>
    <row r="313" spans="1:42" s="195" customFormat="1" ht="30.75" customHeight="1" thickBot="1" x14ac:dyDescent="0.3">
      <c r="A313" s="205">
        <v>237</v>
      </c>
      <c r="B313" s="24" t="s">
        <v>300</v>
      </c>
      <c r="C313" s="1390" t="s">
        <v>3</v>
      </c>
      <c r="D313" s="1390"/>
      <c r="E313" s="141" t="s">
        <v>8</v>
      </c>
      <c r="F313" s="224" t="e">
        <f>#REF!</f>
        <v>#REF!</v>
      </c>
      <c r="G313" s="141">
        <v>0.64</v>
      </c>
      <c r="H313" s="206" t="e">
        <f t="shared" si="26"/>
        <v>#REF!</v>
      </c>
      <c r="I313" s="206" t="e">
        <f>(H313*($I$9+#REF!))+H313</f>
        <v>#REF!</v>
      </c>
      <c r="J313" s="803" t="e">
        <f>'тарифы 2018 (1)'!J313</f>
        <v>#REF!</v>
      </c>
      <c r="K313" s="275" t="e">
        <f>ROUND(I313*#REF!*#REF!*#REF!,0)</f>
        <v>#REF!</v>
      </c>
      <c r="L313" s="173">
        <f>'тарифы 2018 (1)'!L313</f>
        <v>325</v>
      </c>
      <c r="M313" s="173">
        <f>'тарифы 2018 (1)'!N313</f>
        <v>243.83895884814478</v>
      </c>
      <c r="N313" s="173">
        <f>'тарифы 2018 (1)'!P313</f>
        <v>363</v>
      </c>
      <c r="O313" s="173">
        <f>'тарифы 2018 (1)'!R313</f>
        <v>321.58352437634386</v>
      </c>
      <c r="P313" s="173">
        <f>'тарифы 2018 (1)'!T313</f>
        <v>565</v>
      </c>
      <c r="Q313" s="173">
        <f>'тарифы 2018 (1)'!V313</f>
        <v>262.36880119900167</v>
      </c>
      <c r="R313" s="173">
        <f>'тарифы 2018 (1)'!X313</f>
        <v>322</v>
      </c>
      <c r="S313" s="173">
        <f>'тарифы 2018 (1)'!Z313</f>
        <v>444.15</v>
      </c>
      <c r="T313" s="173">
        <f>'тарифы 2018 (1)'!AB313</f>
        <v>584</v>
      </c>
      <c r="U313" s="173">
        <f>'тарифы 2018 (1)'!AD313</f>
        <v>365</v>
      </c>
      <c r="V313" s="173">
        <f>'тарифы 2018 (1)'!AF313</f>
        <v>290</v>
      </c>
      <c r="W313" s="173">
        <f>'тарифы 2018 (1)'!AH313</f>
        <v>240.58</v>
      </c>
      <c r="X313" s="173">
        <f>'тарифы 2018 (1)'!AJ313</f>
        <v>214.43</v>
      </c>
      <c r="Y313" s="173">
        <v>184</v>
      </c>
      <c r="Z313" s="173">
        <f>'тарифы 2018 (1)'!AN313</f>
        <v>359.07</v>
      </c>
      <c r="AA313" s="173">
        <f>'тарифы 2018 (1)'!AP313</f>
        <v>303.84099999999995</v>
      </c>
      <c r="AB313" s="173">
        <f>'тарифы 2018 (1)'!AR313</f>
        <v>293</v>
      </c>
      <c r="AC313" s="173">
        <f>'тарифы 2018 (1)'!AT313</f>
        <v>278.14999999999998</v>
      </c>
      <c r="AD313" s="173">
        <f>'тарифы 2018 (1)'!AV313</f>
        <v>334.40000000000003</v>
      </c>
      <c r="AE313" s="173">
        <f>'тарифы 2018 (1)'!AX313</f>
        <v>286.60368000000005</v>
      </c>
      <c r="AF313" s="173">
        <f>'тарифы 2018 (1)'!AZ313</f>
        <v>398.30508474576277</v>
      </c>
      <c r="AG313" s="173">
        <f>'тарифы 2018 (1)'!BB313</f>
        <v>392</v>
      </c>
      <c r="AH313" s="173">
        <f>'тарифы 2018 (1)'!BD313</f>
        <v>510</v>
      </c>
      <c r="AI313" s="173">
        <f>'тарифы 2018 (1)'!BF313</f>
        <v>284</v>
      </c>
      <c r="AJ313" s="173">
        <f>'тарифы 2018 (1)'!BH313</f>
        <v>321</v>
      </c>
      <c r="AK313" s="173">
        <f>'тарифы 2018 (1)'!BJ313</f>
        <v>203.39</v>
      </c>
      <c r="AL313" s="173">
        <f>'тарифы 2018 (1)'!BL313</f>
        <v>213</v>
      </c>
      <c r="AM313" s="173">
        <f>'тарифы 2018 (1)'!BN313</f>
        <v>310</v>
      </c>
      <c r="AN313" s="173">
        <f>'тарифы 2018 (1)'!BP313</f>
        <v>452.1</v>
      </c>
      <c r="AO313" s="325">
        <f t="shared" si="27"/>
        <v>333.23486376445692</v>
      </c>
      <c r="AP313" s="300" t="e">
        <f t="shared" si="28"/>
        <v>#REF!</v>
      </c>
    </row>
    <row r="314" spans="1:42" s="195" customFormat="1" ht="30.75" customHeight="1" thickBot="1" x14ac:dyDescent="0.3">
      <c r="A314" s="205">
        <v>238</v>
      </c>
      <c r="B314" s="24" t="s">
        <v>301</v>
      </c>
      <c r="C314" s="1390" t="s">
        <v>3</v>
      </c>
      <c r="D314" s="1390"/>
      <c r="E314" s="141" t="s">
        <v>8</v>
      </c>
      <c r="F314" s="224" t="e">
        <f>#REF!</f>
        <v>#REF!</v>
      </c>
      <c r="G314" s="141">
        <v>0.21</v>
      </c>
      <c r="H314" s="206" t="e">
        <f t="shared" si="26"/>
        <v>#REF!</v>
      </c>
      <c r="I314" s="206" t="e">
        <f>(H314*($I$9+#REF!))+H314</f>
        <v>#REF!</v>
      </c>
      <c r="J314" s="803" t="e">
        <f>'тарифы 2018 (1)'!J314</f>
        <v>#REF!</v>
      </c>
      <c r="K314" s="275" t="e">
        <f>ROUND(I314*#REF!*#REF!*#REF!,0)</f>
        <v>#REF!</v>
      </c>
      <c r="L314" s="173">
        <f>'тарифы 2018 (1)'!L314</f>
        <v>107</v>
      </c>
      <c r="M314" s="173">
        <f>'тарифы 2018 (1)'!N314</f>
        <v>80.009658372047497</v>
      </c>
      <c r="N314" s="173">
        <f>'тарифы 2018 (1)'!P314</f>
        <v>119</v>
      </c>
      <c r="O314" s="173">
        <f>'тарифы 2018 (1)'!R314</f>
        <v>105.51959393598784</v>
      </c>
      <c r="P314" s="173">
        <f>'тарифы 2018 (1)'!T314</f>
        <v>185</v>
      </c>
      <c r="Q314" s="173">
        <f>'тарифы 2018 (1)'!V314</f>
        <v>86.089762893422403</v>
      </c>
      <c r="R314" s="173">
        <f>'тарифы 2018 (1)'!X314</f>
        <v>106</v>
      </c>
      <c r="S314" s="173">
        <f>'тарифы 2018 (1)'!Z314</f>
        <v>145.74</v>
      </c>
      <c r="T314" s="173">
        <f>'тарифы 2018 (1)'!AB314</f>
        <v>191</v>
      </c>
      <c r="U314" s="173">
        <f>'тарифы 2018 (1)'!AD314</f>
        <v>120</v>
      </c>
      <c r="V314" s="173">
        <f>'тарифы 2018 (1)'!AF314</f>
        <v>95</v>
      </c>
      <c r="W314" s="173">
        <f>'тарифы 2018 (1)'!AH314</f>
        <v>79.5</v>
      </c>
      <c r="X314" s="173">
        <f>'тарифы 2018 (1)'!AJ314</f>
        <v>70.08</v>
      </c>
      <c r="Y314" s="173">
        <v>61</v>
      </c>
      <c r="Z314" s="173">
        <f>'тарифы 2018 (1)'!AN314</f>
        <v>117.82</v>
      </c>
      <c r="AA314" s="173">
        <f>'тарифы 2018 (1)'!AP314</f>
        <v>99.551999999999992</v>
      </c>
      <c r="AB314" s="173">
        <f>'тарифы 2018 (1)'!AR314</f>
        <v>96</v>
      </c>
      <c r="AC314" s="173">
        <f>'тарифы 2018 (1)'!AT314</f>
        <v>91.27</v>
      </c>
      <c r="AD314" s="173">
        <f>'тарифы 2018 (1)'!AV314</f>
        <v>110.4</v>
      </c>
      <c r="AE314" s="173">
        <f>'тарифы 2018 (1)'!AX314</f>
        <v>94.037880000000015</v>
      </c>
      <c r="AF314" s="173">
        <f>'тарифы 2018 (1)'!AZ314</f>
        <v>132.20338983050848</v>
      </c>
      <c r="AG314" s="173">
        <f>'тарифы 2018 (1)'!BB314</f>
        <v>129</v>
      </c>
      <c r="AH314" s="173">
        <f>'тарифы 2018 (1)'!BD314</f>
        <v>167</v>
      </c>
      <c r="AI314" s="173">
        <f>'тарифы 2018 (1)'!BF314</f>
        <v>93</v>
      </c>
      <c r="AJ314" s="173">
        <f>'тарифы 2018 (1)'!BH314</f>
        <v>105</v>
      </c>
      <c r="AK314" s="173">
        <f>'тарифы 2018 (1)'!BJ314</f>
        <v>66.95</v>
      </c>
      <c r="AL314" s="173">
        <f>'тарифы 2018 (1)'!BL314</f>
        <v>70</v>
      </c>
      <c r="AM314" s="173">
        <f>'тарифы 2018 (1)'!BN314</f>
        <v>102</v>
      </c>
      <c r="AN314" s="173">
        <f>'тарифы 2018 (1)'!BP314</f>
        <v>148.5</v>
      </c>
      <c r="AO314" s="325">
        <f t="shared" si="27"/>
        <v>109.43697534592985</v>
      </c>
      <c r="AP314" s="300" t="e">
        <f t="shared" si="28"/>
        <v>#REF!</v>
      </c>
    </row>
    <row r="315" spans="1:42" s="195" customFormat="1" ht="30.75" customHeight="1" thickBot="1" x14ac:dyDescent="0.3">
      <c r="A315" s="205">
        <v>239</v>
      </c>
      <c r="B315" s="24" t="s">
        <v>302</v>
      </c>
      <c r="C315" s="1390" t="s">
        <v>3</v>
      </c>
      <c r="D315" s="1390"/>
      <c r="E315" s="141" t="s">
        <v>8</v>
      </c>
      <c r="F315" s="224" t="e">
        <f>#REF!</f>
        <v>#REF!</v>
      </c>
      <c r="G315" s="141">
        <v>0.6</v>
      </c>
      <c r="H315" s="206" t="e">
        <f t="shared" si="26"/>
        <v>#REF!</v>
      </c>
      <c r="I315" s="206" t="e">
        <f>(H315*($I$9+#REF!))+H315</f>
        <v>#REF!</v>
      </c>
      <c r="J315" s="803" t="e">
        <f>'тарифы 2018 (1)'!J315</f>
        <v>#REF!</v>
      </c>
      <c r="K315" s="275" t="e">
        <f>ROUND(I315*#REF!*#REF!*#REF!,0)</f>
        <v>#REF!</v>
      </c>
      <c r="L315" s="173">
        <f>'тарифы 2018 (1)'!L315</f>
        <v>304</v>
      </c>
      <c r="M315" s="173">
        <f>'тарифы 2018 (1)'!N315</f>
        <v>228.59902392013575</v>
      </c>
      <c r="N315" s="173">
        <f>'тарифы 2018 (1)'!P315</f>
        <v>341</v>
      </c>
      <c r="O315" s="173">
        <f>'тарифы 2018 (1)'!R315</f>
        <v>301.48455410282241</v>
      </c>
      <c r="P315" s="173">
        <f>'тарифы 2018 (1)'!T315</f>
        <v>529</v>
      </c>
      <c r="Q315" s="173">
        <f>'тарифы 2018 (1)'!V315</f>
        <v>245.97075112406401</v>
      </c>
      <c r="R315" s="173">
        <f>'тарифы 2018 (1)'!X315</f>
        <v>302</v>
      </c>
      <c r="S315" s="173">
        <f>'тарифы 2018 (1)'!Z315</f>
        <v>416.39</v>
      </c>
      <c r="T315" s="173">
        <f>'тарифы 2018 (1)'!AB315</f>
        <v>548</v>
      </c>
      <c r="U315" s="173">
        <f>'тарифы 2018 (1)'!AD315</f>
        <v>342</v>
      </c>
      <c r="V315" s="173">
        <f>'тарифы 2018 (1)'!AF315</f>
        <v>272</v>
      </c>
      <c r="W315" s="173">
        <f>'тарифы 2018 (1)'!AH315</f>
        <v>225.94</v>
      </c>
      <c r="X315" s="173">
        <f>'тарифы 2018 (1)'!AJ315</f>
        <v>200.83</v>
      </c>
      <c r="Y315" s="173">
        <v>173</v>
      </c>
      <c r="Z315" s="173">
        <f>'тарифы 2018 (1)'!AN315</f>
        <v>336.63</v>
      </c>
      <c r="AA315" s="173">
        <f>'тарифы 2018 (1)'!AP315</f>
        <v>285.17499999999995</v>
      </c>
      <c r="AB315" s="173">
        <f>'тарифы 2018 (1)'!AR315</f>
        <v>274</v>
      </c>
      <c r="AC315" s="173">
        <f>'тарифы 2018 (1)'!AT315</f>
        <v>260.77</v>
      </c>
      <c r="AD315" s="173">
        <f>'тарифы 2018 (1)'!AV315</f>
        <v>313.60000000000002</v>
      </c>
      <c r="AE315" s="173">
        <f>'тарифы 2018 (1)'!AX315</f>
        <v>268.69622000000004</v>
      </c>
      <c r="AF315" s="173">
        <f>'тарифы 2018 (1)'!AZ315</f>
        <v>368.64406779661022</v>
      </c>
      <c r="AG315" s="173">
        <f>'тарифы 2018 (1)'!BB315</f>
        <v>368</v>
      </c>
      <c r="AH315" s="173">
        <f>'тарифы 2018 (1)'!BD315</f>
        <v>478</v>
      </c>
      <c r="AI315" s="173">
        <f>'тарифы 2018 (1)'!BF315</f>
        <v>266</v>
      </c>
      <c r="AJ315" s="173">
        <f>'тарифы 2018 (1)'!BH315</f>
        <v>301</v>
      </c>
      <c r="AK315" s="173">
        <f>'тарифы 2018 (1)'!BJ315</f>
        <v>190.68</v>
      </c>
      <c r="AL315" s="173">
        <f>'тарифы 2018 (1)'!BL315</f>
        <v>199</v>
      </c>
      <c r="AM315" s="173">
        <f>'тарифы 2018 (1)'!BN315</f>
        <v>291</v>
      </c>
      <c r="AN315" s="173">
        <f>'тарифы 2018 (1)'!BP315</f>
        <v>423.50000000000006</v>
      </c>
      <c r="AO315" s="325">
        <f t="shared" si="27"/>
        <v>312.23826265322879</v>
      </c>
      <c r="AP315" s="300" t="e">
        <f t="shared" si="28"/>
        <v>#REF!</v>
      </c>
    </row>
    <row r="316" spans="1:42" s="195" customFormat="1" ht="30.75" customHeight="1" thickBot="1" x14ac:dyDescent="0.3">
      <c r="A316" s="205">
        <v>240</v>
      </c>
      <c r="B316" s="24" t="s">
        <v>303</v>
      </c>
      <c r="C316" s="1390" t="s">
        <v>3</v>
      </c>
      <c r="D316" s="1390"/>
      <c r="E316" s="141" t="s">
        <v>8</v>
      </c>
      <c r="F316" s="224" t="e">
        <f>#REF!</f>
        <v>#REF!</v>
      </c>
      <c r="G316" s="141">
        <v>0.7</v>
      </c>
      <c r="H316" s="206" t="e">
        <f t="shared" si="26"/>
        <v>#REF!</v>
      </c>
      <c r="I316" s="206" t="e">
        <f>(H316*($I$9+#REF!))+H316</f>
        <v>#REF!</v>
      </c>
      <c r="J316" s="803" t="e">
        <f>'тарифы 2018 (1)'!J316</f>
        <v>#REF!</v>
      </c>
      <c r="K316" s="275" t="e">
        <f>ROUND(I316*#REF!*#REF!*#REF!,0)</f>
        <v>#REF!</v>
      </c>
      <c r="L316" s="173">
        <f>'тарифы 2018 (1)'!L316</f>
        <v>355</v>
      </c>
      <c r="M316" s="173">
        <f>'тарифы 2018 (1)'!N316</f>
        <v>266.69886124015835</v>
      </c>
      <c r="N316" s="173">
        <f>'тарифы 2018 (1)'!P316</f>
        <v>397</v>
      </c>
      <c r="O316" s="173">
        <f>'тарифы 2018 (1)'!R316</f>
        <v>351.73197978662614</v>
      </c>
      <c r="P316" s="173">
        <f>'тарифы 2018 (1)'!T316</f>
        <v>618</v>
      </c>
      <c r="Q316" s="173">
        <f>'тарифы 2018 (1)'!V316</f>
        <v>286.96587631140795</v>
      </c>
      <c r="R316" s="173">
        <f>'тарифы 2018 (1)'!X316</f>
        <v>352</v>
      </c>
      <c r="S316" s="173">
        <f>'тарифы 2018 (1)'!Z316</f>
        <v>485.79</v>
      </c>
      <c r="T316" s="173">
        <f>'тарифы 2018 (1)'!AB316</f>
        <v>638</v>
      </c>
      <c r="U316" s="173">
        <f>'тарифы 2018 (1)'!AD316</f>
        <v>399</v>
      </c>
      <c r="V316" s="173">
        <f>'тарифы 2018 (1)'!AF316</f>
        <v>318</v>
      </c>
      <c r="W316" s="173">
        <f>'тарифы 2018 (1)'!AH316</f>
        <v>263.58999999999997</v>
      </c>
      <c r="X316" s="173">
        <f>'тарифы 2018 (1)'!AJ316</f>
        <v>234.3</v>
      </c>
      <c r="Y316" s="173">
        <v>202</v>
      </c>
      <c r="Z316" s="173">
        <f>'тарифы 2018 (1)'!AN316</f>
        <v>392.73</v>
      </c>
      <c r="AA316" s="173">
        <f>'тарифы 2018 (1)'!AP316</f>
        <v>331.84</v>
      </c>
      <c r="AB316" s="173">
        <f>'тарифы 2018 (1)'!AR316</f>
        <v>320</v>
      </c>
      <c r="AC316" s="173">
        <f>'тарифы 2018 (1)'!AT316</f>
        <v>304.23</v>
      </c>
      <c r="AD316" s="173">
        <f>'тарифы 2018 (1)'!AV316</f>
        <v>364.8</v>
      </c>
      <c r="AE316" s="173">
        <f>'тарифы 2018 (1)'!AX316</f>
        <v>313.48068000000001</v>
      </c>
      <c r="AF316" s="173">
        <f>'тарифы 2018 (1)'!AZ316</f>
        <v>433.89830508474574</v>
      </c>
      <c r="AG316" s="173">
        <f>'тарифы 2018 (1)'!BB316</f>
        <v>429</v>
      </c>
      <c r="AH316" s="173">
        <f>'тарифы 2018 (1)'!BD316</f>
        <v>558</v>
      </c>
      <c r="AI316" s="173">
        <f>'тарифы 2018 (1)'!BF316</f>
        <v>311</v>
      </c>
      <c r="AJ316" s="173">
        <f>'тарифы 2018 (1)'!BH316</f>
        <v>351</v>
      </c>
      <c r="AK316" s="173">
        <f>'тарифы 2018 (1)'!BJ316</f>
        <v>222.03</v>
      </c>
      <c r="AL316" s="173">
        <f>'тарифы 2018 (1)'!BL316</f>
        <v>232</v>
      </c>
      <c r="AM316" s="173">
        <f>'тарифы 2018 (1)'!BN316</f>
        <v>339</v>
      </c>
      <c r="AN316" s="173">
        <f>'тарифы 2018 (1)'!BP316</f>
        <v>495.00000000000006</v>
      </c>
      <c r="AO316" s="325">
        <f t="shared" si="27"/>
        <v>364.34778284217032</v>
      </c>
      <c r="AP316" s="300" t="e">
        <f t="shared" si="28"/>
        <v>#REF!</v>
      </c>
    </row>
    <row r="317" spans="1:42" s="195" customFormat="1" ht="30.75" customHeight="1" thickBot="1" x14ac:dyDescent="0.3">
      <c r="A317" s="205">
        <v>241</v>
      </c>
      <c r="B317" s="24" t="s">
        <v>304</v>
      </c>
      <c r="C317" s="1390" t="s">
        <v>3</v>
      </c>
      <c r="D317" s="1390"/>
      <c r="E317" s="141" t="s">
        <v>8</v>
      </c>
      <c r="F317" s="224" t="e">
        <f>#REF!</f>
        <v>#REF!</v>
      </c>
      <c r="G317" s="141">
        <v>0.62</v>
      </c>
      <c r="H317" s="206" t="e">
        <f t="shared" si="26"/>
        <v>#REF!</v>
      </c>
      <c r="I317" s="206" t="e">
        <f>(H317*($I$9+#REF!))+H317</f>
        <v>#REF!</v>
      </c>
      <c r="J317" s="803" t="e">
        <f>'тарифы 2018 (1)'!J317</f>
        <v>#REF!</v>
      </c>
      <c r="K317" s="275" t="e">
        <f>ROUND(I317*#REF!*#REF!*#REF!,0)</f>
        <v>#REF!</v>
      </c>
      <c r="L317" s="173">
        <f>'тарифы 2018 (1)'!L317</f>
        <v>314</v>
      </c>
      <c r="M317" s="173">
        <f>'тарифы 2018 (1)'!N317</f>
        <v>236.21899138414022</v>
      </c>
      <c r="N317" s="173">
        <f>'тарифы 2018 (1)'!P317</f>
        <v>352</v>
      </c>
      <c r="O317" s="173">
        <f>'тарифы 2018 (1)'!R317</f>
        <v>311.53403923958319</v>
      </c>
      <c r="P317" s="173">
        <f>'тарифы 2018 (1)'!T317</f>
        <v>547</v>
      </c>
      <c r="Q317" s="173">
        <f>'тарифы 2018 (1)'!V317</f>
        <v>254.16977616153275</v>
      </c>
      <c r="R317" s="173">
        <f>'тарифы 2018 (1)'!X317</f>
        <v>312</v>
      </c>
      <c r="S317" s="173">
        <f>'тарифы 2018 (1)'!Z317</f>
        <v>430.27</v>
      </c>
      <c r="T317" s="173">
        <f>'тарифы 2018 (1)'!AB317</f>
        <v>565</v>
      </c>
      <c r="U317" s="173">
        <f>'тарифы 2018 (1)'!AD317</f>
        <v>354</v>
      </c>
      <c r="V317" s="173">
        <f>'тарифы 2018 (1)'!AF317</f>
        <v>281</v>
      </c>
      <c r="W317" s="173">
        <f>'тарифы 2018 (1)'!AH317</f>
        <v>233.26</v>
      </c>
      <c r="X317" s="173">
        <f>'тарифы 2018 (1)'!AJ317</f>
        <v>207.11</v>
      </c>
      <c r="Y317" s="173">
        <v>179</v>
      </c>
      <c r="Z317" s="173">
        <f>'тарифы 2018 (1)'!AN317</f>
        <v>347.85</v>
      </c>
      <c r="AA317" s="173">
        <f>'тарифы 2018 (1)'!AP317</f>
        <v>294.50799999999998</v>
      </c>
      <c r="AB317" s="173">
        <f>'тарифы 2018 (1)'!AR317</f>
        <v>284</v>
      </c>
      <c r="AC317" s="173">
        <f>'тарифы 2018 (1)'!AT317</f>
        <v>269.45999999999998</v>
      </c>
      <c r="AD317" s="173">
        <f>'тарифы 2018 (1)'!AV317</f>
        <v>323.20000000000005</v>
      </c>
      <c r="AE317" s="173">
        <f>'тарифы 2018 (1)'!AX317</f>
        <v>277.65522000000004</v>
      </c>
      <c r="AF317" s="173">
        <f>'тарифы 2018 (1)'!AZ317</f>
        <v>388.13559322033893</v>
      </c>
      <c r="AG317" s="173">
        <f>'тарифы 2018 (1)'!BB317</f>
        <v>380</v>
      </c>
      <c r="AH317" s="173">
        <f>'тарифы 2018 (1)'!BD317</f>
        <v>494</v>
      </c>
      <c r="AI317" s="173">
        <f>'тарифы 2018 (1)'!BF317</f>
        <v>275</v>
      </c>
      <c r="AJ317" s="173">
        <f>'тарифы 2018 (1)'!BH317</f>
        <v>311</v>
      </c>
      <c r="AK317" s="173">
        <f>'тарифы 2018 (1)'!BJ317</f>
        <v>196.61</v>
      </c>
      <c r="AL317" s="173">
        <f>'тарифы 2018 (1)'!BL317</f>
        <v>206</v>
      </c>
      <c r="AM317" s="173">
        <f>'тарифы 2018 (1)'!BN317</f>
        <v>301</v>
      </c>
      <c r="AN317" s="173">
        <f>'тарифы 2018 (1)'!BP317</f>
        <v>437.8</v>
      </c>
      <c r="AO317" s="325">
        <f t="shared" si="27"/>
        <v>322.85453862088252</v>
      </c>
      <c r="AP317" s="300" t="e">
        <f t="shared" si="28"/>
        <v>#REF!</v>
      </c>
    </row>
    <row r="318" spans="1:42" s="195" customFormat="1" ht="30.75" customHeight="1" thickBot="1" x14ac:dyDescent="0.3">
      <c r="A318" s="205">
        <v>242</v>
      </c>
      <c r="B318" s="24" t="s">
        <v>305</v>
      </c>
      <c r="C318" s="1390" t="s">
        <v>3</v>
      </c>
      <c r="D318" s="1390"/>
      <c r="E318" s="141" t="s">
        <v>8</v>
      </c>
      <c r="F318" s="224" t="e">
        <f>#REF!</f>
        <v>#REF!</v>
      </c>
      <c r="G318" s="141">
        <v>0.35</v>
      </c>
      <c r="H318" s="206" t="e">
        <f t="shared" si="26"/>
        <v>#REF!</v>
      </c>
      <c r="I318" s="206" t="e">
        <f>(H318*($I$9+#REF!))+H318</f>
        <v>#REF!</v>
      </c>
      <c r="J318" s="803" t="e">
        <f>'тарифы 2018 (1)'!J318</f>
        <v>#REF!</v>
      </c>
      <c r="K318" s="275" t="e">
        <f>ROUND(I318*#REF!*#REF!*#REF!,0)</f>
        <v>#REF!</v>
      </c>
      <c r="L318" s="173">
        <f>'тарифы 2018 (1)'!L318</f>
        <v>178</v>
      </c>
      <c r="M318" s="173">
        <f>'тарифы 2018 (1)'!N318</f>
        <v>133.34943062007918</v>
      </c>
      <c r="N318" s="173">
        <f>'тарифы 2018 (1)'!P318</f>
        <v>199</v>
      </c>
      <c r="O318" s="173">
        <f>'тарифы 2018 (1)'!R318</f>
        <v>175.86598989331307</v>
      </c>
      <c r="P318" s="173">
        <f>'тарифы 2018 (1)'!T318</f>
        <v>309</v>
      </c>
      <c r="Q318" s="173">
        <f>'тарифы 2018 (1)'!V318</f>
        <v>143.48293815570398</v>
      </c>
      <c r="R318" s="173">
        <f>'тарифы 2018 (1)'!X318</f>
        <v>176</v>
      </c>
      <c r="S318" s="173">
        <f>'тарифы 2018 (1)'!Z318</f>
        <v>242.89</v>
      </c>
      <c r="T318" s="173">
        <f>'тарифы 2018 (1)'!AB318</f>
        <v>320</v>
      </c>
      <c r="U318" s="173">
        <f>'тарифы 2018 (1)'!AD318</f>
        <v>200</v>
      </c>
      <c r="V318" s="173">
        <f>'тарифы 2018 (1)'!AF318</f>
        <v>159</v>
      </c>
      <c r="W318" s="173">
        <f>'тарифы 2018 (1)'!AH318</f>
        <v>131.80000000000001</v>
      </c>
      <c r="X318" s="173">
        <f>'тарифы 2018 (1)'!AJ318</f>
        <v>117.15</v>
      </c>
      <c r="Y318" s="173">
        <v>101</v>
      </c>
      <c r="Z318" s="173">
        <f>'тарифы 2018 (1)'!AN318</f>
        <v>196.37</v>
      </c>
      <c r="AA318" s="173">
        <f>'тарифы 2018 (1)'!AP318</f>
        <v>165.92</v>
      </c>
      <c r="AB318" s="173">
        <f>'тарифы 2018 (1)'!AR318</f>
        <v>160</v>
      </c>
      <c r="AC318" s="173">
        <f>'тарифы 2018 (1)'!AT318</f>
        <v>152.11000000000001</v>
      </c>
      <c r="AD318" s="173">
        <f>'тарифы 2018 (1)'!AV318</f>
        <v>182.4</v>
      </c>
      <c r="AE318" s="173">
        <f>'тарифы 2018 (1)'!AX318</f>
        <v>156.74034000000003</v>
      </c>
      <c r="AF318" s="173">
        <f>'тарифы 2018 (1)'!AZ318</f>
        <v>210.16949152542375</v>
      </c>
      <c r="AG318" s="173">
        <f>'тарифы 2018 (1)'!BB318</f>
        <v>215</v>
      </c>
      <c r="AH318" s="173">
        <f>'тарифы 2018 (1)'!BD318</f>
        <v>279</v>
      </c>
      <c r="AI318" s="173">
        <f>'тарифы 2018 (1)'!BF318</f>
        <v>155</v>
      </c>
      <c r="AJ318" s="173">
        <f>'тарифы 2018 (1)'!BH318</f>
        <v>175</v>
      </c>
      <c r="AK318" s="173">
        <f>'тарифы 2018 (1)'!BJ318</f>
        <v>111.02</v>
      </c>
      <c r="AL318" s="173">
        <f>'тарифы 2018 (1)'!BL318</f>
        <v>116</v>
      </c>
      <c r="AM318" s="173">
        <f>'тарифы 2018 (1)'!BN318</f>
        <v>170</v>
      </c>
      <c r="AN318" s="173">
        <f>'тарифы 2018 (1)'!BP318</f>
        <v>247.50000000000003</v>
      </c>
      <c r="AO318" s="325">
        <f t="shared" si="27"/>
        <v>182.02648931705244</v>
      </c>
      <c r="AP318" s="300" t="e">
        <f t="shared" si="28"/>
        <v>#REF!</v>
      </c>
    </row>
    <row r="319" spans="1:42" s="195" customFormat="1" ht="30.75" customHeight="1" thickBot="1" x14ac:dyDescent="0.3">
      <c r="A319" s="205">
        <v>243</v>
      </c>
      <c r="B319" s="24" t="s">
        <v>306</v>
      </c>
      <c r="C319" s="1390" t="s">
        <v>3</v>
      </c>
      <c r="D319" s="1390"/>
      <c r="E319" s="141" t="s">
        <v>8</v>
      </c>
      <c r="F319" s="224" t="e">
        <f>#REF!</f>
        <v>#REF!</v>
      </c>
      <c r="G319" s="141">
        <v>0.25</v>
      </c>
      <c r="H319" s="206" t="e">
        <f t="shared" si="26"/>
        <v>#REF!</v>
      </c>
      <c r="I319" s="206" t="e">
        <f>(H319*($I$9+#REF!))+H319</f>
        <v>#REF!</v>
      </c>
      <c r="J319" s="803" t="e">
        <f>'тарифы 2018 (1)'!J319</f>
        <v>#REF!</v>
      </c>
      <c r="K319" s="275" t="e">
        <f>ROUND(I319*#REF!*#REF!*#REF!,0)</f>
        <v>#REF!</v>
      </c>
      <c r="L319" s="173">
        <f>'тарифы 2018 (1)'!L319</f>
        <v>127</v>
      </c>
      <c r="M319" s="173">
        <f>'тарифы 2018 (1)'!N319</f>
        <v>95.249593300056546</v>
      </c>
      <c r="N319" s="173">
        <f>'тарифы 2018 (1)'!P319</f>
        <v>142</v>
      </c>
      <c r="O319" s="173">
        <f>'тарифы 2018 (1)'!R319</f>
        <v>125.61856420950932</v>
      </c>
      <c r="P319" s="173">
        <f>'тарифы 2018 (1)'!T319</f>
        <v>221</v>
      </c>
      <c r="Q319" s="173">
        <f>'тарифы 2018 (1)'!V319</f>
        <v>102.48781296836002</v>
      </c>
      <c r="R319" s="173"/>
      <c r="S319" s="173">
        <f>'тарифы 2018 (1)'!Z319</f>
        <v>173.5</v>
      </c>
      <c r="T319" s="173">
        <f>'тарифы 2018 (1)'!AB319</f>
        <v>228</v>
      </c>
      <c r="U319" s="173">
        <f>'тарифы 2018 (1)'!AD319</f>
        <v>143</v>
      </c>
      <c r="V319" s="173">
        <f>'тарифы 2018 (1)'!AF319</f>
        <v>113</v>
      </c>
      <c r="W319" s="173">
        <f>'тарифы 2018 (1)'!AH319</f>
        <v>94.14</v>
      </c>
      <c r="X319" s="173">
        <f>'тарифы 2018 (1)'!AJ319</f>
        <v>83.68</v>
      </c>
      <c r="Y319" s="173">
        <v>72</v>
      </c>
      <c r="Z319" s="173">
        <f>'тарифы 2018 (1)'!AN319</f>
        <v>140.26</v>
      </c>
      <c r="AA319" s="173">
        <f>'тарифы 2018 (1)'!AP319</f>
        <v>119.255</v>
      </c>
      <c r="AB319" s="173">
        <f>'тарифы 2018 (1)'!AR319</f>
        <v>114</v>
      </c>
      <c r="AC319" s="173">
        <f>'тарифы 2018 (1)'!AT319</f>
        <v>108.65</v>
      </c>
      <c r="AD319" s="173">
        <f>'тарифы 2018 (1)'!AV319</f>
        <v>131.20000000000002</v>
      </c>
      <c r="AE319" s="173">
        <f>'тарифы 2018 (1)'!AX319</f>
        <v>111.95588000000001</v>
      </c>
      <c r="AF319" s="173">
        <f>'тарифы 2018 (1)'!AZ319</f>
        <v>156.77966101694915</v>
      </c>
      <c r="AG319" s="173">
        <f>'тарифы 2018 (1)'!BB319</f>
        <v>153</v>
      </c>
      <c r="AH319" s="173">
        <f>'тарифы 2018 (1)'!BD319</f>
        <v>199</v>
      </c>
      <c r="AI319" s="173">
        <f>'тарифы 2018 (1)'!BF319</f>
        <v>111</v>
      </c>
      <c r="AJ319" s="173">
        <f>'тарифы 2018 (1)'!BH319</f>
        <v>125</v>
      </c>
      <c r="AK319" s="173">
        <f>'тарифы 2018 (1)'!BJ319</f>
        <v>79.66</v>
      </c>
      <c r="AL319" s="173">
        <f>'тарифы 2018 (1)'!BL319</f>
        <v>83</v>
      </c>
      <c r="AM319" s="173">
        <f>'тарифы 2018 (1)'!BN319</f>
        <v>121</v>
      </c>
      <c r="AN319" s="173">
        <f>'тарифы 2018 (1)'!BP319</f>
        <v>177.10000000000002</v>
      </c>
      <c r="AO319" s="325">
        <f t="shared" si="27"/>
        <v>130.41201826767411</v>
      </c>
      <c r="AP319" s="300" t="e">
        <f t="shared" si="28"/>
        <v>#REF!</v>
      </c>
    </row>
    <row r="320" spans="1:42" s="195" customFormat="1" ht="30.75" customHeight="1" thickBot="1" x14ac:dyDescent="0.3">
      <c r="A320" s="205">
        <v>244</v>
      </c>
      <c r="B320" s="24" t="s">
        <v>307</v>
      </c>
      <c r="C320" s="1390" t="s">
        <v>3</v>
      </c>
      <c r="D320" s="1390"/>
      <c r="E320" s="141" t="s">
        <v>8</v>
      </c>
      <c r="F320" s="224" t="e">
        <f>#REF!</f>
        <v>#REF!</v>
      </c>
      <c r="G320" s="141">
        <v>0.26</v>
      </c>
      <c r="H320" s="206" t="e">
        <f t="shared" si="26"/>
        <v>#REF!</v>
      </c>
      <c r="I320" s="206" t="e">
        <f>(H320*($I$9+#REF!))+H320</f>
        <v>#REF!</v>
      </c>
      <c r="J320" s="803" t="e">
        <f>'тарифы 2018 (1)'!J320</f>
        <v>#REF!</v>
      </c>
      <c r="K320" s="275" t="e">
        <f>ROUND(I320*#REF!*#REF!*#REF!,0)</f>
        <v>#REF!</v>
      </c>
      <c r="L320" s="173">
        <f>'тарифы 2018 (1)'!L320</f>
        <v>132</v>
      </c>
      <c r="M320" s="173">
        <f>'тарифы 2018 (1)'!N320</f>
        <v>99.059577032058812</v>
      </c>
      <c r="N320" s="173">
        <f>'тарифы 2018 (1)'!P320</f>
        <v>148</v>
      </c>
      <c r="O320" s="173">
        <f>'тарифы 2018 (1)'!R320</f>
        <v>130.64330677788973</v>
      </c>
      <c r="P320" s="173">
        <f>'тарифы 2018 (1)'!T320</f>
        <v>229</v>
      </c>
      <c r="Q320" s="173">
        <f>'тарифы 2018 (1)'!V320</f>
        <v>106.58732548709442</v>
      </c>
      <c r="R320" s="173"/>
      <c r="S320" s="173">
        <f>'тарифы 2018 (1)'!Z320</f>
        <v>180.44</v>
      </c>
      <c r="T320" s="173">
        <f>'тарифы 2018 (1)'!AB320</f>
        <v>237</v>
      </c>
      <c r="U320" s="173">
        <f>'тарифы 2018 (1)'!AD320</f>
        <v>148</v>
      </c>
      <c r="V320" s="173">
        <f>'тарифы 2018 (1)'!AF320</f>
        <v>118</v>
      </c>
      <c r="W320" s="173">
        <f>'тарифы 2018 (1)'!AH320</f>
        <v>98.32</v>
      </c>
      <c r="X320" s="173">
        <f>'тарифы 2018 (1)'!AJ320</f>
        <v>86.82</v>
      </c>
      <c r="Y320" s="173">
        <v>75</v>
      </c>
      <c r="Z320" s="173">
        <f>'тарифы 2018 (1)'!AN320</f>
        <v>145.87</v>
      </c>
      <c r="AA320" s="173">
        <f>'тарифы 2018 (1)'!AP320</f>
        <v>123.40299999999999</v>
      </c>
      <c r="AB320" s="173">
        <f>'тарифы 2018 (1)'!AR320</f>
        <v>119</v>
      </c>
      <c r="AC320" s="173">
        <f>'тарифы 2018 (1)'!AT320</f>
        <v>113</v>
      </c>
      <c r="AD320" s="173">
        <f>'тарифы 2018 (1)'!AV320</f>
        <v>136</v>
      </c>
      <c r="AE320" s="173">
        <f>'тарифы 2018 (1)'!AX320</f>
        <v>116.43538000000001</v>
      </c>
      <c r="AF320" s="173">
        <f>'тарифы 2018 (1)'!AZ320</f>
        <v>161.86440677966104</v>
      </c>
      <c r="AG320" s="173">
        <f>'тарифы 2018 (1)'!BB320</f>
        <v>159</v>
      </c>
      <c r="AH320" s="173">
        <f>'тарифы 2018 (1)'!BD320</f>
        <v>207</v>
      </c>
      <c r="AI320" s="173">
        <f>'тарифы 2018 (1)'!BF320</f>
        <v>115</v>
      </c>
      <c r="AJ320" s="173">
        <f>'тарифы 2018 (1)'!BH320</f>
        <v>130</v>
      </c>
      <c r="AK320" s="173">
        <f>'тарифы 2018 (1)'!BJ320</f>
        <v>82.2</v>
      </c>
      <c r="AL320" s="173">
        <f>'тарифы 2018 (1)'!BL320</f>
        <v>86</v>
      </c>
      <c r="AM320" s="173">
        <f>'тарифы 2018 (1)'!BN320</f>
        <v>126</v>
      </c>
      <c r="AN320" s="173">
        <f>'тарифы 2018 (1)'!BP320</f>
        <v>183.70000000000002</v>
      </c>
      <c r="AO320" s="325">
        <f t="shared" si="27"/>
        <v>135.47653557416797</v>
      </c>
      <c r="AP320" s="300" t="e">
        <f t="shared" si="28"/>
        <v>#REF!</v>
      </c>
    </row>
    <row r="321" spans="1:42" s="195" customFormat="1" ht="30.75" customHeight="1" thickBot="1" x14ac:dyDescent="0.3">
      <c r="A321" s="205">
        <v>245</v>
      </c>
      <c r="B321" s="24" t="s">
        <v>308</v>
      </c>
      <c r="C321" s="1390" t="s">
        <v>3</v>
      </c>
      <c r="D321" s="1390"/>
      <c r="E321" s="141" t="s">
        <v>8</v>
      </c>
      <c r="F321" s="224" t="e">
        <f>#REF!</f>
        <v>#REF!</v>
      </c>
      <c r="G321" s="141">
        <v>0.8</v>
      </c>
      <c r="H321" s="206" t="e">
        <f t="shared" si="26"/>
        <v>#REF!</v>
      </c>
      <c r="I321" s="206" t="e">
        <f>(H321*($I$9+#REF!))+H321</f>
        <v>#REF!</v>
      </c>
      <c r="J321" s="803" t="e">
        <f>'тарифы 2018 (1)'!J321</f>
        <v>#REF!</v>
      </c>
      <c r="K321" s="275" t="e">
        <f>ROUND(I321*#REF!*#REF!*#REF!,0)</f>
        <v>#REF!</v>
      </c>
      <c r="L321" s="173">
        <f>'тарифы 2018 (1)'!L321</f>
        <v>406</v>
      </c>
      <c r="M321" s="173">
        <f>'тарифы 2018 (1)'!N321</f>
        <v>304.79869856018092</v>
      </c>
      <c r="N321" s="173">
        <f>'тарифы 2018 (1)'!P321</f>
        <v>454</v>
      </c>
      <c r="O321" s="173">
        <f>'тарифы 2018 (1)'!R321</f>
        <v>401.97940547042987</v>
      </c>
      <c r="P321" s="173">
        <f>'тарифы 2018 (1)'!T321</f>
        <v>706</v>
      </c>
      <c r="Q321" s="173">
        <f>'тарифы 2018 (1)'!V321</f>
        <v>327.96100149875207</v>
      </c>
      <c r="R321" s="173">
        <f>'тарифы 2018 (1)'!X321</f>
        <v>402</v>
      </c>
      <c r="S321" s="173">
        <f>'тарифы 2018 (1)'!Z321</f>
        <v>555.19000000000005</v>
      </c>
      <c r="T321" s="173">
        <f>'тарифы 2018 (1)'!AB321</f>
        <v>729</v>
      </c>
      <c r="U321" s="173">
        <f>'тарифы 2018 (1)'!AD321</f>
        <v>456</v>
      </c>
      <c r="V321" s="173">
        <f>'тарифы 2018 (1)'!AF321</f>
        <v>363</v>
      </c>
      <c r="W321" s="173">
        <f>'тарифы 2018 (1)'!AH321</f>
        <v>301.25</v>
      </c>
      <c r="X321" s="173">
        <f>'тарифы 2018 (1)'!AJ321</f>
        <v>267.77999999999997</v>
      </c>
      <c r="Y321" s="173">
        <v>231</v>
      </c>
      <c r="Z321" s="173">
        <f>'тарифы 2018 (1)'!AN321</f>
        <v>448.84</v>
      </c>
      <c r="AA321" s="173">
        <f>'тарифы 2018 (1)'!AP321</f>
        <v>380.57899999999995</v>
      </c>
      <c r="AB321" s="173">
        <f>'тарифы 2018 (1)'!AR321</f>
        <v>366</v>
      </c>
      <c r="AC321" s="173">
        <f>'тарифы 2018 (1)'!AT321</f>
        <v>347.69</v>
      </c>
      <c r="AD321" s="173">
        <f>'тарифы 2018 (1)'!AV321</f>
        <v>417.6</v>
      </c>
      <c r="AE321" s="173">
        <f>'тарифы 2018 (1)'!AX321</f>
        <v>358.25459999999998</v>
      </c>
      <c r="AF321" s="173">
        <f>'тарифы 2018 (1)'!AZ321</f>
        <v>501.69491525423729</v>
      </c>
      <c r="AG321" s="173">
        <f>'тарифы 2018 (1)'!BB321</f>
        <v>491</v>
      </c>
      <c r="AH321" s="173">
        <f>'тарифы 2018 (1)'!BD321</f>
        <v>638</v>
      </c>
      <c r="AI321" s="173">
        <f>'тарифы 2018 (1)'!BF321</f>
        <v>355</v>
      </c>
      <c r="AJ321" s="173">
        <f>'тарифы 2018 (1)'!BH321</f>
        <v>401</v>
      </c>
      <c r="AK321" s="173">
        <f>'тарифы 2018 (1)'!BJ321</f>
        <v>254.24</v>
      </c>
      <c r="AL321" s="173">
        <f>'тарифы 2018 (1)'!BL321</f>
        <v>266</v>
      </c>
      <c r="AM321" s="173">
        <f>'тарифы 2018 (1)'!BN321</f>
        <v>388</v>
      </c>
      <c r="AN321" s="173">
        <f>'тарифы 2018 (1)'!BP321</f>
        <v>565.40000000000009</v>
      </c>
      <c r="AO321" s="325">
        <f t="shared" si="27"/>
        <v>416.73302140633098</v>
      </c>
      <c r="AP321" s="300" t="e">
        <f t="shared" si="28"/>
        <v>#REF!</v>
      </c>
    </row>
    <row r="322" spans="1:42" s="195" customFormat="1" ht="30.75" customHeight="1" thickBot="1" x14ac:dyDescent="0.3">
      <c r="A322" s="205">
        <v>246</v>
      </c>
      <c r="B322" s="24" t="s">
        <v>309</v>
      </c>
      <c r="C322" s="1390" t="s">
        <v>3</v>
      </c>
      <c r="D322" s="1390"/>
      <c r="E322" s="141" t="s">
        <v>8</v>
      </c>
      <c r="F322" s="224" t="e">
        <f>#REF!</f>
        <v>#REF!</v>
      </c>
      <c r="G322" s="141">
        <v>1.5</v>
      </c>
      <c r="H322" s="206" t="e">
        <f t="shared" ref="H322:H331" si="29">F322*G322</f>
        <v>#REF!</v>
      </c>
      <c r="I322" s="206" t="e">
        <f>(H322*($I$9+#REF!))+H322</f>
        <v>#REF!</v>
      </c>
      <c r="J322" s="803" t="e">
        <f>'тарифы 2018 (1)'!J322</f>
        <v>#REF!</v>
      </c>
      <c r="K322" s="275" t="e">
        <f>ROUND(I322*#REF!*#REF!*#REF!,0)</f>
        <v>#REF!</v>
      </c>
      <c r="L322" s="173">
        <f>'тарифы 2018 (1)'!L322</f>
        <v>761</v>
      </c>
      <c r="M322" s="173">
        <f>'тарифы 2018 (1)'!N322</f>
        <v>571.49755980033922</v>
      </c>
      <c r="N322" s="173">
        <f>'тарифы 2018 (1)'!P322</f>
        <v>851</v>
      </c>
      <c r="O322" s="173">
        <f>'тарифы 2018 (1)'!R322</f>
        <v>753.71138525705589</v>
      </c>
      <c r="P322" s="173">
        <f>'тарифы 2018 (1)'!T322</f>
        <v>1324</v>
      </c>
      <c r="Q322" s="173">
        <f>'тарифы 2018 (1)'!V322</f>
        <v>614.92687781016002</v>
      </c>
      <c r="R322" s="173">
        <f>'тарифы 2018 (1)'!X322</f>
        <v>754</v>
      </c>
      <c r="S322" s="173">
        <f>'тарифы 2018 (1)'!Z322</f>
        <v>1040.97</v>
      </c>
      <c r="T322" s="173">
        <f>'тарифы 2018 (1)'!AB322</f>
        <v>1368</v>
      </c>
      <c r="U322" s="173">
        <f>'тарифы 2018 (1)'!AD322</f>
        <v>856</v>
      </c>
      <c r="V322" s="173">
        <f>'тарифы 2018 (1)'!AF322</f>
        <v>681</v>
      </c>
      <c r="W322" s="173">
        <f>'тарифы 2018 (1)'!AH322</f>
        <v>563.79</v>
      </c>
      <c r="X322" s="173">
        <f>'тарифы 2018 (1)'!AJ322</f>
        <v>502.08</v>
      </c>
      <c r="Y322" s="173">
        <v>432</v>
      </c>
      <c r="Z322" s="173">
        <f>'тарифы 2018 (1)'!AN322</f>
        <v>841.57</v>
      </c>
      <c r="AA322" s="173">
        <f>'тарифы 2018 (1)'!AP322</f>
        <v>712.41899999999998</v>
      </c>
      <c r="AB322" s="173">
        <f>'тарифы 2018 (1)'!AR322</f>
        <v>686</v>
      </c>
      <c r="AC322" s="173">
        <f>'тарифы 2018 (1)'!AT322</f>
        <v>651.91999999999996</v>
      </c>
      <c r="AD322" s="173">
        <f>'тарифы 2018 (1)'!AV322</f>
        <v>782.40000000000009</v>
      </c>
      <c r="AE322" s="173">
        <f>'тарифы 2018 (1)'!AX322</f>
        <v>671.73527999999999</v>
      </c>
      <c r="AF322" s="173">
        <f>'тарифы 2018 (1)'!AZ322</f>
        <v>938.98305084745766</v>
      </c>
      <c r="AG322" s="173">
        <f>'тарифы 2018 (1)'!BB322</f>
        <v>920</v>
      </c>
      <c r="AH322" s="173">
        <f>'тарифы 2018 (1)'!BD322</f>
        <v>1196</v>
      </c>
      <c r="AI322" s="173">
        <f>'тарифы 2018 (1)'!BF322</f>
        <v>666</v>
      </c>
      <c r="AJ322" s="173">
        <f>'тарифы 2018 (1)'!BH322</f>
        <v>752</v>
      </c>
      <c r="AK322" s="173">
        <f>'тарифы 2018 (1)'!BJ322</f>
        <v>476.27</v>
      </c>
      <c r="AL322" s="173">
        <f>'тарифы 2018 (1)'!BL322</f>
        <v>498</v>
      </c>
      <c r="AM322" s="173">
        <f>'тарифы 2018 (1)'!BN322</f>
        <v>727</v>
      </c>
      <c r="AN322" s="173">
        <f>'тарифы 2018 (1)'!BP322</f>
        <v>1060.4000000000001</v>
      </c>
      <c r="AO322" s="325">
        <f t="shared" si="27"/>
        <v>781.19562599017297</v>
      </c>
      <c r="AP322" s="300" t="e">
        <f t="shared" si="28"/>
        <v>#REF!</v>
      </c>
    </row>
    <row r="323" spans="1:42" s="195" customFormat="1" ht="29.25" customHeight="1" thickBot="1" x14ac:dyDescent="0.3">
      <c r="A323" s="205">
        <v>247</v>
      </c>
      <c r="B323" s="24" t="s">
        <v>310</v>
      </c>
      <c r="C323" s="1390" t="s">
        <v>3</v>
      </c>
      <c r="D323" s="1390"/>
      <c r="E323" s="141" t="s">
        <v>8</v>
      </c>
      <c r="F323" s="224" t="e">
        <f>#REF!</f>
        <v>#REF!</v>
      </c>
      <c r="G323" s="141">
        <v>2.5</v>
      </c>
      <c r="H323" s="206" t="e">
        <f t="shared" si="29"/>
        <v>#REF!</v>
      </c>
      <c r="I323" s="206" t="e">
        <f>(H323*($I$9+#REF!))+H323</f>
        <v>#REF!</v>
      </c>
      <c r="J323" s="803" t="e">
        <f>'тарифы 2018 (1)'!J323</f>
        <v>#REF!</v>
      </c>
      <c r="K323" s="275" t="e">
        <f>ROUND(I323*#REF!*#REF!*#REF!,0)</f>
        <v>#REF!</v>
      </c>
      <c r="L323" s="173">
        <f>'тарифы 2018 (1)'!L323</f>
        <v>1268</v>
      </c>
      <c r="M323" s="173">
        <f>'тарифы 2018 (1)'!N323</f>
        <v>952.49593300056551</v>
      </c>
      <c r="N323" s="173">
        <f>'тарифы 2018 (1)'!P323</f>
        <v>1419</v>
      </c>
      <c r="O323" s="173">
        <f>'тарифы 2018 (1)'!R323</f>
        <v>1256.1856420950933</v>
      </c>
      <c r="P323" s="173">
        <f>'тарифы 2018 (1)'!T323</f>
        <v>2206</v>
      </c>
      <c r="Q323" s="173">
        <f>'тарифы 2018 (1)'!V323</f>
        <v>1024.8781296836003</v>
      </c>
      <c r="R323" s="173">
        <f>'тарифы 2018 (1)'!X323</f>
        <v>1257</v>
      </c>
      <c r="S323" s="173">
        <f>'тарифы 2018 (1)'!Z323</f>
        <v>1734.95</v>
      </c>
      <c r="T323" s="173">
        <f>'тарифы 2018 (1)'!AB323</f>
        <v>2280</v>
      </c>
      <c r="U323" s="173">
        <f>'тарифы 2018 (1)'!AD323</f>
        <v>1426</v>
      </c>
      <c r="V323" s="173">
        <f>'тарифы 2018 (1)'!AF323</f>
        <v>1135</v>
      </c>
      <c r="W323" s="173">
        <f>'тарифы 2018 (1)'!AH323</f>
        <v>940.35</v>
      </c>
      <c r="X323" s="173">
        <f>'тарифы 2018 (1)'!AJ323</f>
        <v>836.8</v>
      </c>
      <c r="Y323" s="173">
        <v>721</v>
      </c>
      <c r="Z323" s="173">
        <f>'тарифы 2018 (1)'!AN323</f>
        <v>1402.62</v>
      </c>
      <c r="AA323" s="173">
        <f>'тарифы 2018 (1)'!AP323</f>
        <v>1187.365</v>
      </c>
      <c r="AB323" s="173">
        <f>'тарифы 2018 (1)'!AR323</f>
        <v>1143</v>
      </c>
      <c r="AC323" s="173">
        <f>'тарифы 2018 (1)'!AT323</f>
        <v>1086.53</v>
      </c>
      <c r="AD323" s="173">
        <f>'тарифы 2018 (1)'!AV323</f>
        <v>1305.6000000000001</v>
      </c>
      <c r="AE323" s="173">
        <f>'тарифы 2018 (1)'!AX323</f>
        <v>1119.5588</v>
      </c>
      <c r="AF323" s="173">
        <f>'тарифы 2018 (1)'!AZ323</f>
        <v>1536.4406779661017</v>
      </c>
      <c r="AG323" s="173">
        <f>'тарифы 2018 (1)'!BB323</f>
        <v>1533</v>
      </c>
      <c r="AH323" s="173">
        <f>'тарифы 2018 (1)'!BD323</f>
        <v>1994</v>
      </c>
      <c r="AI323" s="173">
        <f>'тарифы 2018 (1)'!BF323</f>
        <v>1109</v>
      </c>
      <c r="AJ323" s="173">
        <f>'тарифы 2018 (1)'!BH323</f>
        <v>1253</v>
      </c>
      <c r="AK323" s="173">
        <f>'тарифы 2018 (1)'!BJ323</f>
        <v>793.22</v>
      </c>
      <c r="AL323" s="173">
        <f>'тарифы 2018 (1)'!BL323</f>
        <v>830</v>
      </c>
      <c r="AM323" s="173">
        <f>'тарифы 2018 (1)'!BN323</f>
        <v>1212</v>
      </c>
      <c r="AN323" s="173">
        <f>'тарифы 2018 (1)'!BP323</f>
        <v>1766.6000000000001</v>
      </c>
      <c r="AO323" s="325">
        <f t="shared" si="27"/>
        <v>1301.0204890601847</v>
      </c>
      <c r="AP323" s="300" t="e">
        <f t="shared" si="28"/>
        <v>#REF!</v>
      </c>
    </row>
    <row r="324" spans="1:42" s="195" customFormat="1" ht="29.25" customHeight="1" thickBot="1" x14ac:dyDescent="0.3">
      <c r="A324" s="205">
        <v>248</v>
      </c>
      <c r="B324" s="24" t="s">
        <v>311</v>
      </c>
      <c r="C324" s="1390" t="s">
        <v>3</v>
      </c>
      <c r="D324" s="1390"/>
      <c r="E324" s="141" t="s">
        <v>8</v>
      </c>
      <c r="F324" s="224" t="e">
        <f>#REF!</f>
        <v>#REF!</v>
      </c>
      <c r="G324" s="141">
        <v>2</v>
      </c>
      <c r="H324" s="206" t="e">
        <f t="shared" si="29"/>
        <v>#REF!</v>
      </c>
      <c r="I324" s="206" t="e">
        <f>(H324*($I$9+#REF!))+H324</f>
        <v>#REF!</v>
      </c>
      <c r="J324" s="803" t="e">
        <f>'тарифы 2018 (1)'!J324</f>
        <v>#REF!</v>
      </c>
      <c r="K324" s="275" t="e">
        <f>ROUND(I324*#REF!*#REF!*#REF!,0)</f>
        <v>#REF!</v>
      </c>
      <c r="L324" s="173">
        <f>'тарифы 2018 (1)'!L324</f>
        <v>1014</v>
      </c>
      <c r="M324" s="173">
        <f>'тарифы 2018 (1)'!N324</f>
        <v>761.99674640045237</v>
      </c>
      <c r="N324" s="173">
        <f>'тарифы 2018 (1)'!P324</f>
        <v>1135</v>
      </c>
      <c r="O324" s="173">
        <f>'тарифы 2018 (1)'!R324</f>
        <v>1004.9485136760745</v>
      </c>
      <c r="P324" s="173">
        <f>'тарифы 2018 (1)'!T324</f>
        <v>1765</v>
      </c>
      <c r="Q324" s="173">
        <f>'тарифы 2018 (1)'!V324</f>
        <v>819.90250374688014</v>
      </c>
      <c r="R324" s="173"/>
      <c r="S324" s="173">
        <f>'тарифы 2018 (1)'!Z324</f>
        <v>1387.96</v>
      </c>
      <c r="T324" s="173">
        <f>'тарифы 2018 (1)'!AB324</f>
        <v>1824</v>
      </c>
      <c r="U324" s="173">
        <f>'тарифы 2018 (1)'!AD324</f>
        <v>1141</v>
      </c>
      <c r="V324" s="173">
        <f>'тарифы 2018 (1)'!AF324</f>
        <v>908</v>
      </c>
      <c r="W324" s="173">
        <f>'тарифы 2018 (1)'!AH324</f>
        <v>752.07</v>
      </c>
      <c r="X324" s="173">
        <f>'тарифы 2018 (1)'!AJ324</f>
        <v>669.44</v>
      </c>
      <c r="Y324" s="173">
        <v>576</v>
      </c>
      <c r="Z324" s="173">
        <f>'тарифы 2018 (1)'!AN324</f>
        <v>1122.0999999999999</v>
      </c>
      <c r="AA324" s="173">
        <f>'тарифы 2018 (1)'!AP324</f>
        <v>949.89199999999994</v>
      </c>
      <c r="AB324" s="173">
        <f>'тарифы 2018 (1)'!AR324</f>
        <v>915</v>
      </c>
      <c r="AC324" s="173">
        <f>'тарифы 2018 (1)'!AT324</f>
        <v>869.22</v>
      </c>
      <c r="AD324" s="173">
        <f>'тарифы 2018 (1)'!AV324</f>
        <v>1044.8</v>
      </c>
      <c r="AE324" s="173">
        <f>'тарифы 2018 (1)'!AX324</f>
        <v>895.64704000000006</v>
      </c>
      <c r="AF324" s="173">
        <f>'тарифы 2018 (1)'!AZ324</f>
        <v>1251.6949152542375</v>
      </c>
      <c r="AG324" s="173">
        <f>'тарифы 2018 (1)'!BB324</f>
        <v>1226</v>
      </c>
      <c r="AH324" s="173">
        <f>'тарифы 2018 (1)'!BD324</f>
        <v>1595</v>
      </c>
      <c r="AI324" s="173">
        <f>'тарифы 2018 (1)'!BF324</f>
        <v>887</v>
      </c>
      <c r="AJ324" s="173">
        <f>'тарифы 2018 (1)'!BH324</f>
        <v>1002</v>
      </c>
      <c r="AK324" s="173">
        <f>'тарифы 2018 (1)'!BJ324</f>
        <v>634.75</v>
      </c>
      <c r="AL324" s="173">
        <f>'тарифы 2018 (1)'!BL324</f>
        <v>664</v>
      </c>
      <c r="AM324" s="173">
        <f>'тарифы 2018 (1)'!BN324</f>
        <v>970</v>
      </c>
      <c r="AN324" s="173">
        <f>'тарифы 2018 (1)'!BP324</f>
        <v>1413.5000000000002</v>
      </c>
      <c r="AO324" s="325">
        <f t="shared" si="27"/>
        <v>1042.8543471099158</v>
      </c>
      <c r="AP324" s="300" t="e">
        <f t="shared" si="28"/>
        <v>#REF!</v>
      </c>
    </row>
    <row r="325" spans="1:42" s="195" customFormat="1" ht="29.25" customHeight="1" thickBot="1" x14ac:dyDescent="0.3">
      <c r="A325" s="209">
        <v>249</v>
      </c>
      <c r="B325" s="207" t="s">
        <v>312</v>
      </c>
      <c r="C325" s="1156" t="s">
        <v>3</v>
      </c>
      <c r="D325" s="1156"/>
      <c r="E325" s="210" t="s">
        <v>8</v>
      </c>
      <c r="F325" s="224" t="e">
        <f>#REF!</f>
        <v>#REF!</v>
      </c>
      <c r="G325" s="210">
        <v>0.5</v>
      </c>
      <c r="H325" s="224" t="e">
        <f t="shared" si="29"/>
        <v>#REF!</v>
      </c>
      <c r="I325" s="224" t="e">
        <f>(H325*($I$9+#REF!))+H325</f>
        <v>#REF!</v>
      </c>
      <c r="J325" s="803" t="e">
        <f>'тарифы 2018 (1)'!J325</f>
        <v>#REF!</v>
      </c>
      <c r="K325" s="275" t="e">
        <f>ROUND(I325*#REF!*#REF!*#REF!,0)</f>
        <v>#REF!</v>
      </c>
      <c r="L325" s="173">
        <f>'тарифы 2018 (1)'!L325</f>
        <v>254</v>
      </c>
      <c r="M325" s="173">
        <f>'тарифы 2018 (1)'!N325</f>
        <v>190.49918660011309</v>
      </c>
      <c r="N325" s="173">
        <f>'тарифы 2018 (1)'!P325</f>
        <v>284</v>
      </c>
      <c r="O325" s="173">
        <f>'тарифы 2018 (1)'!R325</f>
        <v>251.23712841901863</v>
      </c>
      <c r="P325" s="173">
        <f>'тарифы 2018 (1)'!T325</f>
        <v>441</v>
      </c>
      <c r="Q325" s="173">
        <f>'тарифы 2018 (1)'!V325</f>
        <v>204.97562593672004</v>
      </c>
      <c r="R325" s="173"/>
      <c r="S325" s="173">
        <f>'тарифы 2018 (1)'!Z325</f>
        <v>346.99</v>
      </c>
      <c r="T325" s="173">
        <f>'тарифы 2018 (1)'!AB325</f>
        <v>455</v>
      </c>
      <c r="U325" s="173">
        <f>'тарифы 2018 (1)'!AD325</f>
        <v>285</v>
      </c>
      <c r="V325" s="173">
        <f>'тарифы 2018 (1)'!AF325</f>
        <v>227</v>
      </c>
      <c r="W325" s="173">
        <f>'тарифы 2018 (1)'!AH325</f>
        <v>188.28</v>
      </c>
      <c r="X325" s="173">
        <f>'тарифы 2018 (1)'!AJ325</f>
        <v>167.36</v>
      </c>
      <c r="Y325" s="192">
        <v>144</v>
      </c>
      <c r="Z325" s="173">
        <f>'тарифы 2018 (1)'!AN325</f>
        <v>280.52</v>
      </c>
      <c r="AA325" s="173">
        <f>'тарифы 2018 (1)'!AP325</f>
        <v>237.47299999999998</v>
      </c>
      <c r="AB325" s="173">
        <f>'тарифы 2018 (1)'!AR325</f>
        <v>229</v>
      </c>
      <c r="AC325" s="173">
        <f>'тарифы 2018 (1)'!AT325</f>
        <v>217.31</v>
      </c>
      <c r="AD325" s="173">
        <f>'тарифы 2018 (1)'!AV325</f>
        <v>260.8</v>
      </c>
      <c r="AE325" s="173">
        <f>'тарифы 2018 (1)'!AX325</f>
        <v>223.91176000000002</v>
      </c>
      <c r="AF325" s="173">
        <f>'тарифы 2018 (1)'!AZ325</f>
        <v>312.71186440677968</v>
      </c>
      <c r="AG325" s="173">
        <f>'тарифы 2018 (1)'!BB325</f>
        <v>307</v>
      </c>
      <c r="AH325" s="173">
        <f>'тарифы 2018 (1)'!BD325</f>
        <v>399</v>
      </c>
      <c r="AI325" s="173">
        <f>'тарифы 2018 (1)'!BF325</f>
        <v>222</v>
      </c>
      <c r="AJ325" s="173">
        <f>'тарифы 2018 (1)'!BH325</f>
        <v>251</v>
      </c>
      <c r="AK325" s="173">
        <f>'тарифы 2018 (1)'!BJ325</f>
        <v>158.47</v>
      </c>
      <c r="AL325" s="173">
        <f>'тарифы 2018 (1)'!BL325</f>
        <v>166</v>
      </c>
      <c r="AM325" s="173">
        <f>'тарифы 2018 (1)'!BN325</f>
        <v>242</v>
      </c>
      <c r="AN325" s="173">
        <f>'тарифы 2018 (1)'!BP325</f>
        <v>353.1</v>
      </c>
      <c r="AO325" s="325">
        <f t="shared" si="27"/>
        <v>260.70137733437974</v>
      </c>
      <c r="AP325" s="300" t="e">
        <f t="shared" si="28"/>
        <v>#REF!</v>
      </c>
    </row>
    <row r="326" spans="1:42" s="195" customFormat="1" ht="21" customHeight="1" x14ac:dyDescent="0.25">
      <c r="A326" s="1452">
        <v>250</v>
      </c>
      <c r="B326" s="1467" t="s">
        <v>313</v>
      </c>
      <c r="C326" s="1402" t="s">
        <v>3</v>
      </c>
      <c r="D326" s="1402"/>
      <c r="E326" s="143" t="s">
        <v>382</v>
      </c>
      <c r="F326" s="211" t="e">
        <f>#REF!</f>
        <v>#REF!</v>
      </c>
      <c r="G326" s="143">
        <v>3</v>
      </c>
      <c r="H326" s="211" t="e">
        <f t="shared" si="29"/>
        <v>#REF!</v>
      </c>
      <c r="I326" s="1396" t="e">
        <f>((H327+H326)*($I$9+#REF!))+H326+H327</f>
        <v>#REF!</v>
      </c>
      <c r="J326" s="1494" t="e">
        <f>'тарифы 2018 (1)'!J326</f>
        <v>#REF!</v>
      </c>
      <c r="K326" s="1471" t="e">
        <f>ROUND(I326*#REF!*#REF!*#REF!,0)</f>
        <v>#REF!</v>
      </c>
      <c r="L326" s="173">
        <f>'тарифы 2018 (1)'!L326</f>
        <v>2093</v>
      </c>
      <c r="M326" s="173">
        <f>'тарифы 2018 (1)'!N326</f>
        <v>1569.83</v>
      </c>
      <c r="N326" s="173">
        <f>'тарифы 2018 (1)'!P326</f>
        <v>2338</v>
      </c>
      <c r="O326" s="173">
        <f>'тарифы 2018 (1)'!R326</f>
        <v>2083.6967783932623</v>
      </c>
      <c r="P326" s="173">
        <f>'тарифы 2018 (1)'!T326</f>
        <v>3885</v>
      </c>
      <c r="Q326" s="173">
        <f>'тарифы 2018 (1)'!V326</f>
        <v>1737.1964071567734</v>
      </c>
      <c r="R326" s="173"/>
      <c r="S326" s="173">
        <f>'тарифы 2018 (1)'!Z326</f>
        <v>2859.4</v>
      </c>
      <c r="T326" s="173">
        <f>'тарифы 2018 (1)'!AB326</f>
        <v>3649</v>
      </c>
      <c r="U326" s="173">
        <f>'тарифы 2018 (1)'!AD326</f>
        <v>1712</v>
      </c>
      <c r="V326" s="173">
        <f>'тарифы 2018 (1)'!AF326</f>
        <v>1963</v>
      </c>
      <c r="W326" s="173">
        <f>'тарифы 2018 (1)'!AH326</f>
        <v>1550.17</v>
      </c>
      <c r="X326" s="173">
        <f>'тарифы 2018 (1)'!AJ326</f>
        <v>1415.24</v>
      </c>
      <c r="Y326" s="1291">
        <v>865</v>
      </c>
      <c r="Z326" s="173">
        <f>'тарифы 2018 (1)'!AN326</f>
        <v>2401.9699999999998</v>
      </c>
      <c r="AA326" s="173">
        <f>'тарифы 2018 (1)'!AP326</f>
        <v>1424.838</v>
      </c>
      <c r="AB326" s="173">
        <f>'тарифы 2018 (1)'!AR326</f>
        <v>1885</v>
      </c>
      <c r="AC326" s="173">
        <f>'тарифы 2018 (1)'!AT326</f>
        <v>1738.44</v>
      </c>
      <c r="AD326" s="173">
        <f>'тарифы 2018 (1)'!AV326</f>
        <v>2083.1999999999998</v>
      </c>
      <c r="AE326" s="173">
        <f>'тарифы 2018 (1)'!AX326</f>
        <v>1925.7739400000003</v>
      </c>
      <c r="AF326" s="173">
        <f>'тарифы 2018 (1)'!AZ326</f>
        <v>2631.3559322033898</v>
      </c>
      <c r="AG326" s="173">
        <f>'тарифы 2018 (1)'!BB326</f>
        <v>2469</v>
      </c>
      <c r="AH326" s="173">
        <f>'тарифы 2018 (1)'!BD326</f>
        <v>3389</v>
      </c>
      <c r="AI326" s="173">
        <f>'тарифы 2018 (1)'!BF326</f>
        <v>1829</v>
      </c>
      <c r="AJ326" s="173">
        <f>'тарифы 2018 (1)'!BH326</f>
        <v>2018</v>
      </c>
      <c r="AK326" s="173">
        <f>'тарифы 2018 (1)'!BJ326</f>
        <v>1269.49</v>
      </c>
      <c r="AL326" s="173">
        <f>'тарифы 2018 (1)'!BL326</f>
        <v>1327</v>
      </c>
      <c r="AM326" s="173">
        <f>'тарифы 2018 (1)'!BN326</f>
        <v>1998</v>
      </c>
      <c r="AN326" s="173">
        <f>'тарифы 2018 (1)'!BP326</f>
        <v>2995.3</v>
      </c>
      <c r="AO326" s="325">
        <f>AVERAGE(L326:AN327)</f>
        <v>2110.9250377769081</v>
      </c>
      <c r="AP326" s="1466" t="e">
        <f>AO326*100/J326</f>
        <v>#REF!</v>
      </c>
    </row>
    <row r="327" spans="1:42" s="195" customFormat="1" ht="15.75" customHeight="1" thickBot="1" x14ac:dyDescent="0.3">
      <c r="A327" s="1183"/>
      <c r="B327" s="1468"/>
      <c r="C327" s="1403"/>
      <c r="D327" s="1403"/>
      <c r="E327" s="144" t="s">
        <v>373</v>
      </c>
      <c r="F327" s="243" t="e">
        <f>#REF!</f>
        <v>#REF!</v>
      </c>
      <c r="G327" s="144">
        <v>1</v>
      </c>
      <c r="H327" s="243" t="e">
        <f t="shared" si="29"/>
        <v>#REF!</v>
      </c>
      <c r="I327" s="1397"/>
      <c r="J327" s="1495">
        <f>'тарифы 2018 (1)'!J327</f>
        <v>0</v>
      </c>
      <c r="K327" s="1472"/>
      <c r="L327" s="173"/>
      <c r="M327" s="173"/>
      <c r="N327" s="173"/>
      <c r="O327" s="173"/>
      <c r="P327" s="173"/>
      <c r="Q327" s="173"/>
      <c r="R327" s="173"/>
      <c r="S327" s="173"/>
      <c r="T327" s="173"/>
      <c r="U327" s="173"/>
      <c r="V327" s="173"/>
      <c r="W327" s="173"/>
      <c r="X327" s="173"/>
      <c r="Y327" s="1293"/>
      <c r="Z327" s="173"/>
      <c r="AA327" s="173"/>
      <c r="AB327" s="173"/>
      <c r="AC327" s="173"/>
      <c r="AD327" s="173"/>
      <c r="AE327" s="173"/>
      <c r="AF327" s="173"/>
      <c r="AG327" s="173"/>
      <c r="AH327" s="173"/>
      <c r="AI327" s="173"/>
      <c r="AJ327" s="173"/>
      <c r="AK327" s="173"/>
      <c r="AL327" s="173"/>
      <c r="AM327" s="173"/>
      <c r="AN327" s="173"/>
      <c r="AO327" s="325"/>
      <c r="AP327" s="1466"/>
    </row>
    <row r="328" spans="1:42" s="195" customFormat="1" ht="30.75" customHeight="1" thickBot="1" x14ac:dyDescent="0.3">
      <c r="A328" s="205">
        <v>251</v>
      </c>
      <c r="B328" s="24" t="s">
        <v>314</v>
      </c>
      <c r="C328" s="1390" t="s">
        <v>3</v>
      </c>
      <c r="D328" s="1390"/>
      <c r="E328" s="210" t="s">
        <v>382</v>
      </c>
      <c r="F328" s="224" t="e">
        <f>#REF!</f>
        <v>#REF!</v>
      </c>
      <c r="G328" s="210">
        <v>1.5</v>
      </c>
      <c r="H328" s="206" t="e">
        <f t="shared" si="29"/>
        <v>#REF!</v>
      </c>
      <c r="I328" s="206" t="e">
        <f>(H328*($I$9+#REF!))+H328</f>
        <v>#REF!</v>
      </c>
      <c r="J328" s="803" t="e">
        <f>'тарифы 2018 (1)'!J328</f>
        <v>#REF!</v>
      </c>
      <c r="K328" s="275" t="e">
        <f>ROUND(I328*#REF!*#REF!*#REF!,0)</f>
        <v>#REF!</v>
      </c>
      <c r="L328" s="173">
        <f>'тарифы 2018 (1)'!L328</f>
        <v>761</v>
      </c>
      <c r="M328" s="173">
        <f>'тарифы 2018 (1)'!N328</f>
        <v>571.49755980033922</v>
      </c>
      <c r="N328" s="173">
        <f>'тарифы 2018 (1)'!P328</f>
        <v>851</v>
      </c>
      <c r="O328" s="173">
        <f>'тарифы 2018 (1)'!R328</f>
        <v>753.71138525705589</v>
      </c>
      <c r="P328" s="173">
        <f>'тарифы 2018 (1)'!T328</f>
        <v>1324</v>
      </c>
      <c r="Q328" s="173">
        <f>'тарифы 2018 (1)'!V328</f>
        <v>614.92687781016002</v>
      </c>
      <c r="R328" s="173">
        <f>'тарифы 2018 (1)'!X328</f>
        <v>754</v>
      </c>
      <c r="S328" s="173">
        <f>'тарифы 2018 (1)'!Z328</f>
        <v>1040.97</v>
      </c>
      <c r="T328" s="173">
        <f>'тарифы 2018 (1)'!AB328</f>
        <v>1368</v>
      </c>
      <c r="U328" s="173">
        <f>'тарифы 2018 (1)'!AD328</f>
        <v>856</v>
      </c>
      <c r="V328" s="173">
        <f>'тарифы 2018 (1)'!AF328</f>
        <v>681</v>
      </c>
      <c r="W328" s="173">
        <f>'тарифы 2018 (1)'!AH328</f>
        <v>563.79</v>
      </c>
      <c r="X328" s="173">
        <f>'тарифы 2018 (1)'!AJ328</f>
        <v>502.08</v>
      </c>
      <c r="Y328" s="173">
        <v>432</v>
      </c>
      <c r="Z328" s="173">
        <f>'тарифы 2018 (1)'!AN328</f>
        <v>841.57</v>
      </c>
      <c r="AA328" s="173">
        <f>'тарифы 2018 (1)'!AP328</f>
        <v>712.41899999999998</v>
      </c>
      <c r="AB328" s="173">
        <f>'тарифы 2018 (1)'!AR328</f>
        <v>686</v>
      </c>
      <c r="AC328" s="173">
        <f>'тарифы 2018 (1)'!AT328</f>
        <v>651.91999999999996</v>
      </c>
      <c r="AD328" s="173">
        <f>'тарифы 2018 (1)'!AV328</f>
        <v>782.40000000000009</v>
      </c>
      <c r="AE328" s="173">
        <f>'тарифы 2018 (1)'!AX328</f>
        <v>671.73527999999999</v>
      </c>
      <c r="AF328" s="173">
        <f>'тарифы 2018 (1)'!AZ328</f>
        <v>938.98305084745766</v>
      </c>
      <c r="AG328" s="173">
        <f>'тарифы 2018 (1)'!BB328</f>
        <v>920</v>
      </c>
      <c r="AH328" s="173">
        <f>'тарифы 2018 (1)'!BD328</f>
        <v>1196</v>
      </c>
      <c r="AI328" s="173">
        <f>'тарифы 2018 (1)'!BF328</f>
        <v>666</v>
      </c>
      <c r="AJ328" s="173">
        <f>'тарифы 2018 (1)'!BH328</f>
        <v>752</v>
      </c>
      <c r="AK328" s="173">
        <f>'тарифы 2018 (1)'!BJ328</f>
        <v>476.27</v>
      </c>
      <c r="AL328" s="173">
        <f>'тарифы 2018 (1)'!BL328</f>
        <v>498</v>
      </c>
      <c r="AM328" s="173">
        <f>'тарифы 2018 (1)'!BN328</f>
        <v>727</v>
      </c>
      <c r="AN328" s="173">
        <f>'тарифы 2018 (1)'!BP328</f>
        <v>1060.4000000000001</v>
      </c>
      <c r="AO328" s="325">
        <f t="shared" si="27"/>
        <v>781.19562599017297</v>
      </c>
      <c r="AP328" s="300" t="e">
        <f t="shared" si="28"/>
        <v>#REF!</v>
      </c>
    </row>
    <row r="329" spans="1:42" s="195" customFormat="1" ht="30.75" customHeight="1" thickBot="1" x14ac:dyDescent="0.3">
      <c r="A329" s="221">
        <v>252</v>
      </c>
      <c r="B329" s="105" t="s">
        <v>305</v>
      </c>
      <c r="C329" s="1383" t="s">
        <v>3</v>
      </c>
      <c r="D329" s="1383"/>
      <c r="E329" s="227" t="s">
        <v>8</v>
      </c>
      <c r="F329" s="228" t="e">
        <f>#REF!</f>
        <v>#REF!</v>
      </c>
      <c r="G329" s="227">
        <v>0.35</v>
      </c>
      <c r="H329" s="222" t="e">
        <f t="shared" si="29"/>
        <v>#REF!</v>
      </c>
      <c r="I329" s="222" t="e">
        <f>(H329*($I$9+#REF!))+H329</f>
        <v>#REF!</v>
      </c>
      <c r="J329" s="805" t="e">
        <f>'тарифы 2018 (1)'!J329</f>
        <v>#REF!</v>
      </c>
      <c r="K329" s="279" t="e">
        <f>ROUND(I329*#REF!*#REF!*#REF!,0)</f>
        <v>#REF!</v>
      </c>
      <c r="L329" s="173">
        <f>'тарифы 2018 (1)'!L329</f>
        <v>178</v>
      </c>
      <c r="M329" s="173">
        <f>'тарифы 2018 (1)'!N329</f>
        <v>133.34943062007918</v>
      </c>
      <c r="N329" s="173">
        <f>'тарифы 2018 (1)'!P329</f>
        <v>199</v>
      </c>
      <c r="O329" s="173">
        <f>'тарифы 2018 (1)'!R329</f>
        <v>175.86598989331307</v>
      </c>
      <c r="P329" s="173">
        <f>'тарифы 2018 (1)'!T329</f>
        <v>309</v>
      </c>
      <c r="Q329" s="173">
        <f>'тарифы 2018 (1)'!V329</f>
        <v>143.48293815570398</v>
      </c>
      <c r="R329" s="173">
        <f>'тарифы 2018 (1)'!X329</f>
        <v>176</v>
      </c>
      <c r="S329" s="173">
        <f>'тарифы 2018 (1)'!Z329</f>
        <v>242.89</v>
      </c>
      <c r="T329" s="173">
        <f>'тарифы 2018 (1)'!AB329</f>
        <v>320</v>
      </c>
      <c r="U329" s="173">
        <f>'тарифы 2018 (1)'!AD329</f>
        <v>200</v>
      </c>
      <c r="V329" s="173">
        <f>'тарифы 2018 (1)'!AF329</f>
        <v>159</v>
      </c>
      <c r="W329" s="173">
        <f>'тарифы 2018 (1)'!AH329</f>
        <v>131.80000000000001</v>
      </c>
      <c r="X329" s="173">
        <f>'тарифы 2018 (1)'!AJ329</f>
        <v>117.15</v>
      </c>
      <c r="Y329" s="173">
        <v>101</v>
      </c>
      <c r="Z329" s="173">
        <f>'тарифы 2018 (1)'!AN329</f>
        <v>196.37</v>
      </c>
      <c r="AA329" s="173">
        <f>'тарифы 2018 (1)'!AP329</f>
        <v>165.92</v>
      </c>
      <c r="AB329" s="173">
        <f>'тарифы 2018 (1)'!AR329</f>
        <v>160</v>
      </c>
      <c r="AC329" s="173">
        <f>'тарифы 2018 (1)'!AT329</f>
        <v>152.11000000000001</v>
      </c>
      <c r="AD329" s="173">
        <f>'тарифы 2018 (1)'!AV329</f>
        <v>182.4</v>
      </c>
      <c r="AE329" s="173">
        <f>'тарифы 2018 (1)'!AX329</f>
        <v>156.74034000000003</v>
      </c>
      <c r="AF329" s="173">
        <f>'тарифы 2018 (1)'!AZ329</f>
        <v>218.64406779661019</v>
      </c>
      <c r="AG329" s="173">
        <f>'тарифы 2018 (1)'!BB329</f>
        <v>215</v>
      </c>
      <c r="AH329" s="173">
        <f>'тарифы 2018 (1)'!BD329</f>
        <v>279</v>
      </c>
      <c r="AI329" s="173">
        <f>'тарифы 2018 (1)'!BF329</f>
        <v>155</v>
      </c>
      <c r="AJ329" s="173">
        <f>'тарифы 2018 (1)'!BH329</f>
        <v>175</v>
      </c>
      <c r="AK329" s="173">
        <f>'тарифы 2018 (1)'!BJ329</f>
        <v>111.02</v>
      </c>
      <c r="AL329" s="173">
        <f>'тарифы 2018 (1)'!BL329</f>
        <v>116</v>
      </c>
      <c r="AM329" s="173">
        <f>'тарифы 2018 (1)'!BN329</f>
        <v>170</v>
      </c>
      <c r="AN329" s="173">
        <f>'тарифы 2018 (1)'!BP329</f>
        <v>247.50000000000003</v>
      </c>
      <c r="AO329" s="325">
        <f t="shared" si="27"/>
        <v>182.31871608502439</v>
      </c>
      <c r="AP329" s="300" t="e">
        <f t="shared" si="28"/>
        <v>#REF!</v>
      </c>
    </row>
    <row r="330" spans="1:42" s="195" customFormat="1" ht="30.75" customHeight="1" thickBot="1" x14ac:dyDescent="0.3">
      <c r="A330" s="205">
        <v>253</v>
      </c>
      <c r="B330" s="24" t="s">
        <v>270</v>
      </c>
      <c r="C330" s="1390" t="s">
        <v>3</v>
      </c>
      <c r="D330" s="1390"/>
      <c r="E330" s="210" t="s">
        <v>8</v>
      </c>
      <c r="F330" s="224" t="e">
        <f>#REF!</f>
        <v>#REF!</v>
      </c>
      <c r="G330" s="210">
        <v>0.33</v>
      </c>
      <c r="H330" s="206" t="e">
        <f t="shared" si="29"/>
        <v>#REF!</v>
      </c>
      <c r="I330" s="206" t="e">
        <f>(H330*($I$9+#REF!))+H330</f>
        <v>#REF!</v>
      </c>
      <c r="J330" s="803" t="e">
        <f>'тарифы 2018 (1)'!J330</f>
        <v>#REF!</v>
      </c>
      <c r="K330" s="275" t="e">
        <f>ROUND(I330*#REF!*#REF!*#REF!,0)</f>
        <v>#REF!</v>
      </c>
      <c r="L330" s="173">
        <f>'тарифы 2018 (1)'!L330</f>
        <v>167</v>
      </c>
      <c r="M330" s="173">
        <f>'тарифы 2018 (1)'!N330</f>
        <v>125.72946315607466</v>
      </c>
      <c r="N330" s="173">
        <f>'тарифы 2018 (1)'!P330</f>
        <v>187</v>
      </c>
      <c r="O330" s="173">
        <f>'тарифы 2018 (1)'!R330</f>
        <v>165.81650475655232</v>
      </c>
      <c r="P330" s="173">
        <f>'тарифы 2018 (1)'!T330</f>
        <v>291</v>
      </c>
      <c r="Q330" s="173">
        <f>'тарифы 2018 (1)'!V330</f>
        <v>135.2839131182352</v>
      </c>
      <c r="R330" s="173">
        <f>'тарифы 2018 (1)'!X330</f>
        <v>166</v>
      </c>
      <c r="S330" s="173">
        <f>'тарифы 2018 (1)'!Z330</f>
        <v>229.01</v>
      </c>
      <c r="T330" s="173">
        <f>'тарифы 2018 (1)'!AB330</f>
        <v>301</v>
      </c>
      <c r="U330" s="173">
        <f>'тарифы 2018 (1)'!AD330</f>
        <v>188</v>
      </c>
      <c r="V330" s="173">
        <f>'тарифы 2018 (1)'!AF330</f>
        <v>150</v>
      </c>
      <c r="W330" s="173">
        <f>'тарифы 2018 (1)'!AH330</f>
        <v>124.47</v>
      </c>
      <c r="X330" s="173">
        <f>'тарифы 2018 (1)'!AJ330</f>
        <v>110.88</v>
      </c>
      <c r="Y330" s="173">
        <v>95</v>
      </c>
      <c r="Z330" s="173">
        <f>'тарифы 2018 (1)'!AN330</f>
        <v>185.15</v>
      </c>
      <c r="AA330" s="173">
        <f>'тарифы 2018 (1)'!AP330</f>
        <v>156.58699999999999</v>
      </c>
      <c r="AB330" s="173">
        <f>'тарифы 2018 (1)'!AR330</f>
        <v>151</v>
      </c>
      <c r="AC330" s="173">
        <f>'тарифы 2018 (1)'!AT330</f>
        <v>143.41999999999999</v>
      </c>
      <c r="AD330" s="173">
        <f>'тарифы 2018 (1)'!AV330</f>
        <v>172.8</v>
      </c>
      <c r="AE330" s="173">
        <f>'тарифы 2018 (1)'!AX330</f>
        <v>147.78134000000003</v>
      </c>
      <c r="AF330" s="173">
        <f>'тарифы 2018 (1)'!AZ330</f>
        <v>206.77966101694918</v>
      </c>
      <c r="AG330" s="173">
        <f>'тарифы 2018 (1)'!BB330</f>
        <v>202</v>
      </c>
      <c r="AH330" s="173">
        <f>'тарифы 2018 (1)'!BD330</f>
        <v>263</v>
      </c>
      <c r="AI330" s="173">
        <f>'тарифы 2018 (1)'!BF330</f>
        <v>146</v>
      </c>
      <c r="AJ330" s="173">
        <f>'тарифы 2018 (1)'!BH330</f>
        <v>165</v>
      </c>
      <c r="AK330" s="173">
        <f>'тарифы 2018 (1)'!BJ330</f>
        <v>105.08</v>
      </c>
      <c r="AL330" s="173">
        <f>'тарифы 2018 (1)'!BL330</f>
        <v>109</v>
      </c>
      <c r="AM330" s="173">
        <f>'тарифы 2018 (1)'!BN330</f>
        <v>160</v>
      </c>
      <c r="AN330" s="173">
        <f>'тарифы 2018 (1)'!BP330</f>
        <v>233.20000000000002</v>
      </c>
      <c r="AO330" s="325">
        <f t="shared" si="27"/>
        <v>171.82716834647627</v>
      </c>
      <c r="AP330" s="300" t="e">
        <f t="shared" si="28"/>
        <v>#REF!</v>
      </c>
    </row>
    <row r="331" spans="1:42" s="195" customFormat="1" ht="30.75" customHeight="1" thickBot="1" x14ac:dyDescent="0.3">
      <c r="A331" s="221">
        <v>254</v>
      </c>
      <c r="B331" s="105" t="s">
        <v>271</v>
      </c>
      <c r="C331" s="1383" t="s">
        <v>3</v>
      </c>
      <c r="D331" s="1383"/>
      <c r="E331" s="227" t="s">
        <v>8</v>
      </c>
      <c r="F331" s="246" t="e">
        <f>#REF!</f>
        <v>#REF!</v>
      </c>
      <c r="G331" s="227">
        <v>2.5</v>
      </c>
      <c r="H331" s="233" t="e">
        <f t="shared" si="29"/>
        <v>#REF!</v>
      </c>
      <c r="I331" s="222" t="e">
        <f>(H331*($I$9+#REF!))+H331</f>
        <v>#REF!</v>
      </c>
      <c r="J331" s="805" t="e">
        <f>'тарифы 2018 (1)'!J331</f>
        <v>#REF!</v>
      </c>
      <c r="K331" s="279" t="e">
        <f>ROUND(I331*#REF!*#REF!*#REF!,0)</f>
        <v>#REF!</v>
      </c>
      <c r="L331" s="173">
        <f>'тарифы 2018 (1)'!L331</f>
        <v>1268</v>
      </c>
      <c r="M331" s="173">
        <f>'тарифы 2018 (1)'!N331</f>
        <v>952.49593300056551</v>
      </c>
      <c r="N331" s="173"/>
      <c r="O331" s="173">
        <f>'тарифы 2018 (1)'!R331</f>
        <v>1256.1856420950933</v>
      </c>
      <c r="P331" s="173">
        <f>'тарифы 2018 (1)'!T331</f>
        <v>2206</v>
      </c>
      <c r="Q331" s="173">
        <f>'тарифы 2018 (1)'!V331</f>
        <v>1024.8781296836003</v>
      </c>
      <c r="R331" s="173">
        <f>'тарифы 2018 (1)'!X331</f>
        <v>1257</v>
      </c>
      <c r="S331" s="173">
        <f>'тарифы 2018 (1)'!Z331</f>
        <v>1734.95</v>
      </c>
      <c r="T331" s="173">
        <f>'тарифы 2018 (1)'!AB331</f>
        <v>2280</v>
      </c>
      <c r="U331" s="173">
        <f>'тарифы 2018 (1)'!AD331</f>
        <v>1426</v>
      </c>
      <c r="V331" s="173">
        <f>'тарифы 2018 (1)'!AF331</f>
        <v>1135</v>
      </c>
      <c r="W331" s="173">
        <f>'тарифы 2018 (1)'!AH331</f>
        <v>940.35</v>
      </c>
      <c r="X331" s="173">
        <f>'тарифы 2018 (1)'!AJ331</f>
        <v>836.8</v>
      </c>
      <c r="Y331" s="173">
        <v>721</v>
      </c>
      <c r="Z331" s="173">
        <f>'тарифы 2018 (1)'!AN331</f>
        <v>1402.62</v>
      </c>
      <c r="AA331" s="173">
        <f>'тарифы 2018 (1)'!AP331</f>
        <v>1187.365</v>
      </c>
      <c r="AB331" s="173">
        <f>'тарифы 2018 (1)'!AR331</f>
        <v>1143</v>
      </c>
      <c r="AC331" s="173">
        <f>'тарифы 2018 (1)'!AT331</f>
        <v>1086.53</v>
      </c>
      <c r="AD331" s="173">
        <f>'тарифы 2018 (1)'!AV331</f>
        <v>1305.6000000000001</v>
      </c>
      <c r="AE331" s="173">
        <f>'тарифы 2018 (1)'!AX331</f>
        <v>1119.5588</v>
      </c>
      <c r="AF331" s="173">
        <f>'тарифы 2018 (1)'!AZ331</f>
        <v>1566.9491525423732</v>
      </c>
      <c r="AG331" s="173">
        <f>'тарифы 2018 (1)'!BB331</f>
        <v>1533</v>
      </c>
      <c r="AH331" s="173">
        <f>'тарифы 2018 (1)'!BD331</f>
        <v>1994</v>
      </c>
      <c r="AI331" s="173">
        <f>'тарифы 2018 (1)'!BF331</f>
        <v>1109</v>
      </c>
      <c r="AJ331" s="173">
        <f>'тарифы 2018 (1)'!BH331</f>
        <v>1253</v>
      </c>
      <c r="AK331" s="173">
        <f>'тарифы 2018 (1)'!BJ331</f>
        <v>793.22</v>
      </c>
      <c r="AL331" s="173">
        <f>'тарифы 2018 (1)'!BL331</f>
        <v>830</v>
      </c>
      <c r="AM331" s="173">
        <f>'тарифы 2018 (1)'!BN331</f>
        <v>1212</v>
      </c>
      <c r="AN331" s="173">
        <f>'тарифы 2018 (1)'!BP331</f>
        <v>1766.6000000000001</v>
      </c>
      <c r="AO331" s="325">
        <f t="shared" si="27"/>
        <v>1297.8965234757725</v>
      </c>
      <c r="AP331" s="300" t="e">
        <f t="shared" si="28"/>
        <v>#REF!</v>
      </c>
    </row>
    <row r="332" spans="1:42" s="195" customFormat="1" ht="22.5" customHeight="1" thickBot="1" x14ac:dyDescent="0.3">
      <c r="A332" s="295" t="s">
        <v>315</v>
      </c>
      <c r="B332" s="296"/>
      <c r="C332" s="296"/>
      <c r="D332" s="296"/>
      <c r="E332" s="296"/>
      <c r="F332" s="296"/>
      <c r="G332" s="296"/>
      <c r="H332" s="296"/>
      <c r="I332" s="296"/>
      <c r="J332" s="644">
        <f>'тарифы 2018 (1)'!J332</f>
        <v>0</v>
      </c>
      <c r="K332" s="296"/>
      <c r="L332" s="173"/>
      <c r="M332" s="173"/>
      <c r="N332" s="173"/>
      <c r="O332" s="173"/>
      <c r="P332" s="173"/>
      <c r="Q332" s="173"/>
      <c r="R332" s="173"/>
      <c r="S332" s="173"/>
      <c r="T332" s="173"/>
      <c r="U332" s="173"/>
      <c r="V332" s="173"/>
      <c r="W332" s="173"/>
      <c r="X332" s="173"/>
      <c r="Y332" s="173"/>
      <c r="Z332" s="173"/>
      <c r="AA332" s="173"/>
      <c r="AB332" s="173"/>
      <c r="AC332" s="173"/>
      <c r="AD332" s="173"/>
      <c r="AE332" s="173"/>
      <c r="AF332" s="173"/>
      <c r="AG332" s="173"/>
      <c r="AH332" s="173"/>
      <c r="AI332" s="173"/>
      <c r="AJ332" s="173"/>
      <c r="AK332" s="173"/>
      <c r="AL332" s="173"/>
      <c r="AM332" s="173"/>
      <c r="AN332" s="173"/>
      <c r="AO332" s="325"/>
      <c r="AP332" s="300"/>
    </row>
    <row r="333" spans="1:42" s="195" customFormat="1" ht="44.25" customHeight="1" thickBot="1" x14ac:dyDescent="0.3">
      <c r="A333" s="205">
        <v>255</v>
      </c>
      <c r="B333" s="24" t="s">
        <v>316</v>
      </c>
      <c r="C333" s="1390" t="s">
        <v>3</v>
      </c>
      <c r="D333" s="1390"/>
      <c r="E333" s="141" t="s">
        <v>383</v>
      </c>
      <c r="F333" s="206" t="e">
        <f>#REF!</f>
        <v>#REF!</v>
      </c>
      <c r="G333" s="141">
        <v>0.9</v>
      </c>
      <c r="H333" s="206" t="e">
        <f t="shared" ref="H333:H353" si="30">F333*G333</f>
        <v>#REF!</v>
      </c>
      <c r="I333" s="206" t="e">
        <f>(H333*($I$9+#REF!))+H333</f>
        <v>#REF!</v>
      </c>
      <c r="J333" s="803" t="e">
        <f>'тарифы 2018 (1)'!J333</f>
        <v>#REF!</v>
      </c>
      <c r="K333" s="275" t="e">
        <f>ROUND(I333*#REF!*#REF!*#REF!,0)</f>
        <v>#REF!</v>
      </c>
      <c r="L333" s="173">
        <f>'тарифы 2018 (1)'!L333</f>
        <v>521</v>
      </c>
      <c r="M333" s="173">
        <f>'тарифы 2018 (1)'!N333</f>
        <v>391.04841109268693</v>
      </c>
      <c r="N333" s="173">
        <f>'тарифы 2018 (1)'!P333</f>
        <v>576</v>
      </c>
      <c r="O333" s="173">
        <f>'тарифы 2018 (1)'!R333</f>
        <v>518.84626573633636</v>
      </c>
      <c r="P333" s="173">
        <f>'тарифы 2018 (1)'!T333</f>
        <v>912</v>
      </c>
      <c r="Q333" s="173">
        <f>'тарифы 2018 (1)'!V333</f>
        <v>423.61629360255472</v>
      </c>
      <c r="R333" s="173">
        <f>'тарифы 2018 (1)'!X333</f>
        <v>404</v>
      </c>
      <c r="S333" s="173">
        <f>'тарифы 2018 (1)'!Z333</f>
        <v>693.6</v>
      </c>
      <c r="T333" s="173">
        <f>'тарифы 2018 (1)'!AB333</f>
        <v>958</v>
      </c>
      <c r="U333" s="173">
        <f>'тарифы 2018 (1)'!AD333</f>
        <v>590</v>
      </c>
      <c r="V333" s="173">
        <f>'тарифы 2018 (1)'!AF333</f>
        <v>431</v>
      </c>
      <c r="W333" s="173">
        <f>'тарифы 2018 (1)'!AH333</f>
        <v>331.58</v>
      </c>
      <c r="X333" s="173">
        <f>'тарифы 2018 (1)'!AJ333</f>
        <v>341</v>
      </c>
      <c r="Y333" s="173">
        <v>485</v>
      </c>
      <c r="Z333" s="173">
        <f>'тарифы 2018 (1)'!AN333</f>
        <v>504.94</v>
      </c>
      <c r="AA333" s="173">
        <f>'тарифы 2018 (1)'!AP333</f>
        <v>552.721</v>
      </c>
      <c r="AB333" s="173">
        <f>'тарифы 2018 (1)'!AR333</f>
        <v>472</v>
      </c>
      <c r="AC333" s="173">
        <f>'тарифы 2018 (1)'!AT333</f>
        <v>417.84</v>
      </c>
      <c r="AD333" s="173">
        <f>'тарифы 2018 (1)'!AV333</f>
        <v>470.40000000000003</v>
      </c>
      <c r="AE333" s="173">
        <f>'тарифы 2018 (1)'!AX333</f>
        <v>360.68934000000002</v>
      </c>
      <c r="AF333" s="173">
        <f>'тарифы 2018 (1)'!AZ333</f>
        <v>499.15254237288138</v>
      </c>
      <c r="AG333" s="173">
        <f>'тарифы 2018 (1)'!BB333</f>
        <v>612</v>
      </c>
      <c r="AH333" s="173">
        <f>'тарифы 2018 (1)'!BD333</f>
        <v>824</v>
      </c>
      <c r="AI333" s="173">
        <f>'тарифы 2018 (1)'!BF333</f>
        <v>411</v>
      </c>
      <c r="AJ333" s="173">
        <f>'тарифы 2018 (1)'!BH333</f>
        <v>514</v>
      </c>
      <c r="AK333" s="173">
        <f>'тарифы 2018 (1)'!BJ333</f>
        <v>327.97</v>
      </c>
      <c r="AL333" s="173">
        <f>'тарифы 2018 (1)'!BL333</f>
        <v>299</v>
      </c>
      <c r="AM333" s="173">
        <f>'тарифы 2018 (1)'!BN333</f>
        <v>468</v>
      </c>
      <c r="AN333" s="173">
        <f>'тарифы 2018 (1)'!BP333</f>
        <v>699.6</v>
      </c>
      <c r="AO333" s="325">
        <f t="shared" si="27"/>
        <v>517.58633975187797</v>
      </c>
      <c r="AP333" s="300" t="e">
        <f t="shared" si="28"/>
        <v>#REF!</v>
      </c>
    </row>
    <row r="334" spans="1:42" s="195" customFormat="1" ht="44.25" customHeight="1" thickBot="1" x14ac:dyDescent="0.3">
      <c r="A334" s="221">
        <v>256</v>
      </c>
      <c r="B334" s="105" t="s">
        <v>317</v>
      </c>
      <c r="C334" s="1383" t="s">
        <v>3</v>
      </c>
      <c r="D334" s="1383"/>
      <c r="E334" s="140" t="s">
        <v>8</v>
      </c>
      <c r="F334" s="222" t="e">
        <f>#REF!</f>
        <v>#REF!</v>
      </c>
      <c r="G334" s="140">
        <v>1.42</v>
      </c>
      <c r="H334" s="222" t="e">
        <f t="shared" si="30"/>
        <v>#REF!</v>
      </c>
      <c r="I334" s="222" t="e">
        <f>(H334*($I$9+#REF!))+H334</f>
        <v>#REF!</v>
      </c>
      <c r="J334" s="805" t="e">
        <f>'тарифы 2018 (1)'!J334</f>
        <v>#REF!</v>
      </c>
      <c r="K334" s="279" t="e">
        <f>ROUND(I334*#REF!*#REF!*#REF!,0)</f>
        <v>#REF!</v>
      </c>
      <c r="L334" s="173">
        <f>'тарифы 2018 (1)'!L334</f>
        <v>822</v>
      </c>
      <c r="M334" s="173">
        <f>'тарифы 2018 (1)'!N334</f>
        <v>616.98749305735032</v>
      </c>
      <c r="N334" s="173">
        <f>'тарифы 2018 (1)'!P334</f>
        <v>908</v>
      </c>
      <c r="O334" s="173">
        <f>'тарифы 2018 (1)'!R334</f>
        <v>818.6241081617751</v>
      </c>
      <c r="P334" s="173">
        <f>'тарифы 2018 (1)'!T334</f>
        <v>1439</v>
      </c>
      <c r="Q334" s="173">
        <f>'тарифы 2018 (1)'!V334</f>
        <v>668.37237435069756</v>
      </c>
      <c r="R334" s="173">
        <f>'тарифы 2018 (1)'!X334</f>
        <v>638</v>
      </c>
      <c r="S334" s="173">
        <f>'тарифы 2018 (1)'!Z334</f>
        <v>1094.4000000000001</v>
      </c>
      <c r="T334" s="173">
        <f>'тарифы 2018 (1)'!AB334</f>
        <v>1512</v>
      </c>
      <c r="U334" s="173">
        <f>'тарифы 2018 (1)'!AD334</f>
        <v>931</v>
      </c>
      <c r="V334" s="173">
        <f>'тарифы 2018 (1)'!AF334</f>
        <v>681</v>
      </c>
      <c r="W334" s="173">
        <f>'тарифы 2018 (1)'!AH334</f>
        <v>523</v>
      </c>
      <c r="X334" s="173">
        <f>'тарифы 2018 (1)'!AJ334</f>
        <v>537.64</v>
      </c>
      <c r="Y334" s="173">
        <v>765</v>
      </c>
      <c r="Z334" s="173">
        <f>'тарифы 2018 (1)'!AN334</f>
        <v>796.69</v>
      </c>
      <c r="AA334" s="173">
        <f>'тарифы 2018 (1)'!AP334</f>
        <v>872.11699999999996</v>
      </c>
      <c r="AB334" s="173">
        <f>'тарифы 2018 (1)'!AR334</f>
        <v>744</v>
      </c>
      <c r="AC334" s="173">
        <f>'тарифы 2018 (1)'!AT334</f>
        <v>659.26</v>
      </c>
      <c r="AD334" s="173">
        <f>'тарифы 2018 (1)'!AV334</f>
        <v>740.80000000000007</v>
      </c>
      <c r="AE334" s="173">
        <f>'тарифы 2018 (1)'!AX334</f>
        <v>569.08621999999991</v>
      </c>
      <c r="AF334" s="173">
        <f>'тарифы 2018 (1)'!AZ334</f>
        <v>805.08474576271192</v>
      </c>
      <c r="AG334" s="173">
        <f>'тарифы 2018 (1)'!BB334</f>
        <v>966</v>
      </c>
      <c r="AH334" s="173">
        <f>'тарифы 2018 (1)'!BD334</f>
        <v>1300</v>
      </c>
      <c r="AI334" s="173">
        <f>'тарифы 2018 (1)'!BF334</f>
        <v>647</v>
      </c>
      <c r="AJ334" s="173">
        <f>'тарифы 2018 (1)'!BH334</f>
        <v>812</v>
      </c>
      <c r="AK334" s="173">
        <f>'тарифы 2018 (1)'!BJ334</f>
        <v>516.95000000000005</v>
      </c>
      <c r="AL334" s="173">
        <f>'тарифы 2018 (1)'!BL334</f>
        <v>472</v>
      </c>
      <c r="AM334" s="173">
        <f>'тарифы 2018 (1)'!BN334</f>
        <v>738</v>
      </c>
      <c r="AN334" s="173">
        <f>'тарифы 2018 (1)'!BP334</f>
        <v>1103.3000000000002</v>
      </c>
      <c r="AO334" s="325">
        <f t="shared" si="27"/>
        <v>817.14868763215634</v>
      </c>
      <c r="AP334" s="300" t="e">
        <f t="shared" si="28"/>
        <v>#REF!</v>
      </c>
    </row>
    <row r="335" spans="1:42" s="195" customFormat="1" ht="44.25" customHeight="1" thickBot="1" x14ac:dyDescent="0.3">
      <c r="A335" s="205">
        <v>257</v>
      </c>
      <c r="B335" s="24" t="s">
        <v>318</v>
      </c>
      <c r="C335" s="1390" t="s">
        <v>3</v>
      </c>
      <c r="D335" s="1390"/>
      <c r="E335" s="141" t="s">
        <v>8</v>
      </c>
      <c r="F335" s="206" t="e">
        <f>#REF!</f>
        <v>#REF!</v>
      </c>
      <c r="G335" s="141">
        <v>0.94</v>
      </c>
      <c r="H335" s="206" t="e">
        <f t="shared" si="30"/>
        <v>#REF!</v>
      </c>
      <c r="I335" s="206" t="e">
        <f>(H335*($I$9+#REF!))+H335</f>
        <v>#REF!</v>
      </c>
      <c r="J335" s="803" t="e">
        <f>'тарифы 2018 (1)'!J335</f>
        <v>#REF!</v>
      </c>
      <c r="K335" s="275" t="e">
        <f>ROUND(I335*#REF!*#REF!*#REF!,0)</f>
        <v>#REF!</v>
      </c>
      <c r="L335" s="173">
        <f>'тарифы 2018 (1)'!L335</f>
        <v>544</v>
      </c>
      <c r="M335" s="173">
        <f>'тарифы 2018 (1)'!N335</f>
        <v>408.4283404745841</v>
      </c>
      <c r="N335" s="173">
        <f>'тарифы 2018 (1)'!P335</f>
        <v>601</v>
      </c>
      <c r="O335" s="173">
        <f>'тарифы 2018 (1)'!R335</f>
        <v>541.90609976906251</v>
      </c>
      <c r="P335" s="173">
        <f>'тарифы 2018 (1)'!T335</f>
        <v>952</v>
      </c>
      <c r="Q335" s="173">
        <f>'тарифы 2018 (1)'!V335</f>
        <v>442.44368442933489</v>
      </c>
      <c r="R335" s="173">
        <f>'тарифы 2018 (1)'!X335</f>
        <v>422</v>
      </c>
      <c r="S335" s="173">
        <f>'тарифы 2018 (1)'!Z335</f>
        <v>724.4</v>
      </c>
      <c r="T335" s="173">
        <f>'тарифы 2018 (1)'!AB335</f>
        <v>1001</v>
      </c>
      <c r="U335" s="173">
        <f>'тарифы 2018 (1)'!AD335</f>
        <v>616</v>
      </c>
      <c r="V335" s="173">
        <f>'тарифы 2018 (1)'!AF335</f>
        <v>451</v>
      </c>
      <c r="W335" s="173">
        <f>'тарифы 2018 (1)'!AH335</f>
        <v>346.23</v>
      </c>
      <c r="X335" s="173">
        <f>'тарифы 2018 (1)'!AJ335</f>
        <v>355.64</v>
      </c>
      <c r="Y335" s="173">
        <v>506</v>
      </c>
      <c r="Z335" s="173">
        <v>527.39</v>
      </c>
      <c r="AA335" s="173">
        <f>'тарифы 2018 (1)'!AP335</f>
        <v>576.572</v>
      </c>
      <c r="AB335" s="173">
        <f>'тарифы 2018 (1)'!AR335</f>
        <v>493</v>
      </c>
      <c r="AC335" s="173">
        <f>'тарифы 2018 (1)'!AT335</f>
        <v>436.41</v>
      </c>
      <c r="AD335" s="173">
        <f>'тарифы 2018 (1)'!AV335</f>
        <v>491.20000000000005</v>
      </c>
      <c r="AE335" s="173">
        <f>'тарифы 2018 (1)'!AX335</f>
        <v>376.72068000000002</v>
      </c>
      <c r="AF335" s="173">
        <f>'тарифы 2018 (1)'!AZ335</f>
        <v>528.81355932203394</v>
      </c>
      <c r="AG335" s="173">
        <f>'тарифы 2018 (1)'!BB335</f>
        <v>640</v>
      </c>
      <c r="AH335" s="173">
        <f>'тарифы 2018 (1)'!BD335</f>
        <v>861</v>
      </c>
      <c r="AI335" s="173">
        <f>'тарифы 2018 (1)'!BF335</f>
        <v>429</v>
      </c>
      <c r="AJ335" s="173">
        <f>'тарифы 2018 (1)'!BH335</f>
        <v>537</v>
      </c>
      <c r="AK335" s="173">
        <f>'тарифы 2018 (1)'!BJ335</f>
        <v>342.37</v>
      </c>
      <c r="AL335" s="173">
        <f>'тарифы 2018 (1)'!BL335</f>
        <v>312</v>
      </c>
      <c r="AM335" s="173">
        <f>'тарифы 2018 (1)'!BN335</f>
        <v>488</v>
      </c>
      <c r="AN335" s="173">
        <f>'тарифы 2018 (1)'!BP335</f>
        <v>730.40000000000009</v>
      </c>
      <c r="AO335" s="325">
        <f t="shared" si="27"/>
        <v>540.75601255155232</v>
      </c>
      <c r="AP335" s="300" t="e">
        <f t="shared" si="28"/>
        <v>#REF!</v>
      </c>
    </row>
    <row r="336" spans="1:42" s="195" customFormat="1" ht="44.25" customHeight="1" thickBot="1" x14ac:dyDescent="0.3">
      <c r="A336" s="221">
        <v>258</v>
      </c>
      <c r="B336" s="105" t="s">
        <v>319</v>
      </c>
      <c r="C336" s="1383" t="s">
        <v>3</v>
      </c>
      <c r="D336" s="1383"/>
      <c r="E336" s="140" t="s">
        <v>8</v>
      </c>
      <c r="F336" s="222" t="e">
        <f>#REF!</f>
        <v>#REF!</v>
      </c>
      <c r="G336" s="140">
        <v>1.3</v>
      </c>
      <c r="H336" s="222" t="e">
        <f t="shared" si="30"/>
        <v>#REF!</v>
      </c>
      <c r="I336" s="222" t="e">
        <f>(H336*($I$9+#REF!))+H336</f>
        <v>#REF!</v>
      </c>
      <c r="J336" s="805" t="e">
        <f>'тарифы 2018 (1)'!J336</f>
        <v>#REF!</v>
      </c>
      <c r="K336" s="279" t="e">
        <f>ROUND(I336*#REF!*#REF!*#REF!,0)</f>
        <v>#REF!</v>
      </c>
      <c r="L336" s="173">
        <f>'тарифы 2018 (1)'!L336</f>
        <v>753</v>
      </c>
      <c r="M336" s="173">
        <f>'тарифы 2018 (1)'!N336</f>
        <v>564.84770491165898</v>
      </c>
      <c r="N336" s="173">
        <f>'тарифы 2018 (1)'!P336</f>
        <v>831</v>
      </c>
      <c r="O336" s="173">
        <f>'тарифы 2018 (1)'!R336</f>
        <v>749.44460606359723</v>
      </c>
      <c r="P336" s="173">
        <f>'тарифы 2018 (1)'!T336</f>
        <v>1317</v>
      </c>
      <c r="Q336" s="173">
        <f>'тарифы 2018 (1)'!V336</f>
        <v>611.89020187035692</v>
      </c>
      <c r="R336" s="173">
        <f>'тарифы 2018 (1)'!X336</f>
        <v>584</v>
      </c>
      <c r="S336" s="173">
        <f>'тарифы 2018 (1)'!Z336</f>
        <v>1001.9</v>
      </c>
      <c r="T336" s="173">
        <f>'тарифы 2018 (1)'!AB336</f>
        <v>1383</v>
      </c>
      <c r="U336" s="173">
        <f>'тарифы 2018 (1)'!AD336</f>
        <v>852</v>
      </c>
      <c r="V336" s="173">
        <f>'тарифы 2018 (1)'!AF336</f>
        <v>623</v>
      </c>
      <c r="W336" s="173">
        <f>'тарифы 2018 (1)'!AH336</f>
        <v>478.02</v>
      </c>
      <c r="X336" s="173">
        <f>'тарифы 2018 (1)'!AJ336</f>
        <v>491.62</v>
      </c>
      <c r="Y336" s="173">
        <v>700</v>
      </c>
      <c r="Z336" s="173">
        <f>'тарифы 2018 (1)'!AN336</f>
        <v>729.36</v>
      </c>
      <c r="AA336" s="173">
        <f>'тарифы 2018 (1)'!AP336</f>
        <v>797.45299999999997</v>
      </c>
      <c r="AB336" s="173">
        <f>'тарифы 2018 (1)'!AR336</f>
        <v>681</v>
      </c>
      <c r="AC336" s="173">
        <f>'тарифы 2018 (1)'!AT336</f>
        <v>603.54999999999995</v>
      </c>
      <c r="AD336" s="173">
        <f>'тарифы 2018 (1)'!AV336</f>
        <v>678.40000000000009</v>
      </c>
      <c r="AE336" s="173">
        <f>'тарифы 2018 (1)'!AX336</f>
        <v>520.99220000000003</v>
      </c>
      <c r="AF336" s="173">
        <f>'тарифы 2018 (1)'!AZ336</f>
        <v>728.81355932203394</v>
      </c>
      <c r="AG336" s="173">
        <f>'тарифы 2018 (1)'!BB336</f>
        <v>885</v>
      </c>
      <c r="AH336" s="173">
        <f>'тарифы 2018 (1)'!BD336</f>
        <v>1190</v>
      </c>
      <c r="AI336" s="173">
        <f>'тарифы 2018 (1)'!BF336</f>
        <v>593</v>
      </c>
      <c r="AJ336" s="173">
        <f>'тарифы 2018 (1)'!BH336</f>
        <v>743</v>
      </c>
      <c r="AK336" s="173">
        <f>'тарифы 2018 (1)'!BJ336</f>
        <v>472.88</v>
      </c>
      <c r="AL336" s="173">
        <f>'тарифы 2018 (1)'!BL336</f>
        <v>431</v>
      </c>
      <c r="AM336" s="173">
        <f>'тарифы 2018 (1)'!BN336</f>
        <v>675</v>
      </c>
      <c r="AN336" s="173">
        <f>'тарифы 2018 (1)'!BP336</f>
        <v>1010.9000000000001</v>
      </c>
      <c r="AO336" s="325">
        <f t="shared" si="27"/>
        <v>747.62314731612582</v>
      </c>
      <c r="AP336" s="300" t="e">
        <f t="shared" si="28"/>
        <v>#REF!</v>
      </c>
    </row>
    <row r="337" spans="1:42" s="195" customFormat="1" ht="44.25" customHeight="1" thickBot="1" x14ac:dyDescent="0.3">
      <c r="A337" s="205">
        <v>259</v>
      </c>
      <c r="B337" s="24" t="s">
        <v>320</v>
      </c>
      <c r="C337" s="1390" t="s">
        <v>3</v>
      </c>
      <c r="D337" s="1390"/>
      <c r="E337" s="141" t="s">
        <v>8</v>
      </c>
      <c r="F337" s="206" t="e">
        <f>#REF!</f>
        <v>#REF!</v>
      </c>
      <c r="G337" s="141">
        <v>0.5</v>
      </c>
      <c r="H337" s="206" t="e">
        <f t="shared" si="30"/>
        <v>#REF!</v>
      </c>
      <c r="I337" s="206" t="e">
        <f>(H337*($I$9+#REF!))+H337</f>
        <v>#REF!</v>
      </c>
      <c r="J337" s="803" t="e">
        <f>'тарифы 2018 (1)'!J337</f>
        <v>#REF!</v>
      </c>
      <c r="K337" s="275" t="e">
        <f>ROUND(I337*#REF!*#REF!*#REF!,0)</f>
        <v>#REF!</v>
      </c>
      <c r="L337" s="173">
        <f>'тарифы 2018 (1)'!L337</f>
        <v>290</v>
      </c>
      <c r="M337" s="173">
        <f>'тарифы 2018 (1)'!N337</f>
        <v>217.24911727371494</v>
      </c>
      <c r="N337" s="173">
        <f>'тарифы 2018 (1)'!P337</f>
        <v>320</v>
      </c>
      <c r="O337" s="173">
        <f>'тарифы 2018 (1)'!R337</f>
        <v>288.24792540907578</v>
      </c>
      <c r="P337" s="173">
        <f>'тарифы 2018 (1)'!T337</f>
        <v>507</v>
      </c>
      <c r="Q337" s="173">
        <f>'тарифы 2018 (1)'!V337</f>
        <v>235.34238533475263</v>
      </c>
      <c r="R337" s="173">
        <f>'тарифы 2018 (1)'!X337</f>
        <v>292</v>
      </c>
      <c r="S337" s="173">
        <f>'тарифы 2018 (1)'!Z337</f>
        <v>385.3</v>
      </c>
      <c r="T337" s="173">
        <f>'тарифы 2018 (1)'!AB337</f>
        <v>532</v>
      </c>
      <c r="U337" s="173">
        <f>'тарифы 2018 (1)'!AD337</f>
        <v>328</v>
      </c>
      <c r="V337" s="173">
        <f>'тарифы 2018 (1)'!AF337</f>
        <v>240</v>
      </c>
      <c r="W337" s="173">
        <f>'тарифы 2018 (1)'!AH337</f>
        <v>184.1</v>
      </c>
      <c r="X337" s="173">
        <f>'тарифы 2018 (1)'!AJ337</f>
        <v>189.33</v>
      </c>
      <c r="Y337" s="173">
        <v>95</v>
      </c>
      <c r="Z337" s="173">
        <f>'тарифы 2018 (1)'!AN337</f>
        <v>280.52</v>
      </c>
      <c r="AA337" s="173">
        <f>'тарифы 2018 (1)'!AP337</f>
        <v>306.952</v>
      </c>
      <c r="AB337" s="173">
        <f>'тарифы 2018 (1)'!AR337</f>
        <v>262</v>
      </c>
      <c r="AC337" s="173">
        <f>'тарифы 2018 (1)'!AT337</f>
        <v>232.14</v>
      </c>
      <c r="AD337" s="173">
        <f>'тарифы 2018 (1)'!AV337</f>
        <v>260.8</v>
      </c>
      <c r="AE337" s="173">
        <f>'тарифы 2018 (1)'!AX337</f>
        <v>200.38648000000001</v>
      </c>
      <c r="AF337" s="173">
        <f>'тарифы 2018 (1)'!AZ337</f>
        <v>299.15254237288138</v>
      </c>
      <c r="AG337" s="173">
        <f>'тарифы 2018 (1)'!BB337</f>
        <v>340</v>
      </c>
      <c r="AH337" s="173">
        <f>'тарифы 2018 (1)'!BD337</f>
        <v>458</v>
      </c>
      <c r="AI337" s="173">
        <f>'тарифы 2018 (1)'!BF337</f>
        <v>254</v>
      </c>
      <c r="AJ337" s="173">
        <f>'тарифы 2018 (1)'!BH337</f>
        <v>286</v>
      </c>
      <c r="AK337" s="173">
        <f>'тарифы 2018 (1)'!BJ337</f>
        <v>182.2</v>
      </c>
      <c r="AL337" s="173">
        <f>'тарифы 2018 (1)'!BL337</f>
        <v>166</v>
      </c>
      <c r="AM337" s="173">
        <f>'тарифы 2018 (1)'!BN337</f>
        <v>260</v>
      </c>
      <c r="AN337" s="173">
        <f>'тарифы 2018 (1)'!BP337</f>
        <v>388.3</v>
      </c>
      <c r="AO337" s="325">
        <f t="shared" ref="AO337:AO397" si="31">AVERAGE(L337:AN337)</f>
        <v>285.51794656518712</v>
      </c>
      <c r="AP337" s="300" t="e">
        <f t="shared" ref="AP337:AP397" si="32">AO337*100/J337</f>
        <v>#REF!</v>
      </c>
    </row>
    <row r="338" spans="1:42" s="195" customFormat="1" ht="44.25" customHeight="1" thickBot="1" x14ac:dyDescent="0.3">
      <c r="A338" s="221">
        <v>260</v>
      </c>
      <c r="B338" s="105" t="s">
        <v>321</v>
      </c>
      <c r="C338" s="1383" t="s">
        <v>3</v>
      </c>
      <c r="D338" s="1383"/>
      <c r="E338" s="140" t="s">
        <v>8</v>
      </c>
      <c r="F338" s="222" t="e">
        <f>#REF!</f>
        <v>#REF!</v>
      </c>
      <c r="G338" s="140">
        <v>0.33</v>
      </c>
      <c r="H338" s="222" t="e">
        <f t="shared" si="30"/>
        <v>#REF!</v>
      </c>
      <c r="I338" s="222" t="e">
        <f>(H338*($I$9+#REF!))+H338</f>
        <v>#REF!</v>
      </c>
      <c r="J338" s="805" t="e">
        <f>'тарифы 2018 (1)'!J338</f>
        <v>#REF!</v>
      </c>
      <c r="K338" s="279" t="e">
        <f>ROUND(I338*#REF!*#REF!*#REF!,0)</f>
        <v>#REF!</v>
      </c>
      <c r="L338" s="173">
        <f>'тарифы 2018 (1)'!L338</f>
        <v>191</v>
      </c>
      <c r="M338" s="173">
        <f>'тарифы 2018 (1)'!N338</f>
        <v>143.38441740065187</v>
      </c>
      <c r="N338" s="173">
        <f>'тарифы 2018 (1)'!P338</f>
        <v>211</v>
      </c>
      <c r="O338" s="173">
        <f>'тарифы 2018 (1)'!R338</f>
        <v>190.24363076999001</v>
      </c>
      <c r="P338" s="173">
        <f>'тарифы 2018 (1)'!T338</f>
        <v>334</v>
      </c>
      <c r="Q338" s="173">
        <f>'тарифы 2018 (1)'!V338</f>
        <v>155.32597432093678</v>
      </c>
      <c r="R338" s="173">
        <f>'тарифы 2018 (1)'!X338</f>
        <v>112</v>
      </c>
      <c r="S338" s="173">
        <f>'тарифы 2018 (1)'!Z338</f>
        <v>254.3</v>
      </c>
      <c r="T338" s="173">
        <f>'тарифы 2018 (1)'!AB338</f>
        <v>352</v>
      </c>
      <c r="U338" s="173">
        <f>'тарифы 2018 (1)'!AD338</f>
        <v>216</v>
      </c>
      <c r="V338" s="173">
        <f>'тарифы 2018 (1)'!AF338</f>
        <v>158</v>
      </c>
      <c r="W338" s="173">
        <f>'тарифы 2018 (1)'!AH338</f>
        <v>121.34</v>
      </c>
      <c r="X338" s="173">
        <f>'тарифы 2018 (1)'!AJ338</f>
        <v>124.47</v>
      </c>
      <c r="Y338" s="173">
        <v>365</v>
      </c>
      <c r="Z338" s="173">
        <f>'тарифы 2018 (1)'!AN338</f>
        <v>185.15</v>
      </c>
      <c r="AA338" s="173">
        <f>'тарифы 2018 (1)'!AP338</f>
        <v>136.88399999999999</v>
      </c>
      <c r="AB338" s="173">
        <f>'тарифы 2018 (1)'!AR338</f>
        <v>173</v>
      </c>
      <c r="AC338" s="173">
        <f>'тарифы 2018 (1)'!AT338</f>
        <v>153.21</v>
      </c>
      <c r="AD338" s="173">
        <f>'тарифы 2018 (1)'!AV338</f>
        <v>172.8</v>
      </c>
      <c r="AE338" s="173">
        <f>'тарифы 2018 (1)'!AX338</f>
        <v>132.25592</v>
      </c>
      <c r="AF338" s="173">
        <f>'тарифы 2018 (1)'!AZ338</f>
        <v>230.5084745762712</v>
      </c>
      <c r="AG338" s="173">
        <f>'тарифы 2018 (1)'!BB338</f>
        <v>225</v>
      </c>
      <c r="AH338" s="173">
        <f>'тарифы 2018 (1)'!BD338</f>
        <v>302</v>
      </c>
      <c r="AI338" s="173">
        <f>'тарифы 2018 (1)'!BF338</f>
        <v>150</v>
      </c>
      <c r="AJ338" s="173">
        <f>'тарифы 2018 (1)'!BH338</f>
        <v>189</v>
      </c>
      <c r="AK338" s="173">
        <f>'тарифы 2018 (1)'!BJ338</f>
        <v>120.34</v>
      </c>
      <c r="AL338" s="173">
        <f>'тарифы 2018 (1)'!BL338</f>
        <v>109</v>
      </c>
      <c r="AM338" s="173">
        <f>'тарифы 2018 (1)'!BN338</f>
        <v>171</v>
      </c>
      <c r="AN338" s="173">
        <f>'тарифы 2018 (1)'!BP338</f>
        <v>256.3</v>
      </c>
      <c r="AO338" s="325">
        <f t="shared" si="31"/>
        <v>194.29353162302931</v>
      </c>
      <c r="AP338" s="300" t="e">
        <f t="shared" si="32"/>
        <v>#REF!</v>
      </c>
    </row>
    <row r="339" spans="1:42" s="195" customFormat="1" ht="44.25" customHeight="1" thickBot="1" x14ac:dyDescent="0.3">
      <c r="A339" s="205">
        <v>261</v>
      </c>
      <c r="B339" s="24" t="s">
        <v>322</v>
      </c>
      <c r="C339" s="1390" t="s">
        <v>3</v>
      </c>
      <c r="D339" s="1390"/>
      <c r="E339" s="141" t="s">
        <v>8</v>
      </c>
      <c r="F339" s="206" t="e">
        <f>#REF!</f>
        <v>#REF!</v>
      </c>
      <c r="G339" s="141">
        <v>0.52</v>
      </c>
      <c r="H339" s="206" t="e">
        <f t="shared" si="30"/>
        <v>#REF!</v>
      </c>
      <c r="I339" s="206" t="e">
        <f>(H339*($I$9+#REF!))+H339</f>
        <v>#REF!</v>
      </c>
      <c r="J339" s="803" t="e">
        <f>'тарифы 2018 (1)'!J339</f>
        <v>#REF!</v>
      </c>
      <c r="K339" s="275" t="e">
        <f>ROUND(I339*#REF!*#REF!*#REF!,0)</f>
        <v>#REF!</v>
      </c>
      <c r="L339" s="173">
        <f>'тарифы 2018 (1)'!L339</f>
        <v>301</v>
      </c>
      <c r="M339" s="173">
        <f>'тарифы 2018 (1)'!N339</f>
        <v>225.93908196466356</v>
      </c>
      <c r="N339" s="173">
        <f>'тарифы 2018 (1)'!P339</f>
        <v>333</v>
      </c>
      <c r="O339" s="173">
        <f>'тарифы 2018 (1)'!R339</f>
        <v>299.77784242543885</v>
      </c>
      <c r="P339" s="173">
        <f>'тарифы 2018 (1)'!T339</f>
        <v>527</v>
      </c>
      <c r="Q339" s="173">
        <f>'тарифы 2018 (1)'!V339</f>
        <v>244.75608074814278</v>
      </c>
      <c r="R339" s="173">
        <f>'тарифы 2018 (1)'!X339</f>
        <v>234</v>
      </c>
      <c r="S339" s="173">
        <f>'тарифы 2018 (1)'!Z339</f>
        <v>400.8</v>
      </c>
      <c r="T339" s="173">
        <f>'тарифы 2018 (1)'!AB339</f>
        <v>553</v>
      </c>
      <c r="U339" s="173">
        <f>'тарифы 2018 (1)'!AD339</f>
        <v>341</v>
      </c>
      <c r="V339" s="173">
        <f>'тарифы 2018 (1)'!AF339</f>
        <v>249</v>
      </c>
      <c r="W339" s="173">
        <f>'тарифы 2018 (1)'!AH339</f>
        <v>191.42</v>
      </c>
      <c r="X339" s="173">
        <f>'тарифы 2018 (1)'!AJ339</f>
        <v>196.65</v>
      </c>
      <c r="Y339" s="173">
        <v>280</v>
      </c>
      <c r="Z339" s="173">
        <f>'тарифы 2018 (1)'!AN339</f>
        <v>291.75</v>
      </c>
      <c r="AA339" s="173">
        <f>'тарифы 2018 (1)'!AP339</f>
        <v>215.69599999999997</v>
      </c>
      <c r="AB339" s="173">
        <f>'тарифы 2018 (1)'!AR339</f>
        <v>273</v>
      </c>
      <c r="AC339" s="173">
        <f>'тарифы 2018 (1)'!AT339</f>
        <v>241.42</v>
      </c>
      <c r="AD339" s="173">
        <f>'тарифы 2018 (1)'!AV339</f>
        <v>272</v>
      </c>
      <c r="AE339" s="173">
        <f>'тарифы 2018 (1)'!AX339</f>
        <v>208.39688000000001</v>
      </c>
      <c r="AF339" s="173">
        <f>'тарифы 2018 (1)'!AZ339</f>
        <v>311.86440677966101</v>
      </c>
      <c r="AG339" s="173">
        <f>'тарифы 2018 (1)'!BB339</f>
        <v>354</v>
      </c>
      <c r="AH339" s="173">
        <f>'тарифы 2018 (1)'!BD339</f>
        <v>476</v>
      </c>
      <c r="AI339" s="173">
        <f>'тарифы 2018 (1)'!BF339</f>
        <v>264</v>
      </c>
      <c r="AJ339" s="173">
        <f>'тарифы 2018 (1)'!BH339</f>
        <v>297</v>
      </c>
      <c r="AK339" s="173">
        <f>'тарифы 2018 (1)'!BJ339</f>
        <v>188.98</v>
      </c>
      <c r="AL339" s="173">
        <f>'тарифы 2018 (1)'!BL339</f>
        <v>173</v>
      </c>
      <c r="AM339" s="173">
        <f>'тарифы 2018 (1)'!BN339</f>
        <v>270</v>
      </c>
      <c r="AN339" s="173">
        <f>'тарифы 2018 (1)'!BP339</f>
        <v>403.70000000000005</v>
      </c>
      <c r="AO339" s="325">
        <f t="shared" si="31"/>
        <v>297.17759627303127</v>
      </c>
      <c r="AP339" s="300" t="e">
        <f t="shared" si="32"/>
        <v>#REF!</v>
      </c>
    </row>
    <row r="340" spans="1:42" s="195" customFormat="1" ht="44.25" customHeight="1" thickBot="1" x14ac:dyDescent="0.3">
      <c r="A340" s="221">
        <v>262</v>
      </c>
      <c r="B340" s="105" t="s">
        <v>323</v>
      </c>
      <c r="C340" s="1383" t="s">
        <v>3</v>
      </c>
      <c r="D340" s="1383"/>
      <c r="E340" s="140" t="s">
        <v>8</v>
      </c>
      <c r="F340" s="222" t="e">
        <f>#REF!</f>
        <v>#REF!</v>
      </c>
      <c r="G340" s="140">
        <v>0.2</v>
      </c>
      <c r="H340" s="222" t="e">
        <f t="shared" si="30"/>
        <v>#REF!</v>
      </c>
      <c r="I340" s="222" t="e">
        <f>(H340*($I$9+#REF!))+H340</f>
        <v>#REF!</v>
      </c>
      <c r="J340" s="805" t="e">
        <f>'тарифы 2018 (1)'!J340</f>
        <v>#REF!</v>
      </c>
      <c r="K340" s="279" t="e">
        <f>ROUND(I340*#REF!*#REF!*#REF!,0)</f>
        <v>#REF!</v>
      </c>
      <c r="L340" s="173">
        <f>'тарифы 2018 (1)'!L340</f>
        <v>116</v>
      </c>
      <c r="M340" s="173">
        <f>'тарифы 2018 (1)'!N340</f>
        <v>86.899646909485995</v>
      </c>
      <c r="N340" s="173">
        <f>'тарифы 2018 (1)'!P340</f>
        <v>128</v>
      </c>
      <c r="O340" s="173">
        <f>'тарифы 2018 (1)'!R340</f>
        <v>115.29917016363034</v>
      </c>
      <c r="P340" s="173">
        <f>'тарифы 2018 (1)'!T340</f>
        <v>203</v>
      </c>
      <c r="Q340" s="173">
        <f>'тарифы 2018 (1)'!V340</f>
        <v>94.136954133901057</v>
      </c>
      <c r="R340" s="173">
        <f>'тарифы 2018 (1)'!X340</f>
        <v>90</v>
      </c>
      <c r="S340" s="173">
        <f>'тарифы 2018 (1)'!Z340</f>
        <v>154.1</v>
      </c>
      <c r="T340" s="173">
        <f>'тарифы 2018 (1)'!AB340</f>
        <v>212</v>
      </c>
      <c r="U340" s="173">
        <f>'тарифы 2018 (1)'!AD340</f>
        <v>131</v>
      </c>
      <c r="V340" s="173">
        <f>'тарифы 2018 (1)'!AF340</f>
        <v>96</v>
      </c>
      <c r="W340" s="173">
        <f>'тарифы 2018 (1)'!AH340</f>
        <v>73.22</v>
      </c>
      <c r="X340" s="173">
        <f>'тарифы 2018 (1)'!AJ340</f>
        <v>75.31</v>
      </c>
      <c r="Y340" s="173">
        <v>210</v>
      </c>
      <c r="Z340" s="173">
        <f>'тарифы 2018 (1)'!AN340</f>
        <v>112.21</v>
      </c>
      <c r="AA340" s="173">
        <f>'тарифы 2018 (1)'!AP340</f>
        <v>82.96</v>
      </c>
      <c r="AB340" s="173">
        <f>'тарифы 2018 (1)'!AR340</f>
        <v>105</v>
      </c>
      <c r="AC340" s="173">
        <f>'тарифы 2018 (1)'!AT340</f>
        <v>92.85</v>
      </c>
      <c r="AD340" s="173">
        <f>'тарифы 2018 (1)'!AV340</f>
        <v>104</v>
      </c>
      <c r="AE340" s="173">
        <f>'тарифы 2018 (1)'!AX340</f>
        <v>80.156700000000001</v>
      </c>
      <c r="AF340" s="173">
        <f>'тарифы 2018 (1)'!AZ340</f>
        <v>117.79661016949153</v>
      </c>
      <c r="AG340" s="173">
        <f>'тарифы 2018 (1)'!BB340</f>
        <v>136</v>
      </c>
      <c r="AH340" s="173">
        <f>'тарифы 2018 (1)'!BD340</f>
        <v>183</v>
      </c>
      <c r="AI340" s="173">
        <f>'тарифы 2018 (1)'!BF340</f>
        <v>102</v>
      </c>
      <c r="AJ340" s="173">
        <f>'тарифы 2018 (1)'!BH340</f>
        <v>114</v>
      </c>
      <c r="AK340" s="173">
        <f>'тарифы 2018 (1)'!BJ340</f>
        <v>72.88</v>
      </c>
      <c r="AL340" s="173">
        <f>'тарифы 2018 (1)'!BL340</f>
        <v>67</v>
      </c>
      <c r="AM340" s="173">
        <f>'тарифы 2018 (1)'!BN340</f>
        <v>104</v>
      </c>
      <c r="AN340" s="173">
        <f>'тарифы 2018 (1)'!BP340</f>
        <v>155.10000000000002</v>
      </c>
      <c r="AO340" s="325">
        <f t="shared" si="31"/>
        <v>117.72134763367272</v>
      </c>
      <c r="AP340" s="300" t="e">
        <f t="shared" si="32"/>
        <v>#REF!</v>
      </c>
    </row>
    <row r="341" spans="1:42" s="195" customFormat="1" ht="44.25" customHeight="1" thickBot="1" x14ac:dyDescent="0.3">
      <c r="A341" s="205">
        <v>263</v>
      </c>
      <c r="B341" s="24" t="s">
        <v>324</v>
      </c>
      <c r="C341" s="1390" t="s">
        <v>3</v>
      </c>
      <c r="D341" s="1390"/>
      <c r="E341" s="141" t="s">
        <v>8</v>
      </c>
      <c r="F341" s="206" t="e">
        <f>#REF!</f>
        <v>#REF!</v>
      </c>
      <c r="G341" s="141">
        <v>1.46</v>
      </c>
      <c r="H341" s="206" t="e">
        <f t="shared" si="30"/>
        <v>#REF!</v>
      </c>
      <c r="I341" s="206" t="e">
        <f>(H341*($I$9+#REF!))+H341</f>
        <v>#REF!</v>
      </c>
      <c r="J341" s="803" t="e">
        <f>'тарифы 2018 (1)'!J341</f>
        <v>#REF!</v>
      </c>
      <c r="K341" s="275" t="e">
        <f>ROUND(I341*#REF!*#REF!*#REF!,0)</f>
        <v>#REF!</v>
      </c>
      <c r="L341" s="173">
        <f>'тарифы 2018 (1)'!L341</f>
        <v>845</v>
      </c>
      <c r="M341" s="173">
        <f>'тарифы 2018 (1)'!N341</f>
        <v>634.36742243924766</v>
      </c>
      <c r="N341" s="173">
        <f>'тарифы 2018 (1)'!P341</f>
        <v>934</v>
      </c>
      <c r="O341" s="173">
        <f>'тарифы 2018 (1)'!R341</f>
        <v>841.68394219450136</v>
      </c>
      <c r="P341" s="173">
        <f>'тарифы 2018 (1)'!T341</f>
        <v>1479</v>
      </c>
      <c r="Q341" s="173">
        <f>'тарифы 2018 (1)'!V341</f>
        <v>687.19976517747773</v>
      </c>
      <c r="R341" s="173">
        <f>'тарифы 2018 (1)'!X341</f>
        <v>835</v>
      </c>
      <c r="S341" s="173">
        <f>'тарифы 2018 (1)'!Z341</f>
        <v>1125.2</v>
      </c>
      <c r="T341" s="173">
        <f>'тарифы 2018 (1)'!AB341</f>
        <v>1554</v>
      </c>
      <c r="U341" s="173">
        <f>'тарифы 2018 (1)'!AD341</f>
        <v>957</v>
      </c>
      <c r="V341" s="173">
        <f>'тарифы 2018 (1)'!AF341</f>
        <v>700</v>
      </c>
      <c r="W341" s="173">
        <f>'тарифы 2018 (1)'!AH341</f>
        <v>537.64</v>
      </c>
      <c r="X341" s="173">
        <f>'тарифы 2018 (1)'!AJ341</f>
        <v>552.29</v>
      </c>
      <c r="Y341" s="173">
        <v>346</v>
      </c>
      <c r="Z341" s="173">
        <f>'тарифы 2018 (1)'!AN341</f>
        <v>819.13</v>
      </c>
      <c r="AA341" s="173">
        <f>'тарифы 2018 (1)'!AP341</f>
        <v>605.60799999999995</v>
      </c>
      <c r="AB341" s="173">
        <f>'тарифы 2018 (1)'!AR341</f>
        <v>765</v>
      </c>
      <c r="AC341" s="173">
        <f>'тарифы 2018 (1)'!AT341</f>
        <v>677.84</v>
      </c>
      <c r="AD341" s="173">
        <f>'тарифы 2018 (1)'!AV341</f>
        <v>761.6</v>
      </c>
      <c r="AE341" s="173">
        <f>'тарифы 2018 (1)'!AX341</f>
        <v>585.11755999999991</v>
      </c>
      <c r="AF341" s="173">
        <f>'тарифы 2018 (1)'!AZ341</f>
        <v>822.03389830508479</v>
      </c>
      <c r="AG341" s="173">
        <f>'тарифы 2018 (1)'!BB341</f>
        <v>994</v>
      </c>
      <c r="AH341" s="173">
        <f>'тарифы 2018 (1)'!BD341</f>
        <v>1337</v>
      </c>
      <c r="AI341" s="173">
        <f>'тарифы 2018 (1)'!BF341</f>
        <v>666</v>
      </c>
      <c r="AJ341" s="173">
        <f>'тарифы 2018 (1)'!BH341</f>
        <v>834</v>
      </c>
      <c r="AK341" s="173">
        <f>'тарифы 2018 (1)'!BJ341</f>
        <v>531.36</v>
      </c>
      <c r="AL341" s="173">
        <f>'тарифы 2018 (1)'!BL341</f>
        <v>485</v>
      </c>
      <c r="AM341" s="173">
        <f>'тарифы 2018 (1)'!BN341</f>
        <v>758</v>
      </c>
      <c r="AN341" s="173">
        <f>'тарифы 2018 (1)'!BP341</f>
        <v>1135.2</v>
      </c>
      <c r="AO341" s="325">
        <f t="shared" si="31"/>
        <v>820.87139959021772</v>
      </c>
      <c r="AP341" s="300" t="e">
        <f t="shared" si="32"/>
        <v>#REF!</v>
      </c>
    </row>
    <row r="342" spans="1:42" s="195" customFormat="1" ht="44.25" customHeight="1" thickBot="1" x14ac:dyDescent="0.3">
      <c r="A342" s="221">
        <v>264</v>
      </c>
      <c r="B342" s="105" t="s">
        <v>325</v>
      </c>
      <c r="C342" s="1383" t="s">
        <v>3</v>
      </c>
      <c r="D342" s="1383"/>
      <c r="E342" s="140" t="s">
        <v>8</v>
      </c>
      <c r="F342" s="222" t="e">
        <f>#REF!</f>
        <v>#REF!</v>
      </c>
      <c r="G342" s="140">
        <v>1.69</v>
      </c>
      <c r="H342" s="222" t="e">
        <f t="shared" si="30"/>
        <v>#REF!</v>
      </c>
      <c r="I342" s="222" t="e">
        <f>(H342*($I$9+#REF!))+H342</f>
        <v>#REF!</v>
      </c>
      <c r="J342" s="805" t="e">
        <f>'тарифы 2018 (1)'!J342</f>
        <v>#REF!</v>
      </c>
      <c r="K342" s="279" t="e">
        <f>ROUND(I342*#REF!*#REF!*#REF!,0)</f>
        <v>#REF!</v>
      </c>
      <c r="L342" s="173">
        <f>'тарифы 2018 (1)'!L342</f>
        <v>979</v>
      </c>
      <c r="M342" s="173">
        <f>'тарифы 2018 (1)'!N342</f>
        <v>734.30201638515655</v>
      </c>
      <c r="N342" s="173">
        <f>'тарифы 2018 (1)'!P342</f>
        <v>1081</v>
      </c>
      <c r="O342" s="173">
        <f>'тарифы 2018 (1)'!R342</f>
        <v>974.27798788267592</v>
      </c>
      <c r="P342" s="173">
        <f>'тарифы 2018 (1)'!T342</f>
        <v>1712</v>
      </c>
      <c r="Q342" s="173">
        <f>'тарифы 2018 (1)'!V342</f>
        <v>795.45726243146373</v>
      </c>
      <c r="R342" s="173">
        <f>'тарифы 2018 (1)'!X342</f>
        <v>967</v>
      </c>
      <c r="S342" s="173">
        <f>'тарифы 2018 (1)'!Z342</f>
        <v>1302.5</v>
      </c>
      <c r="T342" s="173">
        <f>'тарифы 2018 (1)'!AB342</f>
        <v>1798</v>
      </c>
      <c r="U342" s="173">
        <f>'тарифы 2018 (1)'!AD342</f>
        <v>1107</v>
      </c>
      <c r="V342" s="173">
        <f>'тарифы 2018 (1)'!AF342</f>
        <v>810</v>
      </c>
      <c r="W342" s="173">
        <f>'тарифы 2018 (1)'!AH342</f>
        <v>622.37</v>
      </c>
      <c r="X342" s="173">
        <f>'тарифы 2018 (1)'!AJ342</f>
        <v>639.11</v>
      </c>
      <c r="Y342" s="173">
        <v>403</v>
      </c>
      <c r="Z342" s="173">
        <f>'тарифы 2018 (1)'!AN342</f>
        <v>948.17</v>
      </c>
      <c r="AA342" s="173">
        <f>'тарифы 2018 (1)'!AP342</f>
        <v>701.01199999999994</v>
      </c>
      <c r="AB342" s="173">
        <f>'тарифы 2018 (1)'!AR342</f>
        <v>886</v>
      </c>
      <c r="AC342" s="173">
        <f>'тарифы 2018 (1)'!AT342</f>
        <v>784.62</v>
      </c>
      <c r="AD342" s="173">
        <f>'тарифы 2018 (1)'!AV342</f>
        <v>881.6</v>
      </c>
      <c r="AE342" s="173">
        <f>'тарифы 2018 (1)'!AX342</f>
        <v>677.28986000000009</v>
      </c>
      <c r="AF342" s="173">
        <f>'тарифы 2018 (1)'!AZ342</f>
        <v>951.69491525423734</v>
      </c>
      <c r="AG342" s="173">
        <f>'тарифы 2018 (1)'!BB342</f>
        <v>1150</v>
      </c>
      <c r="AH342" s="173">
        <f>'тарифы 2018 (1)'!BD342</f>
        <v>1547</v>
      </c>
      <c r="AI342" s="173">
        <f>'тарифы 2018 (1)'!BF342</f>
        <v>771</v>
      </c>
      <c r="AJ342" s="173">
        <f>'тарифы 2018 (1)'!BH342</f>
        <v>966</v>
      </c>
      <c r="AK342" s="173">
        <f>'тарифы 2018 (1)'!BJ342</f>
        <v>615.25</v>
      </c>
      <c r="AL342" s="173">
        <f>'тарифы 2018 (1)'!BL342</f>
        <v>561</v>
      </c>
      <c r="AM342" s="173">
        <f>'тарифы 2018 (1)'!BN342</f>
        <v>878</v>
      </c>
      <c r="AN342" s="173">
        <f>'тарифы 2018 (1)'!BP342</f>
        <v>1313.4</v>
      </c>
      <c r="AO342" s="325">
        <f t="shared" si="31"/>
        <v>950.243242825984</v>
      </c>
      <c r="AP342" s="300" t="e">
        <f t="shared" si="32"/>
        <v>#REF!</v>
      </c>
    </row>
    <row r="343" spans="1:42" s="195" customFormat="1" ht="44.25" customHeight="1" thickBot="1" x14ac:dyDescent="0.3">
      <c r="A343" s="205">
        <v>265</v>
      </c>
      <c r="B343" s="24" t="s">
        <v>326</v>
      </c>
      <c r="C343" s="1390" t="s">
        <v>3</v>
      </c>
      <c r="D343" s="1390"/>
      <c r="E343" s="141" t="s">
        <v>8</v>
      </c>
      <c r="F343" s="206" t="e">
        <f>#REF!</f>
        <v>#REF!</v>
      </c>
      <c r="G343" s="141">
        <v>1.85</v>
      </c>
      <c r="H343" s="206" t="e">
        <f t="shared" si="30"/>
        <v>#REF!</v>
      </c>
      <c r="I343" s="206" t="e">
        <f>(H343*($I$9+#REF!))+H343</f>
        <v>#REF!</v>
      </c>
      <c r="J343" s="803" t="e">
        <f>'тарифы 2018 (1)'!J343</f>
        <v>#REF!</v>
      </c>
      <c r="K343" s="275" t="e">
        <f>ROUND(I343*#REF!*#REF!*#REF!,0)</f>
        <v>#REF!</v>
      </c>
      <c r="L343" s="173">
        <f>'тарифы 2018 (1)'!L343</f>
        <v>1071</v>
      </c>
      <c r="M343" s="173">
        <f>'тарифы 2018 (1)'!N343</f>
        <v>803.82173391274523</v>
      </c>
      <c r="N343" s="173">
        <f>'тарифы 2018 (1)'!P343</f>
        <v>1183</v>
      </c>
      <c r="O343" s="173">
        <f>'тарифы 2018 (1)'!R343</f>
        <v>1066.5173240135803</v>
      </c>
      <c r="P343" s="173">
        <f>'тарифы 2018 (1)'!T343</f>
        <v>1874</v>
      </c>
      <c r="Q343" s="173">
        <f>'тарифы 2018 (1)'!V343</f>
        <v>870.76682573858466</v>
      </c>
      <c r="R343" s="173">
        <f>'тарифы 2018 (1)'!X343</f>
        <v>1058</v>
      </c>
      <c r="S343" s="173">
        <f>'тарифы 2018 (1)'!Z343</f>
        <v>1425.8</v>
      </c>
      <c r="T343" s="173">
        <f>'тарифы 2018 (1)'!AB343</f>
        <v>1968</v>
      </c>
      <c r="U343" s="173">
        <f>'тарифы 2018 (1)'!AD343</f>
        <v>1212</v>
      </c>
      <c r="V343" s="173">
        <f>'тарифы 2018 (1)'!AF343</f>
        <v>887</v>
      </c>
      <c r="W343" s="173">
        <f>'тарифы 2018 (1)'!AH343</f>
        <v>680.95</v>
      </c>
      <c r="X343" s="173">
        <f>'тарифы 2018 (1)'!AJ343</f>
        <v>699.77</v>
      </c>
      <c r="Y343" s="173">
        <v>461</v>
      </c>
      <c r="Z343" s="173">
        <f>'тарифы 2018 (1)'!AN343</f>
        <v>1037.94</v>
      </c>
      <c r="AA343" s="173">
        <f>'тарифы 2018 (1)'!AP343</f>
        <v>767.38</v>
      </c>
      <c r="AB343" s="173">
        <f>'тарифы 2018 (1)'!AR343</f>
        <v>970</v>
      </c>
      <c r="AC343" s="173">
        <f>'тарифы 2018 (1)'!AT343</f>
        <v>858.9</v>
      </c>
      <c r="AD343" s="173">
        <f>'тарифы 2018 (1)'!AV343</f>
        <v>966.40000000000009</v>
      </c>
      <c r="AE343" s="173">
        <f>'тарифы 2018 (1)'!AX343</f>
        <v>741.41521999999998</v>
      </c>
      <c r="AF343" s="173">
        <f>'тарифы 2018 (1)'!AZ343</f>
        <v>1045.7627118644068</v>
      </c>
      <c r="AG343" s="173">
        <f>'тарифы 2018 (1)'!BB343</f>
        <v>1259</v>
      </c>
      <c r="AH343" s="173">
        <f>'тарифы 2018 (1)'!BD343</f>
        <v>1694</v>
      </c>
      <c r="AI343" s="173">
        <f>'тарифы 2018 (1)'!BF343</f>
        <v>844</v>
      </c>
      <c r="AJ343" s="173">
        <f>'тарифы 2018 (1)'!BH343</f>
        <v>1057</v>
      </c>
      <c r="AK343" s="173">
        <f>'тарифы 2018 (1)'!BJ343</f>
        <v>673.73</v>
      </c>
      <c r="AL343" s="173">
        <f>'тарифы 2018 (1)'!BL343</f>
        <v>614</v>
      </c>
      <c r="AM343" s="173">
        <f>'тарифы 2018 (1)'!BN343</f>
        <v>961</v>
      </c>
      <c r="AN343" s="173">
        <f>'тарифы 2018 (1)'!BP343</f>
        <v>1437.7</v>
      </c>
      <c r="AO343" s="325">
        <f t="shared" si="31"/>
        <v>1041.0294419148042</v>
      </c>
      <c r="AP343" s="300" t="e">
        <f t="shared" si="32"/>
        <v>#REF!</v>
      </c>
    </row>
    <row r="344" spans="1:42" s="195" customFormat="1" ht="44.25" customHeight="1" thickBot="1" x14ac:dyDescent="0.3">
      <c r="A344" s="221">
        <v>266</v>
      </c>
      <c r="B344" s="105" t="s">
        <v>327</v>
      </c>
      <c r="C344" s="1383" t="s">
        <v>3</v>
      </c>
      <c r="D344" s="1383"/>
      <c r="E344" s="140" t="s">
        <v>8</v>
      </c>
      <c r="F344" s="222" t="e">
        <f>#REF!</f>
        <v>#REF!</v>
      </c>
      <c r="G344" s="140">
        <v>0.17</v>
      </c>
      <c r="H344" s="222" t="e">
        <f t="shared" si="30"/>
        <v>#REF!</v>
      </c>
      <c r="I344" s="222" t="e">
        <f>(H344*($I$9+#REF!))+H344</f>
        <v>#REF!</v>
      </c>
      <c r="J344" s="805" t="e">
        <f>'тарифы 2018 (1)'!J344</f>
        <v>#REF!</v>
      </c>
      <c r="K344" s="279" t="e">
        <f>ROUND(I344*#REF!*#REF!*#REF!,0)</f>
        <v>#REF!</v>
      </c>
      <c r="L344" s="173">
        <f>'тарифы 2018 (1)'!L344</f>
        <v>98</v>
      </c>
      <c r="M344" s="173">
        <f>'тарифы 2018 (1)'!N344</f>
        <v>73.864699873063088</v>
      </c>
      <c r="N344" s="173">
        <f>'тарифы 2018 (1)'!P344</f>
        <v>109</v>
      </c>
      <c r="O344" s="173">
        <f>'тарифы 2018 (1)'!R344</f>
        <v>98.004294639085785</v>
      </c>
      <c r="P344" s="173">
        <f>'тарифы 2018 (1)'!T344</f>
        <v>172</v>
      </c>
      <c r="Q344" s="173">
        <f>'тарифы 2018 (1)'!V344</f>
        <v>80.016411013815897</v>
      </c>
      <c r="R344" s="173">
        <f>'тарифы 2018 (1)'!X344</f>
        <v>97</v>
      </c>
      <c r="S344" s="173">
        <f>'тарифы 2018 (1)'!Z344</f>
        <v>131</v>
      </c>
      <c r="T344" s="173">
        <f>'тарифы 2018 (1)'!AB344</f>
        <v>181</v>
      </c>
      <c r="U344" s="173">
        <f>'тарифы 2018 (1)'!AD344</f>
        <v>111</v>
      </c>
      <c r="V344" s="173">
        <f>'тарифы 2018 (1)'!AF344</f>
        <v>81</v>
      </c>
      <c r="W344" s="173">
        <f>'тарифы 2018 (1)'!AH344</f>
        <v>62.76</v>
      </c>
      <c r="X344" s="173">
        <f>'тарифы 2018 (1)'!AJ344</f>
        <v>63.81</v>
      </c>
      <c r="Y344" s="173">
        <v>95</v>
      </c>
      <c r="Z344" s="173">
        <f>'тарифы 2018 (1)'!AN344</f>
        <v>95.38</v>
      </c>
      <c r="AA344" s="173">
        <f>'тарифы 2018 (1)'!AP344</f>
        <v>69.478999999999999</v>
      </c>
      <c r="AB344" s="173">
        <f>'тарифы 2018 (1)'!AR344</f>
        <v>89</v>
      </c>
      <c r="AC344" s="173">
        <f>'тарифы 2018 (1)'!AT344</f>
        <v>78.930000000000007</v>
      </c>
      <c r="AD344" s="173">
        <f>'тарифы 2018 (1)'!AV344</f>
        <v>88</v>
      </c>
      <c r="AE344" s="173">
        <f>'тарифы 2018 (1)'!AX344</f>
        <v>68.130560000000003</v>
      </c>
      <c r="AF344" s="173">
        <f>'тарифы 2018 (1)'!AZ344</f>
        <v>105.08474576271188</v>
      </c>
      <c r="AG344" s="173">
        <f>'тарифы 2018 (1)'!BB344</f>
        <v>116</v>
      </c>
      <c r="AH344" s="173">
        <f>'тарифы 2018 (1)'!BD344</f>
        <v>156</v>
      </c>
      <c r="AI344" s="173">
        <f>'тарифы 2018 (1)'!BF344</f>
        <v>78</v>
      </c>
      <c r="AJ344" s="173">
        <f>'тарифы 2018 (1)'!BH344</f>
        <v>97</v>
      </c>
      <c r="AK344" s="173">
        <f>'тарифы 2018 (1)'!BJ344</f>
        <v>61.86</v>
      </c>
      <c r="AL344" s="173">
        <f>'тарифы 2018 (1)'!BL344</f>
        <v>56</v>
      </c>
      <c r="AM344" s="173">
        <f>'тарифы 2018 (1)'!BN344</f>
        <v>88</v>
      </c>
      <c r="AN344" s="173">
        <f>'тарифы 2018 (1)'!BP344</f>
        <v>132</v>
      </c>
      <c r="AO344" s="325">
        <f t="shared" si="31"/>
        <v>97.666196940988854</v>
      </c>
      <c r="AP344" s="300" t="e">
        <f t="shared" si="32"/>
        <v>#REF!</v>
      </c>
    </row>
    <row r="345" spans="1:42" s="195" customFormat="1" ht="29.25" customHeight="1" thickBot="1" x14ac:dyDescent="0.3">
      <c r="A345" s="205">
        <v>267</v>
      </c>
      <c r="B345" s="24" t="s">
        <v>328</v>
      </c>
      <c r="C345" s="1390" t="s">
        <v>3</v>
      </c>
      <c r="D345" s="1390"/>
      <c r="E345" s="141" t="s">
        <v>8</v>
      </c>
      <c r="F345" s="206" t="e">
        <f>#REF!</f>
        <v>#REF!</v>
      </c>
      <c r="G345" s="141">
        <v>0.17</v>
      </c>
      <c r="H345" s="206" t="e">
        <f t="shared" si="30"/>
        <v>#REF!</v>
      </c>
      <c r="I345" s="206" t="e">
        <f>(H345*($I$9+#REF!))+H345</f>
        <v>#REF!</v>
      </c>
      <c r="J345" s="803" t="e">
        <f>'тарифы 2018 (1)'!J345</f>
        <v>#REF!</v>
      </c>
      <c r="K345" s="275" t="e">
        <f>ROUND(I345*#REF!*#REF!*#REF!,0)</f>
        <v>#REF!</v>
      </c>
      <c r="L345" s="173">
        <f>'тарифы 2018 (1)'!L345</f>
        <v>98</v>
      </c>
      <c r="M345" s="173">
        <f>'тарифы 2018 (1)'!N345</f>
        <v>73.864699873063088</v>
      </c>
      <c r="N345" s="173">
        <f>'тарифы 2018 (1)'!P345</f>
        <v>109</v>
      </c>
      <c r="O345" s="173">
        <f>'тарифы 2018 (1)'!R345</f>
        <v>98.004294639085785</v>
      </c>
      <c r="P345" s="173">
        <f>'тарифы 2018 (1)'!T345</f>
        <v>172</v>
      </c>
      <c r="Q345" s="173">
        <f>'тарифы 2018 (1)'!V345</f>
        <v>80.016411013815897</v>
      </c>
      <c r="R345" s="173"/>
      <c r="S345" s="173">
        <f>'тарифы 2018 (1)'!Z345</f>
        <v>131</v>
      </c>
      <c r="T345" s="173">
        <f>'тарифы 2018 (1)'!AB345</f>
        <v>181</v>
      </c>
      <c r="U345" s="173">
        <f>'тарифы 2018 (1)'!AD345</f>
        <v>111</v>
      </c>
      <c r="V345" s="173">
        <f>'тарифы 2018 (1)'!AF345</f>
        <v>81</v>
      </c>
      <c r="W345" s="173">
        <f>'тарифы 2018 (1)'!AH345</f>
        <v>62.76</v>
      </c>
      <c r="X345" s="173">
        <f>'тарифы 2018 (1)'!AJ345</f>
        <v>63.81</v>
      </c>
      <c r="Y345" s="173">
        <v>46</v>
      </c>
      <c r="Z345" s="173">
        <f>'тарифы 2018 (1)'!AN345</f>
        <v>95.38</v>
      </c>
      <c r="AA345" s="173">
        <f>'тарифы 2018 (1)'!AP345</f>
        <v>104.73699999999999</v>
      </c>
      <c r="AB345" s="173">
        <f>'тарифы 2018 (1)'!AR345</f>
        <v>89</v>
      </c>
      <c r="AC345" s="173">
        <f>'тарифы 2018 (1)'!AT345</f>
        <v>78.930000000000007</v>
      </c>
      <c r="AD345" s="173">
        <f>'тарифы 2018 (1)'!AV345</f>
        <v>88</v>
      </c>
      <c r="AE345" s="173">
        <f>'тарифы 2018 (1)'!AX345</f>
        <v>68.130560000000003</v>
      </c>
      <c r="AF345" s="173">
        <f>'тарифы 2018 (1)'!AZ345</f>
        <v>105.08474576271188</v>
      </c>
      <c r="AG345" s="173">
        <f>'тарифы 2018 (1)'!BB345</f>
        <v>116</v>
      </c>
      <c r="AH345" s="173">
        <f>'тарифы 2018 (1)'!BD345</f>
        <v>156</v>
      </c>
      <c r="AI345" s="173">
        <f>'тарифы 2018 (1)'!BF345</f>
        <v>78</v>
      </c>
      <c r="AJ345" s="173">
        <f>'тарифы 2018 (1)'!BH345</f>
        <v>97</v>
      </c>
      <c r="AK345" s="173">
        <f>'тарифы 2018 (1)'!BJ345</f>
        <v>61.86</v>
      </c>
      <c r="AL345" s="173">
        <f>'тарифы 2018 (1)'!BL345</f>
        <v>56</v>
      </c>
      <c r="AM345" s="173">
        <f>'тарифы 2018 (1)'!BN345</f>
        <v>88</v>
      </c>
      <c r="AN345" s="173">
        <f>'тарифы 2018 (1)'!BP345</f>
        <v>132</v>
      </c>
      <c r="AO345" s="325">
        <f t="shared" si="31"/>
        <v>97.199203974595591</v>
      </c>
      <c r="AP345" s="300" t="e">
        <f t="shared" si="32"/>
        <v>#REF!</v>
      </c>
    </row>
    <row r="346" spans="1:42" s="195" customFormat="1" ht="29.25" customHeight="1" thickBot="1" x14ac:dyDescent="0.3">
      <c r="A346" s="221">
        <v>268</v>
      </c>
      <c r="B346" s="105" t="s">
        <v>329</v>
      </c>
      <c r="C346" s="1383" t="s">
        <v>3</v>
      </c>
      <c r="D346" s="1383"/>
      <c r="E346" s="140" t="s">
        <v>8</v>
      </c>
      <c r="F346" s="222" t="e">
        <f>#REF!</f>
        <v>#REF!</v>
      </c>
      <c r="G346" s="140">
        <v>0.22</v>
      </c>
      <c r="H346" s="222" t="e">
        <f t="shared" si="30"/>
        <v>#REF!</v>
      </c>
      <c r="I346" s="222" t="e">
        <f>(H346*($I$9+#REF!))+H346</f>
        <v>#REF!</v>
      </c>
      <c r="J346" s="805" t="e">
        <f>'тарифы 2018 (1)'!J346</f>
        <v>#REF!</v>
      </c>
      <c r="K346" s="279" t="e">
        <f>ROUND(I346*#REF!*#REF!*#REF!,0)</f>
        <v>#REF!</v>
      </c>
      <c r="L346" s="173">
        <f>'тарифы 2018 (1)'!L346</f>
        <v>127</v>
      </c>
      <c r="M346" s="173">
        <f>'тарифы 2018 (1)'!N346</f>
        <v>95.589611600434566</v>
      </c>
      <c r="N346" s="173">
        <f>'тарифы 2018 (1)'!P346</f>
        <v>141</v>
      </c>
      <c r="O346" s="173">
        <f>'тарифы 2018 (1)'!R346</f>
        <v>126.82908717999335</v>
      </c>
      <c r="P346" s="173">
        <f>'тарифы 2018 (1)'!T346</f>
        <v>223</v>
      </c>
      <c r="Q346" s="173">
        <f>'тарифы 2018 (1)'!V346</f>
        <v>103.55064954729114</v>
      </c>
      <c r="R346" s="173">
        <f>'тарифы 2018 (1)'!X346</f>
        <v>126</v>
      </c>
      <c r="S346" s="173">
        <f>'тарифы 2018 (1)'!Z346</f>
        <v>169.6</v>
      </c>
      <c r="T346" s="173">
        <f>'тарифы 2018 (1)'!AB346</f>
        <v>234</v>
      </c>
      <c r="U346" s="173">
        <f>'тарифы 2018 (1)'!AD346</f>
        <v>144</v>
      </c>
      <c r="V346" s="173">
        <f>'тарифы 2018 (1)'!AF346</f>
        <v>105</v>
      </c>
      <c r="W346" s="173">
        <f>'тарифы 2018 (1)'!AH346</f>
        <v>80.540000000000006</v>
      </c>
      <c r="X346" s="173">
        <f>'тарифы 2018 (1)'!AJ346</f>
        <v>83.68</v>
      </c>
      <c r="Y346" s="173">
        <v>61</v>
      </c>
      <c r="Z346" s="173">
        <f>'тарифы 2018 (1)'!AN346</f>
        <v>123.43</v>
      </c>
      <c r="AA346" s="173">
        <f>'тарифы 2018 (1)'!AP346</f>
        <v>90.218999999999994</v>
      </c>
      <c r="AB346" s="173">
        <f>'тарифы 2018 (1)'!AR346</f>
        <v>115</v>
      </c>
      <c r="AC346" s="173">
        <f>'тарифы 2018 (1)'!AT346</f>
        <v>102.14</v>
      </c>
      <c r="AD346" s="173">
        <f>'тарифы 2018 (1)'!AV346</f>
        <v>115.2</v>
      </c>
      <c r="AE346" s="173">
        <f>'тарифы 2018 (1)'!AX346</f>
        <v>88.167100000000019</v>
      </c>
      <c r="AF346" s="173">
        <f>'тарифы 2018 (1)'!AZ346</f>
        <v>144.91525423728814</v>
      </c>
      <c r="AG346" s="173">
        <f>'тарифы 2018 (1)'!BB346</f>
        <v>150</v>
      </c>
      <c r="AH346" s="173">
        <f>'тарифы 2018 (1)'!BD346</f>
        <v>201</v>
      </c>
      <c r="AI346" s="173">
        <f>'тарифы 2018 (1)'!BF346</f>
        <v>101</v>
      </c>
      <c r="AJ346" s="173">
        <f>'тарифы 2018 (1)'!BH346</f>
        <v>126</v>
      </c>
      <c r="AK346" s="173">
        <f>'тарифы 2018 (1)'!BJ346</f>
        <v>79.66</v>
      </c>
      <c r="AL346" s="173">
        <f>'тарифы 2018 (1)'!BL346</f>
        <v>74</v>
      </c>
      <c r="AM346" s="173">
        <f>'тарифы 2018 (1)'!BN346</f>
        <v>114</v>
      </c>
      <c r="AN346" s="173">
        <f>'тарифы 2018 (1)'!BP346</f>
        <v>170.5</v>
      </c>
      <c r="AO346" s="325">
        <f t="shared" si="31"/>
        <v>124.69036905396575</v>
      </c>
      <c r="AP346" s="300" t="e">
        <f t="shared" si="32"/>
        <v>#REF!</v>
      </c>
    </row>
    <row r="347" spans="1:42" s="195" customFormat="1" ht="29.25" customHeight="1" thickBot="1" x14ac:dyDescent="0.3">
      <c r="A347" s="205">
        <v>269</v>
      </c>
      <c r="B347" s="24" t="s">
        <v>330</v>
      </c>
      <c r="C347" s="1390" t="s">
        <v>3</v>
      </c>
      <c r="D347" s="1390"/>
      <c r="E347" s="141" t="s">
        <v>8</v>
      </c>
      <c r="F347" s="206" t="e">
        <f>#REF!</f>
        <v>#REF!</v>
      </c>
      <c r="G347" s="141">
        <v>0.3</v>
      </c>
      <c r="H347" s="206" t="e">
        <f t="shared" si="30"/>
        <v>#REF!</v>
      </c>
      <c r="I347" s="206" t="e">
        <f>(H347*($I$9+#REF!))+H347</f>
        <v>#REF!</v>
      </c>
      <c r="J347" s="803" t="e">
        <f>'тарифы 2018 (1)'!J347</f>
        <v>#REF!</v>
      </c>
      <c r="K347" s="282" t="e">
        <f>ROUND(I347*#REF!*#REF!*#REF!,0)</f>
        <v>#REF!</v>
      </c>
      <c r="L347" s="173">
        <f>'тарифы 2018 (1)'!L347</f>
        <v>174</v>
      </c>
      <c r="M347" s="173">
        <f>'тарифы 2018 (1)'!N347</f>
        <v>130.34947036422895</v>
      </c>
      <c r="N347" s="173">
        <f>'тарифы 2018 (1)'!P347</f>
        <v>192</v>
      </c>
      <c r="O347" s="173">
        <f>'тарифы 2018 (1)'!R347</f>
        <v>172.94875524544545</v>
      </c>
      <c r="P347" s="173">
        <f>'тарифы 2018 (1)'!T347</f>
        <v>304</v>
      </c>
      <c r="Q347" s="173">
        <f>'тарифы 2018 (1)'!V347</f>
        <v>141.20543120085156</v>
      </c>
      <c r="R347" s="173">
        <f>'тарифы 2018 (1)'!X347</f>
        <v>172</v>
      </c>
      <c r="S347" s="173">
        <f>'тарифы 2018 (1)'!Z347</f>
        <v>231.2</v>
      </c>
      <c r="T347" s="173">
        <f>'тарифы 2018 (1)'!AB347</f>
        <v>320</v>
      </c>
      <c r="U347" s="173">
        <f>'тарифы 2018 (1)'!AD347</f>
        <v>197</v>
      </c>
      <c r="V347" s="173">
        <f>'тарифы 2018 (1)'!AF347</f>
        <v>144</v>
      </c>
      <c r="W347" s="173">
        <f>'тарифы 2018 (1)'!AH347</f>
        <v>110.88</v>
      </c>
      <c r="X347" s="173">
        <f>'тарифы 2018 (1)'!AJ347</f>
        <v>114.01</v>
      </c>
      <c r="Y347" s="173">
        <v>81</v>
      </c>
      <c r="Z347" s="173">
        <f>'тарифы 2018 (1)'!AN347</f>
        <v>168.31</v>
      </c>
      <c r="AA347" s="173">
        <f>'тарифы 2018 (1)'!AP347</f>
        <v>124.44</v>
      </c>
      <c r="AB347" s="173">
        <f>'тарифы 2018 (1)'!AR347</f>
        <v>157</v>
      </c>
      <c r="AC347" s="173">
        <f>'тарифы 2018 (1)'!AT347</f>
        <v>139.28</v>
      </c>
      <c r="AD347" s="173">
        <f>'тарифы 2018 (1)'!AV347</f>
        <v>156.80000000000001</v>
      </c>
      <c r="AE347" s="173">
        <f>'тарифы 2018 (1)'!AX347</f>
        <v>120.22978000000001</v>
      </c>
      <c r="AF347" s="173">
        <f>'тарифы 2018 (1)'!AZ347</f>
        <v>169.49152542372883</v>
      </c>
      <c r="AG347" s="173">
        <f>'тарифы 2018 (1)'!BB347</f>
        <v>204</v>
      </c>
      <c r="AH347" s="173">
        <f>'тарифы 2018 (1)'!BD347</f>
        <v>275</v>
      </c>
      <c r="AI347" s="173">
        <f>'тарифы 2018 (1)'!BF347</f>
        <v>136</v>
      </c>
      <c r="AJ347" s="173">
        <f>'тарифы 2018 (1)'!BH347</f>
        <v>171</v>
      </c>
      <c r="AK347" s="173">
        <f>'тарифы 2018 (1)'!BJ347</f>
        <v>109.32</v>
      </c>
      <c r="AL347" s="173">
        <f>'тарифы 2018 (1)'!BL347</f>
        <v>100</v>
      </c>
      <c r="AM347" s="173">
        <f>'тарифы 2018 (1)'!BN347</f>
        <v>156</v>
      </c>
      <c r="AN347" s="173">
        <f>'тарифы 2018 (1)'!BP347</f>
        <v>233.20000000000002</v>
      </c>
      <c r="AO347" s="325">
        <f t="shared" si="31"/>
        <v>169.12637800807775</v>
      </c>
      <c r="AP347" s="300" t="e">
        <f t="shared" si="32"/>
        <v>#REF!</v>
      </c>
    </row>
    <row r="348" spans="1:42" s="195" customFormat="1" ht="44.25" customHeight="1" thickBot="1" x14ac:dyDescent="0.3">
      <c r="A348" s="221">
        <v>270</v>
      </c>
      <c r="B348" s="105" t="s">
        <v>331</v>
      </c>
      <c r="C348" s="1383" t="s">
        <v>3</v>
      </c>
      <c r="D348" s="1383"/>
      <c r="E348" s="140" t="s">
        <v>8</v>
      </c>
      <c r="F348" s="222" t="e">
        <f>#REF!</f>
        <v>#REF!</v>
      </c>
      <c r="G348" s="140">
        <v>0.5</v>
      </c>
      <c r="H348" s="222" t="e">
        <f t="shared" si="30"/>
        <v>#REF!</v>
      </c>
      <c r="I348" s="222" t="e">
        <f>(H348*($I$9+#REF!))+H348</f>
        <v>#REF!</v>
      </c>
      <c r="J348" s="805" t="e">
        <f>'тарифы 2018 (1)'!J348</f>
        <v>#REF!</v>
      </c>
      <c r="K348" s="279" t="e">
        <f>ROUND(I348*#REF!*#REF!*#REF!,0)</f>
        <v>#REF!</v>
      </c>
      <c r="L348" s="173">
        <f>'тарифы 2018 (1)'!L348</f>
        <v>290</v>
      </c>
      <c r="M348" s="173">
        <f>'тарифы 2018 (1)'!N348</f>
        <v>217.24911727371494</v>
      </c>
      <c r="N348" s="173">
        <f>'тарифы 2018 (1)'!P348</f>
        <v>320</v>
      </c>
      <c r="O348" s="173">
        <f>'тарифы 2018 (1)'!R348</f>
        <v>288.24792540907578</v>
      </c>
      <c r="P348" s="173">
        <f>'тарифы 2018 (1)'!T348</f>
        <v>507</v>
      </c>
      <c r="Q348" s="173">
        <f>'тарифы 2018 (1)'!V348</f>
        <v>235.34238533475263</v>
      </c>
      <c r="R348" s="173">
        <f>'тарифы 2018 (1)'!X348</f>
        <v>286</v>
      </c>
      <c r="S348" s="173">
        <f>'тарифы 2018 (1)'!Z348</f>
        <v>385.3</v>
      </c>
      <c r="T348" s="173">
        <f>'тарифы 2018 (1)'!AB348</f>
        <v>532</v>
      </c>
      <c r="U348" s="173">
        <f>'тарифы 2018 (1)'!AD348</f>
        <v>328</v>
      </c>
      <c r="V348" s="173">
        <f>'тарифы 2018 (1)'!AF348</f>
        <v>240</v>
      </c>
      <c r="W348" s="173">
        <f>'тарифы 2018 (1)'!AH348</f>
        <v>184.1</v>
      </c>
      <c r="X348" s="173">
        <f>'тарифы 2018 (1)'!AJ348</f>
        <v>189.33</v>
      </c>
      <c r="Y348" s="173">
        <v>115</v>
      </c>
      <c r="Z348" s="173">
        <f>'тарифы 2018 (1)'!AN348</f>
        <v>280.52</v>
      </c>
      <c r="AA348" s="173">
        <f>'тарифы 2018 (1)'!AP348</f>
        <v>207.39999999999998</v>
      </c>
      <c r="AB348" s="173">
        <f>'тарифы 2018 (1)'!AR348</f>
        <v>262</v>
      </c>
      <c r="AC348" s="173">
        <f>'тарифы 2018 (1)'!AT348</f>
        <v>232.14</v>
      </c>
      <c r="AD348" s="173">
        <f>'тарифы 2018 (1)'!AV348</f>
        <v>260.8</v>
      </c>
      <c r="AE348" s="173">
        <f>'тарифы 2018 (1)'!AX348</f>
        <v>200.38648000000001</v>
      </c>
      <c r="AF348" s="173">
        <f>'тарифы 2018 (1)'!AZ348</f>
        <v>300.84745762711867</v>
      </c>
      <c r="AG348" s="173">
        <f>'тарифы 2018 (1)'!BB348</f>
        <v>340</v>
      </c>
      <c r="AH348" s="173">
        <f>'тарифы 2018 (1)'!BD348</f>
        <v>458</v>
      </c>
      <c r="AI348" s="173">
        <f>'тарифы 2018 (1)'!BF348</f>
        <v>228</v>
      </c>
      <c r="AJ348" s="173">
        <f>'тарифы 2018 (1)'!BH348</f>
        <v>286</v>
      </c>
      <c r="AK348" s="173">
        <f>'тарифы 2018 (1)'!BJ348</f>
        <v>182.2</v>
      </c>
      <c r="AL348" s="173">
        <f>'тарифы 2018 (1)'!BL348</f>
        <v>166</v>
      </c>
      <c r="AM348" s="173">
        <f>'тарифы 2018 (1)'!BN348</f>
        <v>260</v>
      </c>
      <c r="AN348" s="173">
        <f>'тарифы 2018 (1)'!BP348</f>
        <v>388.3</v>
      </c>
      <c r="AO348" s="325">
        <f t="shared" si="31"/>
        <v>281.7297712291263</v>
      </c>
      <c r="AP348" s="300" t="e">
        <f t="shared" si="32"/>
        <v>#REF!</v>
      </c>
    </row>
    <row r="349" spans="1:42" s="195" customFormat="1" ht="44.25" customHeight="1" thickBot="1" x14ac:dyDescent="0.3">
      <c r="A349" s="205">
        <v>271</v>
      </c>
      <c r="B349" s="24" t="s">
        <v>332</v>
      </c>
      <c r="C349" s="1390" t="s">
        <v>3</v>
      </c>
      <c r="D349" s="1390"/>
      <c r="E349" s="141" t="s">
        <v>8</v>
      </c>
      <c r="F349" s="206" t="e">
        <f>#REF!</f>
        <v>#REF!</v>
      </c>
      <c r="G349" s="141">
        <v>0.32</v>
      </c>
      <c r="H349" s="206" t="e">
        <f t="shared" si="30"/>
        <v>#REF!</v>
      </c>
      <c r="I349" s="206" t="e">
        <f>(H349*($I$9+#REF!))+H349</f>
        <v>#REF!</v>
      </c>
      <c r="J349" s="803" t="e">
        <f>'тарифы 2018 (1)'!J349</f>
        <v>#REF!</v>
      </c>
      <c r="K349" s="275" t="e">
        <f>ROUND(I349*#REF!*#REF!*#REF!,0)</f>
        <v>#REF!</v>
      </c>
      <c r="L349" s="173">
        <f>'тарифы 2018 (1)'!L349</f>
        <v>185</v>
      </c>
      <c r="M349" s="173">
        <f>'тарифы 2018 (1)'!N349</f>
        <v>139.03943505517756</v>
      </c>
      <c r="N349" s="173">
        <f>'тарифы 2018 (1)'!P349</f>
        <v>205</v>
      </c>
      <c r="O349" s="173">
        <f>'тарифы 2018 (1)'!R349</f>
        <v>184.4786722618085</v>
      </c>
      <c r="P349" s="173">
        <f>'тарифы 2018 (1)'!T349</f>
        <v>324</v>
      </c>
      <c r="Q349" s="173">
        <f>'тарифы 2018 (1)'!V349</f>
        <v>150.61912661424171</v>
      </c>
      <c r="R349" s="173"/>
      <c r="S349" s="173">
        <f>'тарифы 2018 (1)'!Z349</f>
        <v>246.6</v>
      </c>
      <c r="T349" s="173">
        <f>'тарифы 2018 (1)'!AB349</f>
        <v>341</v>
      </c>
      <c r="U349" s="173">
        <f>'тарифы 2018 (1)'!AD349</f>
        <v>210</v>
      </c>
      <c r="V349" s="173">
        <f>'тарифы 2018 (1)'!AF349</f>
        <v>153</v>
      </c>
      <c r="W349" s="173">
        <f>'тарифы 2018 (1)'!AH349</f>
        <v>118.2</v>
      </c>
      <c r="X349" s="173">
        <f>'тарифы 2018 (1)'!AJ349</f>
        <v>121.34</v>
      </c>
      <c r="Y349" s="173">
        <v>86</v>
      </c>
      <c r="Z349" s="173">
        <v>179.54</v>
      </c>
      <c r="AA349" s="173">
        <f>'тарифы 2018 (1)'!AP349</f>
        <v>132.73599999999999</v>
      </c>
      <c r="AB349" s="173">
        <f>'тарифы 2018 (1)'!AR349</f>
        <v>168</v>
      </c>
      <c r="AC349" s="173">
        <f>'тарифы 2018 (1)'!AT349</f>
        <v>148.57</v>
      </c>
      <c r="AD349" s="173">
        <f>'тарифы 2018 (1)'!AV349</f>
        <v>166.4</v>
      </c>
      <c r="AE349" s="173">
        <f>'тарифы 2018 (1)'!AX349</f>
        <v>128.24018000000001</v>
      </c>
      <c r="AF349" s="173">
        <f>'тарифы 2018 (1)'!AZ349</f>
        <v>187.28813559322035</v>
      </c>
      <c r="AG349" s="173">
        <f>'тарифы 2018 (1)'!BB349</f>
        <v>218</v>
      </c>
      <c r="AH349" s="173">
        <f>'тарифы 2018 (1)'!BD349</f>
        <v>293</v>
      </c>
      <c r="AI349" s="173">
        <f>'тарифы 2018 (1)'!BF349</f>
        <v>163</v>
      </c>
      <c r="AJ349" s="173">
        <f>'тарифы 2018 (1)'!BH349</f>
        <v>183</v>
      </c>
      <c r="AK349" s="173">
        <f>'тарифы 2018 (1)'!BJ349</f>
        <v>116.1</v>
      </c>
      <c r="AL349" s="173">
        <f>'тарифы 2018 (1)'!BL349</f>
        <v>106</v>
      </c>
      <c r="AM349" s="173">
        <f>'тарифы 2018 (1)'!BN349</f>
        <v>166</v>
      </c>
      <c r="AN349" s="173">
        <f>'тарифы 2018 (1)'!BP349</f>
        <v>248.60000000000002</v>
      </c>
      <c r="AO349" s="325">
        <f t="shared" si="31"/>
        <v>181.02684105444459</v>
      </c>
      <c r="AP349" s="300" t="e">
        <f t="shared" si="32"/>
        <v>#REF!</v>
      </c>
    </row>
    <row r="350" spans="1:42" s="195" customFormat="1" ht="44.25" customHeight="1" thickBot="1" x14ac:dyDescent="0.3">
      <c r="A350" s="221">
        <v>272</v>
      </c>
      <c r="B350" s="105" t="s">
        <v>333</v>
      </c>
      <c r="C350" s="1383" t="s">
        <v>3</v>
      </c>
      <c r="D350" s="1383"/>
      <c r="E350" s="140" t="s">
        <v>8</v>
      </c>
      <c r="F350" s="222" t="e">
        <f>#REF!</f>
        <v>#REF!</v>
      </c>
      <c r="G350" s="140">
        <v>1</v>
      </c>
      <c r="H350" s="222" t="e">
        <f t="shared" si="30"/>
        <v>#REF!</v>
      </c>
      <c r="I350" s="222" t="e">
        <f>(H350*($I$9+#REF!))+H350</f>
        <v>#REF!</v>
      </c>
      <c r="J350" s="805" t="e">
        <f>'тарифы 2018 (1)'!J350</f>
        <v>#REF!</v>
      </c>
      <c r="K350" s="279" t="e">
        <f>ROUND(I350*#REF!*#REF!*#REF!,0)</f>
        <v>#REF!</v>
      </c>
      <c r="L350" s="173">
        <f>'тарифы 2018 (1)'!L350</f>
        <v>579</v>
      </c>
      <c r="M350" s="173">
        <f>'тарифы 2018 (1)'!N350</f>
        <v>434.49823454742989</v>
      </c>
      <c r="N350" s="173">
        <f>'тарифы 2018 (1)'!P350</f>
        <v>640</v>
      </c>
      <c r="O350" s="173">
        <f>'тарифы 2018 (1)'!R350</f>
        <v>576.49585081815155</v>
      </c>
      <c r="P350" s="173">
        <f>'тарифы 2018 (1)'!T350</f>
        <v>1013</v>
      </c>
      <c r="Q350" s="173">
        <f>'тарифы 2018 (1)'!V350</f>
        <v>525.87</v>
      </c>
      <c r="R350" s="173">
        <f>'тарифы 2018 (1)'!X350</f>
        <v>639</v>
      </c>
      <c r="S350" s="173">
        <f>'тарифы 2018 (1)'!Z350</f>
        <v>770.7</v>
      </c>
      <c r="T350" s="173">
        <f>'тарифы 2018 (1)'!AB350</f>
        <v>1064</v>
      </c>
      <c r="U350" s="173">
        <f>'тарифы 2018 (1)'!AD350</f>
        <v>655</v>
      </c>
      <c r="V350" s="173">
        <f>'тарифы 2018 (1)'!AF350</f>
        <v>479</v>
      </c>
      <c r="W350" s="173">
        <f>'тарифы 2018 (1)'!AH350</f>
        <v>368.19</v>
      </c>
      <c r="X350" s="173">
        <f>'тарифы 2018 (1)'!AJ350</f>
        <v>378.65</v>
      </c>
      <c r="Y350" s="173">
        <v>288</v>
      </c>
      <c r="Z350" s="173">
        <f>'тарифы 2018 (1)'!AN350</f>
        <v>561.04999999999995</v>
      </c>
      <c r="AA350" s="173">
        <f>'тарифы 2018 (1)'!AP350</f>
        <v>613.904</v>
      </c>
      <c r="AB350" s="173">
        <f>'тарифы 2018 (1)'!AR350</f>
        <v>524</v>
      </c>
      <c r="AC350" s="173">
        <f>'тарифы 2018 (1)'!AT350</f>
        <v>464.27</v>
      </c>
      <c r="AD350" s="173">
        <f>'тарифы 2018 (1)'!AV350</f>
        <v>521.6</v>
      </c>
      <c r="AE350" s="173">
        <f>'тарифы 2018 (1)'!AX350</f>
        <v>572.11120000000005</v>
      </c>
      <c r="AF350" s="173">
        <f>'тарифы 2018 (1)'!AZ350</f>
        <v>699.15254237288138</v>
      </c>
      <c r="AG350" s="173">
        <f>'тарифы 2018 (1)'!BB350</f>
        <v>681</v>
      </c>
      <c r="AH350" s="173">
        <f>'тарифы 2018 (1)'!BD350</f>
        <v>916</v>
      </c>
      <c r="AI350" s="173">
        <f>'тарифы 2018 (1)'!BF350</f>
        <v>508</v>
      </c>
      <c r="AJ350" s="173">
        <f>'тарифы 2018 (1)'!BH350</f>
        <v>572</v>
      </c>
      <c r="AK350" s="173">
        <f>'тарифы 2018 (1)'!BJ350</f>
        <v>364.41</v>
      </c>
      <c r="AL350" s="173">
        <f>'тарифы 2018 (1)'!BL350</f>
        <v>332</v>
      </c>
      <c r="AM350" s="173">
        <f>'тарифы 2018 (1)'!BN350</f>
        <v>519</v>
      </c>
      <c r="AN350" s="173">
        <f>'тарифы 2018 (1)'!BP350</f>
        <v>777.7</v>
      </c>
      <c r="AO350" s="325">
        <f t="shared" si="31"/>
        <v>587.50351130132628</v>
      </c>
      <c r="AP350" s="300" t="e">
        <f t="shared" si="32"/>
        <v>#REF!</v>
      </c>
    </row>
    <row r="351" spans="1:42" s="195" customFormat="1" ht="44.25" customHeight="1" thickBot="1" x14ac:dyDescent="0.3">
      <c r="A351" s="205">
        <v>273</v>
      </c>
      <c r="B351" s="24" t="s">
        <v>334</v>
      </c>
      <c r="C351" s="1390" t="s">
        <v>3</v>
      </c>
      <c r="D351" s="1390"/>
      <c r="E351" s="141" t="s">
        <v>8</v>
      </c>
      <c r="F351" s="206" t="e">
        <f>#REF!</f>
        <v>#REF!</v>
      </c>
      <c r="G351" s="141">
        <v>1.44</v>
      </c>
      <c r="H351" s="206" t="e">
        <f t="shared" si="30"/>
        <v>#REF!</v>
      </c>
      <c r="I351" s="206" t="e">
        <f>(H351*($I$9+#REF!))+H351</f>
        <v>#REF!</v>
      </c>
      <c r="J351" s="803" t="e">
        <f>'тарифы 2018 (1)'!J351</f>
        <v>#REF!</v>
      </c>
      <c r="K351" s="275" t="e">
        <f>ROUND(I351*#REF!*#REF!*#REF!,0)</f>
        <v>#REF!</v>
      </c>
      <c r="L351" s="173">
        <f>'тарифы 2018 (1)'!L351</f>
        <v>834</v>
      </c>
      <c r="M351" s="173">
        <f>'тарифы 2018 (1)'!N351</f>
        <v>625.67745774829905</v>
      </c>
      <c r="N351" s="173">
        <f>'тарифы 2018 (1)'!P351</f>
        <v>921</v>
      </c>
      <c r="O351" s="173">
        <f>'тарифы 2018 (1)'!R351</f>
        <v>830.15402517813834</v>
      </c>
      <c r="P351" s="173">
        <f>'тарифы 2018 (1)'!T351</f>
        <v>1459</v>
      </c>
      <c r="Q351" s="173">
        <f>'тарифы 2018 (1)'!V351</f>
        <v>757.24</v>
      </c>
      <c r="R351" s="173">
        <f>'тарифы 2018 (1)'!X351</f>
        <v>639</v>
      </c>
      <c r="S351" s="173">
        <f>'тарифы 2018 (1)'!Z351</f>
        <v>1109.8</v>
      </c>
      <c r="T351" s="173">
        <f>'тарифы 2018 (1)'!AB351</f>
        <v>1533</v>
      </c>
      <c r="U351" s="173">
        <f>'тарифы 2018 (1)'!AD351</f>
        <v>944</v>
      </c>
      <c r="V351" s="173">
        <f>'тарифы 2018 (1)'!AF351</f>
        <v>690</v>
      </c>
      <c r="W351" s="173">
        <f>'тарифы 2018 (1)'!AH351</f>
        <v>530.32000000000005</v>
      </c>
      <c r="X351" s="173">
        <f>'тарифы 2018 (1)'!AJ351</f>
        <v>544.97</v>
      </c>
      <c r="Y351" s="173">
        <v>903</v>
      </c>
      <c r="Z351" s="173">
        <f>'тарифы 2018 (1)'!AN351</f>
        <v>807.91</v>
      </c>
      <c r="AA351" s="173">
        <f>'тарифы 2018 (1)'!AP351</f>
        <v>883.52399999999989</v>
      </c>
      <c r="AB351" s="173">
        <f>'тарифы 2018 (1)'!AR351</f>
        <v>755</v>
      </c>
      <c r="AC351" s="173">
        <f>'тарифы 2018 (1)'!AT351</f>
        <v>668.55</v>
      </c>
      <c r="AD351" s="173">
        <f>'тарифы 2018 (1)'!AV351</f>
        <v>752</v>
      </c>
      <c r="AE351" s="173">
        <f>'тарифы 2018 (1)'!AX351</f>
        <v>572.11120000000005</v>
      </c>
      <c r="AF351" s="173">
        <f>'тарифы 2018 (1)'!AZ351</f>
        <v>699.15254237288138</v>
      </c>
      <c r="AG351" s="173">
        <f>'тарифы 2018 (1)'!BB351</f>
        <v>980</v>
      </c>
      <c r="AH351" s="173">
        <f>'тарифы 2018 (1)'!BD351</f>
        <v>1318</v>
      </c>
      <c r="AI351" s="173">
        <f>'тарифы 2018 (1)'!BF351</f>
        <v>657</v>
      </c>
      <c r="AJ351" s="173">
        <f>'тарифы 2018 (1)'!BH351</f>
        <v>823</v>
      </c>
      <c r="AK351" s="173">
        <f>'тарифы 2018 (1)'!BJ351</f>
        <v>524.58000000000004</v>
      </c>
      <c r="AL351" s="173">
        <f>'тарифы 2018 (1)'!BL351</f>
        <v>478</v>
      </c>
      <c r="AM351" s="173">
        <f>'тарифы 2018 (1)'!BN351</f>
        <v>748</v>
      </c>
      <c r="AN351" s="173">
        <f>'тарифы 2018 (1)'!BP351</f>
        <v>1119.8000000000002</v>
      </c>
      <c r="AO351" s="325">
        <f t="shared" si="31"/>
        <v>831.3030767344593</v>
      </c>
      <c r="AP351" s="300" t="e">
        <f t="shared" si="32"/>
        <v>#REF!</v>
      </c>
    </row>
    <row r="352" spans="1:42" s="195" customFormat="1" ht="44.25" customHeight="1" thickBot="1" x14ac:dyDescent="0.3">
      <c r="A352" s="221">
        <v>274</v>
      </c>
      <c r="B352" s="105" t="s">
        <v>335</v>
      </c>
      <c r="C352" s="1383" t="s">
        <v>3</v>
      </c>
      <c r="D352" s="1383"/>
      <c r="E352" s="140" t="s">
        <v>8</v>
      </c>
      <c r="F352" s="222" t="e">
        <f>#REF!</f>
        <v>#REF!</v>
      </c>
      <c r="G352" s="140">
        <v>1.44</v>
      </c>
      <c r="H352" s="222" t="e">
        <f t="shared" si="30"/>
        <v>#REF!</v>
      </c>
      <c r="I352" s="222" t="e">
        <f>(H352*($I$9+#REF!))+H352</f>
        <v>#REF!</v>
      </c>
      <c r="J352" s="805" t="e">
        <f>'тарифы 2018 (1)'!J352</f>
        <v>#REF!</v>
      </c>
      <c r="K352" s="279" t="e">
        <f>ROUND(I352*#REF!*#REF!*#REF!,0)</f>
        <v>#REF!</v>
      </c>
      <c r="L352" s="173">
        <f>'тарифы 2018 (1)'!L352</f>
        <v>834</v>
      </c>
      <c r="M352" s="173">
        <f>'тарифы 2018 (1)'!N352</f>
        <v>625.67745774829905</v>
      </c>
      <c r="N352" s="173">
        <f>'тарифы 2018 (1)'!P352</f>
        <v>921</v>
      </c>
      <c r="O352" s="173">
        <f>'тарифы 2018 (1)'!R352</f>
        <v>830.15402517813834</v>
      </c>
      <c r="P352" s="173">
        <f>'тарифы 2018 (1)'!T352</f>
        <v>1459</v>
      </c>
      <c r="Q352" s="173">
        <f>'тарифы 2018 (1)'!V352</f>
        <v>1283.1099999999999</v>
      </c>
      <c r="R352" s="173">
        <f>'тарифы 2018 (1)'!X352</f>
        <v>1278</v>
      </c>
      <c r="S352" s="173">
        <f>'тарифы 2018 (1)'!Z352</f>
        <v>1109.8</v>
      </c>
      <c r="T352" s="173">
        <f>'тарифы 2018 (1)'!AB352</f>
        <v>1533</v>
      </c>
      <c r="U352" s="173">
        <f>'тарифы 2018 (1)'!AD352</f>
        <v>944</v>
      </c>
      <c r="V352" s="173">
        <f>'тарифы 2018 (1)'!AF352</f>
        <v>690</v>
      </c>
      <c r="W352" s="173">
        <f>'тарифы 2018 (1)'!AH352</f>
        <v>530.32000000000005</v>
      </c>
      <c r="X352" s="173">
        <f>'тарифы 2018 (1)'!AJ352</f>
        <v>544.97</v>
      </c>
      <c r="Y352" s="173">
        <v>903</v>
      </c>
      <c r="Z352" s="173">
        <f>'тарифы 2018 (1)'!AN352</f>
        <v>807.91</v>
      </c>
      <c r="AA352" s="173">
        <f>'тарифы 2018 (1)'!AP352</f>
        <v>883.52399999999989</v>
      </c>
      <c r="AB352" s="173">
        <f>'тарифы 2018 (1)'!AR352</f>
        <v>755</v>
      </c>
      <c r="AC352" s="173">
        <f>'тарифы 2018 (1)'!AT352</f>
        <v>668.55</v>
      </c>
      <c r="AD352" s="173">
        <f>'тарифы 2018 (1)'!AV352</f>
        <v>752</v>
      </c>
      <c r="AE352" s="173">
        <f>'тарифы 2018 (1)'!AX352</f>
        <v>644.86882000000014</v>
      </c>
      <c r="AF352" s="173">
        <f>'тарифы 2018 (1)'!AZ352</f>
        <v>1006.7796610169493</v>
      </c>
      <c r="AG352" s="173">
        <f>'тарифы 2018 (1)'!BB352</f>
        <v>980</v>
      </c>
      <c r="AH352" s="173">
        <f>'тарифы 2018 (1)'!BD352</f>
        <v>1318</v>
      </c>
      <c r="AI352" s="173">
        <f>'тарифы 2018 (1)'!BF352</f>
        <v>731</v>
      </c>
      <c r="AJ352" s="173">
        <f>'тарифы 2018 (1)'!BH352</f>
        <v>823</v>
      </c>
      <c r="AK352" s="173">
        <f>'тарифы 2018 (1)'!BJ352</f>
        <v>524.58000000000004</v>
      </c>
      <c r="AL352" s="173">
        <f>'тарифы 2018 (1)'!BL352</f>
        <v>478</v>
      </c>
      <c r="AM352" s="173">
        <f>'тарифы 2018 (1)'!BN352</f>
        <v>748</v>
      </c>
      <c r="AN352" s="173">
        <f>'тарифы 2018 (1)'!BP352</f>
        <v>1119.8000000000002</v>
      </c>
      <c r="AO352" s="325">
        <f t="shared" si="31"/>
        <v>887.1394470325306</v>
      </c>
      <c r="AP352" s="300" t="e">
        <f t="shared" si="32"/>
        <v>#REF!</v>
      </c>
    </row>
    <row r="353" spans="1:42" s="195" customFormat="1" ht="44.25" customHeight="1" thickBot="1" x14ac:dyDescent="0.3">
      <c r="A353" s="205">
        <v>275</v>
      </c>
      <c r="B353" s="24" t="s">
        <v>336</v>
      </c>
      <c r="C353" s="1390" t="s">
        <v>3</v>
      </c>
      <c r="D353" s="1390"/>
      <c r="E353" s="141" t="s">
        <v>8</v>
      </c>
      <c r="F353" s="206" t="e">
        <f>#REF!</f>
        <v>#REF!</v>
      </c>
      <c r="G353" s="141">
        <v>0.5</v>
      </c>
      <c r="H353" s="206" t="e">
        <f t="shared" si="30"/>
        <v>#REF!</v>
      </c>
      <c r="I353" s="206" t="e">
        <f>(H353*($I$9+#REF!))+H353</f>
        <v>#REF!</v>
      </c>
      <c r="J353" s="803" t="e">
        <f>'тарифы 2018 (1)'!J353</f>
        <v>#REF!</v>
      </c>
      <c r="K353" s="275" t="e">
        <f>ROUND(I353*#REF!*#REF!*#REF!,0)</f>
        <v>#REF!</v>
      </c>
      <c r="L353" s="173">
        <f>'тарифы 2018 (1)'!L353</f>
        <v>290</v>
      </c>
      <c r="M353" s="173">
        <f>'тарифы 2018 (1)'!N353</f>
        <v>217.24911727371494</v>
      </c>
      <c r="N353" s="173">
        <f>'тарифы 2018 (1)'!P353</f>
        <v>320</v>
      </c>
      <c r="O353" s="173">
        <f>'тарифы 2018 (1)'!R353</f>
        <v>288.24792540907578</v>
      </c>
      <c r="P353" s="173">
        <f>'тарифы 2018 (1)'!T353</f>
        <v>507</v>
      </c>
      <c r="Q353" s="173">
        <f>'тарифы 2018 (1)'!V353</f>
        <v>235.34238533475263</v>
      </c>
      <c r="R353" s="173"/>
      <c r="S353" s="173">
        <f>'тарифы 2018 (1)'!Z353</f>
        <v>385.3</v>
      </c>
      <c r="T353" s="173">
        <f>'тарифы 2018 (1)'!AB353</f>
        <v>532</v>
      </c>
      <c r="U353" s="173">
        <f>'тарифы 2018 (1)'!AD353</f>
        <v>328</v>
      </c>
      <c r="V353" s="173">
        <f>'тарифы 2018 (1)'!AF353</f>
        <v>240</v>
      </c>
      <c r="W353" s="173">
        <f>'тарифы 2018 (1)'!AH353</f>
        <v>184.1</v>
      </c>
      <c r="X353" s="173">
        <f>'тарифы 2018 (1)'!AJ353</f>
        <v>189.33</v>
      </c>
      <c r="Y353" s="173">
        <v>95</v>
      </c>
      <c r="Z353" s="173">
        <f>'тарифы 2018 (1)'!AN353</f>
        <v>280.52</v>
      </c>
      <c r="AA353" s="173">
        <f>'тарифы 2018 (1)'!AP353</f>
        <v>306.952</v>
      </c>
      <c r="AB353" s="173">
        <f>'тарифы 2018 (1)'!AR353</f>
        <v>262</v>
      </c>
      <c r="AC353" s="173">
        <f>'тарифы 2018 (1)'!AT353</f>
        <v>232.14</v>
      </c>
      <c r="AD353" s="173">
        <f>'тарифы 2018 (1)'!AV353</f>
        <v>260.8</v>
      </c>
      <c r="AE353" s="173">
        <f>'тарифы 2018 (1)'!AX353</f>
        <v>179</v>
      </c>
      <c r="AF353" s="173">
        <f>'тарифы 2018 (1)'!AZ353</f>
        <v>299.15254237288138</v>
      </c>
      <c r="AG353" s="173">
        <f>'тарифы 2018 (1)'!BB353</f>
        <v>340</v>
      </c>
      <c r="AH353" s="173">
        <f>'тарифы 2018 (1)'!BD353</f>
        <v>458</v>
      </c>
      <c r="AI353" s="173">
        <f>'тарифы 2018 (1)'!BF353</f>
        <v>254</v>
      </c>
      <c r="AJ353" s="173">
        <f>'тарифы 2018 (1)'!BH353</f>
        <v>286</v>
      </c>
      <c r="AK353" s="173">
        <f>'тарифы 2018 (1)'!BJ353</f>
        <v>182.2</v>
      </c>
      <c r="AL353" s="173">
        <f>'тарифы 2018 (1)'!BL353</f>
        <v>166</v>
      </c>
      <c r="AM353" s="173">
        <f>'тарифы 2018 (1)'!BN353</f>
        <v>260</v>
      </c>
      <c r="AN353" s="173">
        <f>'тарифы 2018 (1)'!BP353</f>
        <v>388.3</v>
      </c>
      <c r="AO353" s="325">
        <f t="shared" si="31"/>
        <v>284.52264179965806</v>
      </c>
      <c r="AP353" s="300" t="e">
        <f t="shared" si="32"/>
        <v>#REF!</v>
      </c>
    </row>
    <row r="354" spans="1:42" s="195" customFormat="1" ht="22.5" customHeight="1" thickBot="1" x14ac:dyDescent="0.3">
      <c r="A354" s="293" t="s">
        <v>366</v>
      </c>
      <c r="B354" s="294"/>
      <c r="C354" s="294"/>
      <c r="D354" s="294"/>
      <c r="E354" s="294"/>
      <c r="F354" s="294"/>
      <c r="G354" s="294"/>
      <c r="H354" s="294"/>
      <c r="I354" s="294"/>
      <c r="J354" s="648"/>
      <c r="K354" s="294"/>
      <c r="L354" s="173"/>
      <c r="M354" s="173"/>
      <c r="N354" s="173"/>
      <c r="O354" s="173"/>
      <c r="P354" s="173"/>
      <c r="Q354" s="173"/>
      <c r="R354" s="173"/>
      <c r="S354" s="173"/>
      <c r="T354" s="173"/>
      <c r="U354" s="173"/>
      <c r="V354" s="173"/>
      <c r="W354" s="173"/>
      <c r="X354" s="173"/>
      <c r="Y354" s="173"/>
      <c r="Z354" s="173"/>
      <c r="AA354" s="173"/>
      <c r="AB354" s="173"/>
      <c r="AC354" s="173"/>
      <c r="AD354" s="173"/>
      <c r="AE354" s="173"/>
      <c r="AF354" s="173"/>
      <c r="AG354" s="173"/>
      <c r="AH354" s="173"/>
      <c r="AI354" s="173"/>
      <c r="AJ354" s="173"/>
      <c r="AK354" s="173"/>
      <c r="AL354" s="173"/>
      <c r="AM354" s="173"/>
      <c r="AN354" s="173"/>
      <c r="AO354" s="325"/>
      <c r="AP354" s="300"/>
    </row>
    <row r="355" spans="1:42" s="195" customFormat="1" ht="22.5" customHeight="1" thickBot="1" x14ac:dyDescent="0.3">
      <c r="A355" s="295" t="s">
        <v>337</v>
      </c>
      <c r="B355" s="296"/>
      <c r="C355" s="296"/>
      <c r="D355" s="296"/>
      <c r="E355" s="296"/>
      <c r="F355" s="296"/>
      <c r="G355" s="296"/>
      <c r="H355" s="296"/>
      <c r="I355" s="296"/>
      <c r="J355" s="644"/>
      <c r="K355" s="296"/>
      <c r="L355" s="173"/>
      <c r="M355" s="173"/>
      <c r="N355" s="173"/>
      <c r="O355" s="173"/>
      <c r="P355" s="173"/>
      <c r="Q355" s="173"/>
      <c r="R355" s="173"/>
      <c r="S355" s="173"/>
      <c r="T355" s="173"/>
      <c r="U355" s="173"/>
      <c r="V355" s="173"/>
      <c r="W355" s="173"/>
      <c r="X355" s="173"/>
      <c r="Y355" s="173"/>
      <c r="Z355" s="173"/>
      <c r="AA355" s="173"/>
      <c r="AB355" s="173"/>
      <c r="AC355" s="173"/>
      <c r="AD355" s="173"/>
      <c r="AE355" s="173"/>
      <c r="AF355" s="173"/>
      <c r="AG355" s="173"/>
      <c r="AH355" s="173"/>
      <c r="AI355" s="173"/>
      <c r="AJ355" s="173"/>
      <c r="AK355" s="173"/>
      <c r="AL355" s="173"/>
      <c r="AM355" s="173"/>
      <c r="AN355" s="173"/>
      <c r="AO355" s="325"/>
      <c r="AP355" s="300"/>
    </row>
    <row r="356" spans="1:42" s="195" customFormat="1" ht="150.75" customHeight="1" thickBot="1" x14ac:dyDescent="0.3">
      <c r="A356" s="221">
        <v>1</v>
      </c>
      <c r="B356" s="226" t="s">
        <v>338</v>
      </c>
      <c r="C356" s="1172" t="s">
        <v>339</v>
      </c>
      <c r="D356" s="1172"/>
      <c r="E356" s="265" t="s">
        <v>388</v>
      </c>
      <c r="F356" s="224" t="e">
        <f>#REF!</f>
        <v>#REF!</v>
      </c>
      <c r="G356" s="265">
        <v>1.17</v>
      </c>
      <c r="H356" s="224" t="e">
        <f>F356*G356</f>
        <v>#REF!</v>
      </c>
      <c r="I356" s="224" t="e">
        <f>(H356*($I$11+#REF!))+H356</f>
        <v>#REF!</v>
      </c>
      <c r="J356" s="803" t="e">
        <f>'тарифы 2018 (1)'!J356</f>
        <v>#REF!</v>
      </c>
      <c r="K356" s="275" t="e">
        <f>ROUND(I356*#REF!*#REF!*#REF!,0)</f>
        <v>#REF!</v>
      </c>
      <c r="L356" s="173">
        <f>'тарифы 2018 (1)'!L356</f>
        <v>844</v>
      </c>
      <c r="M356" s="173">
        <f>'тарифы 2018 (1)'!N356</f>
        <v>510.14294296471741</v>
      </c>
      <c r="N356" s="173">
        <f>'тарифы 2018 (1)'!P356</f>
        <v>2129.1799999999998</v>
      </c>
      <c r="O356" s="173">
        <f>'тарифы 2018 (1)'!R356</f>
        <v>752.79961077776068</v>
      </c>
      <c r="P356" s="173">
        <f>'тарифы 2018 (1)'!T356</f>
        <v>1935</v>
      </c>
      <c r="Q356" s="173">
        <f>'тарифы 2018 (1)'!V356</f>
        <v>675.12383653478969</v>
      </c>
      <c r="R356" s="173">
        <f>'тарифы 2018 (1)'!X356</f>
        <v>536</v>
      </c>
      <c r="S356" s="173">
        <f>'тарифы 2018 (1)'!Z356</f>
        <v>1076.79</v>
      </c>
      <c r="T356" s="173">
        <f>'тарифы 2018 (1)'!AB356</f>
        <v>1748</v>
      </c>
      <c r="U356" s="173">
        <f>'тарифы 2018 (1)'!AD356</f>
        <v>3084</v>
      </c>
      <c r="V356" s="173">
        <f>'тарифы 2018 (1)'!AF356</f>
        <v>398</v>
      </c>
      <c r="W356" s="173">
        <f>'тарифы 2018 (1)'!AH356</f>
        <v>687.22</v>
      </c>
      <c r="X356" s="173">
        <f>'тарифы 2018 (1)'!AJ356</f>
        <v>476.98</v>
      </c>
      <c r="Y356" s="192">
        <v>3539.28</v>
      </c>
      <c r="Z356" s="173">
        <f>'тарифы 2018 (1)'!AN356</f>
        <v>3418.83</v>
      </c>
      <c r="AA356" s="173">
        <f>'тарифы 2018 (1)'!AP356</f>
        <v>1038.037</v>
      </c>
      <c r="AB356" s="173">
        <f>'тарифы 2018 (1)'!AR356</f>
        <v>634</v>
      </c>
      <c r="AC356" s="173">
        <f>'тарифы 2018 (1)'!AT356</f>
        <v>635.73</v>
      </c>
      <c r="AD356" s="173">
        <f>'тарифы 2018 (1)'!AV356</f>
        <v>720</v>
      </c>
      <c r="AE356" s="173">
        <f>'тарифы 2018 (1)'!AX356</f>
        <v>3129.77</v>
      </c>
      <c r="AF356" s="173">
        <f>'тарифы 2018 (1)'!AZ356</f>
        <v>4059.3220338983051</v>
      </c>
      <c r="AG356" s="173">
        <f>'тарифы 2018 (1)'!BB356</f>
        <v>5819.1</v>
      </c>
      <c r="AH356" s="173">
        <f>'тарифы 2018 (1)'!BD356</f>
        <v>1137</v>
      </c>
      <c r="AI356" s="173">
        <f>'тарифы 2018 (1)'!BF356</f>
        <v>652</v>
      </c>
      <c r="AJ356" s="173">
        <f>'тарифы 2018 (1)'!BH356</f>
        <v>900</v>
      </c>
      <c r="AK356" s="173">
        <f>'тарифы 2018 (1)'!BJ356</f>
        <v>518.64</v>
      </c>
      <c r="AL356" s="173">
        <f>'тарифы 2018 (1)'!BL356</f>
        <v>2159</v>
      </c>
      <c r="AM356" s="173">
        <f>'тарифы 2018 (1)'!BN356</f>
        <v>422</v>
      </c>
      <c r="AN356" s="173">
        <f>'тарифы 2018 (1)'!BP356</f>
        <v>1328.8000000000002</v>
      </c>
      <c r="AO356" s="325">
        <f t="shared" si="31"/>
        <v>1550.5084629026057</v>
      </c>
      <c r="AP356" s="300" t="e">
        <f t="shared" si="32"/>
        <v>#REF!</v>
      </c>
    </row>
    <row r="357" spans="1:42" s="195" customFormat="1" ht="159.75" customHeight="1" thickBot="1" x14ac:dyDescent="0.3">
      <c r="A357" s="205">
        <v>2</v>
      </c>
      <c r="B357" s="24" t="s">
        <v>340</v>
      </c>
      <c r="C357" s="1390" t="s">
        <v>339</v>
      </c>
      <c r="D357" s="1390"/>
      <c r="E357" s="249" t="s">
        <v>388</v>
      </c>
      <c r="F357" s="206" t="e">
        <f>#REF!</f>
        <v>#REF!</v>
      </c>
      <c r="G357" s="141">
        <v>0.26</v>
      </c>
      <c r="H357" s="206" t="e">
        <f>F357*G357</f>
        <v>#REF!</v>
      </c>
      <c r="I357" s="206" t="e">
        <f>(H357*($I$11+#REF!))+H357</f>
        <v>#REF!</v>
      </c>
      <c r="J357" s="803" t="e">
        <f>'тарифы 2018 (1)'!J357</f>
        <v>#REF!</v>
      </c>
      <c r="K357" s="275" t="e">
        <f>ROUND(I357*#REF!*#REF!*#REF!,0)</f>
        <v>#REF!</v>
      </c>
      <c r="L357" s="173">
        <f>'тарифы 2018 (1)'!L357</f>
        <v>187</v>
      </c>
      <c r="M357" s="173">
        <f>'тарифы 2018 (1)'!N357</f>
        <v>113.3650984366039</v>
      </c>
      <c r="N357" s="173">
        <f>'тарифы 2018 (1)'!P357</f>
        <v>473.15</v>
      </c>
      <c r="O357" s="173">
        <f>'тарифы 2018 (1)'!R357</f>
        <v>167.28880239505796</v>
      </c>
      <c r="P357" s="173">
        <f>'тарифы 2018 (1)'!T357</f>
        <v>430</v>
      </c>
      <c r="Q357" s="173">
        <f>'тарифы 2018 (1)'!V357</f>
        <v>150.02751922995333</v>
      </c>
      <c r="R357" s="173">
        <f>'тарифы 2018 (1)'!X357</f>
        <v>2434</v>
      </c>
      <c r="S357" s="173">
        <f>'тарифы 2018 (1)'!Z357</f>
        <v>239.29</v>
      </c>
      <c r="T357" s="173">
        <f>'тарифы 2018 (1)'!AB357</f>
        <v>388</v>
      </c>
      <c r="U357" s="173">
        <f>'тарифы 2018 (1)'!AD357</f>
        <v>685</v>
      </c>
      <c r="V357" s="173">
        <f>'тарифы 2018 (1)'!AF357</f>
        <v>88</v>
      </c>
      <c r="W357" s="173">
        <f>'тарифы 2018 (1)'!AH357</f>
        <v>152.72</v>
      </c>
      <c r="X357" s="173">
        <f>'тарифы 2018 (1)'!AJ357</f>
        <v>105.65</v>
      </c>
      <c r="Y357" s="173">
        <v>255.7</v>
      </c>
      <c r="Z357" s="173">
        <f>'тарифы 2018 (1)'!AN357</f>
        <v>752.14</v>
      </c>
      <c r="AA357" s="173">
        <f>'тарифы 2018 (1)'!AP357</f>
        <v>231.25099999999998</v>
      </c>
      <c r="AB357" s="173">
        <f>'тарифы 2018 (1)'!AR357</f>
        <v>141</v>
      </c>
      <c r="AC357" s="173">
        <f>'тарифы 2018 (1)'!AT357</f>
        <v>141.27000000000001</v>
      </c>
      <c r="AD357" s="173">
        <f>'тарифы 2018 (1)'!AV357</f>
        <v>160</v>
      </c>
      <c r="AE357" s="173">
        <f>'тарифы 2018 (1)'!AX357</f>
        <v>688.55</v>
      </c>
      <c r="AF357" s="173">
        <f>'тарифы 2018 (1)'!AZ357</f>
        <v>949.15254237288138</v>
      </c>
      <c r="AG357" s="173">
        <f>'тарифы 2018 (1)'!BB357</f>
        <v>1293.6000000000001</v>
      </c>
      <c r="AH357" s="173">
        <f>'тарифы 2018 (1)'!BD357</f>
        <v>253</v>
      </c>
      <c r="AI357" s="173">
        <f>'тарифы 2018 (1)'!BF357</f>
        <v>145</v>
      </c>
      <c r="AJ357" s="173">
        <f>'тарифы 2018 (1)'!BH357</f>
        <v>200</v>
      </c>
      <c r="AK357" s="173">
        <f>'тарифы 2018 (1)'!BJ357</f>
        <v>115.25</v>
      </c>
      <c r="AL357" s="173">
        <f>'тарифы 2018 (1)'!BL357</f>
        <v>693</v>
      </c>
      <c r="AM357" s="173">
        <f>'тарифы 2018 (1)'!BN357</f>
        <v>94</v>
      </c>
      <c r="AN357" s="173">
        <f>'тарифы 2018 (1)'!BP357</f>
        <v>294.8</v>
      </c>
      <c r="AO357" s="325">
        <f t="shared" si="31"/>
        <v>414.52430904946539</v>
      </c>
      <c r="AP357" s="300" t="e">
        <f t="shared" si="32"/>
        <v>#REF!</v>
      </c>
    </row>
    <row r="358" spans="1:42" s="195" customFormat="1" ht="78" customHeight="1" x14ac:dyDescent="0.25">
      <c r="A358" s="1384">
        <v>3</v>
      </c>
      <c r="B358" s="251" t="s">
        <v>341</v>
      </c>
      <c r="C358" s="1385" t="s">
        <v>339</v>
      </c>
      <c r="D358" s="1386"/>
      <c r="E358" s="1391" t="s">
        <v>388</v>
      </c>
      <c r="F358" s="252"/>
      <c r="G358" s="253"/>
      <c r="H358" s="252"/>
      <c r="I358" s="252"/>
      <c r="J358" s="809" t="e">
        <f>'тарифы 2018 (1)'!J358</f>
        <v>#REF!</v>
      </c>
      <c r="K358" s="283"/>
      <c r="L358" s="173"/>
      <c r="M358" s="173"/>
      <c r="N358" s="173"/>
      <c r="O358" s="173"/>
      <c r="P358" s="173"/>
      <c r="Q358" s="173"/>
      <c r="R358" s="173"/>
      <c r="S358" s="173"/>
      <c r="T358" s="173"/>
      <c r="U358" s="173"/>
      <c r="V358" s="173"/>
      <c r="W358" s="173"/>
      <c r="X358" s="173"/>
      <c r="Y358" s="173"/>
      <c r="Z358" s="173"/>
      <c r="AA358" s="173"/>
      <c r="AB358" s="173"/>
      <c r="AC358" s="173"/>
      <c r="AD358" s="173"/>
      <c r="AE358" s="173"/>
      <c r="AF358" s="173"/>
      <c r="AG358" s="173"/>
      <c r="AH358" s="173"/>
      <c r="AI358" s="173"/>
      <c r="AJ358" s="173"/>
      <c r="AK358" s="173"/>
      <c r="AL358" s="173"/>
      <c r="AM358" s="173"/>
      <c r="AN358" s="173"/>
      <c r="AO358" s="325"/>
      <c r="AP358" s="300"/>
    </row>
    <row r="359" spans="1:42" s="195" customFormat="1" ht="29.25" customHeight="1" x14ac:dyDescent="0.25">
      <c r="A359" s="1372"/>
      <c r="B359" s="105" t="s">
        <v>342</v>
      </c>
      <c r="C359" s="1376"/>
      <c r="D359" s="1377"/>
      <c r="E359" s="1392"/>
      <c r="F359" s="222" t="e">
        <f>#REF!</f>
        <v>#REF!</v>
      </c>
      <c r="G359" s="254">
        <v>0.52</v>
      </c>
      <c r="H359" s="223" t="e">
        <f>F359*G359</f>
        <v>#REF!</v>
      </c>
      <c r="I359" s="223" t="e">
        <f>(H359*($I$11+#REF!))+H359</f>
        <v>#REF!</v>
      </c>
      <c r="J359" s="810" t="e">
        <f>'тарифы 2018 (1)'!J359</f>
        <v>#REF!</v>
      </c>
      <c r="K359" s="279" t="e">
        <f>ROUND(I359*#REF!*#REF!*#REF!,0)</f>
        <v>#REF!</v>
      </c>
      <c r="L359" s="173">
        <f>'тарифы 2018 (1)'!L359</f>
        <v>375</v>
      </c>
      <c r="M359" s="173">
        <f>'тарифы 2018 (1)'!N359</f>
        <v>226.7301968732078</v>
      </c>
      <c r="N359" s="173">
        <f>'тарифы 2018 (1)'!P359</f>
        <v>554</v>
      </c>
      <c r="O359" s="173">
        <f>'тарифы 2018 (1)'!R359</f>
        <v>334.57760479011591</v>
      </c>
      <c r="P359" s="173">
        <f>'тарифы 2018 (1)'!T359</f>
        <v>860</v>
      </c>
      <c r="Q359" s="173">
        <f>'тарифы 2018 (1)'!V359</f>
        <v>300.05503845990665</v>
      </c>
      <c r="R359" s="173"/>
      <c r="S359" s="173">
        <f>'тарифы 2018 (1)'!Z359</f>
        <v>478.57</v>
      </c>
      <c r="T359" s="173">
        <f>'тарифы 2018 (1)'!AB359</f>
        <v>776</v>
      </c>
      <c r="U359" s="173"/>
      <c r="V359" s="173">
        <f>'тарифы 2018 (1)'!AF359</f>
        <v>177</v>
      </c>
      <c r="W359" s="173">
        <f>'тарифы 2018 (1)'!AH359</f>
        <v>305.43</v>
      </c>
      <c r="X359" s="173">
        <f>'тарифы 2018 (1)'!AJ359</f>
        <v>212.34</v>
      </c>
      <c r="Y359" s="173"/>
      <c r="Z359" s="173"/>
      <c r="AA359" s="173">
        <f>'тарифы 2018 (1)'!AP359</f>
        <v>461.46499999999997</v>
      </c>
      <c r="AB359" s="173">
        <f>'тарифы 2018 (1)'!AR359</f>
        <v>282</v>
      </c>
      <c r="AC359" s="173">
        <f>'тарифы 2018 (1)'!AT359</f>
        <v>282.55</v>
      </c>
      <c r="AD359" s="173">
        <f>'тарифы 2018 (1)'!AV359</f>
        <v>320</v>
      </c>
      <c r="AE359" s="173">
        <f>'тарифы 2018 (1)'!AX359</f>
        <v>171.5385</v>
      </c>
      <c r="AF359" s="173">
        <f>'тарифы 2018 (1)'!AZ359</f>
        <v>211.86440677966104</v>
      </c>
      <c r="AG359" s="173">
        <f>'тарифы 2018 (1)'!BB359</f>
        <v>2586.15</v>
      </c>
      <c r="AH359" s="173">
        <f>'тарифы 2018 (1)'!BD359</f>
        <v>505</v>
      </c>
      <c r="AI359" s="173">
        <f>'тарифы 2018 (1)'!BF359</f>
        <v>290</v>
      </c>
      <c r="AJ359" s="173">
        <f>'тарифы 2018 (1)'!BH359</f>
        <v>400</v>
      </c>
      <c r="AK359" s="173">
        <f>'тарифы 2018 (1)'!BJ359</f>
        <v>230.51</v>
      </c>
      <c r="AL359" s="173">
        <f>'тарифы 2018 (1)'!BL359</f>
        <v>281</v>
      </c>
      <c r="AM359" s="173">
        <f>'тарифы 2018 (1)'!BN359</f>
        <v>188</v>
      </c>
      <c r="AN359" s="173">
        <f>'тарифы 2018 (1)'!BP359</f>
        <v>590.70000000000005</v>
      </c>
      <c r="AO359" s="325">
        <f t="shared" si="31"/>
        <v>456.01922987611573</v>
      </c>
      <c r="AP359" s="300" t="e">
        <f t="shared" si="32"/>
        <v>#REF!</v>
      </c>
    </row>
    <row r="360" spans="1:42" s="195" customFormat="1" ht="8.25" customHeight="1" x14ac:dyDescent="0.25">
      <c r="A360" s="1372"/>
      <c r="B360" s="105"/>
      <c r="C360" s="1376"/>
      <c r="D360" s="1377"/>
      <c r="E360" s="1392"/>
      <c r="F360" s="255"/>
      <c r="G360" s="256"/>
      <c r="H360" s="255"/>
      <c r="I360" s="255"/>
      <c r="J360" s="811" t="e">
        <f>'тарифы 2018 (1)'!J360</f>
        <v>#REF!</v>
      </c>
      <c r="K360" s="284"/>
      <c r="L360" s="173"/>
      <c r="M360" s="173"/>
      <c r="N360" s="173"/>
      <c r="O360" s="173"/>
      <c r="P360" s="173"/>
      <c r="Q360" s="173"/>
      <c r="R360" s="173"/>
      <c r="S360" s="173"/>
      <c r="T360" s="173"/>
      <c r="U360" s="173"/>
      <c r="V360" s="173"/>
      <c r="W360" s="173"/>
      <c r="X360" s="173"/>
      <c r="Y360" s="173"/>
      <c r="Z360" s="173"/>
      <c r="AA360" s="173"/>
      <c r="AB360" s="173"/>
      <c r="AC360" s="173"/>
      <c r="AD360" s="173"/>
      <c r="AE360" s="173"/>
      <c r="AF360" s="173"/>
      <c r="AG360" s="173"/>
      <c r="AH360" s="173"/>
      <c r="AI360" s="173"/>
      <c r="AJ360" s="173"/>
      <c r="AK360" s="173"/>
      <c r="AL360" s="173"/>
      <c r="AM360" s="173"/>
      <c r="AN360" s="173"/>
      <c r="AO360" s="325"/>
      <c r="AP360" s="300"/>
    </row>
    <row r="361" spans="1:42" s="195" customFormat="1" ht="26.25" customHeight="1" x14ac:dyDescent="0.25">
      <c r="A361" s="1372"/>
      <c r="B361" s="105" t="s">
        <v>343</v>
      </c>
      <c r="C361" s="1376"/>
      <c r="D361" s="1377"/>
      <c r="E361" s="1392"/>
      <c r="F361" s="222" t="e">
        <f>#REF!</f>
        <v>#REF!</v>
      </c>
      <c r="G361" s="256">
        <v>0.84</v>
      </c>
      <c r="H361" s="222" t="e">
        <f>F361*G361</f>
        <v>#REF!</v>
      </c>
      <c r="I361" s="223" t="e">
        <f>(H361*($I$11+#REF!))+H361</f>
        <v>#REF!</v>
      </c>
      <c r="J361" s="810" t="e">
        <f>'тарифы 2018 (1)'!J361</f>
        <v>#REF!</v>
      </c>
      <c r="K361" s="279" t="e">
        <f>ROUND(I361*#REF!*#REF!*#REF!,0)</f>
        <v>#REF!</v>
      </c>
      <c r="L361" s="173">
        <f>'тарифы 2018 (1)'!L361</f>
        <v>606</v>
      </c>
      <c r="M361" s="173">
        <f>'тарифы 2018 (1)'!N361</f>
        <v>366.25647187210484</v>
      </c>
      <c r="N361" s="173">
        <f>'тарифы 2018 (1)'!P361</f>
        <v>896</v>
      </c>
      <c r="O361" s="173">
        <f>'тарифы 2018 (1)'!R361</f>
        <v>540.4715154301872</v>
      </c>
      <c r="P361" s="173">
        <f>'тарифы 2018 (1)'!T361</f>
        <v>1389</v>
      </c>
      <c r="Q361" s="173">
        <f>'тарифы 2018 (1)'!V361</f>
        <v>484.70429289677219</v>
      </c>
      <c r="R361" s="173"/>
      <c r="S361" s="173">
        <f>'тарифы 2018 (1)'!Z361</f>
        <v>773.08</v>
      </c>
      <c r="T361" s="173">
        <f>'тарифы 2018 (1)'!AB361</f>
        <v>1254</v>
      </c>
      <c r="U361" s="173"/>
      <c r="V361" s="173">
        <f>'тарифы 2018 (1)'!AF361</f>
        <v>286</v>
      </c>
      <c r="W361" s="173">
        <f>'тарифы 2018 (1)'!AH361</f>
        <v>493.71</v>
      </c>
      <c r="X361" s="173">
        <f>'тарифы 2018 (1)'!AJ361</f>
        <v>342.04</v>
      </c>
      <c r="Y361" s="173"/>
      <c r="Z361" s="173"/>
      <c r="AA361" s="173"/>
      <c r="AB361" s="173">
        <f>'тарифы 2018 (1)'!AR361</f>
        <v>455</v>
      </c>
      <c r="AC361" s="173">
        <f>'тарифы 2018 (1)'!AT361</f>
        <v>456.42</v>
      </c>
      <c r="AD361" s="173">
        <f>'тарифы 2018 (1)'!AV361</f>
        <v>516.80000000000007</v>
      </c>
      <c r="AE361" s="173">
        <f>'тарифы 2018 (1)'!AX361</f>
        <v>280.0478</v>
      </c>
      <c r="AF361" s="173">
        <f>'тарифы 2018 (1)'!AZ361</f>
        <v>345.76271186440687</v>
      </c>
      <c r="AG361" s="173">
        <f>'тарифы 2018 (1)'!BB361</f>
        <v>4177.95</v>
      </c>
      <c r="AH361" s="173">
        <f>'тарифы 2018 (1)'!BD361</f>
        <v>816</v>
      </c>
      <c r="AI361" s="173">
        <f>'тарифы 2018 (1)'!BF361</f>
        <v>468</v>
      </c>
      <c r="AJ361" s="173">
        <f>'тарифы 2018 (1)'!BH361</f>
        <v>646</v>
      </c>
      <c r="AK361" s="173">
        <f>'тарифы 2018 (1)'!BJ361</f>
        <v>372.03</v>
      </c>
      <c r="AL361" s="173">
        <f>'тарифы 2018 (1)'!BL361</f>
        <v>453</v>
      </c>
      <c r="AM361" s="173">
        <f>'тарифы 2018 (1)'!BN361</f>
        <v>303</v>
      </c>
      <c r="AN361" s="173">
        <f>'тарифы 2018 (1)'!BP361</f>
        <v>953.7</v>
      </c>
      <c r="AO361" s="325">
        <f t="shared" si="31"/>
        <v>736.45719966931131</v>
      </c>
      <c r="AP361" s="300" t="e">
        <f t="shared" si="32"/>
        <v>#REF!</v>
      </c>
    </row>
    <row r="362" spans="1:42" s="195" customFormat="1" ht="7.5" customHeight="1" x14ac:dyDescent="0.25">
      <c r="A362" s="1372"/>
      <c r="B362" s="105"/>
      <c r="C362" s="1376"/>
      <c r="D362" s="1377"/>
      <c r="E362" s="1392"/>
      <c r="F362" s="255"/>
      <c r="G362" s="256"/>
      <c r="H362" s="255"/>
      <c r="I362" s="255"/>
      <c r="J362" s="811" t="e">
        <f>'тарифы 2018 (1)'!J362</f>
        <v>#REF!</v>
      </c>
      <c r="K362" s="284"/>
      <c r="L362" s="173"/>
      <c r="M362" s="173"/>
      <c r="N362" s="173"/>
      <c r="O362" s="173"/>
      <c r="P362" s="173"/>
      <c r="Q362" s="173"/>
      <c r="R362" s="173"/>
      <c r="S362" s="173"/>
      <c r="T362" s="173"/>
      <c r="U362" s="173"/>
      <c r="V362" s="173"/>
      <c r="W362" s="173"/>
      <c r="X362" s="173"/>
      <c r="Y362" s="173"/>
      <c r="Z362" s="173"/>
      <c r="AA362" s="173"/>
      <c r="AB362" s="173"/>
      <c r="AC362" s="173"/>
      <c r="AD362" s="173"/>
      <c r="AE362" s="173"/>
      <c r="AF362" s="173"/>
      <c r="AG362" s="173"/>
      <c r="AH362" s="173"/>
      <c r="AI362" s="173"/>
      <c r="AJ362" s="173"/>
      <c r="AK362" s="173"/>
      <c r="AL362" s="173"/>
      <c r="AM362" s="173"/>
      <c r="AN362" s="173"/>
      <c r="AO362" s="325"/>
      <c r="AP362" s="300"/>
    </row>
    <row r="363" spans="1:42" s="195" customFormat="1" ht="37.5" customHeight="1" x14ac:dyDescent="0.25">
      <c r="A363" s="1372"/>
      <c r="B363" s="105" t="s">
        <v>344</v>
      </c>
      <c r="C363" s="1376"/>
      <c r="D363" s="1377"/>
      <c r="E363" s="1392"/>
      <c r="F363" s="222" t="e">
        <f>#REF!</f>
        <v>#REF!</v>
      </c>
      <c r="G363" s="256">
        <v>1.06</v>
      </c>
      <c r="H363" s="222" t="e">
        <f>F363*G363</f>
        <v>#REF!</v>
      </c>
      <c r="I363" s="223" t="e">
        <f>(H363*($I$11+#REF!))+H363</f>
        <v>#REF!</v>
      </c>
      <c r="J363" s="810" t="e">
        <f>'тарифы 2018 (1)'!J363</f>
        <v>#REF!</v>
      </c>
      <c r="K363" s="279" t="e">
        <f>ROUND(I363*#REF!*#REF!*#REF!,0)</f>
        <v>#REF!</v>
      </c>
      <c r="L363" s="173">
        <f>'тарифы 2018 (1)'!L363</f>
        <v>764</v>
      </c>
      <c r="M363" s="173">
        <f>'тарифы 2018 (1)'!N363</f>
        <v>462.18078593384655</v>
      </c>
      <c r="N363" s="173">
        <f>'тарифы 2018 (1)'!P363</f>
        <v>1130</v>
      </c>
      <c r="O363" s="173">
        <f>'тарифы 2018 (1)'!R363</f>
        <v>682.02357899523633</v>
      </c>
      <c r="P363" s="173">
        <f>'тарифы 2018 (1)'!T363</f>
        <v>1753</v>
      </c>
      <c r="Q363" s="173">
        <f>'тарифы 2018 (1)'!V363</f>
        <v>611.65065532211736</v>
      </c>
      <c r="R363" s="173"/>
      <c r="S363" s="173">
        <f>'тарифы 2018 (1)'!Z363</f>
        <v>975.55</v>
      </c>
      <c r="T363" s="173">
        <f>'тарифы 2018 (1)'!AB363</f>
        <v>1584</v>
      </c>
      <c r="U363" s="173"/>
      <c r="V363" s="173">
        <f>'тарифы 2018 (1)'!AF363</f>
        <v>361</v>
      </c>
      <c r="W363" s="173">
        <f>'тарифы 2018 (1)'!AH363</f>
        <v>623.41999999999996</v>
      </c>
      <c r="X363" s="173">
        <f>'тарифы 2018 (1)'!AJ363</f>
        <v>432</v>
      </c>
      <c r="Y363" s="173"/>
      <c r="Z363" s="173"/>
      <c r="AA363" s="173">
        <f>'тарифы 2018 (1)'!AP363</f>
        <v>940.55899999999997</v>
      </c>
      <c r="AB363" s="173">
        <f>'тарифы 2018 (1)'!AR363</f>
        <v>575</v>
      </c>
      <c r="AC363" s="173">
        <f>'тарифы 2018 (1)'!AT363</f>
        <v>575.96</v>
      </c>
      <c r="AD363" s="173">
        <f>'тарифы 2018 (1)'!AV363</f>
        <v>652.80000000000007</v>
      </c>
      <c r="AE363" s="173">
        <f>'тарифы 2018 (1)'!AX363</f>
        <v>497</v>
      </c>
      <c r="AF363" s="173">
        <f>'тарифы 2018 (1)'!AZ363</f>
        <v>427.96610169491527</v>
      </c>
      <c r="AG363" s="173">
        <f>'тарифы 2018 (1)'!BB363</f>
        <v>5272.05</v>
      </c>
      <c r="AH363" s="173">
        <f>'тарифы 2018 (1)'!BD363</f>
        <v>1030</v>
      </c>
      <c r="AI363" s="173">
        <f>'тарифы 2018 (1)'!BF363</f>
        <v>591</v>
      </c>
      <c r="AJ363" s="173">
        <f>'тарифы 2018 (1)'!BH363</f>
        <v>816</v>
      </c>
      <c r="AK363" s="173">
        <f>'тарифы 2018 (1)'!BJ363</f>
        <v>469.49</v>
      </c>
      <c r="AL363" s="173">
        <f>'тарифы 2018 (1)'!BL363</f>
        <v>572</v>
      </c>
      <c r="AM363" s="173">
        <f>'тарифы 2018 (1)'!BN363</f>
        <v>382</v>
      </c>
      <c r="AN363" s="173">
        <f>'тарифы 2018 (1)'!BP363</f>
        <v>1203.4000000000001</v>
      </c>
      <c r="AO363" s="325">
        <f t="shared" si="31"/>
        <v>935.3620048778447</v>
      </c>
      <c r="AP363" s="300" t="e">
        <f t="shared" si="32"/>
        <v>#REF!</v>
      </c>
    </row>
    <row r="364" spans="1:42" s="195" customFormat="1" ht="6.75" customHeight="1" x14ac:dyDescent="0.25">
      <c r="A364" s="1372"/>
      <c r="B364" s="105"/>
      <c r="C364" s="1376"/>
      <c r="D364" s="1377"/>
      <c r="E364" s="1392"/>
      <c r="F364" s="255"/>
      <c r="G364" s="256"/>
      <c r="H364" s="255"/>
      <c r="I364" s="255"/>
      <c r="J364" s="811" t="e">
        <f>'тарифы 2018 (1)'!J364</f>
        <v>#REF!</v>
      </c>
      <c r="K364" s="284"/>
      <c r="L364" s="173"/>
      <c r="M364" s="173"/>
      <c r="N364" s="173"/>
      <c r="O364" s="173"/>
      <c r="P364" s="173"/>
      <c r="Q364" s="173"/>
      <c r="R364" s="173"/>
      <c r="S364" s="173"/>
      <c r="T364" s="173"/>
      <c r="U364" s="173"/>
      <c r="V364" s="173"/>
      <c r="W364" s="173"/>
      <c r="X364" s="173"/>
      <c r="Y364" s="173"/>
      <c r="Z364" s="173"/>
      <c r="AA364" s="173"/>
      <c r="AB364" s="173"/>
      <c r="AC364" s="173"/>
      <c r="AD364" s="173"/>
      <c r="AE364" s="173"/>
      <c r="AF364" s="173"/>
      <c r="AG364" s="173"/>
      <c r="AH364" s="173"/>
      <c r="AI364" s="173"/>
      <c r="AJ364" s="173"/>
      <c r="AK364" s="173"/>
      <c r="AL364" s="173"/>
      <c r="AM364" s="173"/>
      <c r="AN364" s="173"/>
      <c r="AO364" s="325"/>
      <c r="AP364" s="300"/>
    </row>
    <row r="365" spans="1:42" s="195" customFormat="1" ht="37.5" customHeight="1" x14ac:dyDescent="0.25">
      <c r="A365" s="1372"/>
      <c r="B365" s="105" t="s">
        <v>345</v>
      </c>
      <c r="C365" s="1376"/>
      <c r="D365" s="1377"/>
      <c r="E365" s="1392"/>
      <c r="F365" s="222" t="e">
        <f>#REF!</f>
        <v>#REF!</v>
      </c>
      <c r="G365" s="256">
        <v>0.94</v>
      </c>
      <c r="H365" s="222" t="e">
        <f>F365*G365</f>
        <v>#REF!</v>
      </c>
      <c r="I365" s="223" t="e">
        <f>(H365*($I$11+#REF!))+H365</f>
        <v>#REF!</v>
      </c>
      <c r="J365" s="810" t="e">
        <f>'тарифы 2018 (1)'!J365</f>
        <v>#REF!</v>
      </c>
      <c r="K365" s="279" t="e">
        <f>ROUND(I365*#REF!*#REF!*#REF!,0)</f>
        <v>#REF!</v>
      </c>
      <c r="L365" s="173">
        <f>'тарифы 2018 (1)'!L365</f>
        <v>678</v>
      </c>
      <c r="M365" s="173">
        <f>'тарифы 2018 (1)'!N365</f>
        <v>409.85843280926025</v>
      </c>
      <c r="N365" s="173">
        <f>'тарифы 2018 (1)'!P365</f>
        <v>1002</v>
      </c>
      <c r="O365" s="173">
        <f>'тарифы 2018 (1)'!R365</f>
        <v>604.81336250520962</v>
      </c>
      <c r="P365" s="173">
        <f>'тарифы 2018 (1)'!T365</f>
        <v>1555</v>
      </c>
      <c r="Q365" s="173">
        <f>'тарифы 2018 (1)'!V365</f>
        <v>542.40718490829272</v>
      </c>
      <c r="R365" s="173"/>
      <c r="S365" s="173">
        <f>'тарифы 2018 (1)'!Z365</f>
        <v>865.11</v>
      </c>
      <c r="T365" s="173">
        <f>'тарифы 2018 (1)'!AB365</f>
        <v>1404</v>
      </c>
      <c r="U365" s="173"/>
      <c r="V365" s="173">
        <f>'тарифы 2018 (1)'!AF365</f>
        <v>320</v>
      </c>
      <c r="W365" s="173">
        <f>'тарифы 2018 (1)'!AH365</f>
        <v>552.29</v>
      </c>
      <c r="X365" s="173">
        <f>'тарифы 2018 (1)'!AJ365</f>
        <v>382.84</v>
      </c>
      <c r="Y365" s="173"/>
      <c r="Z365" s="173"/>
      <c r="AA365" s="173">
        <f>'тарифы 2018 (1)'!AP365</f>
        <v>834.78499999999997</v>
      </c>
      <c r="AB365" s="173">
        <f>'тарифы 2018 (1)'!AR365</f>
        <v>510</v>
      </c>
      <c r="AC365" s="173">
        <f>'тарифы 2018 (1)'!AT365</f>
        <v>510.76</v>
      </c>
      <c r="AD365" s="173">
        <f>'тарифы 2018 (1)'!AV365</f>
        <v>579.20000000000005</v>
      </c>
      <c r="AE365" s="173">
        <f>'тарифы 2018 (1)'!AX365</f>
        <v>441</v>
      </c>
      <c r="AF365" s="173">
        <f>'тарифы 2018 (1)'!AZ365</f>
        <v>385.59322033898303</v>
      </c>
      <c r="AG365" s="173">
        <f>'тарифы 2018 (1)'!BB365</f>
        <v>4674.6000000000004</v>
      </c>
      <c r="AH365" s="173">
        <f>'тарифы 2018 (1)'!BD365</f>
        <v>913</v>
      </c>
      <c r="AI365" s="173">
        <f>'тарифы 2018 (1)'!BF365</f>
        <v>524</v>
      </c>
      <c r="AJ365" s="173">
        <f>'тарифы 2018 (1)'!BH365</f>
        <v>723</v>
      </c>
      <c r="AK365" s="173">
        <f>'тарифы 2018 (1)'!BJ365</f>
        <v>416.1</v>
      </c>
      <c r="AL365" s="173">
        <f>'тарифы 2018 (1)'!BL365</f>
        <v>507</v>
      </c>
      <c r="AM365" s="173">
        <f>'тарифы 2018 (1)'!BN365</f>
        <v>339</v>
      </c>
      <c r="AN365" s="173">
        <f>'тарифы 2018 (1)'!BP365</f>
        <v>828.30000000000007</v>
      </c>
      <c r="AO365" s="325">
        <f t="shared" si="31"/>
        <v>820.10628802246981</v>
      </c>
      <c r="AP365" s="300" t="e">
        <f t="shared" si="32"/>
        <v>#REF!</v>
      </c>
    </row>
    <row r="366" spans="1:42" s="195" customFormat="1" ht="11.25" customHeight="1" x14ac:dyDescent="0.25">
      <c r="A366" s="1372"/>
      <c r="B366" s="105"/>
      <c r="C366" s="1376"/>
      <c r="D366" s="1377"/>
      <c r="E366" s="1392"/>
      <c r="F366" s="255"/>
      <c r="G366" s="256"/>
      <c r="H366" s="255"/>
      <c r="I366" s="255"/>
      <c r="J366" s="811" t="e">
        <f>'тарифы 2018 (1)'!J366</f>
        <v>#REF!</v>
      </c>
      <c r="K366" s="284"/>
      <c r="L366" s="173"/>
      <c r="M366" s="173"/>
      <c r="N366" s="173"/>
      <c r="O366" s="173"/>
      <c r="P366" s="173"/>
      <c r="Q366" s="173"/>
      <c r="R366" s="173"/>
      <c r="S366" s="173"/>
      <c r="T366" s="173"/>
      <c r="U366" s="173"/>
      <c r="V366" s="173"/>
      <c r="W366" s="173"/>
      <c r="X366" s="173"/>
      <c r="Y366" s="173"/>
      <c r="Z366" s="173"/>
      <c r="AA366" s="173"/>
      <c r="AB366" s="173"/>
      <c r="AC366" s="173"/>
      <c r="AD366" s="173"/>
      <c r="AE366" s="173"/>
      <c r="AF366" s="173"/>
      <c r="AG366" s="173"/>
      <c r="AH366" s="173"/>
      <c r="AI366" s="173"/>
      <c r="AJ366" s="173"/>
      <c r="AK366" s="173"/>
      <c r="AL366" s="173"/>
      <c r="AM366" s="173"/>
      <c r="AN366" s="173"/>
      <c r="AO366" s="325"/>
      <c r="AP366" s="300"/>
    </row>
    <row r="367" spans="1:42" s="195" customFormat="1" ht="37.5" customHeight="1" x14ac:dyDescent="0.25">
      <c r="A367" s="1372"/>
      <c r="B367" s="105" t="s">
        <v>346</v>
      </c>
      <c r="C367" s="1376"/>
      <c r="D367" s="1377"/>
      <c r="E367" s="1392"/>
      <c r="F367" s="222" t="e">
        <f>#REF!</f>
        <v>#REF!</v>
      </c>
      <c r="G367" s="256">
        <v>0.73</v>
      </c>
      <c r="H367" s="222" t="e">
        <f>F367*G367</f>
        <v>#REF!</v>
      </c>
      <c r="I367" s="223" t="e">
        <f>(H367*($I$11+#REF!))+H367</f>
        <v>#REF!</v>
      </c>
      <c r="J367" s="810" t="e">
        <f>'тарифы 2018 (1)'!J367</f>
        <v>#REF!</v>
      </c>
      <c r="K367" s="279" t="e">
        <f>ROUND(I367*#REF!*#REF!*#REF!,0)</f>
        <v>#REF!</v>
      </c>
      <c r="L367" s="173">
        <f>'тарифы 2018 (1)'!L367</f>
        <v>526</v>
      </c>
      <c r="M367" s="173">
        <f>'тарифы 2018 (1)'!N367</f>
        <v>318.29431484123398</v>
      </c>
      <c r="N367" s="173">
        <f>'тарифы 2018 (1)'!P367</f>
        <v>778</v>
      </c>
      <c r="O367" s="173">
        <f>'тарифы 2018 (1)'!R367</f>
        <v>469.69548364766268</v>
      </c>
      <c r="P367" s="173">
        <f>'тарифы 2018 (1)'!T367</f>
        <v>1207</v>
      </c>
      <c r="Q367" s="173">
        <f>'тарифы 2018 (1)'!V367</f>
        <v>421.23111168409969</v>
      </c>
      <c r="R367" s="173"/>
      <c r="S367" s="173">
        <f>'тарифы 2018 (1)'!Z367</f>
        <v>671.84</v>
      </c>
      <c r="T367" s="173">
        <f>'тарифы 2018 (1)'!AB367</f>
        <v>1090</v>
      </c>
      <c r="U367" s="173"/>
      <c r="V367" s="173">
        <f>'тарифы 2018 (1)'!AF367</f>
        <v>248</v>
      </c>
      <c r="W367" s="173">
        <f>'тарифы 2018 (1)'!AH367</f>
        <v>428.86</v>
      </c>
      <c r="X367" s="173">
        <f>'тарифы 2018 (1)'!AJ367</f>
        <v>297.06</v>
      </c>
      <c r="Y367" s="173"/>
      <c r="Z367" s="173"/>
      <c r="AA367" s="173">
        <f>'тарифы 2018 (1)'!AP367</f>
        <v>648.125</v>
      </c>
      <c r="AB367" s="173">
        <f>'тарифы 2018 (1)'!AR367</f>
        <v>396</v>
      </c>
      <c r="AC367" s="173">
        <f>'тарифы 2018 (1)'!AT367</f>
        <v>396.65</v>
      </c>
      <c r="AD367" s="173">
        <f>'тарифы 2018 (1)'!AV367</f>
        <v>449.6</v>
      </c>
      <c r="AE367" s="173">
        <f>'тарифы 2018 (1)'!AX367</f>
        <v>342</v>
      </c>
      <c r="AF367" s="173">
        <f>'тарифы 2018 (1)'!AZ367</f>
        <v>296.61016949152543</v>
      </c>
      <c r="AG367" s="173">
        <f>'тарифы 2018 (1)'!BB367</f>
        <v>3630.9</v>
      </c>
      <c r="AH367" s="173">
        <f>'тарифы 2018 (1)'!BD367</f>
        <v>709</v>
      </c>
      <c r="AI367" s="173">
        <f>'тарифы 2018 (1)'!BF367</f>
        <v>407</v>
      </c>
      <c r="AJ367" s="173">
        <f>'тарифы 2018 (1)'!BH367</f>
        <v>562</v>
      </c>
      <c r="AK367" s="173">
        <f>'тарифы 2018 (1)'!BJ367</f>
        <v>323.73</v>
      </c>
      <c r="AL367" s="173">
        <f>'тарифы 2018 (1)'!BL367</f>
        <v>393</v>
      </c>
      <c r="AM367" s="173">
        <f>'тарифы 2018 (1)'!BN367</f>
        <v>263</v>
      </c>
      <c r="AN367" s="173">
        <f>'тарифы 2018 (1)'!BP367</f>
        <v>386.1</v>
      </c>
      <c r="AO367" s="325">
        <f t="shared" si="31"/>
        <v>626.38784318658077</v>
      </c>
      <c r="AP367" s="300" t="e">
        <f t="shared" si="32"/>
        <v>#REF!</v>
      </c>
    </row>
    <row r="368" spans="1:42" s="195" customFormat="1" ht="12" customHeight="1" x14ac:dyDescent="0.25">
      <c r="A368" s="1372"/>
      <c r="B368" s="105"/>
      <c r="C368" s="1376"/>
      <c r="D368" s="1377"/>
      <c r="E368" s="1392"/>
      <c r="F368" s="255"/>
      <c r="G368" s="256"/>
      <c r="H368" s="255"/>
      <c r="I368" s="255"/>
      <c r="J368" s="811" t="e">
        <f>'тарифы 2018 (1)'!J368</f>
        <v>#REF!</v>
      </c>
      <c r="K368" s="284"/>
      <c r="L368" s="173"/>
      <c r="M368" s="173"/>
      <c r="N368" s="173"/>
      <c r="O368" s="173"/>
      <c r="P368" s="173"/>
      <c r="Q368" s="173"/>
      <c r="R368" s="173"/>
      <c r="S368" s="173"/>
      <c r="T368" s="173"/>
      <c r="U368" s="173"/>
      <c r="V368" s="173"/>
      <c r="W368" s="173"/>
      <c r="X368" s="173"/>
      <c r="Y368" s="173"/>
      <c r="Z368" s="173"/>
      <c r="AA368" s="173"/>
      <c r="AB368" s="173"/>
      <c r="AC368" s="173"/>
      <c r="AD368" s="173"/>
      <c r="AE368" s="173"/>
      <c r="AF368" s="173"/>
      <c r="AG368" s="173"/>
      <c r="AH368" s="173"/>
      <c r="AI368" s="173"/>
      <c r="AJ368" s="173"/>
      <c r="AK368" s="173"/>
      <c r="AL368" s="173"/>
      <c r="AM368" s="173"/>
      <c r="AN368" s="173"/>
      <c r="AO368" s="325"/>
      <c r="AP368" s="300"/>
    </row>
    <row r="369" spans="1:42" s="195" customFormat="1" ht="37.5" customHeight="1" x14ac:dyDescent="0.25">
      <c r="A369" s="1372"/>
      <c r="B369" s="105" t="s">
        <v>347</v>
      </c>
      <c r="C369" s="1376"/>
      <c r="D369" s="1377"/>
      <c r="E369" s="1392"/>
      <c r="F369" s="222" t="e">
        <f>#REF!</f>
        <v>#REF!</v>
      </c>
      <c r="G369" s="256">
        <v>0.34</v>
      </c>
      <c r="H369" s="222" t="e">
        <f>F369*G369</f>
        <v>#REF!</v>
      </c>
      <c r="I369" s="223" t="e">
        <f>(H369*($I$11+#REF!))+H369</f>
        <v>#REF!</v>
      </c>
      <c r="J369" s="810" t="e">
        <f>'тарифы 2018 (1)'!J369</f>
        <v>#REF!</v>
      </c>
      <c r="K369" s="279" t="e">
        <f>ROUND(I369*#REF!*#REF!*#REF!,0)</f>
        <v>#REF!</v>
      </c>
      <c r="L369" s="173">
        <f>'тарифы 2018 (1)'!L369</f>
        <v>245</v>
      </c>
      <c r="M369" s="173">
        <f>'тарифы 2018 (1)'!N369</f>
        <v>148.24666718632818</v>
      </c>
      <c r="N369" s="173">
        <f>'тарифы 2018 (1)'!P369</f>
        <v>363</v>
      </c>
      <c r="O369" s="173">
        <f>'тарифы 2018 (1)'!R369</f>
        <v>218.76228005507582</v>
      </c>
      <c r="P369" s="173">
        <f>'тарифы 2018 (1)'!T369</f>
        <v>562</v>
      </c>
      <c r="Q369" s="173">
        <f>'тарифы 2018 (1)'!V369</f>
        <v>196.18983283916972</v>
      </c>
      <c r="R369" s="173"/>
      <c r="S369" s="173">
        <f>'тарифы 2018 (1)'!Z369</f>
        <v>312.91000000000003</v>
      </c>
      <c r="T369" s="173">
        <f>'тарифы 2018 (1)'!AB369</f>
        <v>507</v>
      </c>
      <c r="U369" s="173"/>
      <c r="V369" s="173">
        <f>'тарифы 2018 (1)'!AF369</f>
        <v>116</v>
      </c>
      <c r="W369" s="173">
        <f>'тарифы 2018 (1)'!AH369</f>
        <v>199.79</v>
      </c>
      <c r="X369" s="173">
        <f>'тарифы 2018 (1)'!AJ369</f>
        <v>139.12</v>
      </c>
      <c r="Y369" s="173"/>
      <c r="Z369" s="173"/>
      <c r="AA369" s="173">
        <f>'тарифы 2018 (1)'!AP369</f>
        <v>301.767</v>
      </c>
      <c r="AB369" s="173">
        <f>'тарифы 2018 (1)'!AR369</f>
        <v>184</v>
      </c>
      <c r="AC369" s="173">
        <f>'тарифы 2018 (1)'!AT369</f>
        <v>184.74</v>
      </c>
      <c r="AD369" s="173">
        <f>'тарифы 2018 (1)'!AV369</f>
        <v>209.60000000000002</v>
      </c>
      <c r="AE369" s="173">
        <f>'тарифы 2018 (1)'!AX369</f>
        <v>159</v>
      </c>
      <c r="AF369" s="173">
        <f>'тарифы 2018 (1)'!AZ369</f>
        <v>137.28813559322035</v>
      </c>
      <c r="AG369" s="173">
        <f>'тарифы 2018 (1)'!BB369</f>
        <v>1690.5</v>
      </c>
      <c r="AH369" s="173">
        <f>'тарифы 2018 (1)'!BD369</f>
        <v>330</v>
      </c>
      <c r="AI369" s="173">
        <f>'тарифы 2018 (1)'!BF369</f>
        <v>190</v>
      </c>
      <c r="AJ369" s="173">
        <f>'тарифы 2018 (1)'!BH369</f>
        <v>262</v>
      </c>
      <c r="AK369" s="173">
        <f>'тарифы 2018 (1)'!BJ369</f>
        <v>150.85</v>
      </c>
      <c r="AL369" s="173">
        <f>'тарифы 2018 (1)'!BL369</f>
        <v>183</v>
      </c>
      <c r="AM369" s="173">
        <f>'тарифы 2018 (1)'!BN369</f>
        <v>123</v>
      </c>
      <c r="AN369" s="173">
        <f>'тарифы 2018 (1)'!BP369</f>
        <v>386.1</v>
      </c>
      <c r="AO369" s="325">
        <f t="shared" si="31"/>
        <v>299.99455662695175</v>
      </c>
      <c r="AP369" s="300" t="e">
        <f t="shared" si="32"/>
        <v>#REF!</v>
      </c>
    </row>
    <row r="370" spans="1:42" s="195" customFormat="1" ht="7.5" customHeight="1" thickBot="1" x14ac:dyDescent="0.3">
      <c r="A370" s="1373"/>
      <c r="B370" s="258"/>
      <c r="C370" s="1378"/>
      <c r="D370" s="1379"/>
      <c r="E370" s="1393"/>
      <c r="F370" s="259"/>
      <c r="G370" s="260"/>
      <c r="H370" s="259"/>
      <c r="I370" s="259"/>
      <c r="J370" s="812" t="e">
        <f>'тарифы 2018 (1)'!J370</f>
        <v>#REF!</v>
      </c>
      <c r="K370" s="285"/>
      <c r="L370" s="173"/>
      <c r="M370" s="173"/>
      <c r="N370" s="173"/>
      <c r="O370" s="173"/>
      <c r="P370" s="173"/>
      <c r="Q370" s="173"/>
      <c r="R370" s="173"/>
      <c r="S370" s="173"/>
      <c r="T370" s="173"/>
      <c r="U370" s="173"/>
      <c r="V370" s="173"/>
      <c r="W370" s="173"/>
      <c r="X370" s="173"/>
      <c r="Y370" s="173"/>
      <c r="Z370" s="173"/>
      <c r="AA370" s="173"/>
      <c r="AB370" s="173"/>
      <c r="AC370" s="173"/>
      <c r="AD370" s="173"/>
      <c r="AE370" s="173"/>
      <c r="AF370" s="173"/>
      <c r="AG370" s="173"/>
      <c r="AH370" s="173"/>
      <c r="AI370" s="173"/>
      <c r="AJ370" s="173"/>
      <c r="AK370" s="173"/>
      <c r="AL370" s="173"/>
      <c r="AM370" s="173"/>
      <c r="AN370" s="173"/>
      <c r="AO370" s="325"/>
      <c r="AP370" s="300"/>
    </row>
    <row r="371" spans="1:42" s="195" customFormat="1" ht="87" customHeight="1" x14ac:dyDescent="0.25">
      <c r="A371" s="1371">
        <v>4</v>
      </c>
      <c r="B371" s="105" t="s">
        <v>348</v>
      </c>
      <c r="C371" s="1374" t="s">
        <v>352</v>
      </c>
      <c r="D371" s="1375"/>
      <c r="E371" s="1380" t="s">
        <v>388</v>
      </c>
      <c r="F371" s="255"/>
      <c r="G371" s="256"/>
      <c r="H371" s="255"/>
      <c r="I371" s="255"/>
      <c r="J371" s="811" t="e">
        <f>'тарифы 2018 (1)'!J371</f>
        <v>#REF!</v>
      </c>
      <c r="K371" s="284"/>
      <c r="L371" s="173"/>
      <c r="M371" s="173"/>
      <c r="N371" s="173"/>
      <c r="O371" s="173"/>
      <c r="P371" s="173"/>
      <c r="Q371" s="173"/>
      <c r="R371" s="173"/>
      <c r="S371" s="173"/>
      <c r="T371" s="173"/>
      <c r="U371" s="173"/>
      <c r="V371" s="173"/>
      <c r="W371" s="173"/>
      <c r="X371" s="173"/>
      <c r="Y371" s="173"/>
      <c r="Z371" s="173"/>
      <c r="AA371" s="173"/>
      <c r="AB371" s="173"/>
      <c r="AC371" s="173"/>
      <c r="AD371" s="173"/>
      <c r="AE371" s="173"/>
      <c r="AF371" s="173"/>
      <c r="AG371" s="173"/>
      <c r="AH371" s="173"/>
      <c r="AI371" s="173"/>
      <c r="AJ371" s="173"/>
      <c r="AK371" s="173"/>
      <c r="AL371" s="173"/>
      <c r="AM371" s="173"/>
      <c r="AN371" s="173"/>
      <c r="AO371" s="325"/>
      <c r="AP371" s="300"/>
    </row>
    <row r="372" spans="1:42" s="195" customFormat="1" ht="37.5" customHeight="1" x14ac:dyDescent="0.25">
      <c r="A372" s="1372"/>
      <c r="B372" s="105" t="s">
        <v>342</v>
      </c>
      <c r="C372" s="1376"/>
      <c r="D372" s="1377"/>
      <c r="E372" s="1381"/>
      <c r="F372" s="222" t="e">
        <f>#REF!</f>
        <v>#REF!</v>
      </c>
      <c r="G372" s="256">
        <v>0.52</v>
      </c>
      <c r="H372" s="222" t="e">
        <f>F372*G372</f>
        <v>#REF!</v>
      </c>
      <c r="I372" s="223" t="e">
        <f>(H372*($I$11+#REF!))+H372</f>
        <v>#REF!</v>
      </c>
      <c r="J372" s="810" t="e">
        <f>'тарифы 2018 (1)'!J372</f>
        <v>#REF!</v>
      </c>
      <c r="K372" s="279" t="e">
        <f>ROUND(I372*#REF!*#REF!*#REF!,0)</f>
        <v>#REF!</v>
      </c>
      <c r="L372" s="173">
        <f>'тарифы 2018 (1)'!L372</f>
        <v>375</v>
      </c>
      <c r="M372" s="173">
        <f>'тарифы 2018 (1)'!N372</f>
        <v>226.7301968732078</v>
      </c>
      <c r="N372" s="173">
        <f>'тарифы 2018 (1)'!P372</f>
        <v>554</v>
      </c>
      <c r="O372" s="173">
        <f>'тарифы 2018 (1)'!R372</f>
        <v>334.57760479011591</v>
      </c>
      <c r="P372" s="173">
        <f>'тарифы 2018 (1)'!T372</f>
        <v>860</v>
      </c>
      <c r="Q372" s="173">
        <f>'тарифы 2018 (1)'!V372</f>
        <v>300.05503845990665</v>
      </c>
      <c r="R372" s="173"/>
      <c r="S372" s="173">
        <f>'тарифы 2018 (1)'!Z372</f>
        <v>478.57</v>
      </c>
      <c r="T372" s="173">
        <f>'тарифы 2018 (1)'!AB372</f>
        <v>776</v>
      </c>
      <c r="U372" s="173"/>
      <c r="V372" s="173">
        <f>'тарифы 2018 (1)'!AF372</f>
        <v>177</v>
      </c>
      <c r="W372" s="173">
        <f>'тарифы 2018 (1)'!AH372</f>
        <v>305.43</v>
      </c>
      <c r="X372" s="173">
        <f>'тарифы 2018 (1)'!AJ372</f>
        <v>212.34</v>
      </c>
      <c r="Y372" s="173"/>
      <c r="Z372" s="173"/>
      <c r="AA372" s="173">
        <f>'тарифы 2018 (1)'!AP372</f>
        <v>461.46499999999997</v>
      </c>
      <c r="AB372" s="173">
        <f>'тарифы 2018 (1)'!AR372</f>
        <v>282</v>
      </c>
      <c r="AC372" s="173">
        <f>'тарифы 2018 (1)'!AT372</f>
        <v>282.55</v>
      </c>
      <c r="AD372" s="173">
        <f>'тарифы 2018 (1)'!AV372</f>
        <v>320</v>
      </c>
      <c r="AE372" s="173">
        <f>'тарифы 2018 (1)'!AX372</f>
        <v>118.75418000000001</v>
      </c>
      <c r="AF372" s="173">
        <f>'тарифы 2018 (1)'!AZ372</f>
        <v>211.86440677966104</v>
      </c>
      <c r="AG372" s="173">
        <f>'тарифы 2018 (1)'!BB372</f>
        <v>2586.15</v>
      </c>
      <c r="AH372" s="173">
        <f>'тарифы 2018 (1)'!BD372</f>
        <v>505</v>
      </c>
      <c r="AI372" s="173">
        <f>'тарифы 2018 (1)'!BF372</f>
        <v>290</v>
      </c>
      <c r="AJ372" s="173">
        <f>'тарифы 2018 (1)'!BH372</f>
        <v>400</v>
      </c>
      <c r="AK372" s="173">
        <f>'тарифы 2018 (1)'!BJ372</f>
        <v>230.51</v>
      </c>
      <c r="AL372" s="173">
        <f>'тарифы 2018 (1)'!BL372</f>
        <v>281</v>
      </c>
      <c r="AM372" s="173">
        <f>'тарифы 2018 (1)'!BN372</f>
        <v>188</v>
      </c>
      <c r="AN372" s="173">
        <f>'тарифы 2018 (1)'!BP372</f>
        <v>590.70000000000005</v>
      </c>
      <c r="AO372" s="325">
        <f t="shared" si="31"/>
        <v>453.9078570761157</v>
      </c>
      <c r="AP372" s="300" t="e">
        <f t="shared" si="32"/>
        <v>#REF!</v>
      </c>
    </row>
    <row r="373" spans="1:42" s="195" customFormat="1" ht="12.75" customHeight="1" x14ac:dyDescent="0.25">
      <c r="A373" s="1372"/>
      <c r="B373" s="105"/>
      <c r="C373" s="1376"/>
      <c r="D373" s="1377"/>
      <c r="E373" s="1381"/>
      <c r="F373" s="255"/>
      <c r="G373" s="256"/>
      <c r="H373" s="255"/>
      <c r="I373" s="255"/>
      <c r="J373" s="811" t="e">
        <f>'тарифы 2018 (1)'!J373</f>
        <v>#REF!</v>
      </c>
      <c r="K373" s="284"/>
      <c r="L373" s="173"/>
      <c r="M373" s="173"/>
      <c r="N373" s="173"/>
      <c r="O373" s="173"/>
      <c r="P373" s="173"/>
      <c r="Q373" s="173"/>
      <c r="R373" s="173"/>
      <c r="S373" s="173"/>
      <c r="T373" s="173"/>
      <c r="U373" s="173"/>
      <c r="V373" s="173"/>
      <c r="W373" s="173"/>
      <c r="X373" s="173"/>
      <c r="Y373" s="173"/>
      <c r="Z373" s="173"/>
      <c r="AA373" s="173"/>
      <c r="AB373" s="173"/>
      <c r="AC373" s="173"/>
      <c r="AD373" s="173"/>
      <c r="AE373" s="173"/>
      <c r="AF373" s="173"/>
      <c r="AG373" s="173"/>
      <c r="AH373" s="173"/>
      <c r="AI373" s="173"/>
      <c r="AJ373" s="173"/>
      <c r="AK373" s="173"/>
      <c r="AL373" s="173"/>
      <c r="AM373" s="173"/>
      <c r="AN373" s="173"/>
      <c r="AO373" s="325"/>
      <c r="AP373" s="300"/>
    </row>
    <row r="374" spans="1:42" s="195" customFormat="1" ht="37.5" customHeight="1" x14ac:dyDescent="0.25">
      <c r="A374" s="1372"/>
      <c r="B374" s="105" t="s">
        <v>349</v>
      </c>
      <c r="C374" s="1376"/>
      <c r="D374" s="1377"/>
      <c r="E374" s="1381"/>
      <c r="F374" s="222" t="e">
        <f>#REF!</f>
        <v>#REF!</v>
      </c>
      <c r="G374" s="256">
        <v>0.84</v>
      </c>
      <c r="H374" s="222" t="e">
        <f>F374*G374</f>
        <v>#REF!</v>
      </c>
      <c r="I374" s="223" t="e">
        <f>(H374*($I$11+#REF!))+H374</f>
        <v>#REF!</v>
      </c>
      <c r="J374" s="810" t="e">
        <f>'тарифы 2018 (1)'!J374</f>
        <v>#REF!</v>
      </c>
      <c r="K374" s="279" t="e">
        <f>ROUND(I374*#REF!*#REF!*#REF!,0)</f>
        <v>#REF!</v>
      </c>
      <c r="L374" s="173">
        <f>'тарифы 2018 (1)'!L374</f>
        <v>606</v>
      </c>
      <c r="M374" s="173">
        <f>'тарифы 2018 (1)'!N374</f>
        <v>366.25647187210484</v>
      </c>
      <c r="N374" s="173">
        <f>'тарифы 2018 (1)'!P374</f>
        <v>896</v>
      </c>
      <c r="O374" s="173">
        <f>'тарифы 2018 (1)'!R374</f>
        <v>540.4715154301872</v>
      </c>
      <c r="P374" s="173">
        <f>'тарифы 2018 (1)'!T374</f>
        <v>1389</v>
      </c>
      <c r="Q374" s="173">
        <f>'тарифы 2018 (1)'!V374</f>
        <v>484.70429289677219</v>
      </c>
      <c r="R374" s="173"/>
      <c r="S374" s="173">
        <f>'тарифы 2018 (1)'!Z374</f>
        <v>773.08</v>
      </c>
      <c r="T374" s="173">
        <f>'тарифы 2018 (1)'!AB374</f>
        <v>1254</v>
      </c>
      <c r="U374" s="173"/>
      <c r="V374" s="173">
        <f>'тарифы 2018 (1)'!AF374</f>
        <v>286</v>
      </c>
      <c r="W374" s="173">
        <f>'тарифы 2018 (1)'!AH374</f>
        <v>493.71</v>
      </c>
      <c r="X374" s="173">
        <f>'тарифы 2018 (1)'!AJ374</f>
        <v>342.04</v>
      </c>
      <c r="Y374" s="173"/>
      <c r="Z374" s="173"/>
      <c r="AA374" s="173">
        <f>'тарифы 2018 (1)'!AP374</f>
        <v>745.60299999999995</v>
      </c>
      <c r="AB374" s="173">
        <f>'тарифы 2018 (1)'!AR374</f>
        <v>455</v>
      </c>
      <c r="AC374" s="173">
        <f>'тарифы 2018 (1)'!AT374</f>
        <v>456.42</v>
      </c>
      <c r="AD374" s="173">
        <f>'тарифы 2018 (1)'!AV374</f>
        <v>516.80000000000007</v>
      </c>
      <c r="AE374" s="173">
        <f>'тарифы 2018 (1)'!AX374</f>
        <v>197.93065999999999</v>
      </c>
      <c r="AF374" s="173">
        <f>'тарифы 2018 (1)'!AZ374</f>
        <v>345.76271186440687</v>
      </c>
      <c r="AG374" s="173">
        <f>'тарифы 2018 (1)'!BB374</f>
        <v>4177.95</v>
      </c>
      <c r="AH374" s="173">
        <f>'тарифы 2018 (1)'!BD374</f>
        <v>816</v>
      </c>
      <c r="AI374" s="173">
        <f>'тарифы 2018 (1)'!BF374</f>
        <v>468</v>
      </c>
      <c r="AJ374" s="173">
        <f>'тарифы 2018 (1)'!BH374</f>
        <v>646</v>
      </c>
      <c r="AK374" s="173">
        <f>'тарифы 2018 (1)'!BJ374</f>
        <v>372.03</v>
      </c>
      <c r="AL374" s="173">
        <f>'тарифы 2018 (1)'!BL374</f>
        <v>453</v>
      </c>
      <c r="AM374" s="173">
        <f>'тарифы 2018 (1)'!BN374</f>
        <v>303</v>
      </c>
      <c r="AN374" s="173">
        <f>'тарифы 2018 (1)'!BP374</f>
        <v>953.7</v>
      </c>
      <c r="AO374" s="325">
        <f t="shared" si="31"/>
        <v>733.53834608253874</v>
      </c>
      <c r="AP374" s="300" t="e">
        <f t="shared" si="32"/>
        <v>#REF!</v>
      </c>
    </row>
    <row r="375" spans="1:42" s="195" customFormat="1" ht="7.5" customHeight="1" x14ac:dyDescent="0.25">
      <c r="A375" s="1372"/>
      <c r="B375" s="105"/>
      <c r="C375" s="1376"/>
      <c r="D375" s="1377"/>
      <c r="E375" s="1381"/>
      <c r="F375" s="255"/>
      <c r="G375" s="256"/>
      <c r="H375" s="255"/>
      <c r="I375" s="255"/>
      <c r="J375" s="811" t="e">
        <f>'тарифы 2018 (1)'!J375</f>
        <v>#REF!</v>
      </c>
      <c r="K375" s="284"/>
      <c r="L375" s="173"/>
      <c r="M375" s="173"/>
      <c r="N375" s="173"/>
      <c r="O375" s="173"/>
      <c r="P375" s="173"/>
      <c r="Q375" s="173"/>
      <c r="R375" s="173"/>
      <c r="S375" s="173"/>
      <c r="T375" s="173"/>
      <c r="U375" s="173"/>
      <c r="V375" s="173"/>
      <c r="W375" s="173"/>
      <c r="X375" s="173"/>
      <c r="Y375" s="173"/>
      <c r="Z375" s="173"/>
      <c r="AA375" s="173"/>
      <c r="AB375" s="173"/>
      <c r="AC375" s="173"/>
      <c r="AD375" s="173"/>
      <c r="AE375" s="173"/>
      <c r="AF375" s="173"/>
      <c r="AG375" s="173"/>
      <c r="AH375" s="173"/>
      <c r="AI375" s="173"/>
      <c r="AJ375" s="173"/>
      <c r="AK375" s="173"/>
      <c r="AL375" s="173"/>
      <c r="AM375" s="173"/>
      <c r="AN375" s="173"/>
      <c r="AO375" s="325"/>
      <c r="AP375" s="300"/>
    </row>
    <row r="376" spans="1:42" s="195" customFormat="1" ht="51.75" customHeight="1" x14ac:dyDescent="0.25">
      <c r="A376" s="1372"/>
      <c r="B376" s="105" t="s">
        <v>344</v>
      </c>
      <c r="C376" s="1376"/>
      <c r="D376" s="1377"/>
      <c r="E376" s="1381"/>
      <c r="F376" s="222" t="e">
        <f>#REF!</f>
        <v>#REF!</v>
      </c>
      <c r="G376" s="256">
        <v>1.05</v>
      </c>
      <c r="H376" s="222" t="e">
        <f>F376*G376</f>
        <v>#REF!</v>
      </c>
      <c r="I376" s="223" t="e">
        <f>(H376*($I$11+#REF!))+H376</f>
        <v>#REF!</v>
      </c>
      <c r="J376" s="810" t="e">
        <f>'тарифы 2018 (1)'!J376</f>
        <v>#REF!</v>
      </c>
      <c r="K376" s="279" t="e">
        <f>ROUND(I376*#REF!*#REF!*#REF!,0)</f>
        <v>#REF!</v>
      </c>
      <c r="L376" s="173">
        <f>'тарифы 2018 (1)'!L376</f>
        <v>757</v>
      </c>
      <c r="M376" s="173">
        <f>'тарифы 2018 (1)'!N376</f>
        <v>457.82058984013099</v>
      </c>
      <c r="N376" s="173">
        <f>'тарифы 2018 (1)'!P376</f>
        <v>1120</v>
      </c>
      <c r="O376" s="173">
        <f>'тарифы 2018 (1)'!R376</f>
        <v>675.58939428773408</v>
      </c>
      <c r="P376" s="173">
        <f>'тарифы 2018 (1)'!T376</f>
        <v>1736</v>
      </c>
      <c r="Q376" s="173">
        <f>'тарифы 2018 (1)'!V376</f>
        <v>605.88036612096516</v>
      </c>
      <c r="R376" s="173"/>
      <c r="S376" s="173">
        <f>'тарифы 2018 (1)'!Z376</f>
        <v>966.35</v>
      </c>
      <c r="T376" s="173">
        <f>'тарифы 2018 (1)'!AB376</f>
        <v>1568</v>
      </c>
      <c r="U376" s="173"/>
      <c r="V376" s="173">
        <f>'тарифы 2018 (1)'!AF376</f>
        <v>357</v>
      </c>
      <c r="W376" s="173">
        <f>'тарифы 2018 (1)'!AH376</f>
        <v>617.14</v>
      </c>
      <c r="X376" s="173">
        <f>'тарифы 2018 (1)'!AJ376</f>
        <v>427.81</v>
      </c>
      <c r="Y376" s="173"/>
      <c r="Z376" s="173"/>
      <c r="AA376" s="173">
        <f>'тарифы 2018 (1)'!AP376</f>
        <v>932.26299999999992</v>
      </c>
      <c r="AB376" s="173">
        <f>'тарифы 2018 (1)'!AR376</f>
        <v>569</v>
      </c>
      <c r="AC376" s="173">
        <f>'тарифы 2018 (1)'!AT376</f>
        <v>570.53</v>
      </c>
      <c r="AD376" s="173">
        <f>'тарифы 2018 (1)'!AV376</f>
        <v>646.40000000000009</v>
      </c>
      <c r="AE376" s="173">
        <f>'тарифы 2018 (1)'!AX376</f>
        <v>316.68483999999995</v>
      </c>
      <c r="AF376" s="173">
        <f>'тарифы 2018 (1)'!AZ376</f>
        <v>427.96610169491527</v>
      </c>
      <c r="AG376" s="173">
        <f>'тарифы 2018 (1)'!BB376</f>
        <v>5221.6500000000005</v>
      </c>
      <c r="AH376" s="173">
        <f>'тарифы 2018 (1)'!BD376</f>
        <v>1020</v>
      </c>
      <c r="AI376" s="173">
        <f>'тарифы 2018 (1)'!BF376</f>
        <v>586</v>
      </c>
      <c r="AJ376" s="173">
        <f>'тарифы 2018 (1)'!BH376</f>
        <v>808</v>
      </c>
      <c r="AK376" s="173">
        <f>'тарифы 2018 (1)'!BJ376</f>
        <v>465.25</v>
      </c>
      <c r="AL376" s="173">
        <f>'тарифы 2018 (1)'!BL376</f>
        <v>566</v>
      </c>
      <c r="AM376" s="173">
        <f>'тарифы 2018 (1)'!BN376</f>
        <v>379</v>
      </c>
      <c r="AN376" s="173">
        <f>'тарифы 2018 (1)'!BP376</f>
        <v>1192.4000000000001</v>
      </c>
      <c r="AO376" s="325">
        <f t="shared" si="31"/>
        <v>919.58937167775002</v>
      </c>
      <c r="AP376" s="300" t="e">
        <f t="shared" si="32"/>
        <v>#REF!</v>
      </c>
    </row>
    <row r="377" spans="1:42" s="195" customFormat="1" ht="9" customHeight="1" x14ac:dyDescent="0.25">
      <c r="A377" s="1372"/>
      <c r="B377" s="105"/>
      <c r="C377" s="1376"/>
      <c r="D377" s="1377"/>
      <c r="E377" s="1381"/>
      <c r="F377" s="255"/>
      <c r="G377" s="256"/>
      <c r="H377" s="255"/>
      <c r="I377" s="255"/>
      <c r="J377" s="811" t="e">
        <f>'тарифы 2018 (1)'!J377</f>
        <v>#REF!</v>
      </c>
      <c r="K377" s="284"/>
      <c r="L377" s="173"/>
      <c r="M377" s="173"/>
      <c r="N377" s="173"/>
      <c r="O377" s="173"/>
      <c r="P377" s="173"/>
      <c r="Q377" s="173"/>
      <c r="R377" s="173"/>
      <c r="S377" s="173"/>
      <c r="T377" s="173"/>
      <c r="U377" s="173"/>
      <c r="V377" s="173"/>
      <c r="W377" s="173"/>
      <c r="X377" s="173"/>
      <c r="Y377" s="173"/>
      <c r="Z377" s="173"/>
      <c r="AA377" s="173"/>
      <c r="AB377" s="173"/>
      <c r="AC377" s="173"/>
      <c r="AD377" s="173"/>
      <c r="AE377" s="173"/>
      <c r="AF377" s="173"/>
      <c r="AG377" s="173"/>
      <c r="AH377" s="173"/>
      <c r="AI377" s="173"/>
      <c r="AJ377" s="173"/>
      <c r="AK377" s="173"/>
      <c r="AL377" s="173"/>
      <c r="AM377" s="173"/>
      <c r="AN377" s="173"/>
      <c r="AO377" s="325"/>
      <c r="AP377" s="300"/>
    </row>
    <row r="378" spans="1:42" s="195" customFormat="1" ht="37.5" customHeight="1" x14ac:dyDescent="0.25">
      <c r="A378" s="1372"/>
      <c r="B378" s="105" t="s">
        <v>350</v>
      </c>
      <c r="C378" s="1376"/>
      <c r="D378" s="1377"/>
      <c r="E378" s="1381"/>
      <c r="F378" s="222" t="e">
        <f>#REF!</f>
        <v>#REF!</v>
      </c>
      <c r="G378" s="256">
        <v>0.94</v>
      </c>
      <c r="H378" s="222" t="e">
        <f>F378*G378</f>
        <v>#REF!</v>
      </c>
      <c r="I378" s="223" t="e">
        <f>(H378*($I$11+#REF!))+H378</f>
        <v>#REF!</v>
      </c>
      <c r="J378" s="810" t="e">
        <f>'тарифы 2018 (1)'!J378</f>
        <v>#REF!</v>
      </c>
      <c r="K378" s="279" t="e">
        <f>ROUND(I378*#REF!*#REF!*#REF!,0)</f>
        <v>#REF!</v>
      </c>
      <c r="L378" s="173">
        <f>'тарифы 2018 (1)'!L378</f>
        <v>678</v>
      </c>
      <c r="M378" s="173">
        <f>'тарифы 2018 (1)'!N378</f>
        <v>409.85843280926025</v>
      </c>
      <c r="N378" s="173">
        <f>'тарифы 2018 (1)'!P378</f>
        <v>1002</v>
      </c>
      <c r="O378" s="173">
        <f>'тарифы 2018 (1)'!R378</f>
        <v>604.81336250520962</v>
      </c>
      <c r="P378" s="173">
        <f>'тарифы 2018 (1)'!T378</f>
        <v>1555</v>
      </c>
      <c r="Q378" s="173">
        <f>'тарифы 2018 (1)'!V378</f>
        <v>542.40718490829272</v>
      </c>
      <c r="R378" s="173"/>
      <c r="S378" s="173">
        <f>'тарифы 2018 (1)'!Z378</f>
        <v>865.11</v>
      </c>
      <c r="T378" s="173">
        <f>'тарифы 2018 (1)'!AB378</f>
        <v>1404</v>
      </c>
      <c r="U378" s="173"/>
      <c r="V378" s="173">
        <f>'тарифы 2018 (1)'!AF378</f>
        <v>320</v>
      </c>
      <c r="W378" s="173">
        <f>'тарифы 2018 (1)'!AH378</f>
        <v>552.29</v>
      </c>
      <c r="X378" s="173">
        <f>'тарифы 2018 (1)'!AJ378</f>
        <v>382.84</v>
      </c>
      <c r="Y378" s="173"/>
      <c r="Z378" s="173"/>
      <c r="AA378" s="173">
        <f>'тарифы 2018 (1)'!AP378</f>
        <v>834.78499999999997</v>
      </c>
      <c r="AB378" s="173">
        <f>'тарифы 2018 (1)'!AR378</f>
        <v>510</v>
      </c>
      <c r="AC378" s="173">
        <f>'тарифы 2018 (1)'!AT378</f>
        <v>510.76</v>
      </c>
      <c r="AD378" s="173">
        <f>'тарифы 2018 (1)'!AV378</f>
        <v>579.20000000000005</v>
      </c>
      <c r="AE378" s="173">
        <f>'тарифы 2018 (1)'!AX378</f>
        <v>211.12674000000001</v>
      </c>
      <c r="AF378" s="173">
        <f>'тарифы 2018 (1)'!AZ378</f>
        <v>385.59322033898303</v>
      </c>
      <c r="AG378" s="173">
        <f>'тарифы 2018 (1)'!BB378</f>
        <v>4674.6000000000004</v>
      </c>
      <c r="AH378" s="173">
        <f>'тарифы 2018 (1)'!BD378</f>
        <v>913</v>
      </c>
      <c r="AI378" s="173">
        <f>'тарифы 2018 (1)'!BF378</f>
        <v>524</v>
      </c>
      <c r="AJ378" s="173">
        <f>'тарифы 2018 (1)'!BH378</f>
        <v>723</v>
      </c>
      <c r="AK378" s="173">
        <f>'тарифы 2018 (1)'!BJ378</f>
        <v>416.1</v>
      </c>
      <c r="AL378" s="173">
        <f>'тарифы 2018 (1)'!BL378</f>
        <v>507</v>
      </c>
      <c r="AM378" s="173">
        <f>'тарифы 2018 (1)'!BN378</f>
        <v>339</v>
      </c>
      <c r="AN378" s="173">
        <f>'тарифы 2018 (1)'!BP378</f>
        <v>1067</v>
      </c>
      <c r="AO378" s="325">
        <f t="shared" si="31"/>
        <v>820.45935762246984</v>
      </c>
      <c r="AP378" s="300" t="e">
        <f t="shared" si="32"/>
        <v>#REF!</v>
      </c>
    </row>
    <row r="379" spans="1:42" s="195" customFormat="1" ht="37.5" customHeight="1" x14ac:dyDescent="0.25">
      <c r="A379" s="1372"/>
      <c r="B379" s="105" t="s">
        <v>351</v>
      </c>
      <c r="C379" s="1376"/>
      <c r="D379" s="1377"/>
      <c r="E379" s="1381"/>
      <c r="F379" s="255"/>
      <c r="G379" s="256"/>
      <c r="H379" s="255"/>
      <c r="I379" s="255"/>
      <c r="J379" s="811" t="e">
        <f>'тарифы 2018 (1)'!J379</f>
        <v>#REF!</v>
      </c>
      <c r="K379" s="284"/>
      <c r="L379" s="173"/>
      <c r="M379" s="173"/>
      <c r="N379" s="173"/>
      <c r="O379" s="173"/>
      <c r="P379" s="173"/>
      <c r="Q379" s="173"/>
      <c r="R379" s="173"/>
      <c r="S379" s="173"/>
      <c r="T379" s="173"/>
      <c r="U379" s="173"/>
      <c r="V379" s="173"/>
      <c r="W379" s="173"/>
      <c r="X379" s="173"/>
      <c r="Y379" s="173"/>
      <c r="Z379" s="173"/>
      <c r="AA379" s="173"/>
      <c r="AB379" s="173"/>
      <c r="AC379" s="173"/>
      <c r="AD379" s="173"/>
      <c r="AE379" s="173"/>
      <c r="AF379" s="173"/>
      <c r="AG379" s="173"/>
      <c r="AH379" s="173"/>
      <c r="AI379" s="173"/>
      <c r="AJ379" s="173"/>
      <c r="AK379" s="173"/>
      <c r="AL379" s="173"/>
      <c r="AM379" s="173"/>
      <c r="AN379" s="173"/>
      <c r="AO379" s="325"/>
      <c r="AP379" s="300"/>
    </row>
    <row r="380" spans="1:42" s="195" customFormat="1" ht="9" customHeight="1" x14ac:dyDescent="0.25">
      <c r="A380" s="1372"/>
      <c r="B380" s="105"/>
      <c r="C380" s="1376"/>
      <c r="D380" s="1377"/>
      <c r="E380" s="1381"/>
      <c r="F380" s="255"/>
      <c r="G380" s="256"/>
      <c r="H380" s="255"/>
      <c r="I380" s="255"/>
      <c r="J380" s="811" t="e">
        <f>'тарифы 2018 (1)'!J380</f>
        <v>#REF!</v>
      </c>
      <c r="K380" s="284"/>
      <c r="L380" s="173"/>
      <c r="M380" s="173"/>
      <c r="N380" s="173"/>
      <c r="O380" s="173"/>
      <c r="P380" s="173"/>
      <c r="Q380" s="173"/>
      <c r="R380" s="173"/>
      <c r="S380" s="173"/>
      <c r="T380" s="173"/>
      <c r="U380" s="173"/>
      <c r="V380" s="173"/>
      <c r="W380" s="173"/>
      <c r="X380" s="173"/>
      <c r="Y380" s="173"/>
      <c r="Z380" s="173"/>
      <c r="AA380" s="173"/>
      <c r="AB380" s="173"/>
      <c r="AC380" s="173"/>
      <c r="AD380" s="173"/>
      <c r="AE380" s="173"/>
      <c r="AF380" s="173"/>
      <c r="AG380" s="173"/>
      <c r="AH380" s="173"/>
      <c r="AI380" s="173"/>
      <c r="AJ380" s="173"/>
      <c r="AK380" s="173"/>
      <c r="AL380" s="173"/>
      <c r="AM380" s="173"/>
      <c r="AN380" s="173"/>
      <c r="AO380" s="325"/>
      <c r="AP380" s="300"/>
    </row>
    <row r="381" spans="1:42" s="195" customFormat="1" ht="37.5" customHeight="1" x14ac:dyDescent="0.25">
      <c r="A381" s="1372"/>
      <c r="B381" s="105" t="s">
        <v>346</v>
      </c>
      <c r="C381" s="1376"/>
      <c r="D381" s="1377"/>
      <c r="E381" s="1381"/>
      <c r="F381" s="222" t="e">
        <f>#REF!</f>
        <v>#REF!</v>
      </c>
      <c r="G381" s="256">
        <v>0.73</v>
      </c>
      <c r="H381" s="222" t="e">
        <f>F381*G381</f>
        <v>#REF!</v>
      </c>
      <c r="I381" s="223" t="e">
        <f>(H381*($I$11+#REF!))+H381</f>
        <v>#REF!</v>
      </c>
      <c r="J381" s="810" t="e">
        <f>'тарифы 2018 (1)'!J381</f>
        <v>#REF!</v>
      </c>
      <c r="K381" s="279" t="e">
        <f>ROUND(I381*#REF!*#REF!*#REF!,0)</f>
        <v>#REF!</v>
      </c>
      <c r="L381" s="173">
        <f>'тарифы 2018 (1)'!L381</f>
        <v>526</v>
      </c>
      <c r="M381" s="173">
        <f>'тарифы 2018 (1)'!N381</f>
        <v>318.29431484123398</v>
      </c>
      <c r="N381" s="173">
        <f>'тарифы 2018 (1)'!P381</f>
        <v>778</v>
      </c>
      <c r="O381" s="173">
        <f>'тарифы 2018 (1)'!R381</f>
        <v>469.69548364766268</v>
      </c>
      <c r="P381" s="173">
        <f>'тарифы 2018 (1)'!T381</f>
        <v>1207</v>
      </c>
      <c r="Q381" s="173">
        <f>'тарифы 2018 (1)'!V381</f>
        <v>421.23111168409969</v>
      </c>
      <c r="R381" s="173"/>
      <c r="S381" s="173">
        <f>'тарифы 2018 (1)'!Z381</f>
        <v>671.84</v>
      </c>
      <c r="T381" s="173">
        <f>'тарифы 2018 (1)'!AB381</f>
        <v>1090</v>
      </c>
      <c r="U381" s="173"/>
      <c r="V381" s="173">
        <f>'тарифы 2018 (1)'!AF381</f>
        <v>248</v>
      </c>
      <c r="W381" s="173">
        <f>'тарифы 2018 (1)'!AH381</f>
        <v>428.86</v>
      </c>
      <c r="X381" s="173">
        <f>'тарифы 2018 (1)'!AJ381</f>
        <v>297.06</v>
      </c>
      <c r="Y381" s="173"/>
      <c r="Z381" s="173"/>
      <c r="AA381" s="173">
        <f>'тарифы 2018 (1)'!AP381</f>
        <v>648.125</v>
      </c>
      <c r="AB381" s="173">
        <f>'тарифы 2018 (1)'!AR381</f>
        <v>396</v>
      </c>
      <c r="AC381" s="173">
        <f>'тарифы 2018 (1)'!AT381</f>
        <v>396.65</v>
      </c>
      <c r="AD381" s="173">
        <f>'тарифы 2018 (1)'!AV381</f>
        <v>449.6</v>
      </c>
      <c r="AE381" s="173">
        <f>'тарифы 2018 (1)'!AX381</f>
        <v>105.55810000000002</v>
      </c>
      <c r="AF381" s="173">
        <f>'тарифы 2018 (1)'!AZ381</f>
        <v>296.61016949152543</v>
      </c>
      <c r="AG381" s="173">
        <f>'тарифы 2018 (1)'!BB381</f>
        <v>3630.9</v>
      </c>
      <c r="AH381" s="173">
        <f>'тарифы 2018 (1)'!BD381</f>
        <v>709</v>
      </c>
      <c r="AI381" s="173">
        <f>'тарифы 2018 (1)'!BF381</f>
        <v>407</v>
      </c>
      <c r="AJ381" s="173">
        <f>'тарифы 2018 (1)'!BH381</f>
        <v>562</v>
      </c>
      <c r="AK381" s="173">
        <f>'тарифы 2018 (1)'!BJ381</f>
        <v>323.73</v>
      </c>
      <c r="AL381" s="173">
        <f>'тарифы 2018 (1)'!BL381</f>
        <v>393</v>
      </c>
      <c r="AM381" s="173">
        <f>'тарифы 2018 (1)'!BN381</f>
        <v>263</v>
      </c>
      <c r="AN381" s="173">
        <f>'тарифы 2018 (1)'!BP381</f>
        <v>828.30000000000007</v>
      </c>
      <c r="AO381" s="325">
        <f t="shared" si="31"/>
        <v>634.61816718658076</v>
      </c>
      <c r="AP381" s="300" t="e">
        <f t="shared" si="32"/>
        <v>#REF!</v>
      </c>
    </row>
    <row r="382" spans="1:42" s="195" customFormat="1" ht="9" customHeight="1" x14ac:dyDescent="0.25">
      <c r="A382" s="1372"/>
      <c r="B382" s="105"/>
      <c r="C382" s="1376"/>
      <c r="D382" s="1377"/>
      <c r="E382" s="1381"/>
      <c r="F382" s="255"/>
      <c r="G382" s="256"/>
      <c r="H382" s="255"/>
      <c r="I382" s="255"/>
      <c r="J382" s="811" t="e">
        <f>'тарифы 2018 (1)'!J382</f>
        <v>#REF!</v>
      </c>
      <c r="K382" s="284"/>
      <c r="L382" s="173"/>
      <c r="M382" s="173"/>
      <c r="N382" s="173"/>
      <c r="O382" s="173"/>
      <c r="P382" s="173"/>
      <c r="Q382" s="173"/>
      <c r="R382" s="173"/>
      <c r="S382" s="173"/>
      <c r="T382" s="173"/>
      <c r="U382" s="173"/>
      <c r="V382" s="173"/>
      <c r="W382" s="173"/>
      <c r="X382" s="173"/>
      <c r="Y382" s="173"/>
      <c r="Z382" s="173"/>
      <c r="AA382" s="173"/>
      <c r="AB382" s="173"/>
      <c r="AC382" s="173"/>
      <c r="AD382" s="173"/>
      <c r="AE382" s="173"/>
      <c r="AF382" s="173"/>
      <c r="AG382" s="173"/>
      <c r="AH382" s="173"/>
      <c r="AI382" s="173"/>
      <c r="AJ382" s="173"/>
      <c r="AK382" s="173"/>
      <c r="AL382" s="173"/>
      <c r="AM382" s="173"/>
      <c r="AN382" s="173"/>
      <c r="AO382" s="325"/>
      <c r="AP382" s="300"/>
    </row>
    <row r="383" spans="1:42" s="195" customFormat="1" ht="27.75" customHeight="1" x14ac:dyDescent="0.25">
      <c r="A383" s="1372"/>
      <c r="B383" s="105" t="s">
        <v>347</v>
      </c>
      <c r="C383" s="1376"/>
      <c r="D383" s="1377"/>
      <c r="E383" s="1381"/>
      <c r="F383" s="222" t="e">
        <f>#REF!</f>
        <v>#REF!</v>
      </c>
      <c r="G383" s="256">
        <v>0.34</v>
      </c>
      <c r="H383" s="222" t="e">
        <f>F383*G383</f>
        <v>#REF!</v>
      </c>
      <c r="I383" s="223" t="e">
        <f>(H383*($I$11+#REF!))+H383</f>
        <v>#REF!</v>
      </c>
      <c r="J383" s="810" t="e">
        <f>'тарифы 2018 (1)'!J383</f>
        <v>#REF!</v>
      </c>
      <c r="K383" s="279" t="e">
        <f>ROUND(I383*#REF!*#REF!*#REF!,0)</f>
        <v>#REF!</v>
      </c>
      <c r="L383" s="173">
        <f>'тарифы 2018 (1)'!L383</f>
        <v>245</v>
      </c>
      <c r="M383" s="173">
        <f>'тарифы 2018 (1)'!N383</f>
        <v>148.24666718632818</v>
      </c>
      <c r="N383" s="173">
        <f>'тарифы 2018 (1)'!P383</f>
        <v>363</v>
      </c>
      <c r="O383" s="173">
        <f>'тарифы 2018 (1)'!R383</f>
        <v>218.76228005507582</v>
      </c>
      <c r="P383" s="173">
        <f>'тарифы 2018 (1)'!T383</f>
        <v>562</v>
      </c>
      <c r="Q383" s="173">
        <f>'тарифы 2018 (1)'!V383</f>
        <v>196.18983283916972</v>
      </c>
      <c r="R383" s="173"/>
      <c r="S383" s="173">
        <f>'тарифы 2018 (1)'!Z383</f>
        <v>312.91000000000003</v>
      </c>
      <c r="T383" s="173">
        <f>'тарифы 2018 (1)'!AB383</f>
        <v>507</v>
      </c>
      <c r="U383" s="173"/>
      <c r="V383" s="173">
        <f>'тарифы 2018 (1)'!AF383</f>
        <v>116</v>
      </c>
      <c r="W383" s="173">
        <f>'тарифы 2018 (1)'!AH383</f>
        <v>199.79</v>
      </c>
      <c r="X383" s="173">
        <f>'тарифы 2018 (1)'!AJ383</f>
        <v>139.12</v>
      </c>
      <c r="Y383" s="173"/>
      <c r="Z383" s="173"/>
      <c r="AA383" s="173">
        <f>'тарифы 2018 (1)'!AP383</f>
        <v>301.767</v>
      </c>
      <c r="AB383" s="173">
        <f>'тарифы 2018 (1)'!AR383</f>
        <v>184</v>
      </c>
      <c r="AC383" s="173">
        <f>'тарифы 2018 (1)'!AT383</f>
        <v>184.74</v>
      </c>
      <c r="AD383" s="173">
        <f>'тарифы 2018 (1)'!AV383</f>
        <v>209.60000000000002</v>
      </c>
      <c r="AE383" s="173">
        <f>'тарифы 2018 (1)'!AX383</f>
        <v>159</v>
      </c>
      <c r="AF383" s="173">
        <f>'тарифы 2018 (1)'!AZ383</f>
        <v>137.28813559322035</v>
      </c>
      <c r="AG383" s="173">
        <f>'тарифы 2018 (1)'!BB383</f>
        <v>1690.5</v>
      </c>
      <c r="AH383" s="173">
        <f>'тарифы 2018 (1)'!BD383</f>
        <v>330</v>
      </c>
      <c r="AI383" s="173">
        <f>'тарифы 2018 (1)'!BF383</f>
        <v>190</v>
      </c>
      <c r="AJ383" s="173">
        <f>'тарифы 2018 (1)'!BH383</f>
        <v>262</v>
      </c>
      <c r="AK383" s="173">
        <f>'тарифы 2018 (1)'!BJ383</f>
        <v>150.85</v>
      </c>
      <c r="AL383" s="173">
        <f>'тарифы 2018 (1)'!BL383</f>
        <v>183</v>
      </c>
      <c r="AM383" s="173">
        <f>'тарифы 2018 (1)'!BN383</f>
        <v>123</v>
      </c>
      <c r="AN383" s="173">
        <f>'тарифы 2018 (1)'!BP383</f>
        <v>386.1</v>
      </c>
      <c r="AO383" s="325">
        <f t="shared" si="31"/>
        <v>299.99455662695175</v>
      </c>
      <c r="AP383" s="300" t="e">
        <f t="shared" si="32"/>
        <v>#REF!</v>
      </c>
    </row>
    <row r="384" spans="1:42" s="195" customFormat="1" ht="12.75" customHeight="1" thickBot="1" x14ac:dyDescent="0.3">
      <c r="A384" s="1373"/>
      <c r="B384" s="258"/>
      <c r="C384" s="1378"/>
      <c r="D384" s="1379"/>
      <c r="E384" s="1382"/>
      <c r="F384" s="259"/>
      <c r="G384" s="260"/>
      <c r="H384" s="259"/>
      <c r="I384" s="259"/>
      <c r="J384" s="812" t="e">
        <f>'тарифы 2018 (1)'!J384</f>
        <v>#REF!</v>
      </c>
      <c r="K384" s="285"/>
      <c r="L384" s="173"/>
      <c r="M384" s="173"/>
      <c r="N384" s="173"/>
      <c r="O384" s="173"/>
      <c r="P384" s="173"/>
      <c r="Q384" s="173"/>
      <c r="R384" s="173"/>
      <c r="S384" s="173"/>
      <c r="T384" s="173"/>
      <c r="U384" s="173"/>
      <c r="V384" s="173"/>
      <c r="W384" s="173"/>
      <c r="X384" s="173"/>
      <c r="Y384" s="173"/>
      <c r="Z384" s="173"/>
      <c r="AA384" s="173"/>
      <c r="AB384" s="173"/>
      <c r="AC384" s="173"/>
      <c r="AD384" s="173"/>
      <c r="AE384" s="173"/>
      <c r="AF384" s="173"/>
      <c r="AG384" s="173"/>
      <c r="AH384" s="173"/>
      <c r="AI384" s="173"/>
      <c r="AJ384" s="173"/>
      <c r="AK384" s="173"/>
      <c r="AL384" s="173"/>
      <c r="AM384" s="173"/>
      <c r="AN384" s="173"/>
      <c r="AO384" s="325"/>
      <c r="AP384" s="300"/>
    </row>
    <row r="385" spans="1:42" s="195" customFormat="1" ht="166.5" customHeight="1" thickBot="1" x14ac:dyDescent="0.3">
      <c r="A385" s="221">
        <v>5</v>
      </c>
      <c r="B385" s="105" t="s">
        <v>353</v>
      </c>
      <c r="C385" s="1383" t="s">
        <v>352</v>
      </c>
      <c r="D385" s="1383"/>
      <c r="E385" s="227" t="s">
        <v>382</v>
      </c>
      <c r="F385" s="206" t="e">
        <f>#REF!</f>
        <v>#REF!</v>
      </c>
      <c r="G385" s="140">
        <v>0.64</v>
      </c>
      <c r="H385" s="206" t="e">
        <f>F385*G385</f>
        <v>#REF!</v>
      </c>
      <c r="I385" s="223" t="e">
        <f>(H385*($I$11+#REF!))+H385</f>
        <v>#REF!</v>
      </c>
      <c r="J385" s="810" t="e">
        <f>'тарифы 2018 (1)'!J385</f>
        <v>#REF!</v>
      </c>
      <c r="K385" s="279" t="e">
        <f>ROUND(I385*#REF!*#REF!*#REF!,0)</f>
        <v>#REF!</v>
      </c>
      <c r="L385" s="173">
        <f>'тарифы 2018 (1)'!L385</f>
        <v>375</v>
      </c>
      <c r="M385" s="173">
        <f>'тарифы 2018 (1)'!N385</f>
        <v>243.83895884814478</v>
      </c>
      <c r="N385" s="173">
        <f>'тарифы 2018 (1)'!P385</f>
        <v>469</v>
      </c>
      <c r="O385" s="173">
        <f>'тарифы 2018 (1)'!R385</f>
        <v>321.58352437634386</v>
      </c>
      <c r="P385" s="173">
        <f>'тарифы 2018 (1)'!T385</f>
        <v>847</v>
      </c>
      <c r="Q385" s="173">
        <f>'тарифы 2018 (1)'!V385</f>
        <v>262.36880119900167</v>
      </c>
      <c r="R385" s="173">
        <f>'тарифы 2018 (1)'!X385</f>
        <v>365</v>
      </c>
      <c r="S385" s="173">
        <f>'тарифы 2018 (1)'!Z385</f>
        <v>444.15</v>
      </c>
      <c r="T385" s="173">
        <f>'тарифы 2018 (1)'!AB385</f>
        <v>584</v>
      </c>
      <c r="U385" s="173">
        <f>'тарифы 2018 (1)'!AD385</f>
        <v>1567</v>
      </c>
      <c r="V385" s="173">
        <f>'тарифы 2018 (1)'!AF385</f>
        <v>136</v>
      </c>
      <c r="W385" s="173">
        <f>'тарифы 2018 (1)'!AH385</f>
        <v>211.29</v>
      </c>
      <c r="X385" s="173">
        <f>'тарифы 2018 (1)'!AJ385</f>
        <v>214.43</v>
      </c>
      <c r="Y385" s="173">
        <v>707.9</v>
      </c>
      <c r="Z385" s="173"/>
      <c r="AA385" s="173">
        <f>'тарифы 2018 (1)'!AP385</f>
        <v>340.13599999999997</v>
      </c>
      <c r="AB385" s="173">
        <f>'тарифы 2018 (1)'!AR385</f>
        <v>293</v>
      </c>
      <c r="AC385" s="173">
        <f>'тарифы 2018 (1)'!AT385</f>
        <v>278.14999999999998</v>
      </c>
      <c r="AD385" s="173">
        <f>'тарифы 2018 (1)'!AV385</f>
        <v>291.2</v>
      </c>
      <c r="AE385" s="173">
        <f>'тарифы 2018 (1)'!AX385</f>
        <v>1564.88</v>
      </c>
      <c r="AF385" s="173">
        <f>'тарифы 2018 (1)'!AZ385</f>
        <v>350</v>
      </c>
      <c r="AG385" s="173">
        <f>'тарифы 2018 (1)'!BB385</f>
        <v>2345.7000000000003</v>
      </c>
      <c r="AH385" s="173">
        <f>'тарифы 2018 (1)'!BD385</f>
        <v>510</v>
      </c>
      <c r="AI385" s="173">
        <f>'тарифы 2018 (1)'!BF385</f>
        <v>284</v>
      </c>
      <c r="AJ385" s="173">
        <f>'тарифы 2018 (1)'!BH385</f>
        <v>321</v>
      </c>
      <c r="AK385" s="173">
        <f>'тарифы 2018 (1)'!BJ385</f>
        <v>203.39</v>
      </c>
      <c r="AL385" s="173">
        <f>'тарифы 2018 (1)'!BL385</f>
        <v>268</v>
      </c>
      <c r="AM385" s="173">
        <f>'тарифы 2018 (1)'!BN385</f>
        <v>201</v>
      </c>
      <c r="AN385" s="173">
        <f>'тарифы 2018 (1)'!BP385</f>
        <v>452.1</v>
      </c>
      <c r="AO385" s="325">
        <f t="shared" si="31"/>
        <v>516.11133158655321</v>
      </c>
      <c r="AP385" s="300" t="e">
        <f t="shared" si="32"/>
        <v>#REF!</v>
      </c>
    </row>
    <row r="386" spans="1:42" s="195" customFormat="1" ht="65.25" customHeight="1" x14ac:dyDescent="0.25">
      <c r="A386" s="1384">
        <v>6</v>
      </c>
      <c r="B386" s="251" t="s">
        <v>354</v>
      </c>
      <c r="C386" s="1385" t="s">
        <v>352</v>
      </c>
      <c r="D386" s="1386"/>
      <c r="E386" s="1387" t="s">
        <v>382</v>
      </c>
      <c r="F386" s="252"/>
      <c r="G386" s="253"/>
      <c r="H386" s="261"/>
      <c r="I386" s="252"/>
      <c r="J386" s="813" t="e">
        <f>'тарифы 2018 (1)'!J386</f>
        <v>#REF!</v>
      </c>
      <c r="K386" s="287"/>
      <c r="L386" s="173"/>
      <c r="M386" s="173"/>
      <c r="N386" s="173"/>
      <c r="O386" s="173"/>
      <c r="P386" s="173"/>
      <c r="Q386" s="173"/>
      <c r="R386" s="173"/>
      <c r="S386" s="173"/>
      <c r="T386" s="173"/>
      <c r="U386" s="173"/>
      <c r="V386" s="173"/>
      <c r="W386" s="173"/>
      <c r="X386" s="173"/>
      <c r="Y386" s="173"/>
      <c r="Z386" s="173"/>
      <c r="AA386" s="173"/>
      <c r="AB386" s="173"/>
      <c r="AC386" s="173"/>
      <c r="AD386" s="173"/>
      <c r="AE386" s="173"/>
      <c r="AF386" s="173"/>
      <c r="AG386" s="173"/>
      <c r="AH386" s="173"/>
      <c r="AI386" s="173"/>
      <c r="AJ386" s="173"/>
      <c r="AK386" s="173"/>
      <c r="AL386" s="173"/>
      <c r="AM386" s="173"/>
      <c r="AN386" s="173"/>
      <c r="AO386" s="325"/>
      <c r="AP386" s="300"/>
    </row>
    <row r="387" spans="1:42" s="195" customFormat="1" ht="29.25" customHeight="1" x14ac:dyDescent="0.25">
      <c r="A387" s="1372"/>
      <c r="B387" s="105" t="s">
        <v>355</v>
      </c>
      <c r="C387" s="1376"/>
      <c r="D387" s="1377"/>
      <c r="E387" s="1381"/>
      <c r="F387" s="222" t="e">
        <f>#REF!</f>
        <v>#REF!</v>
      </c>
      <c r="G387" s="256">
        <v>0.11</v>
      </c>
      <c r="H387" s="222" t="e">
        <f>F387*G387</f>
        <v>#REF!</v>
      </c>
      <c r="I387" s="223" t="e">
        <f>(H387*($I$11+#REF!))+H387</f>
        <v>#REF!</v>
      </c>
      <c r="J387" s="810" t="e">
        <f>'тарифы 2018 (1)'!J387</f>
        <v>#REF!</v>
      </c>
      <c r="K387" s="279" t="e">
        <f>ROUND(I387*#REF!*#REF!*#REF!,0)</f>
        <v>#REF!</v>
      </c>
      <c r="L387" s="173">
        <f>'тарифы 2018 (1)'!L387</f>
        <v>64</v>
      </c>
      <c r="M387" s="173">
        <f>'тарифы 2018 (1)'!N387</f>
        <v>41.909821052024881</v>
      </c>
      <c r="N387" s="173">
        <f>'тарифы 2018 (1)'!P387</f>
        <v>81</v>
      </c>
      <c r="O387" s="173">
        <f>'тарифы 2018 (1)'!R387</f>
        <v>55.272168252184102</v>
      </c>
      <c r="P387" s="173">
        <f>'тарифы 2018 (1)'!T387</f>
        <v>97</v>
      </c>
      <c r="Q387" s="173">
        <f>'тарифы 2018 (1)'!V387</f>
        <v>45.094637706078409</v>
      </c>
      <c r="R387" s="173"/>
      <c r="S387" s="173">
        <f>'тарифы 2018 (1)'!Z387</f>
        <v>76.34</v>
      </c>
      <c r="T387" s="173">
        <f>'тарифы 2018 (1)'!AB387</f>
        <v>100</v>
      </c>
      <c r="U387" s="173"/>
      <c r="V387" s="173">
        <f>'тарифы 2018 (1)'!AF387</f>
        <v>23</v>
      </c>
      <c r="W387" s="173">
        <f>'тарифы 2018 (1)'!AH387</f>
        <v>36.61</v>
      </c>
      <c r="X387" s="173">
        <f>'тарифы 2018 (1)'!AJ387</f>
        <v>36.61</v>
      </c>
      <c r="Y387" s="173"/>
      <c r="Z387" s="173"/>
      <c r="AA387" s="173">
        <f>'тарифы 2018 (1)'!AP387</f>
        <v>58.071999999999996</v>
      </c>
      <c r="AB387" s="173">
        <f>'тарифы 2018 (1)'!AR387</f>
        <v>50</v>
      </c>
      <c r="AC387" s="173">
        <f>'тарифы 2018 (1)'!AT387</f>
        <v>47.81</v>
      </c>
      <c r="AD387" s="173">
        <f>'тарифы 2018 (1)'!AV387</f>
        <v>49.6</v>
      </c>
      <c r="AE387" s="173">
        <f>'тарифы 2018 (1)'!AX387</f>
        <v>59.382360000000006</v>
      </c>
      <c r="AF387" s="173">
        <f>'тарифы 2018 (1)'!AZ387</f>
        <v>61.864406779661017</v>
      </c>
      <c r="AG387" s="173">
        <f>'тарифы 2018 (1)'!BB387</f>
        <v>403.20000000000005</v>
      </c>
      <c r="AH387" s="173">
        <f>'тарифы 2018 (1)'!BD387</f>
        <v>88</v>
      </c>
      <c r="AI387" s="173">
        <f>'тарифы 2018 (1)'!BF387</f>
        <v>49</v>
      </c>
      <c r="AJ387" s="173">
        <f>'тарифы 2018 (1)'!BH387</f>
        <v>55</v>
      </c>
      <c r="AK387" s="173">
        <f>'тарифы 2018 (1)'!BJ387</f>
        <v>34.75</v>
      </c>
      <c r="AL387" s="173">
        <f>'тарифы 2018 (1)'!BL387</f>
        <v>46</v>
      </c>
      <c r="AM387" s="173">
        <f>'тарифы 2018 (1)'!BN387</f>
        <v>35</v>
      </c>
      <c r="AN387" s="173">
        <f>'тарифы 2018 (1)'!BP387</f>
        <v>78.100000000000009</v>
      </c>
      <c r="AO387" s="325">
        <f t="shared" si="31"/>
        <v>70.904615751597944</v>
      </c>
      <c r="AP387" s="300" t="e">
        <f t="shared" si="32"/>
        <v>#REF!</v>
      </c>
    </row>
    <row r="388" spans="1:42" s="195" customFormat="1" ht="8.25" customHeight="1" x14ac:dyDescent="0.25">
      <c r="A388" s="1372"/>
      <c r="B388" s="105"/>
      <c r="C388" s="1376"/>
      <c r="D388" s="1377"/>
      <c r="E388" s="1381"/>
      <c r="F388" s="255"/>
      <c r="G388" s="256"/>
      <c r="H388" s="262"/>
      <c r="I388" s="255"/>
      <c r="J388" s="814" t="e">
        <f>'тарифы 2018 (1)'!J388</f>
        <v>#REF!</v>
      </c>
      <c r="K388" s="289"/>
      <c r="L388" s="173"/>
      <c r="M388" s="173"/>
      <c r="N388" s="173"/>
      <c r="O388" s="173"/>
      <c r="P388" s="173"/>
      <c r="Q388" s="173"/>
      <c r="R388" s="173"/>
      <c r="S388" s="173"/>
      <c r="T388" s="173"/>
      <c r="U388" s="173"/>
      <c r="V388" s="173"/>
      <c r="W388" s="173"/>
      <c r="X388" s="173"/>
      <c r="Y388" s="173"/>
      <c r="Z388" s="173"/>
      <c r="AA388" s="173"/>
      <c r="AB388" s="173"/>
      <c r="AC388" s="173"/>
      <c r="AD388" s="173"/>
      <c r="AE388" s="173"/>
      <c r="AF388" s="173"/>
      <c r="AG388" s="173"/>
      <c r="AH388" s="173"/>
      <c r="AI388" s="173"/>
      <c r="AJ388" s="173"/>
      <c r="AK388" s="173"/>
      <c r="AL388" s="173"/>
      <c r="AM388" s="173"/>
      <c r="AN388" s="173"/>
      <c r="AO388" s="325"/>
      <c r="AP388" s="300"/>
    </row>
    <row r="389" spans="1:42" s="195" customFormat="1" ht="27.75" customHeight="1" x14ac:dyDescent="0.25">
      <c r="A389" s="1372"/>
      <c r="B389" s="105" t="s">
        <v>349</v>
      </c>
      <c r="C389" s="1376"/>
      <c r="D389" s="1377"/>
      <c r="E389" s="1381"/>
      <c r="F389" s="222" t="e">
        <f>#REF!</f>
        <v>#REF!</v>
      </c>
      <c r="G389" s="256">
        <v>0.43</v>
      </c>
      <c r="H389" s="222" t="e">
        <f>F389*G389</f>
        <v>#REF!</v>
      </c>
      <c r="I389" s="223" t="e">
        <f>(H389*($I$11+#REF!))+H389</f>
        <v>#REF!</v>
      </c>
      <c r="J389" s="810" t="e">
        <f>'тарифы 2018 (1)'!J389</f>
        <v>#REF!</v>
      </c>
      <c r="K389" s="279" t="e">
        <f>ROUND(I389*#REF!*#REF!*#REF!,0)</f>
        <v>#REF!</v>
      </c>
      <c r="L389" s="173">
        <f>'тарифы 2018 (1)'!L389</f>
        <v>252</v>
      </c>
      <c r="M389" s="173">
        <f>'тарифы 2018 (1)'!N389</f>
        <v>163.82930047609725</v>
      </c>
      <c r="N389" s="173">
        <f>'тарифы 2018 (1)'!P389</f>
        <v>315</v>
      </c>
      <c r="O389" s="173">
        <f>'тарифы 2018 (1)'!R389</f>
        <v>216.06393044035602</v>
      </c>
      <c r="P389" s="173">
        <f>'тарифы 2018 (1)'!T389</f>
        <v>379</v>
      </c>
      <c r="Q389" s="173">
        <f>'тарифы 2018 (1)'!V389</f>
        <v>176.27903830557923</v>
      </c>
      <c r="R389" s="173"/>
      <c r="S389" s="173">
        <f>'тарифы 2018 (1)'!Z389</f>
        <v>298.41000000000003</v>
      </c>
      <c r="T389" s="173">
        <f>'тарифы 2018 (1)'!AB389</f>
        <v>392</v>
      </c>
      <c r="U389" s="173"/>
      <c r="V389" s="173">
        <f>'тарифы 2018 (1)'!AF389</f>
        <v>91</v>
      </c>
      <c r="W389" s="173">
        <f>'тарифы 2018 (1)'!AH389</f>
        <v>142.26</v>
      </c>
      <c r="X389" s="173">
        <f>'тарифы 2018 (1)'!AJ389</f>
        <v>144.35</v>
      </c>
      <c r="Y389" s="173"/>
      <c r="Z389" s="173"/>
      <c r="AA389" s="173">
        <f>'тарифы 2018 (1)'!AP389</f>
        <v>228.14</v>
      </c>
      <c r="AB389" s="173">
        <f>'тарифы 2018 (1)'!AR389</f>
        <v>197</v>
      </c>
      <c r="AC389" s="173">
        <f>'тарифы 2018 (1)'!AT389</f>
        <v>186.88</v>
      </c>
      <c r="AD389" s="173">
        <f>'тарифы 2018 (1)'!AV389</f>
        <v>195.20000000000002</v>
      </c>
      <c r="AE389" s="173">
        <f>'тарифы 2018 (1)'!AX389</f>
        <v>98.960059999999999</v>
      </c>
      <c r="AF389" s="173">
        <f>'тарифы 2018 (1)'!AZ389</f>
        <v>234.74576271186442</v>
      </c>
      <c r="AG389" s="173">
        <f>'тарифы 2018 (1)'!BB389</f>
        <v>1576.05</v>
      </c>
      <c r="AH389" s="173">
        <f>'тарифы 2018 (1)'!BD389</f>
        <v>343</v>
      </c>
      <c r="AI389" s="173">
        <f>'тарифы 2018 (1)'!BF389</f>
        <v>191</v>
      </c>
      <c r="AJ389" s="173">
        <f>'тарифы 2018 (1)'!BH389</f>
        <v>215</v>
      </c>
      <c r="AK389" s="173">
        <f>'тарифы 2018 (1)'!BJ389</f>
        <v>136.44</v>
      </c>
      <c r="AL389" s="173">
        <f>'тарифы 2018 (1)'!BL389</f>
        <v>181</v>
      </c>
      <c r="AM389" s="173">
        <f>'тарифы 2018 (1)'!BN389</f>
        <v>135</v>
      </c>
      <c r="AN389" s="173">
        <f>'тарифы 2018 (1)'!BP389</f>
        <v>303.60000000000002</v>
      </c>
      <c r="AO389" s="325">
        <f t="shared" si="31"/>
        <v>271.68832367735587</v>
      </c>
      <c r="AP389" s="300" t="e">
        <f t="shared" si="32"/>
        <v>#REF!</v>
      </c>
    </row>
    <row r="390" spans="1:42" s="195" customFormat="1" ht="12.75" customHeight="1" x14ac:dyDescent="0.25">
      <c r="A390" s="1372"/>
      <c r="B390" s="105"/>
      <c r="C390" s="1376"/>
      <c r="D390" s="1377"/>
      <c r="E390" s="1381"/>
      <c r="F390" s="255"/>
      <c r="G390" s="256"/>
      <c r="H390" s="262"/>
      <c r="I390" s="255"/>
      <c r="J390" s="814" t="e">
        <f>'тарифы 2018 (1)'!J390</f>
        <v>#REF!</v>
      </c>
      <c r="K390" s="289"/>
      <c r="L390" s="173"/>
      <c r="M390" s="173"/>
      <c r="N390" s="173"/>
      <c r="O390" s="173"/>
      <c r="P390" s="173"/>
      <c r="Q390" s="173"/>
      <c r="R390" s="173"/>
      <c r="S390" s="173"/>
      <c r="T390" s="173"/>
      <c r="U390" s="173"/>
      <c r="V390" s="173"/>
      <c r="W390" s="173"/>
      <c r="X390" s="173"/>
      <c r="Y390" s="173"/>
      <c r="Z390" s="173"/>
      <c r="AA390" s="173"/>
      <c r="AB390" s="173"/>
      <c r="AC390" s="173"/>
      <c r="AD390" s="173"/>
      <c r="AE390" s="173"/>
      <c r="AF390" s="173"/>
      <c r="AG390" s="173"/>
      <c r="AH390" s="173"/>
      <c r="AI390" s="173"/>
      <c r="AJ390" s="173"/>
      <c r="AK390" s="173"/>
      <c r="AL390" s="173"/>
      <c r="AM390" s="173"/>
      <c r="AN390" s="173"/>
      <c r="AO390" s="325"/>
      <c r="AP390" s="300"/>
    </row>
    <row r="391" spans="1:42" s="195" customFormat="1" ht="37.5" customHeight="1" x14ac:dyDescent="0.25">
      <c r="A391" s="1372"/>
      <c r="B391" s="105" t="s">
        <v>344</v>
      </c>
      <c r="C391" s="1376"/>
      <c r="D391" s="1377"/>
      <c r="E391" s="1381"/>
      <c r="F391" s="222" t="e">
        <f>#REF!</f>
        <v>#REF!</v>
      </c>
      <c r="G391" s="256">
        <v>0.64</v>
      </c>
      <c r="H391" s="222" t="e">
        <f>F391*G391</f>
        <v>#REF!</v>
      </c>
      <c r="I391" s="223" t="e">
        <f>(H391*($I$11+#REF!))+H391</f>
        <v>#REF!</v>
      </c>
      <c r="J391" s="810" t="e">
        <f>'тарифы 2018 (1)'!J391</f>
        <v>#REF!</v>
      </c>
      <c r="K391" s="279" t="e">
        <f>ROUND(I391*#REF!*#REF!*#REF!,0)</f>
        <v>#REF!</v>
      </c>
      <c r="L391" s="173">
        <f>'тарифы 2018 (1)'!L391</f>
        <v>375</v>
      </c>
      <c r="M391" s="173">
        <f>'тарифы 2018 (1)'!N391</f>
        <v>243.83895884814478</v>
      </c>
      <c r="N391" s="173">
        <f>'тарифы 2018 (1)'!P391</f>
        <v>469</v>
      </c>
      <c r="O391" s="173">
        <f>'тарифы 2018 (1)'!R391</f>
        <v>321.58352437634386</v>
      </c>
      <c r="P391" s="173">
        <f>'тарифы 2018 (1)'!T391</f>
        <v>565</v>
      </c>
      <c r="Q391" s="173">
        <f>'тарифы 2018 (1)'!V391</f>
        <v>262.36880119900167</v>
      </c>
      <c r="R391" s="173"/>
      <c r="S391" s="173">
        <f>'тарифы 2018 (1)'!Z391</f>
        <v>444.15</v>
      </c>
      <c r="T391" s="173">
        <f>'тарифы 2018 (1)'!AB391</f>
        <v>584</v>
      </c>
      <c r="U391" s="173"/>
      <c r="V391" s="173">
        <f>'тарифы 2018 (1)'!AF391</f>
        <v>136</v>
      </c>
      <c r="W391" s="173">
        <f>'тарифы 2018 (1)'!AH391</f>
        <v>211.29</v>
      </c>
      <c r="X391" s="173">
        <f>'тарифы 2018 (1)'!AJ391</f>
        <v>214.43</v>
      </c>
      <c r="Y391" s="173"/>
      <c r="Z391" s="173"/>
      <c r="AA391" s="173">
        <f>'тарифы 2018 (1)'!AP391</f>
        <v>340.13599999999997</v>
      </c>
      <c r="AB391" s="173">
        <f>'тарифы 2018 (1)'!AR391</f>
        <v>293</v>
      </c>
      <c r="AC391" s="173">
        <f>'тарифы 2018 (1)'!AT391</f>
        <v>278.14999999999998</v>
      </c>
      <c r="AD391" s="173">
        <f>'тарифы 2018 (1)'!AV391</f>
        <v>291.2</v>
      </c>
      <c r="AE391" s="173">
        <f>'тарифы 2018 (1)'!AX391</f>
        <v>158.34242</v>
      </c>
      <c r="AF391" s="173">
        <f>'тарифы 2018 (1)'!AZ391</f>
        <v>350</v>
      </c>
      <c r="AG391" s="173">
        <f>'тарифы 2018 (1)'!BB391</f>
        <v>2345.7000000000003</v>
      </c>
      <c r="AH391" s="173">
        <f>'тарифы 2018 (1)'!BD391</f>
        <v>510</v>
      </c>
      <c r="AI391" s="173">
        <f>'тарифы 2018 (1)'!BF391</f>
        <v>284</v>
      </c>
      <c r="AJ391" s="173">
        <f>'тарифы 2018 (1)'!BH391</f>
        <v>321</v>
      </c>
      <c r="AK391" s="173">
        <f>'тарифы 2018 (1)'!BJ391</f>
        <v>203.39</v>
      </c>
      <c r="AL391" s="173">
        <f>'тарифы 2018 (1)'!BL391</f>
        <v>268</v>
      </c>
      <c r="AM391" s="173">
        <f>'тарифы 2018 (1)'!BN391</f>
        <v>201</v>
      </c>
      <c r="AN391" s="173">
        <f>'тарифы 2018 (1)'!BP391</f>
        <v>452.1</v>
      </c>
      <c r="AO391" s="325">
        <f t="shared" si="31"/>
        <v>404.9071881769396</v>
      </c>
      <c r="AP391" s="300" t="e">
        <f t="shared" si="32"/>
        <v>#REF!</v>
      </c>
    </row>
    <row r="392" spans="1:42" s="195" customFormat="1" ht="25.5" customHeight="1" x14ac:dyDescent="0.25">
      <c r="A392" s="1372"/>
      <c r="B392" s="105"/>
      <c r="C392" s="1376"/>
      <c r="D392" s="1377"/>
      <c r="E392" s="1381"/>
      <c r="F392" s="255"/>
      <c r="G392" s="256"/>
      <c r="H392" s="262"/>
      <c r="I392" s="255"/>
      <c r="J392" s="814" t="e">
        <f>'тарифы 2018 (1)'!J392</f>
        <v>#REF!</v>
      </c>
      <c r="K392" s="289"/>
      <c r="L392" s="173"/>
      <c r="M392" s="173"/>
      <c r="N392" s="173"/>
      <c r="O392" s="173"/>
      <c r="P392" s="173"/>
      <c r="Q392" s="173"/>
      <c r="R392" s="173"/>
      <c r="S392" s="173"/>
      <c r="T392" s="173"/>
      <c r="U392" s="173"/>
      <c r="V392" s="173"/>
      <c r="W392" s="173"/>
      <c r="X392" s="173"/>
      <c r="Y392" s="173"/>
      <c r="Z392" s="173"/>
      <c r="AA392" s="173"/>
      <c r="AB392" s="173"/>
      <c r="AC392" s="173"/>
      <c r="AD392" s="173"/>
      <c r="AE392" s="173"/>
      <c r="AF392" s="173"/>
      <c r="AG392" s="173"/>
      <c r="AH392" s="173"/>
      <c r="AI392" s="173"/>
      <c r="AJ392" s="173"/>
      <c r="AK392" s="173"/>
      <c r="AL392" s="173"/>
      <c r="AM392" s="173"/>
      <c r="AN392" s="173"/>
      <c r="AO392" s="325"/>
      <c r="AP392" s="300"/>
    </row>
    <row r="393" spans="1:42" s="195" customFormat="1" ht="37.5" customHeight="1" x14ac:dyDescent="0.25">
      <c r="A393" s="1372"/>
      <c r="B393" s="105" t="s">
        <v>345</v>
      </c>
      <c r="C393" s="1376"/>
      <c r="D393" s="1377"/>
      <c r="E393" s="1381"/>
      <c r="F393" s="222" t="e">
        <f>#REF!</f>
        <v>#REF!</v>
      </c>
      <c r="G393" s="256">
        <v>0.54</v>
      </c>
      <c r="H393" s="222" t="e">
        <f>F393*G393</f>
        <v>#REF!</v>
      </c>
      <c r="I393" s="223" t="e">
        <f>(H393*($I$11+#REF!))+H393</f>
        <v>#REF!</v>
      </c>
      <c r="J393" s="810" t="e">
        <f>'тарифы 2018 (1)'!J393</f>
        <v>#REF!</v>
      </c>
      <c r="K393" s="279" t="e">
        <f>ROUND(I393*#REF!*#REF!*#REF!,0)</f>
        <v>#REF!</v>
      </c>
      <c r="L393" s="173">
        <f>'тарифы 2018 (1)'!L393</f>
        <v>317</v>
      </c>
      <c r="M393" s="173">
        <f>'тарифы 2018 (1)'!N393</f>
        <v>205.73912152812218</v>
      </c>
      <c r="N393" s="173">
        <f>'тарифы 2018 (1)'!P393</f>
        <v>396</v>
      </c>
      <c r="O393" s="173">
        <f>'тарифы 2018 (1)'!R393</f>
        <v>271.33609869254019</v>
      </c>
      <c r="P393" s="173">
        <f>'тарифы 2018 (1)'!T393</f>
        <v>476</v>
      </c>
      <c r="Q393" s="173">
        <f>'тарифы 2018 (1)'!V393</f>
        <v>221.37367601165761</v>
      </c>
      <c r="R393" s="173"/>
      <c r="S393" s="173">
        <f>'тарифы 2018 (1)'!Z393</f>
        <v>374.75</v>
      </c>
      <c r="T393" s="173">
        <f>'тарифы 2018 (1)'!AB393</f>
        <v>492</v>
      </c>
      <c r="U393" s="173"/>
      <c r="V393" s="173">
        <f>'тарифы 2018 (1)'!AF393</f>
        <v>114</v>
      </c>
      <c r="W393" s="173">
        <f>'тарифы 2018 (1)'!AH393</f>
        <v>177.82</v>
      </c>
      <c r="X393" s="173">
        <f>'тарифы 2018 (1)'!AJ393</f>
        <v>180.96</v>
      </c>
      <c r="Y393" s="173"/>
      <c r="Z393" s="173"/>
      <c r="AA393" s="173">
        <f>'тарифы 2018 (1)'!AP393</f>
        <v>286.21199999999999</v>
      </c>
      <c r="AB393" s="173">
        <f>'тарифы 2018 (1)'!AR393</f>
        <v>247</v>
      </c>
      <c r="AC393" s="173">
        <f>'тарифы 2018 (1)'!AT393</f>
        <v>234.69</v>
      </c>
      <c r="AD393" s="173">
        <f>'тарифы 2018 (1)'!AV393</f>
        <v>244.8</v>
      </c>
      <c r="AE393" s="173">
        <f>'тарифы 2018 (1)'!AX393</f>
        <v>105.55810000000001</v>
      </c>
      <c r="AF393" s="173">
        <f>'тарифы 2018 (1)'!AZ393</f>
        <v>296.61016949152543</v>
      </c>
      <c r="AG393" s="173">
        <f>'тарифы 2018 (1)'!BB393</f>
        <v>1979.25</v>
      </c>
      <c r="AH393" s="173">
        <f>'тарифы 2018 (1)'!BD393</f>
        <v>431</v>
      </c>
      <c r="AI393" s="173">
        <f>'тарифы 2018 (1)'!BF393</f>
        <v>240</v>
      </c>
      <c r="AJ393" s="173">
        <f>'тарифы 2018 (1)'!BH393</f>
        <v>271</v>
      </c>
      <c r="AK393" s="173">
        <f>'тарифы 2018 (1)'!BJ393</f>
        <v>171.19</v>
      </c>
      <c r="AL393" s="173">
        <f>'тарифы 2018 (1)'!BL393</f>
        <v>227</v>
      </c>
      <c r="AM393" s="173">
        <f>'тарифы 2018 (1)'!BN393</f>
        <v>170</v>
      </c>
      <c r="AN393" s="173">
        <f>'тарифы 2018 (1)'!BP393</f>
        <v>381.70000000000005</v>
      </c>
      <c r="AO393" s="325">
        <f t="shared" si="31"/>
        <v>340.51956662895384</v>
      </c>
      <c r="AP393" s="300" t="e">
        <f t="shared" si="32"/>
        <v>#REF!</v>
      </c>
    </row>
    <row r="394" spans="1:42" s="195" customFormat="1" ht="24" customHeight="1" x14ac:dyDescent="0.25">
      <c r="A394" s="1372"/>
      <c r="B394" s="105"/>
      <c r="C394" s="1376"/>
      <c r="D394" s="1377"/>
      <c r="E394" s="1381"/>
      <c r="F394" s="255"/>
      <c r="G394" s="256"/>
      <c r="H394" s="262"/>
      <c r="I394" s="255"/>
      <c r="J394" s="814" t="e">
        <f>'тарифы 2018 (1)'!J394</f>
        <v>#REF!</v>
      </c>
      <c r="K394" s="289"/>
      <c r="L394" s="173"/>
      <c r="M394" s="173"/>
      <c r="N394" s="173"/>
      <c r="O394" s="173"/>
      <c r="P394" s="173"/>
      <c r="Q394" s="173"/>
      <c r="R394" s="173"/>
      <c r="S394" s="173"/>
      <c r="T394" s="173"/>
      <c r="U394" s="173"/>
      <c r="V394" s="173"/>
      <c r="W394" s="173"/>
      <c r="X394" s="173"/>
      <c r="Y394" s="173"/>
      <c r="Z394" s="173"/>
      <c r="AA394" s="173"/>
      <c r="AB394" s="173"/>
      <c r="AC394" s="173"/>
      <c r="AD394" s="173"/>
      <c r="AE394" s="173"/>
      <c r="AF394" s="173"/>
      <c r="AG394" s="173"/>
      <c r="AH394" s="173"/>
      <c r="AI394" s="173"/>
      <c r="AJ394" s="173"/>
      <c r="AK394" s="173"/>
      <c r="AL394" s="173"/>
      <c r="AM394" s="173"/>
      <c r="AN394" s="173"/>
      <c r="AO394" s="325"/>
      <c r="AP394" s="300"/>
    </row>
    <row r="395" spans="1:42" s="195" customFormat="1" ht="37.5" customHeight="1" x14ac:dyDescent="0.25">
      <c r="A395" s="1372"/>
      <c r="B395" s="105" t="s">
        <v>346</v>
      </c>
      <c r="C395" s="1376"/>
      <c r="D395" s="1377"/>
      <c r="E395" s="1381"/>
      <c r="F395" s="222" t="e">
        <f>#REF!</f>
        <v>#REF!</v>
      </c>
      <c r="G395" s="256">
        <v>0.32</v>
      </c>
      <c r="H395" s="222" t="e">
        <f>F395*G395</f>
        <v>#REF!</v>
      </c>
      <c r="I395" s="223" t="e">
        <f>(H395*($I$11+#REF!))+H395</f>
        <v>#REF!</v>
      </c>
      <c r="J395" s="810" t="e">
        <f>'тарифы 2018 (1)'!J395</f>
        <v>#REF!</v>
      </c>
      <c r="K395" s="279" t="e">
        <f>ROUND(I395*#REF!*#REF!*#REF!,0)</f>
        <v>#REF!</v>
      </c>
      <c r="L395" s="173">
        <f>'тарифы 2018 (1)'!L395</f>
        <v>188</v>
      </c>
      <c r="M395" s="173">
        <f>'тарифы 2018 (1)'!N395</f>
        <v>121.91947942407239</v>
      </c>
      <c r="N395" s="173">
        <f>'тарифы 2018 (1)'!P395</f>
        <v>235</v>
      </c>
      <c r="O395" s="173">
        <f>'тарифы 2018 (1)'!R395</f>
        <v>160.79176218817193</v>
      </c>
      <c r="P395" s="173">
        <f>'тарифы 2018 (1)'!T395</f>
        <v>282</v>
      </c>
      <c r="Q395" s="173">
        <f>'тарифы 2018 (1)'!V395</f>
        <v>131.18440059950083</v>
      </c>
      <c r="R395" s="173"/>
      <c r="S395" s="173">
        <f>'тарифы 2018 (1)'!Z395</f>
        <v>222.07</v>
      </c>
      <c r="T395" s="173">
        <f>'тарифы 2018 (1)'!AB395</f>
        <v>291</v>
      </c>
      <c r="U395" s="173"/>
      <c r="V395" s="173">
        <f>'тарифы 2018 (1)'!AF395</f>
        <v>68</v>
      </c>
      <c r="W395" s="173">
        <f>'тарифы 2018 (1)'!AH395</f>
        <v>105.65</v>
      </c>
      <c r="X395" s="173">
        <f>'тарифы 2018 (1)'!AJ395</f>
        <v>106.69</v>
      </c>
      <c r="Y395" s="173"/>
      <c r="Z395" s="173"/>
      <c r="AA395" s="173">
        <f>'тарифы 2018 (1)'!AP395</f>
        <v>170.06799999999998</v>
      </c>
      <c r="AB395" s="173">
        <f>'тарифы 2018 (1)'!AR395</f>
        <v>146</v>
      </c>
      <c r="AC395" s="173">
        <f>'тарифы 2018 (1)'!AT395</f>
        <v>139.08000000000001</v>
      </c>
      <c r="AD395" s="173">
        <f>'тарифы 2018 (1)'!AV395</f>
        <v>145.6</v>
      </c>
      <c r="AE395" s="173">
        <f>'тарифы 2018 (1)'!AX395</f>
        <v>52.773780000000002</v>
      </c>
      <c r="AF395" s="173">
        <f>'тарифы 2018 (1)'!AZ395</f>
        <v>172.88135593220341</v>
      </c>
      <c r="AG395" s="173">
        <f>'тарифы 2018 (1)'!BB395</f>
        <v>1172.8500000000001</v>
      </c>
      <c r="AH395" s="173">
        <f>'тарифы 2018 (1)'!BD395</f>
        <v>255</v>
      </c>
      <c r="AI395" s="173">
        <f>'тарифы 2018 (1)'!BF395</f>
        <v>142</v>
      </c>
      <c r="AJ395" s="173">
        <f>'тарифы 2018 (1)'!BH395</f>
        <v>160</v>
      </c>
      <c r="AK395" s="173">
        <f>'тарифы 2018 (1)'!BJ395</f>
        <v>101.69</v>
      </c>
      <c r="AL395" s="173">
        <f>'тарифы 2018 (1)'!BL395</f>
        <v>135</v>
      </c>
      <c r="AM395" s="173">
        <f>'тарифы 2018 (1)'!BN395</f>
        <v>101</v>
      </c>
      <c r="AN395" s="173">
        <f>'тарифы 2018 (1)'!BP395</f>
        <v>226.60000000000002</v>
      </c>
      <c r="AO395" s="325">
        <f t="shared" si="31"/>
        <v>201.31395112575797</v>
      </c>
      <c r="AP395" s="300" t="e">
        <f t="shared" si="32"/>
        <v>#REF!</v>
      </c>
    </row>
    <row r="396" spans="1:42" s="195" customFormat="1" ht="15.75" customHeight="1" x14ac:dyDescent="0.25">
      <c r="A396" s="1372"/>
      <c r="B396" s="105"/>
      <c r="C396" s="1376"/>
      <c r="D396" s="1377"/>
      <c r="E396" s="1381"/>
      <c r="F396" s="255"/>
      <c r="G396" s="256"/>
      <c r="H396" s="262"/>
      <c r="I396" s="255"/>
      <c r="J396" s="814" t="e">
        <f>'тарифы 2018 (1)'!J396</f>
        <v>#REF!</v>
      </c>
      <c r="K396" s="289"/>
      <c r="L396" s="173"/>
      <c r="M396" s="173"/>
      <c r="N396" s="173"/>
      <c r="O396" s="173"/>
      <c r="P396" s="173"/>
      <c r="Q396" s="173"/>
      <c r="R396" s="173"/>
      <c r="S396" s="173"/>
      <c r="T396" s="173"/>
      <c r="U396" s="173"/>
      <c r="V396" s="173"/>
      <c r="W396" s="173"/>
      <c r="X396" s="173"/>
      <c r="Y396" s="173"/>
      <c r="Z396" s="173"/>
      <c r="AA396" s="173"/>
      <c r="AB396" s="173"/>
      <c r="AC396" s="173"/>
      <c r="AD396" s="173"/>
      <c r="AE396" s="173"/>
      <c r="AF396" s="173"/>
      <c r="AG396" s="173"/>
      <c r="AH396" s="173"/>
      <c r="AI396" s="173"/>
      <c r="AJ396" s="173"/>
      <c r="AK396" s="173"/>
      <c r="AL396" s="173"/>
      <c r="AM396" s="173"/>
      <c r="AN396" s="173"/>
      <c r="AO396" s="325"/>
      <c r="AP396" s="300"/>
    </row>
    <row r="397" spans="1:42" s="195" customFormat="1" ht="37.5" customHeight="1" x14ac:dyDescent="0.25">
      <c r="A397" s="1372"/>
      <c r="B397" s="105" t="s">
        <v>347</v>
      </c>
      <c r="C397" s="1376"/>
      <c r="D397" s="1377"/>
      <c r="E397" s="1381"/>
      <c r="F397" s="222" t="e">
        <f>#REF!</f>
        <v>#REF!</v>
      </c>
      <c r="G397" s="256">
        <v>0.04</v>
      </c>
      <c r="H397" s="222" t="e">
        <f>F397*G397</f>
        <v>#REF!</v>
      </c>
      <c r="I397" s="223" t="e">
        <f>(H397*($I$11+#REF!))+H397</f>
        <v>#REF!</v>
      </c>
      <c r="J397" s="810" t="e">
        <f>'тарифы 2018 (1)'!J397</f>
        <v>#REF!</v>
      </c>
      <c r="K397" s="279" t="e">
        <f>ROUND((I397*#REF!*#REF!*#REF!),0)</f>
        <v>#REF!</v>
      </c>
      <c r="L397" s="173">
        <f>'тарифы 2018 (1)'!L397</f>
        <v>23</v>
      </c>
      <c r="M397" s="173">
        <f>'тарифы 2018 (1)'!N397</f>
        <v>15.239934928009049</v>
      </c>
      <c r="N397" s="173">
        <f>'тарифы 2018 (1)'!P397</f>
        <v>29</v>
      </c>
      <c r="O397" s="173">
        <f>'тарифы 2018 (1)'!R397</f>
        <v>20.098970273521491</v>
      </c>
      <c r="P397" s="173">
        <f>'тарифы 2018 (1)'!T397</f>
        <v>35</v>
      </c>
      <c r="Q397" s="173">
        <f>'тарифы 2018 (1)'!V397</f>
        <v>16.398050074937604</v>
      </c>
      <c r="R397" s="173"/>
      <c r="S397" s="173">
        <f>'тарифы 2018 (1)'!Z397</f>
        <v>27.76</v>
      </c>
      <c r="T397" s="173">
        <f>'тарифы 2018 (1)'!AB397</f>
        <v>37</v>
      </c>
      <c r="U397" s="173"/>
      <c r="V397" s="173">
        <f>'тарифы 2018 (1)'!AF397</f>
        <v>8</v>
      </c>
      <c r="W397" s="173">
        <f>'тарифы 2018 (1)'!AH397</f>
        <v>13.6</v>
      </c>
      <c r="X397" s="173">
        <f>'тарифы 2018 (1)'!AJ397</f>
        <v>13.6</v>
      </c>
      <c r="Y397" s="173"/>
      <c r="Z397" s="173"/>
      <c r="AA397" s="173">
        <f>'тарифы 2018 (1)'!AP397</f>
        <v>20.74</v>
      </c>
      <c r="AB397" s="173">
        <f>'тарифы 2018 (1)'!AR397</f>
        <v>18</v>
      </c>
      <c r="AC397" s="173">
        <f>'тарифы 2018 (1)'!AT397</f>
        <v>17.38</v>
      </c>
      <c r="AD397" s="173">
        <f>'тарифы 2018 (1)'!AV397</f>
        <v>17.600000000000001</v>
      </c>
      <c r="AE397" s="173">
        <f>'тарифы 2018 (1)'!AX397</f>
        <v>13</v>
      </c>
      <c r="AF397" s="173">
        <f>'тарифы 2018 (1)'!AZ397</f>
        <v>22.033898305084747</v>
      </c>
      <c r="AG397" s="173">
        <f>'тарифы 2018 (1)'!BB397</f>
        <v>147</v>
      </c>
      <c r="AH397" s="173">
        <f>'тарифы 2018 (1)'!BD397</f>
        <v>32</v>
      </c>
      <c r="AI397" s="173">
        <f>'тарифы 2018 (1)'!BF397</f>
        <v>18</v>
      </c>
      <c r="AJ397" s="173">
        <f>'тарифы 2018 (1)'!BH397</f>
        <v>20</v>
      </c>
      <c r="AK397" s="173">
        <f>'тарифы 2018 (1)'!BJ397</f>
        <v>12.71</v>
      </c>
      <c r="AL397" s="173">
        <f>'тарифы 2018 (1)'!BL397</f>
        <v>17</v>
      </c>
      <c r="AM397" s="173">
        <f>'тарифы 2018 (1)'!BN397</f>
        <v>13</v>
      </c>
      <c r="AN397" s="173">
        <f>'тарифы 2018 (1)'!BP397</f>
        <v>28.6</v>
      </c>
      <c r="AO397" s="325">
        <f t="shared" si="31"/>
        <v>25.430434143262115</v>
      </c>
      <c r="AP397" s="300" t="e">
        <f t="shared" si="32"/>
        <v>#REF!</v>
      </c>
    </row>
    <row r="398" spans="1:42" s="195" customFormat="1" ht="15.75" customHeight="1" thickBot="1" x14ac:dyDescent="0.3">
      <c r="A398" s="1373"/>
      <c r="B398" s="258"/>
      <c r="C398" s="1378"/>
      <c r="D398" s="1379"/>
      <c r="E398" s="1382"/>
      <c r="F398" s="259"/>
      <c r="G398" s="260"/>
      <c r="H398" s="263"/>
      <c r="I398" s="259"/>
      <c r="J398" s="815"/>
      <c r="K398" s="291"/>
      <c r="L398" s="173"/>
      <c r="M398" s="173"/>
      <c r="N398" s="173"/>
      <c r="O398" s="173"/>
      <c r="P398" s="173"/>
      <c r="Q398" s="173"/>
      <c r="R398" s="173"/>
      <c r="S398" s="173"/>
      <c r="T398" s="173"/>
      <c r="U398" s="173"/>
      <c r="V398" s="173"/>
      <c r="W398" s="173"/>
      <c r="X398" s="173"/>
      <c r="Y398" s="173"/>
      <c r="Z398" s="173"/>
      <c r="AA398" s="173"/>
      <c r="AB398" s="173"/>
      <c r="AC398" s="173"/>
      <c r="AD398" s="173"/>
      <c r="AE398" s="173"/>
      <c r="AF398" s="173"/>
      <c r="AG398" s="173"/>
      <c r="AH398" s="173"/>
      <c r="AI398" s="173"/>
      <c r="AJ398" s="173"/>
      <c r="AK398" s="173"/>
      <c r="AL398" s="173"/>
      <c r="AM398" s="173"/>
      <c r="AN398" s="173"/>
      <c r="AO398" s="325"/>
      <c r="AP398" s="300"/>
    </row>
    <row r="399" spans="1:42" s="298" customFormat="1" ht="22.5" customHeight="1" outlineLevel="1" x14ac:dyDescent="0.2">
      <c r="A399" s="315"/>
      <c r="B399" s="298" t="s">
        <v>506</v>
      </c>
      <c r="J399" s="317" t="e">
        <f>AVERAGE(J15:J398)</f>
        <v>#REF!</v>
      </c>
      <c r="K399" s="317" t="e">
        <f>AVERAGE(K15:K398)</f>
        <v>#REF!</v>
      </c>
      <c r="L399" s="327" t="e">
        <f>AVERAGE(L15:L398)</f>
        <v>#REF!</v>
      </c>
      <c r="M399" s="327" t="e">
        <f t="shared" ref="M399:AN399" si="33">AVERAGE(M15:M398)</f>
        <v>#REF!</v>
      </c>
      <c r="N399" s="327" t="e">
        <f t="shared" si="33"/>
        <v>#REF!</v>
      </c>
      <c r="O399" s="327" t="e">
        <f t="shared" si="33"/>
        <v>#REF!</v>
      </c>
      <c r="P399" s="327" t="e">
        <f t="shared" si="33"/>
        <v>#REF!</v>
      </c>
      <c r="Q399" s="327" t="e">
        <f t="shared" si="33"/>
        <v>#REF!</v>
      </c>
      <c r="R399" s="327" t="e">
        <f t="shared" si="33"/>
        <v>#REF!</v>
      </c>
      <c r="S399" s="327" t="e">
        <f t="shared" si="33"/>
        <v>#REF!</v>
      </c>
      <c r="T399" s="327" t="e">
        <f t="shared" si="33"/>
        <v>#REF!</v>
      </c>
      <c r="U399" s="327" t="e">
        <f t="shared" si="33"/>
        <v>#REF!</v>
      </c>
      <c r="V399" s="327" t="e">
        <f t="shared" si="33"/>
        <v>#REF!</v>
      </c>
      <c r="W399" s="327" t="e">
        <f t="shared" si="33"/>
        <v>#REF!</v>
      </c>
      <c r="X399" s="327" t="e">
        <f t="shared" si="33"/>
        <v>#REF!</v>
      </c>
      <c r="Y399" s="327" t="e">
        <f t="shared" si="33"/>
        <v>#REF!</v>
      </c>
      <c r="Z399" s="327" t="e">
        <f t="shared" si="33"/>
        <v>#REF!</v>
      </c>
      <c r="AA399" s="327" t="e">
        <f t="shared" si="33"/>
        <v>#REF!</v>
      </c>
      <c r="AB399" s="327" t="e">
        <f t="shared" si="33"/>
        <v>#REF!</v>
      </c>
      <c r="AC399" s="327" t="e">
        <f t="shared" si="33"/>
        <v>#REF!</v>
      </c>
      <c r="AD399" s="327" t="e">
        <f t="shared" si="33"/>
        <v>#REF!</v>
      </c>
      <c r="AE399" s="327" t="e">
        <f t="shared" si="33"/>
        <v>#REF!</v>
      </c>
      <c r="AF399" s="327" t="e">
        <f t="shared" si="33"/>
        <v>#REF!</v>
      </c>
      <c r="AG399" s="327" t="e">
        <f t="shared" si="33"/>
        <v>#REF!</v>
      </c>
      <c r="AH399" s="327" t="e">
        <f t="shared" si="33"/>
        <v>#REF!</v>
      </c>
      <c r="AI399" s="327" t="e">
        <f t="shared" si="33"/>
        <v>#REF!</v>
      </c>
      <c r="AJ399" s="327" t="e">
        <f t="shared" si="33"/>
        <v>#REF!</v>
      </c>
      <c r="AK399" s="327" t="e">
        <f t="shared" si="33"/>
        <v>#REF!</v>
      </c>
      <c r="AL399" s="327" t="e">
        <f t="shared" si="33"/>
        <v>#REF!</v>
      </c>
      <c r="AM399" s="327" t="e">
        <f t="shared" si="33"/>
        <v>#REF!</v>
      </c>
      <c r="AN399" s="327" t="e">
        <f t="shared" si="33"/>
        <v>#REF!</v>
      </c>
      <c r="AO399" s="326" t="e">
        <f>AVERAGE(L399:AN399)</f>
        <v>#REF!</v>
      </c>
      <c r="AP399" s="311" t="e">
        <f>AO399*100/J399</f>
        <v>#REF!</v>
      </c>
    </row>
    <row r="400" spans="1:42" s="298" customFormat="1" ht="22.5" customHeight="1" outlineLevel="1" x14ac:dyDescent="0.2">
      <c r="A400" s="314"/>
      <c r="B400" s="314" t="s">
        <v>507</v>
      </c>
      <c r="C400" s="314"/>
      <c r="D400" s="314"/>
      <c r="E400" s="314"/>
      <c r="F400" s="314"/>
      <c r="G400" s="314"/>
      <c r="H400" s="314"/>
      <c r="J400" s="315"/>
      <c r="K400" s="318">
        <v>1</v>
      </c>
      <c r="L400" s="316" t="e">
        <f>L399/$J$399</f>
        <v>#REF!</v>
      </c>
      <c r="M400" s="316" t="e">
        <f t="shared" ref="M400:AN400" si="34">M399/$J$399</f>
        <v>#REF!</v>
      </c>
      <c r="N400" s="316" t="e">
        <f t="shared" si="34"/>
        <v>#REF!</v>
      </c>
      <c r="O400" s="316" t="e">
        <f t="shared" si="34"/>
        <v>#REF!</v>
      </c>
      <c r="P400" s="316" t="e">
        <f t="shared" si="34"/>
        <v>#REF!</v>
      </c>
      <c r="Q400" s="316" t="e">
        <f t="shared" si="34"/>
        <v>#REF!</v>
      </c>
      <c r="R400" s="316" t="e">
        <f t="shared" si="34"/>
        <v>#REF!</v>
      </c>
      <c r="S400" s="316" t="e">
        <f t="shared" si="34"/>
        <v>#REF!</v>
      </c>
      <c r="T400" s="316" t="e">
        <f>T399/$J$399</f>
        <v>#REF!</v>
      </c>
      <c r="U400" s="316" t="e">
        <f t="shared" si="34"/>
        <v>#REF!</v>
      </c>
      <c r="V400" s="316" t="e">
        <f t="shared" si="34"/>
        <v>#REF!</v>
      </c>
      <c r="W400" s="316" t="e">
        <f t="shared" si="34"/>
        <v>#REF!</v>
      </c>
      <c r="X400" s="316" t="e">
        <f t="shared" si="34"/>
        <v>#REF!</v>
      </c>
      <c r="Y400" s="316" t="e">
        <f t="shared" si="34"/>
        <v>#REF!</v>
      </c>
      <c r="Z400" s="316" t="e">
        <f t="shared" si="34"/>
        <v>#REF!</v>
      </c>
      <c r="AA400" s="316" t="e">
        <f t="shared" si="34"/>
        <v>#REF!</v>
      </c>
      <c r="AB400" s="316" t="e">
        <f t="shared" si="34"/>
        <v>#REF!</v>
      </c>
      <c r="AC400" s="316" t="e">
        <f t="shared" si="34"/>
        <v>#REF!</v>
      </c>
      <c r="AD400" s="316" t="e">
        <f t="shared" si="34"/>
        <v>#REF!</v>
      </c>
      <c r="AE400" s="316" t="e">
        <f t="shared" si="34"/>
        <v>#REF!</v>
      </c>
      <c r="AF400" s="316" t="e">
        <f t="shared" si="34"/>
        <v>#REF!</v>
      </c>
      <c r="AG400" s="316" t="e">
        <f t="shared" si="34"/>
        <v>#REF!</v>
      </c>
      <c r="AH400" s="316" t="e">
        <f t="shared" si="34"/>
        <v>#REF!</v>
      </c>
      <c r="AI400" s="316" t="e">
        <f t="shared" si="34"/>
        <v>#REF!</v>
      </c>
      <c r="AJ400" s="316" t="e">
        <f t="shared" si="34"/>
        <v>#REF!</v>
      </c>
      <c r="AK400" s="316" t="e">
        <f t="shared" si="34"/>
        <v>#REF!</v>
      </c>
      <c r="AL400" s="316" t="e">
        <f t="shared" si="34"/>
        <v>#REF!</v>
      </c>
      <c r="AM400" s="316" t="e">
        <f t="shared" si="34"/>
        <v>#REF!</v>
      </c>
      <c r="AN400" s="316" t="e">
        <f t="shared" si="34"/>
        <v>#REF!</v>
      </c>
      <c r="AO400" s="316"/>
    </row>
    <row r="401" spans="1:42" s="6" customFormat="1" ht="22.5" customHeight="1" x14ac:dyDescent="0.25">
      <c r="A401" s="1368"/>
      <c r="B401" s="1368"/>
      <c r="C401" s="1368"/>
      <c r="D401" s="1368"/>
      <c r="E401" s="1368"/>
      <c r="F401" s="1368"/>
      <c r="G401" s="1368"/>
      <c r="H401" s="1368"/>
      <c r="I401" s="1368"/>
      <c r="J401" s="1368"/>
      <c r="K401" s="1368"/>
    </row>
    <row r="402" spans="1:42" s="450" customFormat="1" ht="22.5" customHeight="1" x14ac:dyDescent="0.25">
      <c r="A402" s="816" t="s">
        <v>594</v>
      </c>
      <c r="B402" s="816"/>
      <c r="C402" s="790"/>
      <c r="D402" s="790"/>
      <c r="E402" s="790"/>
      <c r="F402" s="790"/>
      <c r="G402" s="790"/>
      <c r="H402" s="790"/>
      <c r="I402" s="790"/>
      <c r="J402" s="817" t="e">
        <f>SUBTOTAL(101,J37:J72)</f>
        <v>#REF!</v>
      </c>
      <c r="K402" s="791" t="e">
        <f>SUBTOTAL(101,K37:K72)</f>
        <v>#REF!</v>
      </c>
      <c r="L402" s="1061" t="e">
        <f>SUBTOTAL(101,L37:L72)</f>
        <v>#REF!</v>
      </c>
      <c r="M402" s="1061" t="e">
        <f t="shared" ref="M402:AN402" si="35">SUBTOTAL(101,M37:M72)</f>
        <v>#REF!</v>
      </c>
      <c r="N402" s="1061" t="e">
        <f t="shared" si="35"/>
        <v>#REF!</v>
      </c>
      <c r="O402" s="1061" t="e">
        <f t="shared" si="35"/>
        <v>#REF!</v>
      </c>
      <c r="P402" s="1061" t="e">
        <f t="shared" si="35"/>
        <v>#REF!</v>
      </c>
      <c r="Q402" s="1061" t="e">
        <f t="shared" si="35"/>
        <v>#REF!</v>
      </c>
      <c r="R402" s="1061" t="e">
        <f t="shared" si="35"/>
        <v>#REF!</v>
      </c>
      <c r="S402" s="1061" t="e">
        <f t="shared" si="35"/>
        <v>#REF!</v>
      </c>
      <c r="T402" s="1061" t="e">
        <f t="shared" si="35"/>
        <v>#REF!</v>
      </c>
      <c r="U402" s="1061" t="e">
        <f t="shared" si="35"/>
        <v>#REF!</v>
      </c>
      <c r="V402" s="1061" t="e">
        <f t="shared" si="35"/>
        <v>#REF!</v>
      </c>
      <c r="W402" s="1061" t="e">
        <f t="shared" si="35"/>
        <v>#REF!</v>
      </c>
      <c r="X402" s="1061" t="e">
        <f t="shared" si="35"/>
        <v>#REF!</v>
      </c>
      <c r="Y402" s="1061" t="e">
        <f t="shared" si="35"/>
        <v>#REF!</v>
      </c>
      <c r="Z402" s="1061" t="e">
        <f t="shared" si="35"/>
        <v>#REF!</v>
      </c>
      <c r="AA402" s="1061" t="e">
        <f t="shared" si="35"/>
        <v>#REF!</v>
      </c>
      <c r="AB402" s="1061" t="e">
        <f t="shared" si="35"/>
        <v>#REF!</v>
      </c>
      <c r="AC402" s="1061" t="e">
        <f t="shared" si="35"/>
        <v>#REF!</v>
      </c>
      <c r="AD402" s="1061" t="e">
        <f t="shared" si="35"/>
        <v>#REF!</v>
      </c>
      <c r="AE402" s="1061" t="e">
        <f t="shared" si="35"/>
        <v>#REF!</v>
      </c>
      <c r="AF402" s="1061" t="e">
        <f t="shared" si="35"/>
        <v>#REF!</v>
      </c>
      <c r="AG402" s="1061" t="e">
        <f t="shared" si="35"/>
        <v>#REF!</v>
      </c>
      <c r="AH402" s="1061" t="e">
        <f t="shared" si="35"/>
        <v>#REF!</v>
      </c>
      <c r="AI402" s="1061" t="e">
        <f t="shared" si="35"/>
        <v>#REF!</v>
      </c>
      <c r="AJ402" s="1061" t="e">
        <f t="shared" si="35"/>
        <v>#REF!</v>
      </c>
      <c r="AK402" s="1061" t="e">
        <f t="shared" si="35"/>
        <v>#REF!</v>
      </c>
      <c r="AL402" s="1061" t="e">
        <f t="shared" si="35"/>
        <v>#REF!</v>
      </c>
      <c r="AM402" s="1061" t="e">
        <f t="shared" si="35"/>
        <v>#REF!</v>
      </c>
      <c r="AN402" s="1061" t="e">
        <f t="shared" si="35"/>
        <v>#REF!</v>
      </c>
      <c r="AO402" s="1059" t="e">
        <f>SUBTOTAL(101,AO37:AO72)</f>
        <v>#REF!</v>
      </c>
    </row>
    <row r="403" spans="1:42" s="450" customFormat="1" ht="22.5" customHeight="1" thickBot="1" x14ac:dyDescent="0.3">
      <c r="A403" s="1496" t="s">
        <v>593</v>
      </c>
      <c r="B403" s="1496"/>
      <c r="C403" s="792"/>
      <c r="D403" s="792"/>
      <c r="E403" s="792"/>
      <c r="F403" s="792"/>
      <c r="G403" s="792"/>
      <c r="H403" s="792"/>
      <c r="I403" s="792"/>
      <c r="J403" s="856" t="e">
        <f>J402/$AO$402</f>
        <v>#REF!</v>
      </c>
      <c r="K403" s="793" t="e">
        <f>K402/$AO$402</f>
        <v>#REF!</v>
      </c>
      <c r="L403" s="1060" t="e">
        <f>L402/$AO$402</f>
        <v>#REF!</v>
      </c>
      <c r="M403" s="1060" t="e">
        <f t="shared" ref="M403:AM403" si="36">M402/$AO$402</f>
        <v>#REF!</v>
      </c>
      <c r="N403" s="1060" t="e">
        <f t="shared" si="36"/>
        <v>#REF!</v>
      </c>
      <c r="O403" s="1060" t="e">
        <f>O402/$AO$402</f>
        <v>#REF!</v>
      </c>
      <c r="P403" s="1060" t="e">
        <f t="shared" si="36"/>
        <v>#REF!</v>
      </c>
      <c r="Q403" s="1060" t="e">
        <f>Q402/$AO$402</f>
        <v>#REF!</v>
      </c>
      <c r="R403" s="1060" t="e">
        <f t="shared" si="36"/>
        <v>#REF!</v>
      </c>
      <c r="S403" s="1060" t="e">
        <f t="shared" si="36"/>
        <v>#REF!</v>
      </c>
      <c r="T403" s="1060" t="e">
        <f t="shared" si="36"/>
        <v>#REF!</v>
      </c>
      <c r="U403" s="1060" t="e">
        <f t="shared" si="36"/>
        <v>#REF!</v>
      </c>
      <c r="V403" s="1060" t="e">
        <f t="shared" si="36"/>
        <v>#REF!</v>
      </c>
      <c r="W403" s="1060" t="e">
        <f t="shared" si="36"/>
        <v>#REF!</v>
      </c>
      <c r="X403" s="1060" t="e">
        <f t="shared" si="36"/>
        <v>#REF!</v>
      </c>
      <c r="Y403" s="1060" t="e">
        <f t="shared" si="36"/>
        <v>#REF!</v>
      </c>
      <c r="Z403" s="1060" t="e">
        <f t="shared" si="36"/>
        <v>#REF!</v>
      </c>
      <c r="AA403" s="1060" t="e">
        <f t="shared" si="36"/>
        <v>#REF!</v>
      </c>
      <c r="AB403" s="1060" t="e">
        <f t="shared" si="36"/>
        <v>#REF!</v>
      </c>
      <c r="AC403" s="1060" t="e">
        <f t="shared" si="36"/>
        <v>#REF!</v>
      </c>
      <c r="AD403" s="1060" t="e">
        <f t="shared" si="36"/>
        <v>#REF!</v>
      </c>
      <c r="AE403" s="1060" t="e">
        <f t="shared" si="36"/>
        <v>#REF!</v>
      </c>
      <c r="AF403" s="1060" t="e">
        <f t="shared" si="36"/>
        <v>#REF!</v>
      </c>
      <c r="AG403" s="1060" t="e">
        <f t="shared" si="36"/>
        <v>#REF!</v>
      </c>
      <c r="AH403" s="1060" t="e">
        <f t="shared" si="36"/>
        <v>#REF!</v>
      </c>
      <c r="AI403" s="1060" t="e">
        <f t="shared" si="36"/>
        <v>#REF!</v>
      </c>
      <c r="AJ403" s="1060" t="e">
        <f t="shared" si="36"/>
        <v>#REF!</v>
      </c>
      <c r="AK403" s="1060" t="e">
        <f t="shared" si="36"/>
        <v>#REF!</v>
      </c>
      <c r="AL403" s="1060" t="e">
        <f t="shared" si="36"/>
        <v>#REF!</v>
      </c>
      <c r="AM403" s="1060" t="e">
        <f t="shared" si="36"/>
        <v>#REF!</v>
      </c>
      <c r="AN403" s="1060" t="e">
        <f>AN402/$AO$402</f>
        <v>#REF!</v>
      </c>
      <c r="AO403" s="793" t="e">
        <f>AO402/$AO$402</f>
        <v>#REF!</v>
      </c>
    </row>
    <row r="404" spans="1:42" s="6" customFormat="1" ht="22.5" customHeight="1" thickBot="1" x14ac:dyDescent="0.3">
      <c r="A404" s="87"/>
      <c r="B404" s="49"/>
      <c r="C404" s="49"/>
      <c r="D404" s="49"/>
      <c r="E404" s="49"/>
      <c r="G404" s="49"/>
      <c r="J404" s="87"/>
      <c r="AP404" s="454" t="e">
        <f>SUM(L403:AN403)</f>
        <v>#REF!</v>
      </c>
    </row>
    <row r="405" spans="1:42" s="6" customFormat="1" ht="22.5" customHeight="1" x14ac:dyDescent="0.25">
      <c r="A405" s="87"/>
      <c r="B405" s="49"/>
      <c r="C405" s="49"/>
      <c r="D405" s="49"/>
      <c r="E405" s="49"/>
      <c r="G405" s="49"/>
      <c r="J405" s="87"/>
    </row>
    <row r="406" spans="1:42" s="6" customFormat="1" ht="22.5" customHeight="1" x14ac:dyDescent="0.25">
      <c r="A406" s="87"/>
      <c r="J406" s="87"/>
    </row>
    <row r="407" spans="1:42" s="6" customFormat="1" ht="22.5" customHeight="1" x14ac:dyDescent="0.25">
      <c r="A407" s="87"/>
      <c r="J407" s="87"/>
    </row>
    <row r="408" spans="1:42" s="6" customFormat="1" ht="22.5" customHeight="1" x14ac:dyDescent="0.25">
      <c r="A408" s="87"/>
      <c r="J408" s="87"/>
    </row>
    <row r="409" spans="1:42" s="6" customFormat="1" ht="22.5" customHeight="1" x14ac:dyDescent="0.25">
      <c r="A409" s="87"/>
      <c r="J409" s="87"/>
    </row>
    <row r="410" spans="1:42" s="6" customFormat="1" ht="22.5" customHeight="1" x14ac:dyDescent="0.25">
      <c r="A410" s="87"/>
      <c r="J410" s="87"/>
    </row>
    <row r="411" spans="1:42" s="6" customFormat="1" ht="22.5" customHeight="1" x14ac:dyDescent="0.25">
      <c r="A411" s="87"/>
      <c r="J411" s="87"/>
    </row>
    <row r="412" spans="1:42" s="6" customFormat="1" ht="22.5" customHeight="1" x14ac:dyDescent="0.25">
      <c r="A412" s="87"/>
      <c r="J412" s="87"/>
    </row>
    <row r="413" spans="1:42" s="6" customFormat="1" ht="22.5" customHeight="1" x14ac:dyDescent="0.25">
      <c r="A413" s="87"/>
      <c r="J413" s="87"/>
    </row>
    <row r="414" spans="1:42" s="6" customFormat="1" ht="22.5" customHeight="1" x14ac:dyDescent="0.25">
      <c r="A414" s="87"/>
      <c r="J414" s="87"/>
    </row>
    <row r="415" spans="1:42" s="6" customFormat="1" ht="22.5" customHeight="1" x14ac:dyDescent="0.25">
      <c r="A415" s="87"/>
      <c r="J415" s="87"/>
    </row>
    <row r="416" spans="1:42" s="6" customFormat="1" ht="22.5" customHeight="1" x14ac:dyDescent="0.25">
      <c r="A416" s="87"/>
      <c r="J416" s="87"/>
    </row>
    <row r="417" spans="1:10" s="6" customFormat="1" ht="22.5" customHeight="1" x14ac:dyDescent="0.25">
      <c r="A417" s="87"/>
      <c r="J417" s="87"/>
    </row>
    <row r="418" spans="1:10" s="6" customFormat="1" ht="22.5" customHeight="1" x14ac:dyDescent="0.25">
      <c r="A418" s="87"/>
      <c r="J418" s="87"/>
    </row>
    <row r="419" spans="1:10" s="6" customFormat="1" ht="22.5" customHeight="1" x14ac:dyDescent="0.25">
      <c r="A419" s="87"/>
      <c r="J419" s="87"/>
    </row>
  </sheetData>
  <sheetProtection formatCells="0" formatRows="0"/>
  <autoFilter ref="A14:BF403"/>
  <mergeCells count="411">
    <mergeCell ref="A403:B403"/>
    <mergeCell ref="Y326:Y327"/>
    <mergeCell ref="A14:B14"/>
    <mergeCell ref="A36:B36"/>
    <mergeCell ref="A73:B73"/>
    <mergeCell ref="L2:AP2"/>
    <mergeCell ref="C385:D385"/>
    <mergeCell ref="A386:A398"/>
    <mergeCell ref="C386:D398"/>
    <mergeCell ref="E386:E398"/>
    <mergeCell ref="C344:D344"/>
    <mergeCell ref="C345:D345"/>
    <mergeCell ref="C346:D346"/>
    <mergeCell ref="C347:D347"/>
    <mergeCell ref="C348:D348"/>
    <mergeCell ref="C349:D349"/>
    <mergeCell ref="C338:D338"/>
    <mergeCell ref="C339:D339"/>
    <mergeCell ref="C340:D340"/>
    <mergeCell ref="C341:D341"/>
    <mergeCell ref="C342:D342"/>
    <mergeCell ref="C343:D343"/>
    <mergeCell ref="C331:D331"/>
    <mergeCell ref="C333:D333"/>
    <mergeCell ref="C334:D334"/>
    <mergeCell ref="A401:K401"/>
    <mergeCell ref="A358:A370"/>
    <mergeCell ref="C358:D370"/>
    <mergeCell ref="E358:E370"/>
    <mergeCell ref="A371:A384"/>
    <mergeCell ref="C371:D384"/>
    <mergeCell ref="E371:E384"/>
    <mergeCell ref="C350:D350"/>
    <mergeCell ref="C351:D351"/>
    <mergeCell ref="C352:D352"/>
    <mergeCell ref="C353:D353"/>
    <mergeCell ref="C356:D356"/>
    <mergeCell ref="C357:D357"/>
    <mergeCell ref="C335:D335"/>
    <mergeCell ref="C336:D336"/>
    <mergeCell ref="C337:D337"/>
    <mergeCell ref="I326:I327"/>
    <mergeCell ref="J326:J327"/>
    <mergeCell ref="K326:K327"/>
    <mergeCell ref="C328:D328"/>
    <mergeCell ref="C329:D329"/>
    <mergeCell ref="C330:D330"/>
    <mergeCell ref="C321:D321"/>
    <mergeCell ref="C322:D322"/>
    <mergeCell ref="C323:D323"/>
    <mergeCell ref="C324:D324"/>
    <mergeCell ref="C325:D325"/>
    <mergeCell ref="A326:A327"/>
    <mergeCell ref="B326:B327"/>
    <mergeCell ref="C326:D327"/>
    <mergeCell ref="C315:D315"/>
    <mergeCell ref="C316:D316"/>
    <mergeCell ref="C317:D317"/>
    <mergeCell ref="C318:D318"/>
    <mergeCell ref="C319:D319"/>
    <mergeCell ref="C320:D320"/>
    <mergeCell ref="C309:D309"/>
    <mergeCell ref="C310:D310"/>
    <mergeCell ref="C311:D311"/>
    <mergeCell ref="C312:D312"/>
    <mergeCell ref="C313:D313"/>
    <mergeCell ref="C314:D314"/>
    <mergeCell ref="C303:D303"/>
    <mergeCell ref="C304:D304"/>
    <mergeCell ref="C305:D305"/>
    <mergeCell ref="C306:D306"/>
    <mergeCell ref="C307:D307"/>
    <mergeCell ref="C308:D308"/>
    <mergeCell ref="C297:D297"/>
    <mergeCell ref="C298:D298"/>
    <mergeCell ref="C299:D299"/>
    <mergeCell ref="C300:D300"/>
    <mergeCell ref="C301:D301"/>
    <mergeCell ref="C302:D302"/>
    <mergeCell ref="C291:D291"/>
    <mergeCell ref="C292:D292"/>
    <mergeCell ref="C293:D293"/>
    <mergeCell ref="C294:D294"/>
    <mergeCell ref="C295:D295"/>
    <mergeCell ref="C296:D296"/>
    <mergeCell ref="C285:D285"/>
    <mergeCell ref="C286:D286"/>
    <mergeCell ref="C287:D287"/>
    <mergeCell ref="C288:D288"/>
    <mergeCell ref="C289:D289"/>
    <mergeCell ref="C290:D290"/>
    <mergeCell ref="C279:D279"/>
    <mergeCell ref="C280:D280"/>
    <mergeCell ref="C281:D281"/>
    <mergeCell ref="C282:D282"/>
    <mergeCell ref="C283:D283"/>
    <mergeCell ref="C284:D284"/>
    <mergeCell ref="C273:D273"/>
    <mergeCell ref="C274:D274"/>
    <mergeCell ref="C275:D275"/>
    <mergeCell ref="C276:D276"/>
    <mergeCell ref="C277:D277"/>
    <mergeCell ref="C278:D278"/>
    <mergeCell ref="C267:D267"/>
    <mergeCell ref="C268:D268"/>
    <mergeCell ref="C269:D269"/>
    <mergeCell ref="C270:D270"/>
    <mergeCell ref="C271:D271"/>
    <mergeCell ref="C272:D272"/>
    <mergeCell ref="C261:D261"/>
    <mergeCell ref="C262:D262"/>
    <mergeCell ref="C263:D263"/>
    <mergeCell ref="C264:D264"/>
    <mergeCell ref="C265:D265"/>
    <mergeCell ref="C266:D266"/>
    <mergeCell ref="C255:D255"/>
    <mergeCell ref="C256:D256"/>
    <mergeCell ref="C257:D257"/>
    <mergeCell ref="C258:D258"/>
    <mergeCell ref="C259:D259"/>
    <mergeCell ref="C260:D260"/>
    <mergeCell ref="C249:D249"/>
    <mergeCell ref="C250:D250"/>
    <mergeCell ref="C251:D251"/>
    <mergeCell ref="C252:D252"/>
    <mergeCell ref="C253:D253"/>
    <mergeCell ref="C254:D254"/>
    <mergeCell ref="C243:D243"/>
    <mergeCell ref="C244:D244"/>
    <mergeCell ref="C245:D245"/>
    <mergeCell ref="C246:D246"/>
    <mergeCell ref="C247:D247"/>
    <mergeCell ref="C248:D248"/>
    <mergeCell ref="C237:D237"/>
    <mergeCell ref="C238:D238"/>
    <mergeCell ref="C239:D239"/>
    <mergeCell ref="C240:D240"/>
    <mergeCell ref="C241:D241"/>
    <mergeCell ref="C242:D242"/>
    <mergeCell ref="C231:D231"/>
    <mergeCell ref="C232:D232"/>
    <mergeCell ref="C233:D233"/>
    <mergeCell ref="C234:D234"/>
    <mergeCell ref="C235:D235"/>
    <mergeCell ref="C236:D236"/>
    <mergeCell ref="C225:D225"/>
    <mergeCell ref="C226:D226"/>
    <mergeCell ref="C227:D227"/>
    <mergeCell ref="C228:D228"/>
    <mergeCell ref="C229:D229"/>
    <mergeCell ref="C230:D230"/>
    <mergeCell ref="C219:D219"/>
    <mergeCell ref="C220:D220"/>
    <mergeCell ref="C221:D221"/>
    <mergeCell ref="C222:D222"/>
    <mergeCell ref="C223:D223"/>
    <mergeCell ref="C224:D224"/>
    <mergeCell ref="C213:D213"/>
    <mergeCell ref="C214:D214"/>
    <mergeCell ref="C215:D215"/>
    <mergeCell ref="C216:D216"/>
    <mergeCell ref="C217:D217"/>
    <mergeCell ref="C218:D218"/>
    <mergeCell ref="C207:D207"/>
    <mergeCell ref="C208:D208"/>
    <mergeCell ref="C209:D209"/>
    <mergeCell ref="C210:D210"/>
    <mergeCell ref="C211:D211"/>
    <mergeCell ref="C212:D212"/>
    <mergeCell ref="C201:D201"/>
    <mergeCell ref="C202:D202"/>
    <mergeCell ref="C203:D203"/>
    <mergeCell ref="C204:D204"/>
    <mergeCell ref="C205:D205"/>
    <mergeCell ref="C206:D206"/>
    <mergeCell ref="C195:D195"/>
    <mergeCell ref="C196:D196"/>
    <mergeCell ref="C197:D197"/>
    <mergeCell ref="C198:D198"/>
    <mergeCell ref="C199:D199"/>
    <mergeCell ref="C200:D200"/>
    <mergeCell ref="C188:D188"/>
    <mergeCell ref="C189:D189"/>
    <mergeCell ref="C190:D190"/>
    <mergeCell ref="C191:D191"/>
    <mergeCell ref="C192:D192"/>
    <mergeCell ref="C194:D194"/>
    <mergeCell ref="C182:D182"/>
    <mergeCell ref="C183:D183"/>
    <mergeCell ref="C184:D184"/>
    <mergeCell ref="C185:D185"/>
    <mergeCell ref="C186:D186"/>
    <mergeCell ref="C187:D187"/>
    <mergeCell ref="C176:D176"/>
    <mergeCell ref="C177:D177"/>
    <mergeCell ref="C178:D178"/>
    <mergeCell ref="C179:D179"/>
    <mergeCell ref="C180:D180"/>
    <mergeCell ref="C181:D181"/>
    <mergeCell ref="C170:D170"/>
    <mergeCell ref="C171:D171"/>
    <mergeCell ref="C172:D172"/>
    <mergeCell ref="C173:D173"/>
    <mergeCell ref="C174:D174"/>
    <mergeCell ref="C175:D175"/>
    <mergeCell ref="C164:D164"/>
    <mergeCell ref="C165:D165"/>
    <mergeCell ref="C166:D166"/>
    <mergeCell ref="C167:D167"/>
    <mergeCell ref="C168:D168"/>
    <mergeCell ref="C169:D169"/>
    <mergeCell ref="C158:D158"/>
    <mergeCell ref="C159:D159"/>
    <mergeCell ref="C160:D160"/>
    <mergeCell ref="C161:D161"/>
    <mergeCell ref="C162:D162"/>
    <mergeCell ref="C163:D163"/>
    <mergeCell ref="C152:D152"/>
    <mergeCell ref="C153:D153"/>
    <mergeCell ref="C154:D154"/>
    <mergeCell ref="C155:D155"/>
    <mergeCell ref="C156:D156"/>
    <mergeCell ref="C157:D157"/>
    <mergeCell ref="C146:D146"/>
    <mergeCell ref="C147:D147"/>
    <mergeCell ref="C148:D148"/>
    <mergeCell ref="C149:D149"/>
    <mergeCell ref="C150:D150"/>
    <mergeCell ref="C151:D151"/>
    <mergeCell ref="C140:D140"/>
    <mergeCell ref="C141:D141"/>
    <mergeCell ref="C142:D142"/>
    <mergeCell ref="C143:D143"/>
    <mergeCell ref="C144:D144"/>
    <mergeCell ref="C145:D145"/>
    <mergeCell ref="C134:D134"/>
    <mergeCell ref="C135:D135"/>
    <mergeCell ref="C136:D136"/>
    <mergeCell ref="C137:D137"/>
    <mergeCell ref="C138:D138"/>
    <mergeCell ref="C139:D139"/>
    <mergeCell ref="C128:D128"/>
    <mergeCell ref="C129:D129"/>
    <mergeCell ref="C130:D130"/>
    <mergeCell ref="C131:D131"/>
    <mergeCell ref="C132:D132"/>
    <mergeCell ref="C133:D133"/>
    <mergeCell ref="C121:D121"/>
    <mergeCell ref="C122:D122"/>
    <mergeCell ref="C123:D123"/>
    <mergeCell ref="C124:D124"/>
    <mergeCell ref="C126:D126"/>
    <mergeCell ref="C127:D127"/>
    <mergeCell ref="C115:D115"/>
    <mergeCell ref="C116:D116"/>
    <mergeCell ref="C117:D117"/>
    <mergeCell ref="C118:D118"/>
    <mergeCell ref="C119:D119"/>
    <mergeCell ref="C120:D120"/>
    <mergeCell ref="C109:D109"/>
    <mergeCell ref="C110:D110"/>
    <mergeCell ref="C111:D111"/>
    <mergeCell ref="C112:D112"/>
    <mergeCell ref="C113:D113"/>
    <mergeCell ref="C114:D114"/>
    <mergeCell ref="C103:D103"/>
    <mergeCell ref="C104:D104"/>
    <mergeCell ref="C105:D105"/>
    <mergeCell ref="C106:D106"/>
    <mergeCell ref="C107:D107"/>
    <mergeCell ref="C108:D108"/>
    <mergeCell ref="C97:D97"/>
    <mergeCell ref="C98:D98"/>
    <mergeCell ref="C99:D99"/>
    <mergeCell ref="C100:D100"/>
    <mergeCell ref="C101:D101"/>
    <mergeCell ref="C102:D102"/>
    <mergeCell ref="C91:D91"/>
    <mergeCell ref="C92:D92"/>
    <mergeCell ref="C93:D93"/>
    <mergeCell ref="C94:D94"/>
    <mergeCell ref="C95:D95"/>
    <mergeCell ref="C96:D96"/>
    <mergeCell ref="C85:D85"/>
    <mergeCell ref="C86:D86"/>
    <mergeCell ref="C87:D87"/>
    <mergeCell ref="C88:D88"/>
    <mergeCell ref="C89:D89"/>
    <mergeCell ref="C90:D90"/>
    <mergeCell ref="C79:D79"/>
    <mergeCell ref="C80:D80"/>
    <mergeCell ref="C81:D81"/>
    <mergeCell ref="C82:D82"/>
    <mergeCell ref="C83:D83"/>
    <mergeCell ref="C84:D84"/>
    <mergeCell ref="C71:D71"/>
    <mergeCell ref="C72:D72"/>
    <mergeCell ref="C74:D74"/>
    <mergeCell ref="C76:D76"/>
    <mergeCell ref="C77:D77"/>
    <mergeCell ref="C78:D78"/>
    <mergeCell ref="C65:D65"/>
    <mergeCell ref="C66:D66"/>
    <mergeCell ref="C67:D67"/>
    <mergeCell ref="C68:D68"/>
    <mergeCell ref="C69:D69"/>
    <mergeCell ref="C70:D70"/>
    <mergeCell ref="C59:D59"/>
    <mergeCell ref="C60:D60"/>
    <mergeCell ref="C61:D61"/>
    <mergeCell ref="C62:D62"/>
    <mergeCell ref="C63:D63"/>
    <mergeCell ref="C64:D64"/>
    <mergeCell ref="C53:D53"/>
    <mergeCell ref="C54:D54"/>
    <mergeCell ref="C55:D55"/>
    <mergeCell ref="C56:D56"/>
    <mergeCell ref="C57:D57"/>
    <mergeCell ref="C58:D58"/>
    <mergeCell ref="C47:D47"/>
    <mergeCell ref="C48:D48"/>
    <mergeCell ref="C49:D49"/>
    <mergeCell ref="C50:D50"/>
    <mergeCell ref="C51:D51"/>
    <mergeCell ref="C52:D52"/>
    <mergeCell ref="C41:D41"/>
    <mergeCell ref="C42:D42"/>
    <mergeCell ref="C43:D43"/>
    <mergeCell ref="C44:D44"/>
    <mergeCell ref="C45:D45"/>
    <mergeCell ref="C46:D46"/>
    <mergeCell ref="K31:K34"/>
    <mergeCell ref="C35:D35"/>
    <mergeCell ref="C37:D37"/>
    <mergeCell ref="C38:D38"/>
    <mergeCell ref="C39:D39"/>
    <mergeCell ref="C40:D40"/>
    <mergeCell ref="C30:D30"/>
    <mergeCell ref="A31:A34"/>
    <mergeCell ref="B31:B34"/>
    <mergeCell ref="C31:D34"/>
    <mergeCell ref="I31:I34"/>
    <mergeCell ref="J31:J34"/>
    <mergeCell ref="C24:D24"/>
    <mergeCell ref="C25:D25"/>
    <mergeCell ref="C26:D26"/>
    <mergeCell ref="C27:D27"/>
    <mergeCell ref="C28:D28"/>
    <mergeCell ref="C29:D29"/>
    <mergeCell ref="AL12:AL13"/>
    <mergeCell ref="W12:W13"/>
    <mergeCell ref="X12:X13"/>
    <mergeCell ref="Y12:Y13"/>
    <mergeCell ref="N12:N13"/>
    <mergeCell ref="O12:O13"/>
    <mergeCell ref="P12:P13"/>
    <mergeCell ref="Q12:Q13"/>
    <mergeCell ref="R12:R13"/>
    <mergeCell ref="S12:S13"/>
    <mergeCell ref="T12:T13"/>
    <mergeCell ref="U12:U13"/>
    <mergeCell ref="V12:V13"/>
    <mergeCell ref="AK12:AK13"/>
    <mergeCell ref="C18:D18"/>
    <mergeCell ref="C19:D19"/>
    <mergeCell ref="A20:A23"/>
    <mergeCell ref="C20:D20"/>
    <mergeCell ref="E20:E23"/>
    <mergeCell ref="C21:D21"/>
    <mergeCell ref="C22:D22"/>
    <mergeCell ref="C23:D23"/>
    <mergeCell ref="H12:H13"/>
    <mergeCell ref="I12:I13"/>
    <mergeCell ref="J12:J13"/>
    <mergeCell ref="K12:K13"/>
    <mergeCell ref="L12:L13"/>
    <mergeCell ref="M12:M13"/>
    <mergeCell ref="AG12:AG13"/>
    <mergeCell ref="AH12:AH13"/>
    <mergeCell ref="AI12:AI13"/>
    <mergeCell ref="AJ12:AJ13"/>
    <mergeCell ref="Z12:Z13"/>
    <mergeCell ref="AA12:AA13"/>
    <mergeCell ref="AB12:AB13"/>
    <mergeCell ref="AC12:AC13"/>
    <mergeCell ref="AD12:AD13"/>
    <mergeCell ref="AE12:AE13"/>
    <mergeCell ref="AN1:AP1"/>
    <mergeCell ref="L3:AN3"/>
    <mergeCell ref="AP326:AP327"/>
    <mergeCell ref="AP31:AP34"/>
    <mergeCell ref="A1:K1"/>
    <mergeCell ref="A2:K2"/>
    <mergeCell ref="A3:K3"/>
    <mergeCell ref="I5:K5"/>
    <mergeCell ref="A12:A13"/>
    <mergeCell ref="B12:B13"/>
    <mergeCell ref="C12:D13"/>
    <mergeCell ref="E12:E13"/>
    <mergeCell ref="F12:F13"/>
    <mergeCell ref="G12:G13"/>
    <mergeCell ref="AM12:AM13"/>
    <mergeCell ref="AN12:AN13"/>
    <mergeCell ref="AO12:AO13"/>
    <mergeCell ref="AP12:AP13"/>
    <mergeCell ref="A15:A19"/>
    <mergeCell ref="C15:D15"/>
    <mergeCell ref="E15:E19"/>
    <mergeCell ref="C16:D16"/>
    <mergeCell ref="C17:D17"/>
    <mergeCell ref="AF12:AF13"/>
  </mergeCells>
  <conditionalFormatting sqref="B2:B13 B401 B404:B1048576">
    <cfRule type="duplicateValues" dxfId="164" priority="26"/>
  </conditionalFormatting>
  <conditionalFormatting sqref="AP16:AP30 AP35:AP36">
    <cfRule type="cellIs" dxfId="163" priority="21" operator="greaterThan">
      <formula>100</formula>
    </cfRule>
    <cfRule type="cellIs" dxfId="162" priority="23" operator="greaterThan">
      <formula>100</formula>
    </cfRule>
  </conditionalFormatting>
  <conditionalFormatting sqref="L16">
    <cfRule type="cellIs" dxfId="161" priority="14" operator="greaterThan">
      <formula>$J16</formula>
    </cfRule>
  </conditionalFormatting>
  <conditionalFormatting sqref="M16:X16 Z16:AO16">
    <cfRule type="cellIs" dxfId="160" priority="10" operator="greaterThan">
      <formula>$J16</formula>
    </cfRule>
  </conditionalFormatting>
  <conditionalFormatting sqref="L17:L36 L73:L398">
    <cfRule type="cellIs" dxfId="159" priority="9" operator="greaterThan">
      <formula>$J17</formula>
    </cfRule>
  </conditionalFormatting>
  <conditionalFormatting sqref="M17:X36 Z17:AO36 Z73:AN398 M73:X398">
    <cfRule type="cellIs" dxfId="158" priority="8" operator="greaterThan">
      <formula>$J17</formula>
    </cfRule>
  </conditionalFormatting>
  <conditionalFormatting sqref="A402:A403">
    <cfRule type="duplicateValues" dxfId="157" priority="6"/>
  </conditionalFormatting>
  <conditionalFormatting sqref="L37:AN37">
    <cfRule type="cellIs" dxfId="156" priority="2" operator="lessThan">
      <formula>$J37</formula>
    </cfRule>
  </conditionalFormatting>
  <conditionalFormatting sqref="L38:AN72">
    <cfRule type="cellIs" dxfId="155" priority="1" operator="lessThan">
      <formula>$J38</formula>
    </cfRule>
  </conditionalFormatting>
  <pageMargins left="0.59055118110236227" right="0.59055118110236227" top="0.59055118110236227" bottom="0.39370078740157483" header="0.31496062992125984" footer="0.31496062992125984"/>
  <pageSetup paperSize="8" scale="50" fitToHeight="0" orientation="landscape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35"/>
  <sheetViews>
    <sheetView zoomScale="65" zoomScaleNormal="65" workbookViewId="0">
      <selection activeCell="G4" sqref="G4"/>
    </sheetView>
  </sheetViews>
  <sheetFormatPr defaultColWidth="9.140625" defaultRowHeight="23.25" x14ac:dyDescent="0.35"/>
  <cols>
    <col min="1" max="1" width="75.7109375" style="457" customWidth="1"/>
    <col min="2" max="2" width="57" style="457" hidden="1" customWidth="1"/>
    <col min="3" max="3" width="14.42578125" style="457" customWidth="1"/>
    <col min="4" max="4" width="10.7109375" style="457" customWidth="1"/>
    <col min="5" max="5" width="15.5703125" style="457" customWidth="1"/>
    <col min="6" max="6" width="10.140625" style="457" customWidth="1"/>
    <col min="7" max="7" width="14.7109375" style="457" customWidth="1"/>
    <col min="8" max="8" width="23" style="457" customWidth="1"/>
    <col min="9" max="9" width="4.42578125" style="457" customWidth="1"/>
    <col min="10" max="10" width="37.42578125" style="457" customWidth="1"/>
    <col min="11" max="12" width="11.7109375" style="457" bestFit="1" customWidth="1"/>
    <col min="13" max="13" width="9.5703125" style="457" bestFit="1" customWidth="1"/>
    <col min="14" max="14" width="11.7109375" style="457" bestFit="1" customWidth="1"/>
    <col min="15" max="16384" width="9.140625" style="457"/>
  </cols>
  <sheetData>
    <row r="1" spans="1:30" ht="18.75" customHeight="1" x14ac:dyDescent="0.35">
      <c r="A1" s="1434" t="s">
        <v>551</v>
      </c>
      <c r="B1" s="1434"/>
      <c r="C1" s="1434"/>
      <c r="D1" s="1434"/>
      <c r="E1" s="1434"/>
      <c r="F1" s="1434"/>
      <c r="G1" s="1434"/>
      <c r="H1" s="1434"/>
    </row>
    <row r="2" spans="1:30" ht="40.5" customHeight="1" thickBot="1" x14ac:dyDescent="0.4">
      <c r="A2" s="1504"/>
      <c r="B2" s="1504"/>
      <c r="C2" s="1504"/>
      <c r="D2" s="1504"/>
      <c r="E2" s="1504"/>
      <c r="F2" s="1504"/>
      <c r="G2" s="1504"/>
      <c r="H2" s="1504"/>
    </row>
    <row r="3" spans="1:30" ht="36" customHeight="1" thickBot="1" x14ac:dyDescent="0.4">
      <c r="A3" s="456" t="s">
        <v>542</v>
      </c>
      <c r="B3" s="458" t="s">
        <v>543</v>
      </c>
      <c r="C3" s="1508" t="s">
        <v>544</v>
      </c>
      <c r="D3" s="1509"/>
      <c r="E3" s="1509"/>
      <c r="F3" s="1509"/>
      <c r="G3" s="1510"/>
      <c r="H3" s="459" t="s">
        <v>545</v>
      </c>
      <c r="K3" s="460" t="s">
        <v>546</v>
      </c>
      <c r="L3" s="460" t="s">
        <v>547</v>
      </c>
      <c r="M3" s="460"/>
      <c r="N3" s="460" t="s">
        <v>548</v>
      </c>
    </row>
    <row r="4" spans="1:30" ht="24.95" customHeight="1" x14ac:dyDescent="0.35">
      <c r="A4" s="461" t="s">
        <v>466</v>
      </c>
      <c r="B4" s="462" t="s">
        <v>466</v>
      </c>
      <c r="C4" s="463" t="e">
        <f>'анализ цен ЮЛ '!Y403</f>
        <v>#REF!</v>
      </c>
      <c r="D4" s="464" t="s">
        <v>546</v>
      </c>
      <c r="E4" s="464" t="e">
        <f>C4</f>
        <v>#REF!</v>
      </c>
      <c r="F4" s="464" t="s">
        <v>547</v>
      </c>
      <c r="G4" s="465" t="e">
        <f>E4+N4</f>
        <v>#REF!</v>
      </c>
      <c r="H4" s="1505">
        <v>4</v>
      </c>
      <c r="I4" s="466"/>
      <c r="J4" s="466"/>
      <c r="K4" s="467" t="e">
        <f>C4</f>
        <v>#REF!</v>
      </c>
      <c r="L4" s="467" t="e">
        <f>C32</f>
        <v>#REF!</v>
      </c>
      <c r="M4" s="467" t="e">
        <f>L4-K4</f>
        <v>#REF!</v>
      </c>
      <c r="N4" s="467" t="e">
        <f>M4/4</f>
        <v>#REF!</v>
      </c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</row>
    <row r="5" spans="1:30" s="466" customFormat="1" ht="24.95" customHeight="1" x14ac:dyDescent="0.35">
      <c r="A5" s="468" t="s">
        <v>491</v>
      </c>
      <c r="B5" s="469" t="s">
        <v>491</v>
      </c>
      <c r="C5" s="470" t="e">
        <f>'анализ цен ЮЛ '!AK403</f>
        <v>#REF!</v>
      </c>
      <c r="D5" s="471"/>
      <c r="E5" s="472"/>
      <c r="F5" s="472"/>
      <c r="G5" s="473"/>
      <c r="H5" s="1506"/>
    </row>
    <row r="6" spans="1:30" s="466" customFormat="1" ht="24.95" customHeight="1" thickBot="1" x14ac:dyDescent="0.4">
      <c r="A6" s="474" t="s">
        <v>493</v>
      </c>
      <c r="B6" s="475" t="s">
        <v>493</v>
      </c>
      <c r="C6" s="476" t="e">
        <f>'анализ цен ЮЛ '!AL403</f>
        <v>#REF!</v>
      </c>
      <c r="D6" s="477"/>
      <c r="E6" s="478"/>
      <c r="F6" s="477"/>
      <c r="G6" s="479"/>
      <c r="H6" s="1507"/>
    </row>
    <row r="7" spans="1:30" s="466" customFormat="1" ht="24.95" customHeight="1" x14ac:dyDescent="0.35">
      <c r="A7" s="480" t="s">
        <v>462</v>
      </c>
      <c r="B7" s="481" t="s">
        <v>462</v>
      </c>
      <c r="C7" s="482" t="e">
        <f>'анализ цен ЮЛ '!W403</f>
        <v>#REF!</v>
      </c>
      <c r="D7" s="483"/>
      <c r="E7" s="484" t="e">
        <f>C7</f>
        <v>#REF!</v>
      </c>
      <c r="F7" s="485"/>
      <c r="G7" s="486" t="e">
        <f>G4+N4</f>
        <v>#REF!</v>
      </c>
      <c r="H7" s="1505">
        <v>3</v>
      </c>
    </row>
    <row r="8" spans="1:30" s="466" customFormat="1" ht="24.95" customHeight="1" x14ac:dyDescent="0.35">
      <c r="A8" s="487" t="s">
        <v>481</v>
      </c>
      <c r="B8" s="488" t="s">
        <v>481</v>
      </c>
      <c r="C8" s="489" t="e">
        <f>'анализ цен ЮЛ '!AE403</f>
        <v>#REF!</v>
      </c>
      <c r="D8" s="490"/>
      <c r="E8" s="491"/>
      <c r="F8" s="491"/>
      <c r="G8" s="492"/>
      <c r="H8" s="1506"/>
    </row>
    <row r="9" spans="1:30" s="466" customFormat="1" ht="24.95" customHeight="1" x14ac:dyDescent="0.35">
      <c r="A9" s="487" t="s">
        <v>464</v>
      </c>
      <c r="B9" s="488" t="s">
        <v>464</v>
      </c>
      <c r="C9" s="489" t="e">
        <f>'анализ цен ЮЛ '!X403</f>
        <v>#REF!</v>
      </c>
      <c r="D9" s="490"/>
      <c r="E9" s="491"/>
      <c r="F9" s="491"/>
      <c r="G9" s="492"/>
      <c r="H9" s="1506"/>
    </row>
    <row r="10" spans="1:30" s="466" customFormat="1" ht="24.95" customHeight="1" x14ac:dyDescent="0.35">
      <c r="A10" s="487" t="s">
        <v>454</v>
      </c>
      <c r="B10" s="488" t="s">
        <v>454</v>
      </c>
      <c r="C10" s="489" t="e">
        <f>'анализ цен ЮЛ '!R403</f>
        <v>#REF!</v>
      </c>
      <c r="D10" s="491"/>
      <c r="E10" s="491"/>
      <c r="F10" s="491"/>
      <c r="G10" s="492"/>
      <c r="H10" s="1506"/>
    </row>
    <row r="11" spans="1:30" s="466" customFormat="1" ht="24.95" customHeight="1" x14ac:dyDescent="0.35">
      <c r="A11" s="487" t="s">
        <v>501</v>
      </c>
      <c r="B11" s="488" t="s">
        <v>501</v>
      </c>
      <c r="C11" s="489" t="e">
        <f>'анализ цен ЮЛ '!M403</f>
        <v>#REF!</v>
      </c>
      <c r="D11" s="490"/>
      <c r="E11" s="491"/>
      <c r="F11" s="490"/>
      <c r="G11" s="492"/>
      <c r="H11" s="1506"/>
    </row>
    <row r="12" spans="1:30" s="466" customFormat="1" ht="24.95" customHeight="1" x14ac:dyDescent="0.35">
      <c r="A12" s="487" t="s">
        <v>471</v>
      </c>
      <c r="B12" s="488" t="s">
        <v>471</v>
      </c>
      <c r="C12" s="489" t="e">
        <f>'анализ цен ЮЛ '!Z403</f>
        <v>#REF!</v>
      </c>
      <c r="D12" s="490"/>
      <c r="E12" s="491"/>
      <c r="F12" s="491"/>
      <c r="G12" s="492"/>
      <c r="H12" s="1506"/>
    </row>
    <row r="13" spans="1:30" s="466" customFormat="1" ht="24.95" customHeight="1" x14ac:dyDescent="0.35">
      <c r="A13" s="487" t="s">
        <v>452</v>
      </c>
      <c r="B13" s="488" t="s">
        <v>452</v>
      </c>
      <c r="C13" s="489" t="e">
        <f>'анализ цен ЮЛ '!Q403</f>
        <v>#REF!</v>
      </c>
      <c r="D13" s="490"/>
      <c r="E13" s="491"/>
      <c r="F13" s="491"/>
      <c r="G13" s="492"/>
      <c r="H13" s="1506"/>
    </row>
    <row r="14" spans="1:30" s="466" customFormat="1" ht="24.95" customHeight="1" x14ac:dyDescent="0.35">
      <c r="A14" s="493" t="s">
        <v>477</v>
      </c>
      <c r="B14" s="494" t="s">
        <v>477</v>
      </c>
      <c r="C14" s="495" t="e">
        <f>'анализ цен ЮЛ '!AC403</f>
        <v>#REF!</v>
      </c>
      <c r="D14" s="490"/>
      <c r="E14" s="491"/>
      <c r="F14" s="491"/>
      <c r="G14" s="492"/>
      <c r="H14" s="1506"/>
    </row>
    <row r="15" spans="1:30" s="466" customFormat="1" ht="24.95" customHeight="1" x14ac:dyDescent="0.35">
      <c r="A15" s="487" t="s">
        <v>460</v>
      </c>
      <c r="B15" s="488" t="s">
        <v>460</v>
      </c>
      <c r="C15" s="489" t="e">
        <f>'анализ цен ЮЛ '!V403</f>
        <v>#REF!</v>
      </c>
      <c r="D15" s="490"/>
      <c r="E15" s="491"/>
      <c r="F15" s="491"/>
      <c r="G15" s="492"/>
      <c r="H15" s="1506"/>
    </row>
    <row r="16" spans="1:30" s="466" customFormat="1" ht="24.95" customHeight="1" x14ac:dyDescent="0.35">
      <c r="A16" s="487" t="s">
        <v>508</v>
      </c>
      <c r="B16" s="488" t="s">
        <v>508</v>
      </c>
      <c r="C16" s="489" t="e">
        <f>'анализ цен ЮЛ '!AJ403</f>
        <v>#REF!</v>
      </c>
      <c r="D16" s="490"/>
      <c r="E16" s="491"/>
      <c r="F16" s="491"/>
      <c r="G16" s="492"/>
      <c r="H16" s="1506"/>
    </row>
    <row r="17" spans="1:30" s="466" customFormat="1" ht="24.95" customHeight="1" x14ac:dyDescent="0.35">
      <c r="A17" s="487" t="s">
        <v>489</v>
      </c>
      <c r="B17" s="488" t="s">
        <v>489</v>
      </c>
      <c r="C17" s="489" t="e">
        <f>'анализ цен ЮЛ '!AI403</f>
        <v>#REF!</v>
      </c>
      <c r="D17" s="490"/>
      <c r="E17" s="491"/>
      <c r="F17" s="491"/>
      <c r="G17" s="492"/>
      <c r="H17" s="1506"/>
    </row>
    <row r="18" spans="1:30" s="466" customFormat="1" ht="24.95" customHeight="1" x14ac:dyDescent="0.35">
      <c r="A18" s="487" t="s">
        <v>475</v>
      </c>
      <c r="B18" s="488" t="s">
        <v>475</v>
      </c>
      <c r="C18" s="489" t="e">
        <f>'анализ цен ЮЛ '!AB403</f>
        <v>#REF!</v>
      </c>
      <c r="D18" s="490"/>
      <c r="E18" s="491"/>
      <c r="F18" s="491"/>
      <c r="G18" s="492"/>
      <c r="H18" s="1506"/>
    </row>
    <row r="19" spans="1:30" s="466" customFormat="1" ht="24.95" customHeight="1" x14ac:dyDescent="0.35">
      <c r="A19" s="487" t="s">
        <v>495</v>
      </c>
      <c r="B19" s="488" t="s">
        <v>495</v>
      </c>
      <c r="C19" s="489" t="e">
        <f>'анализ цен ЮЛ '!AM403</f>
        <v>#REF!</v>
      </c>
      <c r="D19" s="490"/>
      <c r="E19" s="491"/>
      <c r="F19" s="491"/>
      <c r="G19" s="492"/>
      <c r="H19" s="1506"/>
    </row>
    <row r="20" spans="1:30" s="466" customFormat="1" ht="24.95" customHeight="1" thickBot="1" x14ac:dyDescent="0.4">
      <c r="A20" s="496" t="s">
        <v>479</v>
      </c>
      <c r="B20" s="497" t="s">
        <v>479</v>
      </c>
      <c r="C20" s="498" t="e">
        <f>'анализ цен ЮЛ '!AD403</f>
        <v>#REF!</v>
      </c>
      <c r="D20" s="499"/>
      <c r="E20" s="500"/>
      <c r="F20" s="500"/>
      <c r="G20" s="501"/>
      <c r="H20" s="1507"/>
    </row>
    <row r="21" spans="1:30" s="466" customFormat="1" ht="24.95" customHeight="1" x14ac:dyDescent="0.35">
      <c r="A21" s="461" t="s">
        <v>449</v>
      </c>
      <c r="B21" s="462" t="s">
        <v>449</v>
      </c>
      <c r="C21" s="463" t="e">
        <f>'анализ цен ЮЛ '!O403</f>
        <v>#REF!</v>
      </c>
      <c r="D21" s="464"/>
      <c r="E21" s="502" t="e">
        <f>C21</f>
        <v>#REF!</v>
      </c>
      <c r="F21" s="503"/>
      <c r="G21" s="504" t="e">
        <f>G7+N4</f>
        <v>#REF!</v>
      </c>
      <c r="H21" s="1505">
        <v>2</v>
      </c>
    </row>
    <row r="22" spans="1:30" s="466" customFormat="1" ht="24.95" customHeight="1" x14ac:dyDescent="0.35">
      <c r="A22" s="468" t="s">
        <v>500</v>
      </c>
      <c r="B22" s="469" t="s">
        <v>500</v>
      </c>
      <c r="C22" s="470" t="e">
        <f>'анализ цен ЮЛ '!L403</f>
        <v>#REF!</v>
      </c>
      <c r="D22" s="472"/>
      <c r="E22" s="472"/>
      <c r="F22" s="472"/>
      <c r="G22" s="473"/>
      <c r="H22" s="1506"/>
      <c r="I22" s="457"/>
      <c r="J22" s="457"/>
      <c r="K22" s="457"/>
      <c r="L22" s="457"/>
      <c r="M22" s="457"/>
      <c r="N22" s="457"/>
      <c r="O22" s="457"/>
      <c r="P22" s="457"/>
      <c r="Q22" s="457"/>
      <c r="R22" s="457"/>
      <c r="S22" s="457"/>
      <c r="T22" s="457"/>
      <c r="U22" s="457"/>
      <c r="V22" s="457"/>
      <c r="W22" s="457"/>
      <c r="X22" s="457"/>
      <c r="Y22" s="457"/>
      <c r="Z22" s="457"/>
      <c r="AA22" s="457"/>
      <c r="AB22" s="457"/>
      <c r="AC22" s="457"/>
      <c r="AD22" s="457"/>
    </row>
    <row r="23" spans="1:30" s="466" customFormat="1" ht="24.95" customHeight="1" x14ac:dyDescent="0.35">
      <c r="A23" s="468" t="s">
        <v>473</v>
      </c>
      <c r="B23" s="469" t="s">
        <v>473</v>
      </c>
      <c r="C23" s="470" t="e">
        <f>'анализ цен ЮЛ '!AA403</f>
        <v>#REF!</v>
      </c>
      <c r="D23" s="505"/>
      <c r="E23" s="469"/>
      <c r="F23" s="471"/>
      <c r="G23" s="506"/>
      <c r="H23" s="1506"/>
    </row>
    <row r="24" spans="1:30" s="466" customFormat="1" ht="24.95" customHeight="1" x14ac:dyDescent="0.35">
      <c r="A24" s="507" t="s">
        <v>446</v>
      </c>
      <c r="B24" s="508" t="s">
        <v>446</v>
      </c>
      <c r="C24" s="509" t="e">
        <f>'анализ цен ЮЛ '!N403</f>
        <v>#REF!</v>
      </c>
      <c r="D24" s="510"/>
      <c r="E24" s="511"/>
      <c r="F24" s="472"/>
      <c r="G24" s="473"/>
      <c r="H24" s="1506"/>
    </row>
    <row r="25" spans="1:30" s="466" customFormat="1" ht="24.95" customHeight="1" x14ac:dyDescent="0.35">
      <c r="A25" s="468" t="s">
        <v>483</v>
      </c>
      <c r="B25" s="469" t="s">
        <v>483</v>
      </c>
      <c r="C25" s="470" t="e">
        <f>'анализ цен ЮЛ '!AF403</f>
        <v>#REF!</v>
      </c>
      <c r="D25" s="471"/>
      <c r="E25" s="472"/>
      <c r="F25" s="472"/>
      <c r="G25" s="473"/>
      <c r="H25" s="1506"/>
    </row>
    <row r="26" spans="1:30" s="466" customFormat="1" ht="24.95" customHeight="1" x14ac:dyDescent="0.35">
      <c r="A26" s="468" t="s">
        <v>458</v>
      </c>
      <c r="B26" s="469" t="s">
        <v>458</v>
      </c>
      <c r="C26" s="470" t="e">
        <f>'анализ цен ЮЛ '!U403</f>
        <v>#REF!</v>
      </c>
      <c r="D26" s="471"/>
      <c r="E26" s="472"/>
      <c r="F26" s="472"/>
      <c r="G26" s="473"/>
      <c r="H26" s="1506"/>
    </row>
    <row r="27" spans="1:30" s="466" customFormat="1" ht="24.95" customHeight="1" x14ac:dyDescent="0.35">
      <c r="A27" s="468" t="s">
        <v>520</v>
      </c>
      <c r="B27" s="469" t="s">
        <v>520</v>
      </c>
      <c r="C27" s="470" t="e">
        <f>'анализ цен ЮЛ '!T403</f>
        <v>#REF!</v>
      </c>
      <c r="D27" s="471"/>
      <c r="E27" s="472"/>
      <c r="F27" s="472"/>
      <c r="G27" s="473"/>
      <c r="H27" s="1506"/>
    </row>
    <row r="28" spans="1:30" s="466" customFormat="1" ht="24.95" customHeight="1" thickBot="1" x14ac:dyDescent="0.4">
      <c r="A28" s="474" t="s">
        <v>485</v>
      </c>
      <c r="B28" s="475" t="s">
        <v>485</v>
      </c>
      <c r="C28" s="476" t="e">
        <f>'анализ цен ЮЛ '!AG403</f>
        <v>#REF!</v>
      </c>
      <c r="D28" s="478"/>
      <c r="E28" s="478"/>
      <c r="F28" s="478"/>
      <c r="G28" s="479"/>
      <c r="H28" s="1507"/>
    </row>
    <row r="29" spans="1:30" s="466" customFormat="1" ht="24.95" customHeight="1" x14ac:dyDescent="0.35">
      <c r="A29" s="480" t="s">
        <v>497</v>
      </c>
      <c r="B29" s="481" t="s">
        <v>497</v>
      </c>
      <c r="C29" s="482" t="e">
        <f>'анализ цен ЮЛ '!AN403</f>
        <v>#REF!</v>
      </c>
      <c r="D29" s="483"/>
      <c r="E29" s="484" t="e">
        <f>C29</f>
        <v>#REF!</v>
      </c>
      <c r="F29" s="483"/>
      <c r="G29" s="512" t="e">
        <f>G21+N4</f>
        <v>#REF!</v>
      </c>
      <c r="H29" s="1505">
        <v>1</v>
      </c>
    </row>
    <row r="30" spans="1:30" s="466" customFormat="1" ht="24.95" customHeight="1" x14ac:dyDescent="0.35">
      <c r="A30" s="487" t="s">
        <v>456</v>
      </c>
      <c r="B30" s="488" t="s">
        <v>456</v>
      </c>
      <c r="C30" s="489" t="e">
        <f>'анализ цен ЮЛ '!S403</f>
        <v>#REF!</v>
      </c>
      <c r="D30" s="490"/>
      <c r="E30" s="491"/>
      <c r="F30" s="491"/>
      <c r="G30" s="492"/>
      <c r="H30" s="1506"/>
    </row>
    <row r="31" spans="1:30" s="466" customFormat="1" ht="24.95" customHeight="1" x14ac:dyDescent="0.35">
      <c r="A31" s="487" t="s">
        <v>450</v>
      </c>
      <c r="B31" s="488" t="s">
        <v>450</v>
      </c>
      <c r="C31" s="489" t="e">
        <f>'анализ цен ЮЛ '!P403</f>
        <v>#REF!</v>
      </c>
      <c r="D31" s="490"/>
      <c r="E31" s="491"/>
      <c r="F31" s="491"/>
      <c r="G31" s="492"/>
      <c r="H31" s="1506"/>
    </row>
    <row r="32" spans="1:30" s="466" customFormat="1" ht="24.95" customHeight="1" thickBot="1" x14ac:dyDescent="0.4">
      <c r="A32" s="496" t="s">
        <v>487</v>
      </c>
      <c r="B32" s="497" t="s">
        <v>487</v>
      </c>
      <c r="C32" s="498" t="e">
        <f>'анализ цен ЮЛ '!AH403</f>
        <v>#REF!</v>
      </c>
      <c r="D32" s="499"/>
      <c r="E32" s="500"/>
      <c r="F32" s="500"/>
      <c r="G32" s="501"/>
      <c r="H32" s="1507"/>
    </row>
    <row r="34" spans="3:3" x14ac:dyDescent="0.35">
      <c r="C34" s="457" t="e">
        <f>SUM(C4:C32)</f>
        <v>#REF!</v>
      </c>
    </row>
    <row r="35" spans="3:3" x14ac:dyDescent="0.35">
      <c r="C35" s="457" t="e">
        <f>'анализ цен ЮЛ '!#REF!</f>
        <v>#REF!</v>
      </c>
    </row>
  </sheetData>
  <mergeCells count="6">
    <mergeCell ref="A1:H2"/>
    <mergeCell ref="H29:H32"/>
    <mergeCell ref="H21:H28"/>
    <mergeCell ref="H7:H20"/>
    <mergeCell ref="H4:H6"/>
    <mergeCell ref="C3:G3"/>
  </mergeCells>
  <conditionalFormatting sqref="C4:C32">
    <cfRule type="cellIs" dxfId="154" priority="1" operator="between">
      <formula>"0.17174275"</formula>
      <formula>"0.7437475"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outlinePr summaryRight="0"/>
    <pageSetUpPr fitToPage="1"/>
  </sheetPr>
  <dimension ref="A1:CY69"/>
  <sheetViews>
    <sheetView view="pageBreakPreview" zoomScale="70" zoomScaleNormal="80" zoomScaleSheetLayoutView="70" workbookViewId="0">
      <pane xSplit="10" ySplit="13" topLeftCell="K14" activePane="bottomRight" state="frozen"/>
      <selection pane="topRight" activeCell="K1" sqref="K1"/>
      <selection pane="bottomLeft" activeCell="A14" sqref="A14"/>
      <selection pane="bottomRight" activeCell="W17" sqref="W17"/>
    </sheetView>
  </sheetViews>
  <sheetFormatPr defaultColWidth="9.140625" defaultRowHeight="22.5" customHeight="1" outlineLevelRow="1" outlineLevelCol="2" x14ac:dyDescent="0.25"/>
  <cols>
    <col min="1" max="1" width="6.42578125" style="4" customWidth="1"/>
    <col min="2" max="2" width="53.7109375" style="1" customWidth="1"/>
    <col min="3" max="3" width="9.140625" style="1" hidden="1" customWidth="1"/>
    <col min="4" max="4" width="5.140625" style="1" hidden="1" customWidth="1"/>
    <col min="5" max="5" width="40.42578125" style="1" hidden="1" customWidth="1" collapsed="1"/>
    <col min="6" max="6" width="12.7109375" style="1" hidden="1" customWidth="1" outlineLevel="1"/>
    <col min="7" max="7" width="21.28515625" style="1" hidden="1" customWidth="1" outlineLevel="1"/>
    <col min="8" max="8" width="12.7109375" style="1" hidden="1" customWidth="1" outlineLevel="1"/>
    <col min="9" max="9" width="17.140625" style="1" hidden="1" customWidth="1" outlineLevel="1"/>
    <col min="10" max="10" width="14.7109375" style="1" hidden="1" customWidth="1"/>
    <col min="11" max="11" width="14.7109375" style="1" customWidth="1" outlineLevel="2"/>
    <col min="12" max="26" width="8.85546875" style="1" customWidth="1"/>
    <col min="27" max="27" width="8.7109375" style="1" customWidth="1"/>
    <col min="28" max="28" width="10.140625" style="1" customWidth="1"/>
    <col min="29" max="32" width="8.85546875" style="1" customWidth="1"/>
    <col min="33" max="33" width="10" style="1" customWidth="1"/>
    <col min="34" max="34" width="8.85546875" style="1" customWidth="1"/>
    <col min="35" max="35" width="10.85546875" style="1" customWidth="1"/>
    <col min="36" max="40" width="8.85546875" style="1" customWidth="1"/>
    <col min="41" max="41" width="9.7109375" style="1" customWidth="1"/>
    <col min="42" max="42" width="11.28515625" style="1" hidden="1" customWidth="1"/>
    <col min="43" max="43" width="4.85546875" style="341" customWidth="1" outlineLevel="2"/>
    <col min="44" max="72" width="8.85546875" style="345" hidden="1" customWidth="1" outlineLevel="2"/>
    <col min="73" max="73" width="7.140625" style="341" hidden="1" customWidth="1" outlineLevel="2"/>
    <col min="74" max="102" width="8.7109375" style="1" customWidth="1"/>
    <col min="103" max="103" width="10.5703125" style="1" customWidth="1"/>
    <col min="104" max="16384" width="9.140625" style="1"/>
  </cols>
  <sheetData>
    <row r="1" spans="1:103" ht="56.25" customHeight="1" x14ac:dyDescent="0.35">
      <c r="A1" s="1434" t="s">
        <v>442</v>
      </c>
      <c r="B1" s="1434"/>
      <c r="C1" s="1434"/>
      <c r="D1" s="1434"/>
      <c r="E1" s="1434"/>
      <c r="F1" s="1434"/>
      <c r="G1" s="1434"/>
      <c r="H1" s="1434"/>
      <c r="I1" s="1434"/>
      <c r="J1" s="1434"/>
      <c r="K1" s="1434"/>
      <c r="AO1" s="1435" t="s">
        <v>509</v>
      </c>
      <c r="AP1" s="1435"/>
      <c r="AQ1" s="1435"/>
      <c r="AR1" s="342"/>
      <c r="AS1" s="342"/>
      <c r="AT1" s="342"/>
      <c r="AU1" s="342"/>
      <c r="AV1" s="342"/>
      <c r="AW1" s="342"/>
      <c r="AX1" s="342"/>
      <c r="AY1" s="342"/>
      <c r="AZ1" s="342"/>
      <c r="BA1" s="342"/>
      <c r="BB1" s="353"/>
      <c r="BC1" s="353"/>
      <c r="BD1" s="353"/>
      <c r="BE1" s="1"/>
      <c r="BF1" s="1517"/>
      <c r="BG1" s="1517"/>
      <c r="BH1" s="418"/>
      <c r="BI1" s="418"/>
      <c r="BJ1" s="418"/>
      <c r="BK1" s="418"/>
      <c r="BL1" s="418"/>
      <c r="BM1" s="418"/>
      <c r="BN1" s="418"/>
      <c r="BO1" s="418"/>
      <c r="BP1" s="418"/>
      <c r="BQ1" s="418"/>
      <c r="BR1" s="418"/>
      <c r="BS1" s="418"/>
      <c r="BT1" s="351" t="s">
        <v>525</v>
      </c>
      <c r="BU1" s="339"/>
      <c r="BV1" s="342"/>
      <c r="BW1" s="342"/>
      <c r="BX1" s="342"/>
      <c r="BY1" s="342"/>
      <c r="BZ1" s="342"/>
      <c r="CA1" s="342"/>
      <c r="CB1" s="342"/>
      <c r="CC1" s="342"/>
      <c r="CD1" s="342"/>
      <c r="CE1" s="342"/>
      <c r="CF1" s="353"/>
      <c r="CG1" s="353"/>
      <c r="CH1" s="353"/>
      <c r="CJ1" s="1517"/>
      <c r="CK1" s="1517"/>
      <c r="CL1" s="418"/>
      <c r="CM1" s="418"/>
      <c r="CN1" s="418"/>
      <c r="CO1" s="418"/>
      <c r="CP1" s="418"/>
      <c r="CQ1" s="418"/>
      <c r="CR1" s="418"/>
      <c r="CS1" s="418"/>
      <c r="CT1" s="418"/>
      <c r="CU1" s="418"/>
      <c r="CV1" s="418"/>
      <c r="CW1" s="418"/>
      <c r="CX1" s="351" t="s">
        <v>529</v>
      </c>
      <c r="CY1" s="355"/>
    </row>
    <row r="2" spans="1:103" ht="54" customHeight="1" x14ac:dyDescent="0.35">
      <c r="A2" s="1436" t="s">
        <v>443</v>
      </c>
      <c r="B2" s="1436"/>
      <c r="C2" s="1436"/>
      <c r="D2" s="1436"/>
      <c r="E2" s="1436"/>
      <c r="F2" s="1436"/>
      <c r="G2" s="1436"/>
      <c r="H2" s="1436"/>
      <c r="I2" s="1436"/>
      <c r="J2" s="1436"/>
      <c r="K2" s="1436"/>
      <c r="L2" s="1520" t="s">
        <v>514</v>
      </c>
      <c r="M2" s="1520"/>
      <c r="N2" s="1520"/>
      <c r="O2" s="1520"/>
      <c r="P2" s="1520"/>
      <c r="Q2" s="1520"/>
      <c r="R2" s="1520"/>
      <c r="S2" s="1520"/>
      <c r="T2" s="1520"/>
      <c r="U2" s="1520"/>
      <c r="V2" s="1520"/>
      <c r="W2" s="1520"/>
      <c r="X2" s="1520"/>
      <c r="Y2" s="1520"/>
      <c r="Z2" s="1520"/>
      <c r="AA2" s="1520"/>
      <c r="AB2" s="1520"/>
      <c r="AC2" s="1520"/>
      <c r="AD2" s="1520"/>
      <c r="AE2" s="1520"/>
      <c r="AF2" s="1520"/>
      <c r="AG2" s="1520"/>
      <c r="AH2" s="1520"/>
      <c r="AI2" s="1520"/>
      <c r="AJ2" s="1520"/>
      <c r="AK2" s="1520"/>
      <c r="AL2" s="1520"/>
      <c r="AM2" s="1520"/>
      <c r="AN2" s="1520"/>
      <c r="AO2" s="1520"/>
      <c r="AP2" s="332"/>
      <c r="AQ2" s="346"/>
      <c r="AR2" s="1518" t="s">
        <v>534</v>
      </c>
      <c r="AS2" s="1518"/>
      <c r="AT2" s="1518"/>
      <c r="AU2" s="1518"/>
      <c r="AV2" s="1518"/>
      <c r="AW2" s="1518"/>
      <c r="AX2" s="1518"/>
      <c r="AY2" s="1518"/>
      <c r="AZ2" s="1518"/>
      <c r="BA2" s="1518"/>
      <c r="BB2" s="1518"/>
      <c r="BC2" s="1518"/>
      <c r="BD2" s="1518"/>
      <c r="BE2" s="1518"/>
      <c r="BF2" s="1518"/>
      <c r="BG2" s="1518"/>
      <c r="BH2" s="1518"/>
      <c r="BI2" s="1518"/>
      <c r="BJ2" s="1518"/>
      <c r="BK2" s="1518"/>
      <c r="BL2" s="1518"/>
      <c r="BM2" s="1518"/>
      <c r="BN2" s="1518"/>
      <c r="BO2" s="1518"/>
      <c r="BP2" s="1518"/>
      <c r="BQ2" s="1518"/>
      <c r="BR2" s="1518"/>
      <c r="BS2" s="1518"/>
      <c r="BT2" s="1518"/>
      <c r="BU2" s="352"/>
      <c r="BV2" s="1518" t="s">
        <v>535</v>
      </c>
      <c r="BW2" s="1518"/>
      <c r="BX2" s="1518"/>
      <c r="BY2" s="1518"/>
      <c r="BZ2" s="1518"/>
      <c r="CA2" s="1518"/>
      <c r="CB2" s="1518"/>
      <c r="CC2" s="1518"/>
      <c r="CD2" s="1518"/>
      <c r="CE2" s="1518"/>
      <c r="CF2" s="1518"/>
      <c r="CG2" s="1518"/>
      <c r="CH2" s="1518"/>
      <c r="CI2" s="1518"/>
      <c r="CJ2" s="1518"/>
      <c r="CK2" s="1518"/>
      <c r="CL2" s="1518"/>
      <c r="CM2" s="1518"/>
      <c r="CN2" s="1518"/>
      <c r="CO2" s="1518"/>
      <c r="CP2" s="1518"/>
      <c r="CQ2" s="1518"/>
      <c r="CR2" s="1518"/>
      <c r="CS2" s="1518"/>
      <c r="CT2" s="1518"/>
      <c r="CU2" s="1518"/>
      <c r="CV2" s="1518"/>
      <c r="CW2" s="1518"/>
      <c r="CX2" s="1518"/>
      <c r="CY2" s="355"/>
    </row>
    <row r="3" spans="1:103" ht="60" customHeight="1" thickBot="1" x14ac:dyDescent="0.3">
      <c r="A3" s="1438" t="s">
        <v>444</v>
      </c>
      <c r="B3" s="1439"/>
      <c r="C3" s="1439"/>
      <c r="D3" s="1439"/>
      <c r="E3" s="1439"/>
      <c r="F3" s="1439"/>
      <c r="G3" s="1439"/>
      <c r="H3" s="1439"/>
      <c r="I3" s="1439"/>
      <c r="J3" s="1439"/>
      <c r="K3" s="1439"/>
      <c r="L3" s="1521" t="s">
        <v>536</v>
      </c>
      <c r="M3" s="1521"/>
      <c r="N3" s="1521"/>
      <c r="O3" s="1521"/>
      <c r="P3" s="1521"/>
      <c r="Q3" s="1521"/>
      <c r="R3" s="1521"/>
      <c r="S3" s="1521"/>
      <c r="T3" s="1521"/>
      <c r="U3" s="1521"/>
      <c r="V3" s="1521"/>
      <c r="W3" s="1521"/>
      <c r="X3" s="1521"/>
      <c r="Y3" s="1521"/>
      <c r="Z3" s="1521"/>
      <c r="AA3" s="1521"/>
      <c r="AB3" s="1521"/>
      <c r="AC3" s="1521"/>
      <c r="AD3" s="1521"/>
      <c r="AE3" s="1521"/>
      <c r="AF3" s="1521"/>
      <c r="AG3" s="1521"/>
      <c r="AH3" s="1521"/>
      <c r="AI3" s="1521"/>
      <c r="AJ3" s="1521"/>
      <c r="AK3" s="1521"/>
      <c r="AL3" s="1521"/>
      <c r="AM3" s="1521"/>
      <c r="AN3" s="1521"/>
      <c r="AO3" s="1521"/>
      <c r="AQ3" s="347"/>
      <c r="AR3" s="354"/>
      <c r="AS3" s="354"/>
      <c r="AT3" s="354"/>
      <c r="AU3" s="354"/>
      <c r="AV3" s="354"/>
      <c r="AW3" s="354"/>
      <c r="AX3" s="354"/>
      <c r="AY3" s="354"/>
      <c r="AZ3" s="354"/>
      <c r="BA3" s="354"/>
      <c r="BB3" s="354"/>
      <c r="BC3" s="354"/>
      <c r="BD3" s="354"/>
      <c r="BE3" s="354"/>
      <c r="BF3" s="354"/>
      <c r="BG3" s="354"/>
      <c r="BH3" s="354"/>
      <c r="BI3" s="354"/>
      <c r="BJ3" s="354"/>
      <c r="BK3" s="354"/>
      <c r="BL3" s="354"/>
      <c r="BM3" s="354"/>
      <c r="BN3" s="354"/>
      <c r="BO3" s="354"/>
      <c r="BP3" s="354"/>
      <c r="BQ3" s="354"/>
      <c r="BR3" s="354"/>
      <c r="BS3" s="354"/>
      <c r="BT3" s="354"/>
      <c r="BU3" s="354"/>
      <c r="BV3" s="354"/>
      <c r="BW3" s="354"/>
      <c r="BX3" s="354"/>
      <c r="BY3" s="354"/>
      <c r="BZ3" s="354"/>
      <c r="CA3" s="354"/>
      <c r="CB3" s="354"/>
      <c r="CC3" s="354"/>
      <c r="CD3" s="354"/>
      <c r="CE3" s="354"/>
      <c r="CF3" s="354"/>
      <c r="CG3" s="354"/>
      <c r="CH3" s="354"/>
      <c r="CI3" s="354"/>
      <c r="CJ3" s="354"/>
      <c r="CK3" s="354"/>
      <c r="CL3" s="354"/>
      <c r="CM3" s="354"/>
      <c r="CN3" s="354"/>
      <c r="CO3" s="354"/>
      <c r="CP3" s="354"/>
      <c r="CQ3" s="354"/>
      <c r="CR3" s="354"/>
      <c r="CS3" s="354"/>
      <c r="CT3" s="354"/>
      <c r="CU3" s="354"/>
      <c r="CV3" s="354"/>
      <c r="CW3" s="354"/>
      <c r="CX3" s="354"/>
      <c r="CY3" s="355"/>
    </row>
    <row r="4" spans="1:103" ht="22.5" hidden="1" customHeight="1" outlineLevel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AQ4" s="346"/>
      <c r="AR4" s="354" t="s">
        <v>526</v>
      </c>
      <c r="BU4" s="346"/>
      <c r="BV4" s="354" t="s">
        <v>526</v>
      </c>
      <c r="BW4" s="345"/>
      <c r="BX4" s="345"/>
      <c r="BY4" s="345"/>
      <c r="BZ4" s="345"/>
      <c r="CA4" s="345"/>
      <c r="CB4" s="345"/>
      <c r="CC4" s="345"/>
      <c r="CD4" s="345"/>
      <c r="CE4" s="345"/>
      <c r="CF4" s="345"/>
      <c r="CG4" s="345"/>
      <c r="CH4" s="345"/>
      <c r="CI4" s="345"/>
      <c r="CJ4" s="345"/>
      <c r="CK4" s="345"/>
      <c r="CL4" s="345"/>
      <c r="CM4" s="345"/>
      <c r="CN4" s="345"/>
      <c r="CO4" s="345"/>
      <c r="CP4" s="345"/>
      <c r="CQ4" s="345"/>
      <c r="CR4" s="345"/>
      <c r="CS4" s="345"/>
      <c r="CT4" s="345"/>
      <c r="CU4" s="345"/>
      <c r="CV4" s="345"/>
      <c r="CW4" s="345"/>
      <c r="CX4" s="345"/>
    </row>
    <row r="5" spans="1:103" ht="30.75" hidden="1" customHeight="1" outlineLevel="1" x14ac:dyDescent="0.3">
      <c r="A5" s="2"/>
      <c r="B5" s="2"/>
      <c r="C5" s="2"/>
      <c r="D5" s="2"/>
      <c r="E5" s="2"/>
      <c r="F5" s="2"/>
      <c r="G5" s="2"/>
      <c r="H5" s="2"/>
      <c r="I5" s="1441" t="s">
        <v>394</v>
      </c>
      <c r="J5" s="1441"/>
      <c r="K5" s="1441"/>
      <c r="AQ5" s="346"/>
      <c r="AR5" s="354" t="s">
        <v>526</v>
      </c>
      <c r="BU5" s="346"/>
      <c r="BV5" s="354" t="s">
        <v>526</v>
      </c>
      <c r="BW5" s="345"/>
      <c r="BX5" s="345"/>
      <c r="BY5" s="345"/>
      <c r="BZ5" s="345"/>
      <c r="CA5" s="345"/>
      <c r="CB5" s="345"/>
      <c r="CC5" s="345"/>
      <c r="CD5" s="345"/>
      <c r="CE5" s="345"/>
      <c r="CF5" s="345"/>
      <c r="CG5" s="345"/>
      <c r="CH5" s="345"/>
      <c r="CI5" s="345"/>
      <c r="CJ5" s="345"/>
      <c r="CK5" s="345"/>
      <c r="CL5" s="345"/>
      <c r="CM5" s="345"/>
      <c r="CN5" s="345"/>
      <c r="CO5" s="345"/>
      <c r="CP5" s="345"/>
      <c r="CQ5" s="345"/>
      <c r="CR5" s="345"/>
      <c r="CS5" s="345"/>
      <c r="CT5" s="345"/>
      <c r="CU5" s="345"/>
      <c r="CV5" s="345"/>
      <c r="CW5" s="345"/>
      <c r="CX5" s="345"/>
    </row>
    <row r="6" spans="1:103" ht="28.5" hidden="1" customHeight="1" outlineLevel="1" x14ac:dyDescent="0.3">
      <c r="A6" s="2"/>
      <c r="B6" s="2"/>
      <c r="C6" s="2"/>
      <c r="D6" s="2"/>
      <c r="E6" s="2"/>
      <c r="F6" s="2"/>
      <c r="G6" s="2"/>
      <c r="H6" s="2"/>
      <c r="I6" s="5" t="s">
        <v>367</v>
      </c>
      <c r="J6" s="3"/>
      <c r="K6" s="3"/>
      <c r="AQ6" s="346"/>
      <c r="AR6" s="354" t="s">
        <v>526</v>
      </c>
      <c r="BU6" s="346"/>
      <c r="BV6" s="354" t="s">
        <v>526</v>
      </c>
      <c r="BW6" s="345"/>
      <c r="BX6" s="345"/>
      <c r="BY6" s="345"/>
      <c r="BZ6" s="345"/>
      <c r="CA6" s="345"/>
      <c r="CB6" s="345"/>
      <c r="CC6" s="345"/>
      <c r="CD6" s="345"/>
      <c r="CE6" s="345"/>
      <c r="CF6" s="345"/>
      <c r="CG6" s="345"/>
      <c r="CH6" s="345"/>
      <c r="CI6" s="345"/>
      <c r="CJ6" s="345"/>
      <c r="CK6" s="345"/>
      <c r="CL6" s="345"/>
      <c r="CM6" s="345"/>
      <c r="CN6" s="345"/>
      <c r="CO6" s="345"/>
      <c r="CP6" s="345"/>
      <c r="CQ6" s="345"/>
      <c r="CR6" s="345"/>
      <c r="CS6" s="345"/>
      <c r="CT6" s="345"/>
      <c r="CU6" s="345"/>
      <c r="CV6" s="345"/>
      <c r="CW6" s="345"/>
      <c r="CX6" s="345"/>
    </row>
    <row r="7" spans="1:103" ht="14.25" hidden="1" customHeight="1" outlineLevel="1" x14ac:dyDescent="0.3">
      <c r="A7" s="2"/>
      <c r="B7" s="2"/>
      <c r="C7" s="2"/>
      <c r="D7" s="2"/>
      <c r="E7" s="85"/>
      <c r="F7" s="95"/>
      <c r="G7" s="92"/>
      <c r="I7" s="135">
        <v>1.9</v>
      </c>
      <c r="J7" s="4"/>
      <c r="K7" s="4"/>
      <c r="AQ7" s="346"/>
      <c r="AR7" s="354" t="s">
        <v>526</v>
      </c>
      <c r="BU7" s="346"/>
      <c r="BV7" s="354" t="s">
        <v>526</v>
      </c>
      <c r="BW7" s="345"/>
      <c r="BX7" s="345"/>
      <c r="BY7" s="345"/>
      <c r="BZ7" s="345"/>
      <c r="CA7" s="345"/>
      <c r="CB7" s="345"/>
      <c r="CC7" s="345"/>
      <c r="CD7" s="345"/>
      <c r="CE7" s="345"/>
      <c r="CF7" s="345"/>
      <c r="CG7" s="345"/>
      <c r="CH7" s="345"/>
      <c r="CI7" s="345"/>
      <c r="CJ7" s="345"/>
      <c r="CK7" s="345"/>
      <c r="CL7" s="345"/>
      <c r="CM7" s="345"/>
      <c r="CN7" s="345"/>
      <c r="CO7" s="345"/>
      <c r="CP7" s="345"/>
      <c r="CQ7" s="345"/>
      <c r="CR7" s="345"/>
      <c r="CS7" s="345"/>
      <c r="CT7" s="345"/>
      <c r="CU7" s="345"/>
      <c r="CV7" s="345"/>
      <c r="CW7" s="345"/>
      <c r="CX7" s="345"/>
    </row>
    <row r="8" spans="1:103" ht="33" hidden="1" customHeight="1" outlineLevel="1" x14ac:dyDescent="0.3">
      <c r="A8" s="2"/>
      <c r="B8" s="2"/>
      <c r="C8" s="2"/>
      <c r="D8" s="2"/>
      <c r="E8" s="2"/>
      <c r="F8" s="95"/>
      <c r="G8" s="93"/>
      <c r="H8" s="2"/>
      <c r="I8" s="5" t="s">
        <v>368</v>
      </c>
      <c r="J8" s="5" t="s">
        <v>369</v>
      </c>
      <c r="K8" s="5" t="s">
        <v>370</v>
      </c>
      <c r="AQ8" s="346"/>
      <c r="AR8" s="354" t="s">
        <v>526</v>
      </c>
      <c r="BU8" s="346"/>
      <c r="BV8" s="354" t="s">
        <v>526</v>
      </c>
      <c r="BW8" s="345"/>
      <c r="BX8" s="345"/>
      <c r="BY8" s="345"/>
      <c r="BZ8" s="345"/>
      <c r="CA8" s="345"/>
      <c r="CB8" s="345"/>
      <c r="CC8" s="345"/>
      <c r="CD8" s="345"/>
      <c r="CE8" s="345"/>
      <c r="CF8" s="345"/>
      <c r="CG8" s="345"/>
      <c r="CH8" s="345"/>
      <c r="CI8" s="345"/>
      <c r="CJ8" s="345"/>
      <c r="CK8" s="345"/>
      <c r="CL8" s="345"/>
      <c r="CM8" s="345"/>
      <c r="CN8" s="345"/>
      <c r="CO8" s="345"/>
      <c r="CP8" s="345"/>
      <c r="CQ8" s="345"/>
      <c r="CR8" s="345"/>
      <c r="CS8" s="345"/>
      <c r="CT8" s="345"/>
      <c r="CU8" s="345"/>
      <c r="CV8" s="345"/>
      <c r="CW8" s="345"/>
      <c r="CX8" s="345"/>
    </row>
    <row r="9" spans="1:103" ht="18" hidden="1" customHeight="1" outlineLevel="1" x14ac:dyDescent="0.3">
      <c r="A9" s="2"/>
      <c r="B9" s="2"/>
      <c r="C9" s="2"/>
      <c r="D9" s="2"/>
      <c r="E9" s="2"/>
      <c r="F9" s="95"/>
      <c r="G9" s="92"/>
      <c r="H9" s="88"/>
      <c r="I9" s="135">
        <v>1.9</v>
      </c>
      <c r="J9" s="130">
        <v>1.4</v>
      </c>
      <c r="K9" s="130">
        <v>1.1399999999999999</v>
      </c>
      <c r="AQ9" s="346"/>
      <c r="AR9" s="354" t="s">
        <v>526</v>
      </c>
      <c r="BU9" s="346"/>
      <c r="BV9" s="354" t="s">
        <v>526</v>
      </c>
      <c r="BW9" s="345"/>
      <c r="BX9" s="345"/>
      <c r="BY9" s="345"/>
      <c r="BZ9" s="345"/>
      <c r="CA9" s="345"/>
      <c r="CB9" s="345"/>
      <c r="CC9" s="345"/>
      <c r="CD9" s="345"/>
      <c r="CE9" s="345"/>
      <c r="CF9" s="345"/>
      <c r="CG9" s="345"/>
      <c r="CH9" s="345"/>
      <c r="CI9" s="345"/>
      <c r="CJ9" s="345"/>
      <c r="CK9" s="345"/>
      <c r="CL9" s="345"/>
      <c r="CM9" s="345"/>
      <c r="CN9" s="345"/>
      <c r="CO9" s="345"/>
      <c r="CP9" s="345"/>
      <c r="CQ9" s="345"/>
      <c r="CR9" s="345"/>
      <c r="CS9" s="345"/>
      <c r="CT9" s="345"/>
      <c r="CU9" s="345"/>
      <c r="CV9" s="345"/>
      <c r="CW9" s="345"/>
      <c r="CX9" s="345"/>
    </row>
    <row r="10" spans="1:103" ht="24.75" hidden="1" customHeight="1" outlineLevel="1" x14ac:dyDescent="0.3">
      <c r="A10" s="2"/>
      <c r="B10" s="2"/>
      <c r="C10" s="2"/>
      <c r="D10" s="2"/>
      <c r="E10" s="2"/>
      <c r="F10" s="95"/>
      <c r="G10" s="93"/>
      <c r="H10" s="2"/>
      <c r="I10" s="5" t="s">
        <v>371</v>
      </c>
      <c r="J10" s="4"/>
      <c r="K10" s="4"/>
      <c r="AQ10" s="346"/>
      <c r="AR10" s="354" t="s">
        <v>526</v>
      </c>
      <c r="BU10" s="346"/>
      <c r="BV10" s="354" t="s">
        <v>526</v>
      </c>
      <c r="BW10" s="345"/>
      <c r="BX10" s="345"/>
      <c r="BY10" s="345"/>
      <c r="BZ10" s="345"/>
      <c r="CA10" s="345"/>
      <c r="CB10" s="345"/>
      <c r="CC10" s="345"/>
      <c r="CD10" s="345"/>
      <c r="CE10" s="345"/>
      <c r="CF10" s="345"/>
      <c r="CG10" s="345"/>
      <c r="CH10" s="345"/>
      <c r="CI10" s="345"/>
      <c r="CJ10" s="345"/>
      <c r="CK10" s="345"/>
      <c r="CL10" s="345"/>
      <c r="CM10" s="345"/>
      <c r="CN10" s="345"/>
      <c r="CO10" s="345"/>
      <c r="CP10" s="345"/>
      <c r="CQ10" s="345"/>
      <c r="CR10" s="345"/>
      <c r="CS10" s="345"/>
      <c r="CT10" s="345"/>
      <c r="CU10" s="345"/>
      <c r="CV10" s="345"/>
      <c r="CW10" s="345"/>
      <c r="CX10" s="345"/>
    </row>
    <row r="11" spans="1:103" ht="21.75" hidden="1" customHeight="1" outlineLevel="1" thickBot="1" x14ac:dyDescent="0.35">
      <c r="A11" s="2"/>
      <c r="B11" s="2"/>
      <c r="C11" s="2"/>
      <c r="D11" s="2"/>
      <c r="F11" s="96"/>
      <c r="G11" s="94"/>
      <c r="H11" s="89"/>
      <c r="I11" s="135">
        <v>1.9</v>
      </c>
      <c r="J11" s="4"/>
      <c r="K11" s="4"/>
      <c r="AQ11" s="346"/>
      <c r="AR11" s="1519" t="s">
        <v>526</v>
      </c>
      <c r="AS11" s="1519"/>
      <c r="AT11" s="1519"/>
      <c r="AU11" s="1519"/>
      <c r="AV11" s="1519"/>
      <c r="AW11" s="1519"/>
      <c r="AX11" s="1519"/>
      <c r="AY11" s="1519"/>
      <c r="AZ11" s="1519"/>
      <c r="BA11" s="1519"/>
      <c r="BB11" s="1519"/>
      <c r="BC11" s="1519"/>
      <c r="BD11" s="1519"/>
      <c r="BE11" s="1519"/>
      <c r="BF11" s="1519"/>
      <c r="BG11" s="1519"/>
      <c r="BH11" s="1519"/>
      <c r="BI11" s="1519"/>
      <c r="BJ11" s="1519"/>
      <c r="BK11" s="1519"/>
      <c r="BL11" s="1519"/>
      <c r="BM11" s="1519"/>
      <c r="BN11" s="1519"/>
      <c r="BO11" s="1519"/>
      <c r="BP11" s="1519"/>
      <c r="BQ11" s="1519"/>
      <c r="BR11" s="1519"/>
      <c r="BS11" s="1519"/>
      <c r="BT11" s="1519"/>
      <c r="BU11" s="346"/>
      <c r="BV11" s="1519" t="s">
        <v>528</v>
      </c>
      <c r="BW11" s="1519"/>
      <c r="BX11" s="1519"/>
      <c r="BY11" s="1519"/>
      <c r="BZ11" s="1519"/>
      <c r="CA11" s="1519"/>
      <c r="CB11" s="1519"/>
      <c r="CC11" s="1519"/>
      <c r="CD11" s="1519"/>
      <c r="CE11" s="1519"/>
      <c r="CF11" s="1519"/>
      <c r="CG11" s="1519"/>
      <c r="CH11" s="1519"/>
      <c r="CI11" s="1519"/>
      <c r="CJ11" s="1519"/>
      <c r="CK11" s="1519"/>
      <c r="CL11" s="1519"/>
      <c r="CM11" s="1519"/>
      <c r="CN11" s="1519"/>
      <c r="CO11" s="1519"/>
      <c r="CP11" s="1519"/>
      <c r="CQ11" s="1519"/>
      <c r="CR11" s="1519"/>
      <c r="CS11" s="1519"/>
      <c r="CT11" s="1519"/>
      <c r="CU11" s="1519"/>
      <c r="CV11" s="1519"/>
      <c r="CW11" s="1519"/>
      <c r="CX11" s="1519"/>
    </row>
    <row r="12" spans="1:103" s="6" customFormat="1" ht="22.5" customHeight="1" collapsed="1" x14ac:dyDescent="0.3">
      <c r="A12" s="1428" t="s">
        <v>363</v>
      </c>
      <c r="B12" s="1430" t="s">
        <v>357</v>
      </c>
      <c r="C12" s="1430" t="s">
        <v>0</v>
      </c>
      <c r="D12" s="1430"/>
      <c r="E12" s="1430" t="s">
        <v>358</v>
      </c>
      <c r="F12" s="1421" t="s">
        <v>360</v>
      </c>
      <c r="G12" s="1432" t="s">
        <v>359</v>
      </c>
      <c r="H12" s="1421" t="s">
        <v>420</v>
      </c>
      <c r="I12" s="1421" t="s">
        <v>361</v>
      </c>
      <c r="J12" s="1442" t="s">
        <v>504</v>
      </c>
      <c r="K12" s="1448" t="s">
        <v>503</v>
      </c>
      <c r="L12" s="1513" t="s">
        <v>499</v>
      </c>
      <c r="M12" s="1513" t="s">
        <v>502</v>
      </c>
      <c r="N12" s="1513" t="s">
        <v>447</v>
      </c>
      <c r="O12" s="1513" t="s">
        <v>448</v>
      </c>
      <c r="P12" s="1513" t="s">
        <v>451</v>
      </c>
      <c r="Q12" s="1513" t="s">
        <v>453</v>
      </c>
      <c r="R12" s="1513" t="s">
        <v>455</v>
      </c>
      <c r="S12" s="1513" t="s">
        <v>457</v>
      </c>
      <c r="T12" s="1513" t="s">
        <v>521</v>
      </c>
      <c r="U12" s="1513" t="s">
        <v>459</v>
      </c>
      <c r="V12" s="1513" t="s">
        <v>461</v>
      </c>
      <c r="W12" s="1513" t="s">
        <v>463</v>
      </c>
      <c r="X12" s="1513" t="s">
        <v>465</v>
      </c>
      <c r="Y12" s="1513" t="s">
        <v>467</v>
      </c>
      <c r="Z12" s="1513" t="s">
        <v>472</v>
      </c>
      <c r="AA12" s="1513" t="s">
        <v>540</v>
      </c>
      <c r="AB12" s="1513" t="s">
        <v>541</v>
      </c>
      <c r="AC12" s="1516" t="s">
        <v>476</v>
      </c>
      <c r="AD12" s="1513" t="s">
        <v>478</v>
      </c>
      <c r="AE12" s="1513" t="s">
        <v>480</v>
      </c>
      <c r="AF12" s="1513" t="s">
        <v>482</v>
      </c>
      <c r="AG12" s="1513" t="s">
        <v>484</v>
      </c>
      <c r="AH12" s="1513" t="s">
        <v>486</v>
      </c>
      <c r="AI12" s="1513" t="s">
        <v>488</v>
      </c>
      <c r="AJ12" s="1513" t="s">
        <v>490</v>
      </c>
      <c r="AK12" s="1513" t="s">
        <v>505</v>
      </c>
      <c r="AL12" s="1513" t="s">
        <v>492</v>
      </c>
      <c r="AM12" s="1513" t="s">
        <v>494</v>
      </c>
      <c r="AN12" s="1513" t="s">
        <v>496</v>
      </c>
      <c r="AO12" s="1513" t="s">
        <v>498</v>
      </c>
      <c r="AP12" s="1515" t="s">
        <v>518</v>
      </c>
      <c r="AQ12" s="447"/>
      <c r="AR12" s="1513" t="s">
        <v>500</v>
      </c>
      <c r="AS12" s="1513" t="s">
        <v>501</v>
      </c>
      <c r="AT12" s="1516" t="s">
        <v>446</v>
      </c>
      <c r="AU12" s="1516" t="s">
        <v>449</v>
      </c>
      <c r="AV12" s="1516" t="s">
        <v>450</v>
      </c>
      <c r="AW12" s="1516" t="s">
        <v>452</v>
      </c>
      <c r="AX12" s="1516" t="s">
        <v>454</v>
      </c>
      <c r="AY12" s="1516" t="s">
        <v>456</v>
      </c>
      <c r="AZ12" s="1516" t="s">
        <v>520</v>
      </c>
      <c r="BA12" s="1516" t="s">
        <v>458</v>
      </c>
      <c r="BB12" s="1516" t="s">
        <v>460</v>
      </c>
      <c r="BC12" s="1516" t="s">
        <v>462</v>
      </c>
      <c r="BD12" s="1516" t="s">
        <v>464</v>
      </c>
      <c r="BE12" s="1516" t="s">
        <v>466</v>
      </c>
      <c r="BF12" s="1516" t="s">
        <v>471</v>
      </c>
      <c r="BG12" s="1516" t="s">
        <v>473</v>
      </c>
      <c r="BH12" s="1516" t="s">
        <v>475</v>
      </c>
      <c r="BI12" s="1516" t="s">
        <v>477</v>
      </c>
      <c r="BJ12" s="1516" t="s">
        <v>479</v>
      </c>
      <c r="BK12" s="1516" t="s">
        <v>481</v>
      </c>
      <c r="BL12" s="1516" t="s">
        <v>483</v>
      </c>
      <c r="BM12" s="1516" t="s">
        <v>485</v>
      </c>
      <c r="BN12" s="1516" t="s">
        <v>487</v>
      </c>
      <c r="BO12" s="1513" t="s">
        <v>489</v>
      </c>
      <c r="BP12" s="1513" t="s">
        <v>508</v>
      </c>
      <c r="BQ12" s="1513" t="s">
        <v>491</v>
      </c>
      <c r="BR12" s="1513" t="s">
        <v>493</v>
      </c>
      <c r="BS12" s="1513" t="s">
        <v>495</v>
      </c>
      <c r="BT12" s="1513" t="s">
        <v>497</v>
      </c>
      <c r="BU12" s="447"/>
      <c r="BV12" s="1513" t="s">
        <v>499</v>
      </c>
      <c r="BW12" s="1513" t="s">
        <v>502</v>
      </c>
      <c r="BX12" s="1513" t="s">
        <v>447</v>
      </c>
      <c r="BY12" s="1513" t="s">
        <v>448</v>
      </c>
      <c r="BZ12" s="1513" t="s">
        <v>451</v>
      </c>
      <c r="CA12" s="1513" t="s">
        <v>453</v>
      </c>
      <c r="CB12" s="1513" t="s">
        <v>455</v>
      </c>
      <c r="CC12" s="1513" t="s">
        <v>457</v>
      </c>
      <c r="CD12" s="1513" t="s">
        <v>521</v>
      </c>
      <c r="CE12" s="1513" t="s">
        <v>459</v>
      </c>
      <c r="CF12" s="1513" t="s">
        <v>461</v>
      </c>
      <c r="CG12" s="1513" t="s">
        <v>463</v>
      </c>
      <c r="CH12" s="1513" t="s">
        <v>465</v>
      </c>
      <c r="CI12" s="1513" t="s">
        <v>467</v>
      </c>
      <c r="CJ12" s="1513" t="s">
        <v>472</v>
      </c>
      <c r="CK12" s="1513" t="s">
        <v>540</v>
      </c>
      <c r="CL12" s="1513" t="s">
        <v>541</v>
      </c>
      <c r="CM12" s="1516" t="s">
        <v>476</v>
      </c>
      <c r="CN12" s="1513" t="s">
        <v>478</v>
      </c>
      <c r="CO12" s="1513" t="s">
        <v>480</v>
      </c>
      <c r="CP12" s="1513" t="s">
        <v>482</v>
      </c>
      <c r="CQ12" s="1513" t="s">
        <v>484</v>
      </c>
      <c r="CR12" s="1513" t="s">
        <v>486</v>
      </c>
      <c r="CS12" s="1513" t="s">
        <v>488</v>
      </c>
      <c r="CT12" s="1513" t="s">
        <v>490</v>
      </c>
      <c r="CU12" s="1513" t="s">
        <v>505</v>
      </c>
      <c r="CV12" s="1513" t="s">
        <v>492</v>
      </c>
      <c r="CW12" s="1513" t="s">
        <v>494</v>
      </c>
      <c r="CX12" s="1513" t="s">
        <v>496</v>
      </c>
      <c r="CY12" s="1513" t="s">
        <v>498</v>
      </c>
    </row>
    <row r="13" spans="1:103" s="6" customFormat="1" ht="129" customHeight="1" thickBot="1" x14ac:dyDescent="0.35">
      <c r="A13" s="1429"/>
      <c r="B13" s="1431"/>
      <c r="C13" s="1431"/>
      <c r="D13" s="1431"/>
      <c r="E13" s="1431"/>
      <c r="F13" s="1422"/>
      <c r="G13" s="1433"/>
      <c r="H13" s="1422"/>
      <c r="I13" s="1422"/>
      <c r="J13" s="1443"/>
      <c r="K13" s="1449"/>
      <c r="L13" s="1514"/>
      <c r="M13" s="1513"/>
      <c r="N13" s="1513"/>
      <c r="O13" s="1513"/>
      <c r="P13" s="1513"/>
      <c r="Q13" s="1513"/>
      <c r="R13" s="1513"/>
      <c r="S13" s="1513"/>
      <c r="T13" s="1513"/>
      <c r="U13" s="1513"/>
      <c r="V13" s="1513"/>
      <c r="W13" s="1513"/>
      <c r="X13" s="1513"/>
      <c r="Y13" s="1513"/>
      <c r="Z13" s="1513"/>
      <c r="AA13" s="1513"/>
      <c r="AB13" s="1513"/>
      <c r="AC13" s="1516"/>
      <c r="AD13" s="1513"/>
      <c r="AE13" s="1513"/>
      <c r="AF13" s="1513"/>
      <c r="AG13" s="1513"/>
      <c r="AH13" s="1513"/>
      <c r="AI13" s="1513"/>
      <c r="AJ13" s="1513"/>
      <c r="AK13" s="1513"/>
      <c r="AL13" s="1513"/>
      <c r="AM13" s="1513"/>
      <c r="AN13" s="1513"/>
      <c r="AO13" s="1513"/>
      <c r="AP13" s="1515"/>
      <c r="AQ13" s="447"/>
      <c r="AR13" s="1513"/>
      <c r="AS13" s="1513"/>
      <c r="AT13" s="1516"/>
      <c r="AU13" s="1516"/>
      <c r="AV13" s="1516"/>
      <c r="AW13" s="1516"/>
      <c r="AX13" s="1516"/>
      <c r="AY13" s="1516"/>
      <c r="AZ13" s="1516"/>
      <c r="BA13" s="1516"/>
      <c r="BB13" s="1516"/>
      <c r="BC13" s="1516"/>
      <c r="BD13" s="1516"/>
      <c r="BE13" s="1516"/>
      <c r="BF13" s="1516"/>
      <c r="BG13" s="1516"/>
      <c r="BH13" s="1516"/>
      <c r="BI13" s="1516"/>
      <c r="BJ13" s="1516"/>
      <c r="BK13" s="1516"/>
      <c r="BL13" s="1516"/>
      <c r="BM13" s="1516"/>
      <c r="BN13" s="1516"/>
      <c r="BO13" s="1513"/>
      <c r="BP13" s="1513"/>
      <c r="BQ13" s="1513"/>
      <c r="BR13" s="1513"/>
      <c r="BS13" s="1513"/>
      <c r="BT13" s="1513"/>
      <c r="BU13" s="447"/>
      <c r="BV13" s="1514"/>
      <c r="BW13" s="1513"/>
      <c r="BX13" s="1513"/>
      <c r="BY13" s="1513"/>
      <c r="BZ13" s="1513"/>
      <c r="CA13" s="1513"/>
      <c r="CB13" s="1513"/>
      <c r="CC13" s="1513"/>
      <c r="CD13" s="1513"/>
      <c r="CE13" s="1513"/>
      <c r="CF13" s="1513"/>
      <c r="CG13" s="1513"/>
      <c r="CH13" s="1513"/>
      <c r="CI13" s="1513"/>
      <c r="CJ13" s="1513"/>
      <c r="CK13" s="1513"/>
      <c r="CL13" s="1513"/>
      <c r="CM13" s="1516"/>
      <c r="CN13" s="1513"/>
      <c r="CO13" s="1513"/>
      <c r="CP13" s="1513"/>
      <c r="CQ13" s="1513"/>
      <c r="CR13" s="1513"/>
      <c r="CS13" s="1513"/>
      <c r="CT13" s="1513"/>
      <c r="CU13" s="1513"/>
      <c r="CV13" s="1513"/>
      <c r="CW13" s="1513"/>
      <c r="CX13" s="1513"/>
      <c r="CY13" s="1513"/>
    </row>
    <row r="14" spans="1:103" s="195" customFormat="1" ht="45.75" customHeight="1" thickBot="1" x14ac:dyDescent="0.35">
      <c r="A14" s="1511" t="s">
        <v>27</v>
      </c>
      <c r="B14" s="1512"/>
      <c r="C14" s="522"/>
      <c r="D14" s="522"/>
      <c r="E14" s="522"/>
      <c r="F14" s="522"/>
      <c r="G14" s="522"/>
      <c r="H14" s="522"/>
      <c r="I14" s="522"/>
      <c r="J14" s="522"/>
      <c r="K14" s="522"/>
      <c r="L14" s="448">
        <v>1</v>
      </c>
      <c r="M14" s="438"/>
      <c r="N14" s="173"/>
      <c r="O14" s="173"/>
      <c r="P14" s="173"/>
      <c r="Q14" s="173"/>
      <c r="R14" s="173"/>
      <c r="S14" s="173"/>
      <c r="T14" s="173"/>
      <c r="U14" s="173"/>
      <c r="V14" s="173"/>
      <c r="W14" s="173"/>
      <c r="X14" s="173"/>
      <c r="Y14" s="173"/>
      <c r="Z14" s="173"/>
      <c r="AA14" s="173"/>
      <c r="AB14" s="173"/>
      <c r="AC14" s="173"/>
      <c r="AD14" s="173"/>
      <c r="AE14" s="173"/>
      <c r="AF14" s="173"/>
      <c r="AG14" s="173"/>
      <c r="AH14" s="173"/>
      <c r="AI14" s="173"/>
      <c r="AJ14" s="173"/>
      <c r="AK14" s="173"/>
      <c r="AL14" s="173"/>
      <c r="AM14" s="173"/>
      <c r="AN14" s="173"/>
      <c r="AO14" s="173"/>
      <c r="AP14" s="325"/>
      <c r="AQ14" s="346"/>
      <c r="AR14" s="343"/>
      <c r="AS14" s="343"/>
      <c r="AT14" s="343"/>
      <c r="AU14" s="343"/>
      <c r="AV14" s="343"/>
      <c r="AW14" s="343"/>
      <c r="AX14" s="343"/>
      <c r="AY14" s="343"/>
      <c r="AZ14" s="343"/>
      <c r="BA14" s="343"/>
      <c r="BB14" s="343"/>
      <c r="BC14" s="343"/>
      <c r="BD14" s="343"/>
      <c r="BE14" s="343"/>
      <c r="BF14" s="343"/>
      <c r="BG14" s="343"/>
      <c r="BH14" s="343"/>
      <c r="BI14" s="343"/>
      <c r="BJ14" s="343"/>
      <c r="BK14" s="343"/>
      <c r="BL14" s="343"/>
      <c r="BM14" s="343"/>
      <c r="BN14" s="343"/>
      <c r="BO14" s="343"/>
      <c r="BP14" s="343"/>
      <c r="BQ14" s="343"/>
      <c r="BR14" s="343"/>
      <c r="BS14" s="343"/>
      <c r="BT14" s="343"/>
      <c r="BU14" s="346"/>
      <c r="BV14" s="173"/>
      <c r="BW14" s="173"/>
      <c r="BX14" s="173"/>
      <c r="BY14" s="173"/>
      <c r="BZ14" s="173"/>
      <c r="CA14" s="173"/>
      <c r="CB14" s="173"/>
      <c r="CC14" s="173"/>
      <c r="CD14" s="173"/>
      <c r="CE14" s="173"/>
      <c r="CF14" s="173"/>
      <c r="CG14" s="173"/>
      <c r="CH14" s="173"/>
      <c r="CI14" s="173"/>
      <c r="CJ14" s="173"/>
      <c r="CK14" s="173"/>
      <c r="CL14" s="173"/>
      <c r="CM14" s="173"/>
      <c r="CN14" s="173"/>
      <c r="CO14" s="173"/>
      <c r="CP14" s="173"/>
      <c r="CQ14" s="173"/>
      <c r="CR14" s="173"/>
      <c r="CS14" s="173"/>
      <c r="CT14" s="173"/>
      <c r="CU14" s="173"/>
      <c r="CV14" s="173"/>
      <c r="CW14" s="173"/>
      <c r="CX14" s="173"/>
      <c r="CY14" s="325"/>
    </row>
    <row r="15" spans="1:103" s="195" customFormat="1" ht="47.25" customHeight="1" thickBot="1" x14ac:dyDescent="0.35">
      <c r="A15" s="12">
        <v>1</v>
      </c>
      <c r="B15" s="513" t="e">
        <f>#REF!</f>
        <v>#REF!</v>
      </c>
      <c r="C15" s="1390" t="s">
        <v>3</v>
      </c>
      <c r="D15" s="1390"/>
      <c r="E15" s="319" t="s">
        <v>383</v>
      </c>
      <c r="F15" s="206" t="e">
        <v>#REF!</v>
      </c>
      <c r="G15" s="319">
        <v>0.32</v>
      </c>
      <c r="H15" s="206" t="e">
        <f t="shared" ref="H15:H38" si="0">F15*G15</f>
        <v>#REF!</v>
      </c>
      <c r="I15" s="206" t="e">
        <v>#REF!</v>
      </c>
      <c r="J15" s="274" t="e">
        <v>#REF!</v>
      </c>
      <c r="K15" s="269" t="e">
        <f>'тарифы 2018 (1)'!K37</f>
        <v>#REF!</v>
      </c>
      <c r="L15" s="439" t="e">
        <f>ROUND(#REF!*$L$14,2)</f>
        <v>#REF!</v>
      </c>
      <c r="M15" s="173" t="e">
        <f>ROUND(#REF!*$L$14,2)</f>
        <v>#REF!</v>
      </c>
      <c r="N15" s="173" t="e">
        <f>ROUND(#REF!*$L$14,2)</f>
        <v>#REF!</v>
      </c>
      <c r="O15" s="173" t="e">
        <f>ROUND(#REF!*$L$14,2)</f>
        <v>#REF!</v>
      </c>
      <c r="P15" s="173" t="e">
        <f>ROUND(#REF!*$L$14,2)</f>
        <v>#REF!</v>
      </c>
      <c r="Q15" s="173" t="e">
        <f>ROUND(#REF!*$L$14,2)</f>
        <v>#REF!</v>
      </c>
      <c r="R15" s="173" t="e">
        <f>ROUND(#REF!*$L$14,2)</f>
        <v>#REF!</v>
      </c>
      <c r="S15" s="173" t="e">
        <f>ROUND(#REF!*$L$14,2)</f>
        <v>#REF!</v>
      </c>
      <c r="T15" s="173" t="e">
        <f>ROUND(#REF!*$L$14,2)</f>
        <v>#REF!</v>
      </c>
      <c r="U15" s="173" t="e">
        <f>ROUND(#REF!*$L$14,2)</f>
        <v>#REF!</v>
      </c>
      <c r="V15" s="173" t="e">
        <f>ROUND(#REF!*$L$14,2)</f>
        <v>#REF!</v>
      </c>
      <c r="W15" s="173" t="e">
        <f>ROUND(#REF!*$L$14,2)</f>
        <v>#REF!</v>
      </c>
      <c r="X15" s="173" t="e">
        <f>ROUND(#REF!*$L$14,2)</f>
        <v>#REF!</v>
      </c>
      <c r="Y15" s="173" t="e">
        <f>ROUND(#REF!*$L$14,2)</f>
        <v>#REF!</v>
      </c>
      <c r="Z15" s="173" t="e">
        <f>ROUND(#REF!*$L$14,2)</f>
        <v>#REF!</v>
      </c>
      <c r="AA15" s="173" t="e">
        <f>ROUND(#REF!*$L$14,2)</f>
        <v>#REF!</v>
      </c>
      <c r="AB15" s="173" t="e">
        <f>ROUND(#REF!*$L$14,2)</f>
        <v>#REF!</v>
      </c>
      <c r="AC15" s="173" t="e">
        <f>ROUND(#REF!*$L$14,2)</f>
        <v>#REF!</v>
      </c>
      <c r="AD15" s="173" t="e">
        <f>ROUND(#REF!*$L$14,2)</f>
        <v>#REF!</v>
      </c>
      <c r="AE15" s="173" t="e">
        <f>ROUND(#REF!*$L$14,2)</f>
        <v>#REF!</v>
      </c>
      <c r="AF15" s="173" t="e">
        <f>ROUND(#REF!*$L$14,2)</f>
        <v>#REF!</v>
      </c>
      <c r="AG15" s="173" t="e">
        <f>ROUND(#REF!*$L$14,2)</f>
        <v>#REF!</v>
      </c>
      <c r="AH15" s="173" t="e">
        <f>ROUND(#REF!*$L$14,2)</f>
        <v>#REF!</v>
      </c>
      <c r="AI15" s="173" t="e">
        <f>ROUND(#REF!*$L$14,2)</f>
        <v>#REF!</v>
      </c>
      <c r="AJ15" s="173" t="e">
        <f>ROUND(#REF!*$L$14,2)</f>
        <v>#REF!</v>
      </c>
      <c r="AK15" s="173" t="e">
        <f>ROUND(#REF!*$L$14,2)</f>
        <v>#REF!</v>
      </c>
      <c r="AL15" s="173" t="e">
        <f>ROUND(#REF!*$L$14,2)</f>
        <v>#REF!</v>
      </c>
      <c r="AM15" s="173" t="e">
        <f>ROUND(#REF!*$L$14,2)</f>
        <v>#REF!</v>
      </c>
      <c r="AN15" s="173" t="e">
        <f>ROUND(#REF!*$L$14,2)</f>
        <v>#REF!</v>
      </c>
      <c r="AO15" s="173" t="e">
        <f>ROUND(#REF!*$L$14,2)</f>
        <v>#REF!</v>
      </c>
      <c r="AP15" s="325" t="e">
        <f t="shared" ref="AP15:AP50" si="1">AVERAGE(L15:AO15)</f>
        <v>#REF!</v>
      </c>
      <c r="AQ15" s="346"/>
      <c r="AR15" s="343" t="e">
        <f>L15-$K15</f>
        <v>#REF!</v>
      </c>
      <c r="AS15" s="343" t="e">
        <f t="shared" ref="AS15:BT15" si="2">M15-$K15</f>
        <v>#REF!</v>
      </c>
      <c r="AT15" s="343" t="e">
        <f t="shared" si="2"/>
        <v>#REF!</v>
      </c>
      <c r="AU15" s="343" t="e">
        <f t="shared" si="2"/>
        <v>#REF!</v>
      </c>
      <c r="AV15" s="343" t="e">
        <f t="shared" si="2"/>
        <v>#REF!</v>
      </c>
      <c r="AW15" s="343" t="e">
        <f t="shared" si="2"/>
        <v>#REF!</v>
      </c>
      <c r="AX15" s="343" t="e">
        <f t="shared" si="2"/>
        <v>#REF!</v>
      </c>
      <c r="AY15" s="343" t="e">
        <f t="shared" si="2"/>
        <v>#REF!</v>
      </c>
      <c r="AZ15" s="343" t="e">
        <f t="shared" si="2"/>
        <v>#REF!</v>
      </c>
      <c r="BA15" s="343" t="e">
        <f t="shared" si="2"/>
        <v>#REF!</v>
      </c>
      <c r="BB15" s="343" t="e">
        <f t="shared" si="2"/>
        <v>#REF!</v>
      </c>
      <c r="BC15" s="343" t="e">
        <f t="shared" si="2"/>
        <v>#REF!</v>
      </c>
      <c r="BD15" s="343" t="e">
        <f t="shared" si="2"/>
        <v>#REF!</v>
      </c>
      <c r="BE15" s="343" t="e">
        <f t="shared" si="2"/>
        <v>#REF!</v>
      </c>
      <c r="BF15" s="343" t="e">
        <f t="shared" si="2"/>
        <v>#REF!</v>
      </c>
      <c r="BG15" s="343" t="e">
        <f t="shared" si="2"/>
        <v>#REF!</v>
      </c>
      <c r="BH15" s="343" t="e">
        <f t="shared" si="2"/>
        <v>#REF!</v>
      </c>
      <c r="BI15" s="343" t="e">
        <f t="shared" si="2"/>
        <v>#REF!</v>
      </c>
      <c r="BJ15" s="343" t="e">
        <f t="shared" si="2"/>
        <v>#REF!</v>
      </c>
      <c r="BK15" s="343" t="e">
        <f t="shared" si="2"/>
        <v>#REF!</v>
      </c>
      <c r="BL15" s="343" t="e">
        <f t="shared" si="2"/>
        <v>#REF!</v>
      </c>
      <c r="BM15" s="343" t="e">
        <f t="shared" si="2"/>
        <v>#REF!</v>
      </c>
      <c r="BN15" s="343" t="e">
        <f t="shared" si="2"/>
        <v>#REF!</v>
      </c>
      <c r="BO15" s="343" t="e">
        <f t="shared" si="2"/>
        <v>#REF!</v>
      </c>
      <c r="BP15" s="343" t="e">
        <f t="shared" si="2"/>
        <v>#REF!</v>
      </c>
      <c r="BQ15" s="343" t="e">
        <f t="shared" si="2"/>
        <v>#REF!</v>
      </c>
      <c r="BR15" s="343" t="e">
        <f t="shared" si="2"/>
        <v>#REF!</v>
      </c>
      <c r="BS15" s="343" t="e">
        <f t="shared" si="2"/>
        <v>#REF!</v>
      </c>
      <c r="BT15" s="343" t="e">
        <f t="shared" si="2"/>
        <v>#REF!</v>
      </c>
      <c r="BU15" s="346"/>
      <c r="BV15" s="173" t="e">
        <f>L15/$K$15</f>
        <v>#REF!</v>
      </c>
      <c r="BW15" s="173" t="e">
        <f t="shared" ref="BW15:CY15" si="3">M15/$K$15</f>
        <v>#REF!</v>
      </c>
      <c r="BX15" s="173" t="e">
        <f t="shared" si="3"/>
        <v>#REF!</v>
      </c>
      <c r="BY15" s="173" t="e">
        <f t="shared" si="3"/>
        <v>#REF!</v>
      </c>
      <c r="BZ15" s="173" t="e">
        <f t="shared" si="3"/>
        <v>#REF!</v>
      </c>
      <c r="CA15" s="173" t="e">
        <f t="shared" si="3"/>
        <v>#REF!</v>
      </c>
      <c r="CB15" s="173" t="e">
        <f t="shared" si="3"/>
        <v>#REF!</v>
      </c>
      <c r="CC15" s="173" t="e">
        <f t="shared" si="3"/>
        <v>#REF!</v>
      </c>
      <c r="CD15" s="173" t="e">
        <f t="shared" si="3"/>
        <v>#REF!</v>
      </c>
      <c r="CE15" s="173" t="e">
        <f t="shared" si="3"/>
        <v>#REF!</v>
      </c>
      <c r="CF15" s="173" t="e">
        <f t="shared" si="3"/>
        <v>#REF!</v>
      </c>
      <c r="CG15" s="173" t="e">
        <f t="shared" si="3"/>
        <v>#REF!</v>
      </c>
      <c r="CH15" s="173" t="e">
        <f t="shared" si="3"/>
        <v>#REF!</v>
      </c>
      <c r="CI15" s="173" t="e">
        <f t="shared" si="3"/>
        <v>#REF!</v>
      </c>
      <c r="CJ15" s="173" t="e">
        <f t="shared" si="3"/>
        <v>#REF!</v>
      </c>
      <c r="CK15" s="173" t="e">
        <f t="shared" si="3"/>
        <v>#REF!</v>
      </c>
      <c r="CL15" s="173" t="e">
        <f t="shared" si="3"/>
        <v>#REF!</v>
      </c>
      <c r="CM15" s="173" t="e">
        <f t="shared" si="3"/>
        <v>#REF!</v>
      </c>
      <c r="CN15" s="173" t="e">
        <f t="shared" si="3"/>
        <v>#REF!</v>
      </c>
      <c r="CO15" s="173" t="e">
        <f t="shared" si="3"/>
        <v>#REF!</v>
      </c>
      <c r="CP15" s="173" t="e">
        <f t="shared" si="3"/>
        <v>#REF!</v>
      </c>
      <c r="CQ15" s="173" t="e">
        <f t="shared" si="3"/>
        <v>#REF!</v>
      </c>
      <c r="CR15" s="173" t="e">
        <f t="shared" si="3"/>
        <v>#REF!</v>
      </c>
      <c r="CS15" s="173" t="e">
        <f t="shared" si="3"/>
        <v>#REF!</v>
      </c>
      <c r="CT15" s="173" t="e">
        <f t="shared" si="3"/>
        <v>#REF!</v>
      </c>
      <c r="CU15" s="173" t="e">
        <f t="shared" si="3"/>
        <v>#REF!</v>
      </c>
      <c r="CV15" s="173" t="e">
        <f t="shared" si="3"/>
        <v>#REF!</v>
      </c>
      <c r="CW15" s="173" t="e">
        <f t="shared" si="3"/>
        <v>#REF!</v>
      </c>
      <c r="CX15" s="173" t="e">
        <f t="shared" si="3"/>
        <v>#REF!</v>
      </c>
      <c r="CY15" s="173" t="e">
        <f t="shared" si="3"/>
        <v>#REF!</v>
      </c>
    </row>
    <row r="16" spans="1:103" s="195" customFormat="1" ht="47.25" customHeight="1" thickBot="1" x14ac:dyDescent="0.35">
      <c r="A16" s="14">
        <v>2</v>
      </c>
      <c r="B16" s="514" t="e">
        <f>#REF!</f>
        <v>#REF!</v>
      </c>
      <c r="C16" s="1383" t="s">
        <v>3</v>
      </c>
      <c r="D16" s="1383"/>
      <c r="E16" s="320" t="s">
        <v>8</v>
      </c>
      <c r="F16" s="222" t="e">
        <v>#REF!</v>
      </c>
      <c r="G16" s="320">
        <v>0.96</v>
      </c>
      <c r="H16" s="222" t="e">
        <f t="shared" si="0"/>
        <v>#REF!</v>
      </c>
      <c r="I16" s="222" t="e">
        <v>#REF!</v>
      </c>
      <c r="J16" s="278" t="e">
        <v>#REF!</v>
      </c>
      <c r="K16" s="269" t="e">
        <f>'тарифы 2018 (1)'!K38</f>
        <v>#REF!</v>
      </c>
      <c r="L16" s="173" t="e">
        <f>ROUND(#REF!*$L$14,2)</f>
        <v>#REF!</v>
      </c>
      <c r="M16" s="173" t="e">
        <f>ROUND(#REF!*$L$14,2)</f>
        <v>#REF!</v>
      </c>
      <c r="N16" s="173" t="e">
        <f>ROUND(#REF!*$L$14,2)</f>
        <v>#REF!</v>
      </c>
      <c r="O16" s="173" t="e">
        <f>ROUND(#REF!*$L$14,2)</f>
        <v>#REF!</v>
      </c>
      <c r="P16" s="173" t="e">
        <f>ROUND(#REF!*$L$14,2)</f>
        <v>#REF!</v>
      </c>
      <c r="Q16" s="173" t="e">
        <f>ROUND(#REF!*$L$14,2)</f>
        <v>#REF!</v>
      </c>
      <c r="R16" s="173" t="e">
        <f>ROUND(#REF!*$L$14,2)</f>
        <v>#REF!</v>
      </c>
      <c r="S16" s="173" t="e">
        <f>ROUND(#REF!*$L$14,2)</f>
        <v>#REF!</v>
      </c>
      <c r="T16" s="173" t="e">
        <f>ROUND(#REF!*$L$14,2)</f>
        <v>#REF!</v>
      </c>
      <c r="U16" s="173" t="e">
        <f>ROUND(#REF!*$L$14,2)</f>
        <v>#REF!</v>
      </c>
      <c r="V16" s="173" t="e">
        <f>ROUND(#REF!*$L$14,2)</f>
        <v>#REF!</v>
      </c>
      <c r="W16" s="173" t="e">
        <f>ROUND(#REF!*$L$14,2)</f>
        <v>#REF!</v>
      </c>
      <c r="X16" s="173" t="e">
        <f>ROUND(#REF!*$L$14,2)</f>
        <v>#REF!</v>
      </c>
      <c r="Y16" s="173" t="e">
        <f>ROUND(#REF!*$L$14,2)</f>
        <v>#REF!</v>
      </c>
      <c r="Z16" s="173" t="e">
        <f>ROUND(#REF!*$L$14,2)</f>
        <v>#REF!</v>
      </c>
      <c r="AA16" s="173" t="e">
        <f>ROUND(#REF!*$L$14,2)</f>
        <v>#REF!</v>
      </c>
      <c r="AB16" s="173" t="e">
        <f>ROUND(#REF!*$L$14,2)</f>
        <v>#REF!</v>
      </c>
      <c r="AC16" s="173" t="e">
        <f>ROUND(#REF!*$L$14,2)</f>
        <v>#REF!</v>
      </c>
      <c r="AD16" s="173" t="e">
        <f>ROUND(#REF!*$L$14,2)</f>
        <v>#REF!</v>
      </c>
      <c r="AE16" s="173" t="e">
        <f>ROUND(#REF!*$L$14,2)</f>
        <v>#REF!</v>
      </c>
      <c r="AF16" s="173" t="e">
        <f>ROUND(#REF!*$L$14,2)</f>
        <v>#REF!</v>
      </c>
      <c r="AG16" s="173" t="e">
        <f>ROUND(#REF!*$L$14,2)</f>
        <v>#REF!</v>
      </c>
      <c r="AH16" s="173" t="e">
        <f>ROUND(#REF!*$L$14,2)</f>
        <v>#REF!</v>
      </c>
      <c r="AI16" s="173" t="e">
        <f>ROUND(#REF!*$L$14,2)</f>
        <v>#REF!</v>
      </c>
      <c r="AJ16" s="173" t="e">
        <f>ROUND(#REF!*$L$14,2)</f>
        <v>#REF!</v>
      </c>
      <c r="AK16" s="173" t="e">
        <f>ROUND(#REF!*$L$14,2)</f>
        <v>#REF!</v>
      </c>
      <c r="AL16" s="173" t="e">
        <f>ROUND(#REF!*$L$14,2)</f>
        <v>#REF!</v>
      </c>
      <c r="AM16" s="173" t="e">
        <f>ROUND(#REF!*$L$14,2)</f>
        <v>#REF!</v>
      </c>
      <c r="AN16" s="173" t="e">
        <f>ROUND(#REF!*$L$14,2)</f>
        <v>#REF!</v>
      </c>
      <c r="AO16" s="173" t="e">
        <f>ROUND(#REF!*$L$14,2)</f>
        <v>#REF!</v>
      </c>
      <c r="AP16" s="325" t="e">
        <f t="shared" si="1"/>
        <v>#REF!</v>
      </c>
      <c r="AQ16" s="346"/>
      <c r="AR16" s="343" t="e">
        <f t="shared" ref="AR16:AR50" si="4">L16-$K16</f>
        <v>#REF!</v>
      </c>
      <c r="AS16" s="343" t="e">
        <f t="shared" ref="AS16:AS50" si="5">M16-$K16</f>
        <v>#REF!</v>
      </c>
      <c r="AT16" s="343" t="e">
        <f t="shared" ref="AT16:AT50" si="6">N16-$K16</f>
        <v>#REF!</v>
      </c>
      <c r="AU16" s="343" t="e">
        <f t="shared" ref="AU16:AU50" si="7">O16-$K16</f>
        <v>#REF!</v>
      </c>
      <c r="AV16" s="343" t="e">
        <f t="shared" ref="AV16:AV50" si="8">P16-$K16</f>
        <v>#REF!</v>
      </c>
      <c r="AW16" s="343" t="e">
        <f t="shared" ref="AW16:AW50" si="9">Q16-$K16</f>
        <v>#REF!</v>
      </c>
      <c r="AX16" s="343" t="e">
        <f t="shared" ref="AX16:AX50" si="10">R16-$K16</f>
        <v>#REF!</v>
      </c>
      <c r="AY16" s="343" t="e">
        <f t="shared" ref="AY16:AY50" si="11">S16-$K16</f>
        <v>#REF!</v>
      </c>
      <c r="AZ16" s="343" t="e">
        <f t="shared" ref="AZ16:AZ50" si="12">T16-$K16</f>
        <v>#REF!</v>
      </c>
      <c r="BA16" s="343" t="e">
        <f t="shared" ref="BA16:BA50" si="13">U16-$K16</f>
        <v>#REF!</v>
      </c>
      <c r="BB16" s="343" t="e">
        <f t="shared" ref="BB16:BB50" si="14">V16-$K16</f>
        <v>#REF!</v>
      </c>
      <c r="BC16" s="343" t="e">
        <f t="shared" ref="BC16:BC50" si="15">W16-$K16</f>
        <v>#REF!</v>
      </c>
      <c r="BD16" s="343" t="e">
        <f t="shared" ref="BD16:BD50" si="16">X16-$K16</f>
        <v>#REF!</v>
      </c>
      <c r="BE16" s="343" t="e">
        <f t="shared" ref="BE16:BE50" si="17">Y16-$K16</f>
        <v>#REF!</v>
      </c>
      <c r="BF16" s="343" t="e">
        <f t="shared" ref="BF16:BF50" si="18">Z16-$K16</f>
        <v>#REF!</v>
      </c>
      <c r="BG16" s="343" t="e">
        <f t="shared" ref="BG16:BG50" si="19">AA16-$K16</f>
        <v>#REF!</v>
      </c>
      <c r="BH16" s="343" t="e">
        <f t="shared" ref="BH16:BH50" si="20">AB16-$K16</f>
        <v>#REF!</v>
      </c>
      <c r="BI16" s="343" t="e">
        <f t="shared" ref="BI16:BI50" si="21">AC16-$K16</f>
        <v>#REF!</v>
      </c>
      <c r="BJ16" s="343" t="e">
        <f t="shared" ref="BJ16:BJ50" si="22">AD16-$K16</f>
        <v>#REF!</v>
      </c>
      <c r="BK16" s="343" t="e">
        <f t="shared" ref="BK16:BK50" si="23">AE16-$K16</f>
        <v>#REF!</v>
      </c>
      <c r="BL16" s="343" t="e">
        <f t="shared" ref="BL16:BL50" si="24">AF16-$K16</f>
        <v>#REF!</v>
      </c>
      <c r="BM16" s="343" t="e">
        <f t="shared" ref="BM16:BM50" si="25">AG16-$K16</f>
        <v>#REF!</v>
      </c>
      <c r="BN16" s="343" t="e">
        <f t="shared" ref="BN16:BN50" si="26">AH16-$K16</f>
        <v>#REF!</v>
      </c>
      <c r="BO16" s="343" t="e">
        <f t="shared" ref="BO16:BO50" si="27">AI16-$K16</f>
        <v>#REF!</v>
      </c>
      <c r="BP16" s="343" t="e">
        <f t="shared" ref="BP16:BP50" si="28">AJ16-$K16</f>
        <v>#REF!</v>
      </c>
      <c r="BQ16" s="343" t="e">
        <f t="shared" ref="BQ16:BQ50" si="29">AK16-$K16</f>
        <v>#REF!</v>
      </c>
      <c r="BR16" s="343" t="e">
        <f t="shared" ref="BR16:BR50" si="30">AL16-$K16</f>
        <v>#REF!</v>
      </c>
      <c r="BS16" s="343" t="e">
        <f t="shared" ref="BS16:BS50" si="31">AM16-$K16</f>
        <v>#REF!</v>
      </c>
      <c r="BT16" s="343" t="e">
        <f t="shared" ref="BT16:BT50" si="32">AN16-$K16</f>
        <v>#REF!</v>
      </c>
      <c r="BU16" s="346"/>
      <c r="BV16" s="173" t="e">
        <f>L16/$K$16</f>
        <v>#REF!</v>
      </c>
      <c r="BW16" s="173" t="e">
        <f t="shared" ref="BW16:CY16" si="33">M16/$K$16</f>
        <v>#REF!</v>
      </c>
      <c r="BX16" s="173" t="e">
        <f t="shared" si="33"/>
        <v>#REF!</v>
      </c>
      <c r="BY16" s="173" t="e">
        <f t="shared" si="33"/>
        <v>#REF!</v>
      </c>
      <c r="BZ16" s="173" t="e">
        <f t="shared" si="33"/>
        <v>#REF!</v>
      </c>
      <c r="CA16" s="173" t="e">
        <f t="shared" si="33"/>
        <v>#REF!</v>
      </c>
      <c r="CB16" s="173" t="e">
        <f t="shared" si="33"/>
        <v>#REF!</v>
      </c>
      <c r="CC16" s="173" t="e">
        <f t="shared" si="33"/>
        <v>#REF!</v>
      </c>
      <c r="CD16" s="173" t="e">
        <f t="shared" si="33"/>
        <v>#REF!</v>
      </c>
      <c r="CE16" s="173" t="e">
        <f t="shared" si="33"/>
        <v>#REF!</v>
      </c>
      <c r="CF16" s="173" t="e">
        <f t="shared" si="33"/>
        <v>#REF!</v>
      </c>
      <c r="CG16" s="173" t="e">
        <f t="shared" si="33"/>
        <v>#REF!</v>
      </c>
      <c r="CH16" s="173" t="e">
        <f t="shared" si="33"/>
        <v>#REF!</v>
      </c>
      <c r="CI16" s="173" t="e">
        <f t="shared" si="33"/>
        <v>#REF!</v>
      </c>
      <c r="CJ16" s="173" t="e">
        <f t="shared" si="33"/>
        <v>#REF!</v>
      </c>
      <c r="CK16" s="173" t="e">
        <f t="shared" si="33"/>
        <v>#REF!</v>
      </c>
      <c r="CL16" s="173" t="e">
        <f t="shared" si="33"/>
        <v>#REF!</v>
      </c>
      <c r="CM16" s="173" t="e">
        <f t="shared" si="33"/>
        <v>#REF!</v>
      </c>
      <c r="CN16" s="173" t="e">
        <f t="shared" si="33"/>
        <v>#REF!</v>
      </c>
      <c r="CO16" s="173" t="e">
        <f t="shared" si="33"/>
        <v>#REF!</v>
      </c>
      <c r="CP16" s="173" t="e">
        <f t="shared" si="33"/>
        <v>#REF!</v>
      </c>
      <c r="CQ16" s="173" t="e">
        <f t="shared" si="33"/>
        <v>#REF!</v>
      </c>
      <c r="CR16" s="173" t="e">
        <f t="shared" si="33"/>
        <v>#REF!</v>
      </c>
      <c r="CS16" s="173" t="e">
        <f t="shared" si="33"/>
        <v>#REF!</v>
      </c>
      <c r="CT16" s="173" t="e">
        <f t="shared" si="33"/>
        <v>#REF!</v>
      </c>
      <c r="CU16" s="173" t="e">
        <f t="shared" si="33"/>
        <v>#REF!</v>
      </c>
      <c r="CV16" s="173" t="e">
        <f t="shared" si="33"/>
        <v>#REF!</v>
      </c>
      <c r="CW16" s="173" t="e">
        <f t="shared" si="33"/>
        <v>#REF!</v>
      </c>
      <c r="CX16" s="173" t="e">
        <f t="shared" si="33"/>
        <v>#REF!</v>
      </c>
      <c r="CY16" s="173" t="e">
        <f t="shared" si="33"/>
        <v>#REF!</v>
      </c>
    </row>
    <row r="17" spans="1:103" s="195" customFormat="1" ht="47.25" customHeight="1" thickBot="1" x14ac:dyDescent="0.35">
      <c r="A17" s="12">
        <v>3</v>
      </c>
      <c r="B17" s="513" t="e">
        <f>#REF!</f>
        <v>#REF!</v>
      </c>
      <c r="C17" s="1390" t="s">
        <v>3</v>
      </c>
      <c r="D17" s="1390"/>
      <c r="E17" s="319" t="s">
        <v>8</v>
      </c>
      <c r="F17" s="206" t="e">
        <v>#REF!</v>
      </c>
      <c r="G17" s="319">
        <v>1.18</v>
      </c>
      <c r="H17" s="206" t="e">
        <f t="shared" si="0"/>
        <v>#REF!</v>
      </c>
      <c r="I17" s="206" t="e">
        <v>#REF!</v>
      </c>
      <c r="J17" s="274" t="e">
        <v>#REF!</v>
      </c>
      <c r="K17" s="269" t="e">
        <f>'тарифы 2018 (1)'!K39</f>
        <v>#REF!</v>
      </c>
      <c r="L17" s="173" t="e">
        <f>ROUND(#REF!*$L$14,2)</f>
        <v>#REF!</v>
      </c>
      <c r="M17" s="173" t="e">
        <f>ROUND(#REF!*$L$14,2)</f>
        <v>#REF!</v>
      </c>
      <c r="N17" s="173" t="e">
        <f>ROUND(#REF!*$L$14,2)</f>
        <v>#REF!</v>
      </c>
      <c r="O17" s="173" t="e">
        <f>ROUND(#REF!*$L$14,2)</f>
        <v>#REF!</v>
      </c>
      <c r="P17" s="173" t="e">
        <f>ROUND(#REF!*$L$14,2)</f>
        <v>#REF!</v>
      </c>
      <c r="Q17" s="173" t="e">
        <f>ROUND(#REF!*$L$14,2)</f>
        <v>#REF!</v>
      </c>
      <c r="R17" s="173" t="e">
        <f>ROUND(#REF!*$L$14,2)</f>
        <v>#REF!</v>
      </c>
      <c r="S17" s="173" t="e">
        <f>ROUND(#REF!*$L$14,2)</f>
        <v>#REF!</v>
      </c>
      <c r="T17" s="173" t="e">
        <f>ROUND(#REF!*$L$14,2)</f>
        <v>#REF!</v>
      </c>
      <c r="U17" s="173" t="e">
        <f>ROUND(#REF!*$L$14,2)</f>
        <v>#REF!</v>
      </c>
      <c r="V17" s="173" t="e">
        <f>ROUND(#REF!*$L$14,2)</f>
        <v>#REF!</v>
      </c>
      <c r="W17" s="173" t="e">
        <f>ROUND(#REF!*$L$14,2)</f>
        <v>#REF!</v>
      </c>
      <c r="X17" s="173" t="e">
        <f>ROUND(#REF!*$L$14,2)</f>
        <v>#REF!</v>
      </c>
      <c r="Y17" s="173" t="e">
        <f>ROUND(#REF!*$L$14,2)</f>
        <v>#REF!</v>
      </c>
      <c r="Z17" s="173" t="e">
        <f>ROUND(#REF!*$L$14,2)</f>
        <v>#REF!</v>
      </c>
      <c r="AA17" s="173" t="e">
        <f>ROUND(#REF!*$L$14,2)</f>
        <v>#REF!</v>
      </c>
      <c r="AB17" s="173" t="e">
        <f>ROUND(#REF!*$L$14,2)</f>
        <v>#REF!</v>
      </c>
      <c r="AC17" s="173" t="e">
        <f>ROUND(#REF!*$L$14,2)</f>
        <v>#REF!</v>
      </c>
      <c r="AD17" s="173" t="e">
        <f>ROUND(#REF!*$L$14,2)</f>
        <v>#REF!</v>
      </c>
      <c r="AE17" s="173" t="e">
        <f>ROUND(#REF!*$L$14,2)</f>
        <v>#REF!</v>
      </c>
      <c r="AF17" s="173" t="e">
        <f>ROUND(#REF!*$L$14,2)</f>
        <v>#REF!</v>
      </c>
      <c r="AG17" s="173" t="e">
        <f>ROUND(#REF!*$L$14,2)</f>
        <v>#REF!</v>
      </c>
      <c r="AH17" s="173" t="e">
        <f>ROUND(#REF!*$L$14,2)</f>
        <v>#REF!</v>
      </c>
      <c r="AI17" s="173" t="e">
        <f>ROUND(#REF!*$L$14,2)</f>
        <v>#REF!</v>
      </c>
      <c r="AJ17" s="173" t="e">
        <f>ROUND(#REF!*$L$14,2)</f>
        <v>#REF!</v>
      </c>
      <c r="AK17" s="173" t="e">
        <f>ROUND(#REF!*$L$14,2)</f>
        <v>#REF!</v>
      </c>
      <c r="AL17" s="173" t="e">
        <f>ROUND(#REF!*$L$14,2)</f>
        <v>#REF!</v>
      </c>
      <c r="AM17" s="173" t="e">
        <f>ROUND(#REF!*$L$14,2)</f>
        <v>#REF!</v>
      </c>
      <c r="AN17" s="173" t="e">
        <f>ROUND(#REF!*$L$14,2)</f>
        <v>#REF!</v>
      </c>
      <c r="AO17" s="173" t="e">
        <f>ROUND(#REF!*$L$14,2)</f>
        <v>#REF!</v>
      </c>
      <c r="AP17" s="325" t="e">
        <f t="shared" si="1"/>
        <v>#REF!</v>
      </c>
      <c r="AQ17" s="346"/>
      <c r="AR17" s="343" t="e">
        <f t="shared" si="4"/>
        <v>#REF!</v>
      </c>
      <c r="AS17" s="343" t="e">
        <f t="shared" si="5"/>
        <v>#REF!</v>
      </c>
      <c r="AT17" s="343" t="e">
        <f t="shared" si="6"/>
        <v>#REF!</v>
      </c>
      <c r="AU17" s="343" t="e">
        <f t="shared" si="7"/>
        <v>#REF!</v>
      </c>
      <c r="AV17" s="343" t="e">
        <f t="shared" si="8"/>
        <v>#REF!</v>
      </c>
      <c r="AW17" s="343" t="e">
        <f t="shared" si="9"/>
        <v>#REF!</v>
      </c>
      <c r="AX17" s="343" t="e">
        <f t="shared" si="10"/>
        <v>#REF!</v>
      </c>
      <c r="AY17" s="343" t="e">
        <f t="shared" si="11"/>
        <v>#REF!</v>
      </c>
      <c r="AZ17" s="343" t="e">
        <f t="shared" si="12"/>
        <v>#REF!</v>
      </c>
      <c r="BA17" s="343" t="e">
        <f t="shared" si="13"/>
        <v>#REF!</v>
      </c>
      <c r="BB17" s="343" t="e">
        <f t="shared" si="14"/>
        <v>#REF!</v>
      </c>
      <c r="BC17" s="343" t="e">
        <f t="shared" si="15"/>
        <v>#REF!</v>
      </c>
      <c r="BD17" s="343" t="e">
        <f t="shared" si="16"/>
        <v>#REF!</v>
      </c>
      <c r="BE17" s="343" t="e">
        <f t="shared" si="17"/>
        <v>#REF!</v>
      </c>
      <c r="BF17" s="343" t="e">
        <f t="shared" si="18"/>
        <v>#REF!</v>
      </c>
      <c r="BG17" s="343" t="e">
        <f t="shared" si="19"/>
        <v>#REF!</v>
      </c>
      <c r="BH17" s="343" t="e">
        <f t="shared" si="20"/>
        <v>#REF!</v>
      </c>
      <c r="BI17" s="343" t="e">
        <f t="shared" si="21"/>
        <v>#REF!</v>
      </c>
      <c r="BJ17" s="343" t="e">
        <f t="shared" si="22"/>
        <v>#REF!</v>
      </c>
      <c r="BK17" s="343" t="e">
        <f t="shared" si="23"/>
        <v>#REF!</v>
      </c>
      <c r="BL17" s="343" t="e">
        <f t="shared" si="24"/>
        <v>#REF!</v>
      </c>
      <c r="BM17" s="343" t="e">
        <f t="shared" si="25"/>
        <v>#REF!</v>
      </c>
      <c r="BN17" s="343" t="e">
        <f t="shared" si="26"/>
        <v>#REF!</v>
      </c>
      <c r="BO17" s="343" t="e">
        <f t="shared" si="27"/>
        <v>#REF!</v>
      </c>
      <c r="BP17" s="343" t="e">
        <f t="shared" si="28"/>
        <v>#REF!</v>
      </c>
      <c r="BQ17" s="343" t="e">
        <f t="shared" si="29"/>
        <v>#REF!</v>
      </c>
      <c r="BR17" s="343" t="e">
        <f t="shared" si="30"/>
        <v>#REF!</v>
      </c>
      <c r="BS17" s="343" t="e">
        <f t="shared" si="31"/>
        <v>#REF!</v>
      </c>
      <c r="BT17" s="343" t="e">
        <f t="shared" si="32"/>
        <v>#REF!</v>
      </c>
      <c r="BU17" s="346"/>
      <c r="BV17" s="173" t="e">
        <f>L17/$K$17</f>
        <v>#REF!</v>
      </c>
      <c r="BW17" s="173" t="e">
        <f t="shared" ref="BW17:CY17" si="34">M17/$K$17</f>
        <v>#REF!</v>
      </c>
      <c r="BX17" s="173" t="e">
        <f t="shared" si="34"/>
        <v>#REF!</v>
      </c>
      <c r="BY17" s="173" t="e">
        <f t="shared" si="34"/>
        <v>#REF!</v>
      </c>
      <c r="BZ17" s="173" t="e">
        <f t="shared" si="34"/>
        <v>#REF!</v>
      </c>
      <c r="CA17" s="173" t="e">
        <f t="shared" si="34"/>
        <v>#REF!</v>
      </c>
      <c r="CB17" s="173" t="e">
        <f t="shared" si="34"/>
        <v>#REF!</v>
      </c>
      <c r="CC17" s="173" t="e">
        <f t="shared" si="34"/>
        <v>#REF!</v>
      </c>
      <c r="CD17" s="173" t="e">
        <f t="shared" si="34"/>
        <v>#REF!</v>
      </c>
      <c r="CE17" s="173" t="e">
        <f t="shared" si="34"/>
        <v>#REF!</v>
      </c>
      <c r="CF17" s="173" t="e">
        <f t="shared" si="34"/>
        <v>#REF!</v>
      </c>
      <c r="CG17" s="173" t="e">
        <f t="shared" si="34"/>
        <v>#REF!</v>
      </c>
      <c r="CH17" s="173" t="e">
        <f t="shared" si="34"/>
        <v>#REF!</v>
      </c>
      <c r="CI17" s="173" t="e">
        <f t="shared" si="34"/>
        <v>#REF!</v>
      </c>
      <c r="CJ17" s="173" t="e">
        <f t="shared" si="34"/>
        <v>#REF!</v>
      </c>
      <c r="CK17" s="173" t="e">
        <f t="shared" si="34"/>
        <v>#REF!</v>
      </c>
      <c r="CL17" s="173" t="e">
        <f t="shared" si="34"/>
        <v>#REF!</v>
      </c>
      <c r="CM17" s="173" t="e">
        <f t="shared" si="34"/>
        <v>#REF!</v>
      </c>
      <c r="CN17" s="173" t="e">
        <f t="shared" si="34"/>
        <v>#REF!</v>
      </c>
      <c r="CO17" s="173" t="e">
        <f t="shared" si="34"/>
        <v>#REF!</v>
      </c>
      <c r="CP17" s="173" t="e">
        <f t="shared" si="34"/>
        <v>#REF!</v>
      </c>
      <c r="CQ17" s="173" t="e">
        <f t="shared" si="34"/>
        <v>#REF!</v>
      </c>
      <c r="CR17" s="173" t="e">
        <f t="shared" si="34"/>
        <v>#REF!</v>
      </c>
      <c r="CS17" s="173" t="e">
        <f t="shared" si="34"/>
        <v>#REF!</v>
      </c>
      <c r="CT17" s="173" t="e">
        <f t="shared" si="34"/>
        <v>#REF!</v>
      </c>
      <c r="CU17" s="173" t="e">
        <f t="shared" si="34"/>
        <v>#REF!</v>
      </c>
      <c r="CV17" s="173" t="e">
        <f t="shared" si="34"/>
        <v>#REF!</v>
      </c>
      <c r="CW17" s="173" t="e">
        <f t="shared" si="34"/>
        <v>#REF!</v>
      </c>
      <c r="CX17" s="173" t="e">
        <f t="shared" si="34"/>
        <v>#REF!</v>
      </c>
      <c r="CY17" s="173" t="e">
        <f t="shared" si="34"/>
        <v>#REF!</v>
      </c>
    </row>
    <row r="18" spans="1:103" s="195" customFormat="1" ht="47.25" customHeight="1" thickBot="1" x14ac:dyDescent="0.35">
      <c r="A18" s="304">
        <v>4</v>
      </c>
      <c r="B18" s="515" t="e">
        <f>#REF!</f>
        <v>#REF!</v>
      </c>
      <c r="C18" s="1383" t="s">
        <v>3</v>
      </c>
      <c r="D18" s="1383"/>
      <c r="E18" s="320" t="s">
        <v>8</v>
      </c>
      <c r="F18" s="222" t="e">
        <v>#REF!</v>
      </c>
      <c r="G18" s="320">
        <v>0.5</v>
      </c>
      <c r="H18" s="222" t="e">
        <f t="shared" si="0"/>
        <v>#REF!</v>
      </c>
      <c r="I18" s="222" t="e">
        <v>#REF!</v>
      </c>
      <c r="J18" s="278" t="e">
        <v>#REF!</v>
      </c>
      <c r="K18" s="269" t="e">
        <f>'тарифы 2018 (1)'!K40</f>
        <v>#REF!</v>
      </c>
      <c r="L18" s="173" t="e">
        <f>ROUND(#REF!*$L$14,2)</f>
        <v>#REF!</v>
      </c>
      <c r="M18" s="173" t="e">
        <f>ROUND(#REF!*$L$14,2)</f>
        <v>#REF!</v>
      </c>
      <c r="N18" s="173" t="e">
        <f>ROUND(#REF!*$L$14,2)</f>
        <v>#REF!</v>
      </c>
      <c r="O18" s="173" t="e">
        <f>ROUND(#REF!*$L$14,2)</f>
        <v>#REF!</v>
      </c>
      <c r="P18" s="173" t="e">
        <f>ROUND(#REF!*$L$14,2)</f>
        <v>#REF!</v>
      </c>
      <c r="Q18" s="173" t="e">
        <f>ROUND(#REF!*$L$14,2)</f>
        <v>#REF!</v>
      </c>
      <c r="R18" s="173" t="e">
        <f>ROUND(#REF!*$L$14,2)</f>
        <v>#REF!</v>
      </c>
      <c r="S18" s="173" t="e">
        <f>ROUND(#REF!*$L$14,2)</f>
        <v>#REF!</v>
      </c>
      <c r="T18" s="173" t="e">
        <f>ROUND(#REF!*$L$14,2)</f>
        <v>#REF!</v>
      </c>
      <c r="U18" s="173" t="e">
        <f>ROUND(#REF!*$L$14,2)</f>
        <v>#REF!</v>
      </c>
      <c r="V18" s="173" t="e">
        <f>ROUND(#REF!*$L$14,2)</f>
        <v>#REF!</v>
      </c>
      <c r="W18" s="173" t="e">
        <f>ROUND(#REF!*$L$14,2)</f>
        <v>#REF!</v>
      </c>
      <c r="X18" s="173" t="e">
        <f>ROUND(#REF!*$L$14,2)</f>
        <v>#REF!</v>
      </c>
      <c r="Y18" s="173" t="e">
        <f>ROUND(#REF!*$L$14,2)</f>
        <v>#REF!</v>
      </c>
      <c r="Z18" s="173" t="e">
        <f>ROUND(#REF!*$L$14,2)</f>
        <v>#REF!</v>
      </c>
      <c r="AA18" s="173" t="e">
        <f>ROUND(#REF!*$L$14,2)</f>
        <v>#REF!</v>
      </c>
      <c r="AB18" s="173" t="e">
        <f>ROUND(#REF!*$L$14,2)</f>
        <v>#REF!</v>
      </c>
      <c r="AC18" s="173" t="e">
        <f>ROUND(#REF!*$L$14,2)</f>
        <v>#REF!</v>
      </c>
      <c r="AD18" s="173" t="e">
        <f>ROUND(#REF!*$L$14,2)</f>
        <v>#REF!</v>
      </c>
      <c r="AE18" s="173" t="e">
        <f>ROUND(#REF!*$L$14,2)</f>
        <v>#REF!</v>
      </c>
      <c r="AF18" s="173" t="e">
        <f>ROUND(#REF!*$L$14,2)</f>
        <v>#REF!</v>
      </c>
      <c r="AG18" s="173" t="e">
        <f>ROUND(#REF!*$L$14,2)</f>
        <v>#REF!</v>
      </c>
      <c r="AH18" s="173" t="e">
        <f>ROUND(#REF!*$L$14,2)</f>
        <v>#REF!</v>
      </c>
      <c r="AI18" s="173" t="e">
        <f>ROUND(#REF!*$L$14,2)</f>
        <v>#REF!</v>
      </c>
      <c r="AJ18" s="173" t="e">
        <f>ROUND(#REF!*$L$14,2)</f>
        <v>#REF!</v>
      </c>
      <c r="AK18" s="173" t="e">
        <f>ROUND(#REF!*$L$14,2)</f>
        <v>#REF!</v>
      </c>
      <c r="AL18" s="173" t="e">
        <f>ROUND(#REF!*$L$14,2)</f>
        <v>#REF!</v>
      </c>
      <c r="AM18" s="173" t="e">
        <f>ROUND(#REF!*$L$14,2)</f>
        <v>#REF!</v>
      </c>
      <c r="AN18" s="173" t="e">
        <f>ROUND(#REF!*$L$14,2)</f>
        <v>#REF!</v>
      </c>
      <c r="AO18" s="173" t="e">
        <f>ROUND(#REF!*$L$14,2)</f>
        <v>#REF!</v>
      </c>
      <c r="AP18" s="325" t="e">
        <f t="shared" si="1"/>
        <v>#REF!</v>
      </c>
      <c r="AQ18" s="346"/>
      <c r="AR18" s="343" t="e">
        <f t="shared" si="4"/>
        <v>#REF!</v>
      </c>
      <c r="AS18" s="343" t="e">
        <f t="shared" si="5"/>
        <v>#REF!</v>
      </c>
      <c r="AT18" s="343" t="e">
        <f t="shared" si="6"/>
        <v>#REF!</v>
      </c>
      <c r="AU18" s="343" t="e">
        <f t="shared" si="7"/>
        <v>#REF!</v>
      </c>
      <c r="AV18" s="343" t="e">
        <f t="shared" si="8"/>
        <v>#REF!</v>
      </c>
      <c r="AW18" s="343" t="e">
        <f t="shared" si="9"/>
        <v>#REF!</v>
      </c>
      <c r="AX18" s="343" t="e">
        <f t="shared" si="10"/>
        <v>#REF!</v>
      </c>
      <c r="AY18" s="343" t="e">
        <f t="shared" si="11"/>
        <v>#REF!</v>
      </c>
      <c r="AZ18" s="343" t="e">
        <f t="shared" si="12"/>
        <v>#REF!</v>
      </c>
      <c r="BA18" s="343" t="e">
        <f t="shared" si="13"/>
        <v>#REF!</v>
      </c>
      <c r="BB18" s="343" t="e">
        <f t="shared" si="14"/>
        <v>#REF!</v>
      </c>
      <c r="BC18" s="343" t="e">
        <f t="shared" si="15"/>
        <v>#REF!</v>
      </c>
      <c r="BD18" s="343" t="e">
        <f t="shared" si="16"/>
        <v>#REF!</v>
      </c>
      <c r="BE18" s="343" t="e">
        <f t="shared" si="17"/>
        <v>#REF!</v>
      </c>
      <c r="BF18" s="343" t="e">
        <f t="shared" si="18"/>
        <v>#REF!</v>
      </c>
      <c r="BG18" s="343" t="e">
        <f t="shared" si="19"/>
        <v>#REF!</v>
      </c>
      <c r="BH18" s="343" t="e">
        <f t="shared" si="20"/>
        <v>#REF!</v>
      </c>
      <c r="BI18" s="343" t="e">
        <f t="shared" si="21"/>
        <v>#REF!</v>
      </c>
      <c r="BJ18" s="343" t="e">
        <f t="shared" si="22"/>
        <v>#REF!</v>
      </c>
      <c r="BK18" s="343" t="e">
        <f t="shared" si="23"/>
        <v>#REF!</v>
      </c>
      <c r="BL18" s="343" t="e">
        <f t="shared" si="24"/>
        <v>#REF!</v>
      </c>
      <c r="BM18" s="343" t="e">
        <f t="shared" si="25"/>
        <v>#REF!</v>
      </c>
      <c r="BN18" s="343" t="e">
        <f t="shared" si="26"/>
        <v>#REF!</v>
      </c>
      <c r="BO18" s="343" t="e">
        <f t="shared" si="27"/>
        <v>#REF!</v>
      </c>
      <c r="BP18" s="343" t="e">
        <f t="shared" si="28"/>
        <v>#REF!</v>
      </c>
      <c r="BQ18" s="343" t="e">
        <f t="shared" si="29"/>
        <v>#REF!</v>
      </c>
      <c r="BR18" s="343" t="e">
        <f t="shared" si="30"/>
        <v>#REF!</v>
      </c>
      <c r="BS18" s="343" t="e">
        <f t="shared" si="31"/>
        <v>#REF!</v>
      </c>
      <c r="BT18" s="343" t="e">
        <f t="shared" si="32"/>
        <v>#REF!</v>
      </c>
      <c r="BU18" s="346"/>
      <c r="BV18" s="173" t="e">
        <f>L18/$K$18</f>
        <v>#REF!</v>
      </c>
      <c r="BW18" s="173" t="e">
        <f t="shared" ref="BW18:CY18" si="35">M18/$K$18</f>
        <v>#REF!</v>
      </c>
      <c r="BX18" s="173" t="e">
        <f t="shared" si="35"/>
        <v>#REF!</v>
      </c>
      <c r="BY18" s="173" t="e">
        <f t="shared" si="35"/>
        <v>#REF!</v>
      </c>
      <c r="BZ18" s="173" t="e">
        <f t="shared" si="35"/>
        <v>#REF!</v>
      </c>
      <c r="CA18" s="173" t="e">
        <f t="shared" si="35"/>
        <v>#REF!</v>
      </c>
      <c r="CB18" s="173" t="e">
        <f t="shared" si="35"/>
        <v>#REF!</v>
      </c>
      <c r="CC18" s="173" t="e">
        <f t="shared" si="35"/>
        <v>#REF!</v>
      </c>
      <c r="CD18" s="173" t="e">
        <f t="shared" si="35"/>
        <v>#REF!</v>
      </c>
      <c r="CE18" s="173" t="e">
        <f t="shared" si="35"/>
        <v>#REF!</v>
      </c>
      <c r="CF18" s="173" t="e">
        <f t="shared" si="35"/>
        <v>#REF!</v>
      </c>
      <c r="CG18" s="173" t="e">
        <f t="shared" si="35"/>
        <v>#REF!</v>
      </c>
      <c r="CH18" s="173" t="e">
        <f t="shared" si="35"/>
        <v>#REF!</v>
      </c>
      <c r="CI18" s="173" t="e">
        <f t="shared" si="35"/>
        <v>#REF!</v>
      </c>
      <c r="CJ18" s="173" t="e">
        <f t="shared" si="35"/>
        <v>#REF!</v>
      </c>
      <c r="CK18" s="173" t="e">
        <f t="shared" si="35"/>
        <v>#REF!</v>
      </c>
      <c r="CL18" s="173" t="e">
        <f t="shared" si="35"/>
        <v>#REF!</v>
      </c>
      <c r="CM18" s="173" t="e">
        <f t="shared" si="35"/>
        <v>#REF!</v>
      </c>
      <c r="CN18" s="173" t="e">
        <f t="shared" si="35"/>
        <v>#REF!</v>
      </c>
      <c r="CO18" s="173" t="e">
        <f t="shared" si="35"/>
        <v>#REF!</v>
      </c>
      <c r="CP18" s="173" t="e">
        <f t="shared" si="35"/>
        <v>#REF!</v>
      </c>
      <c r="CQ18" s="173" t="e">
        <f t="shared" si="35"/>
        <v>#REF!</v>
      </c>
      <c r="CR18" s="173" t="e">
        <f t="shared" si="35"/>
        <v>#REF!</v>
      </c>
      <c r="CS18" s="173" t="e">
        <f t="shared" si="35"/>
        <v>#REF!</v>
      </c>
      <c r="CT18" s="173" t="e">
        <f t="shared" si="35"/>
        <v>#REF!</v>
      </c>
      <c r="CU18" s="173" t="e">
        <f t="shared" si="35"/>
        <v>#REF!</v>
      </c>
      <c r="CV18" s="173" t="e">
        <f t="shared" si="35"/>
        <v>#REF!</v>
      </c>
      <c r="CW18" s="173" t="e">
        <f t="shared" si="35"/>
        <v>#REF!</v>
      </c>
      <c r="CX18" s="173" t="e">
        <f t="shared" si="35"/>
        <v>#REF!</v>
      </c>
      <c r="CY18" s="173" t="e">
        <f t="shared" si="35"/>
        <v>#REF!</v>
      </c>
    </row>
    <row r="19" spans="1:103" s="195" customFormat="1" ht="47.25" customHeight="1" thickBot="1" x14ac:dyDescent="0.35">
      <c r="A19" s="12">
        <v>5</v>
      </c>
      <c r="B19" s="513" t="e">
        <f>#REF!</f>
        <v>#REF!</v>
      </c>
      <c r="C19" s="1390" t="s">
        <v>3</v>
      </c>
      <c r="D19" s="1390"/>
      <c r="E19" s="319" t="s">
        <v>8</v>
      </c>
      <c r="F19" s="206" t="e">
        <v>#REF!</v>
      </c>
      <c r="G19" s="319">
        <v>0.3</v>
      </c>
      <c r="H19" s="206" t="e">
        <f t="shared" si="0"/>
        <v>#REF!</v>
      </c>
      <c r="I19" s="206" t="e">
        <v>#REF!</v>
      </c>
      <c r="J19" s="274" t="e">
        <v>#REF!</v>
      </c>
      <c r="K19" s="269" t="e">
        <f>'тарифы 2018 (1)'!K41</f>
        <v>#REF!</v>
      </c>
      <c r="L19" s="173" t="e">
        <f>ROUND(#REF!*$L$14,2)</f>
        <v>#REF!</v>
      </c>
      <c r="M19" s="173" t="e">
        <f>ROUND(#REF!*$L$14,2)</f>
        <v>#REF!</v>
      </c>
      <c r="N19" s="173" t="e">
        <f>ROUND(#REF!*$L$14,2)</f>
        <v>#REF!</v>
      </c>
      <c r="O19" s="173" t="e">
        <f>ROUND(#REF!*$L$14,2)</f>
        <v>#REF!</v>
      </c>
      <c r="P19" s="173" t="e">
        <f>ROUND(#REF!*$L$14,2)</f>
        <v>#REF!</v>
      </c>
      <c r="Q19" s="173" t="e">
        <f>ROUND(#REF!*$L$14,2)</f>
        <v>#REF!</v>
      </c>
      <c r="R19" s="173" t="e">
        <f>ROUND(#REF!*$L$14,2)</f>
        <v>#REF!</v>
      </c>
      <c r="S19" s="173" t="e">
        <f>ROUND(#REF!*$L$14,2)</f>
        <v>#REF!</v>
      </c>
      <c r="T19" s="173" t="e">
        <f>ROUND(#REF!*$L$14,2)</f>
        <v>#REF!</v>
      </c>
      <c r="U19" s="173" t="e">
        <f>ROUND(#REF!*$L$14,2)</f>
        <v>#REF!</v>
      </c>
      <c r="V19" s="173" t="e">
        <f>ROUND(#REF!*$L$14,2)</f>
        <v>#REF!</v>
      </c>
      <c r="W19" s="173" t="e">
        <f>ROUND(#REF!*$L$14,2)</f>
        <v>#REF!</v>
      </c>
      <c r="X19" s="173" t="e">
        <f>ROUND(#REF!*$L$14,2)</f>
        <v>#REF!</v>
      </c>
      <c r="Y19" s="173" t="e">
        <f>ROUND(#REF!*$L$14,2)</f>
        <v>#REF!</v>
      </c>
      <c r="Z19" s="173" t="e">
        <f>ROUND(#REF!*$L$14,2)</f>
        <v>#REF!</v>
      </c>
      <c r="AA19" s="173" t="e">
        <f>ROUND(#REF!*$L$14,2)</f>
        <v>#REF!</v>
      </c>
      <c r="AB19" s="173" t="e">
        <f>ROUND(#REF!*$L$14,2)</f>
        <v>#REF!</v>
      </c>
      <c r="AC19" s="173" t="e">
        <f>ROUND(#REF!*$L$14,2)</f>
        <v>#REF!</v>
      </c>
      <c r="AD19" s="173" t="e">
        <f>ROUND(#REF!*$L$14,2)</f>
        <v>#REF!</v>
      </c>
      <c r="AE19" s="173" t="e">
        <f>ROUND(#REF!*$L$14,2)</f>
        <v>#REF!</v>
      </c>
      <c r="AF19" s="173" t="e">
        <f>ROUND(#REF!*$L$14,2)</f>
        <v>#REF!</v>
      </c>
      <c r="AG19" s="173" t="e">
        <f>ROUND(#REF!*$L$14,2)</f>
        <v>#REF!</v>
      </c>
      <c r="AH19" s="173" t="e">
        <f>ROUND(#REF!*$L$14,2)</f>
        <v>#REF!</v>
      </c>
      <c r="AI19" s="173" t="e">
        <f>ROUND(#REF!*$L$14,2)</f>
        <v>#REF!</v>
      </c>
      <c r="AJ19" s="173" t="e">
        <f>ROUND(#REF!*$L$14,2)</f>
        <v>#REF!</v>
      </c>
      <c r="AK19" s="173" t="e">
        <f>ROUND(#REF!*$L$14,2)</f>
        <v>#REF!</v>
      </c>
      <c r="AL19" s="173" t="e">
        <f>ROUND(#REF!*$L$14,2)</f>
        <v>#REF!</v>
      </c>
      <c r="AM19" s="173" t="e">
        <f>ROUND(#REF!*$L$14,2)</f>
        <v>#REF!</v>
      </c>
      <c r="AN19" s="173" t="e">
        <f>ROUND(#REF!*$L$14,2)</f>
        <v>#REF!</v>
      </c>
      <c r="AO19" s="173" t="e">
        <f>ROUND(#REF!*$L$14,2)</f>
        <v>#REF!</v>
      </c>
      <c r="AP19" s="325" t="e">
        <f t="shared" si="1"/>
        <v>#REF!</v>
      </c>
      <c r="AQ19" s="346"/>
      <c r="AR19" s="343" t="e">
        <f t="shared" si="4"/>
        <v>#REF!</v>
      </c>
      <c r="AS19" s="343" t="e">
        <f t="shared" si="5"/>
        <v>#REF!</v>
      </c>
      <c r="AT19" s="343" t="e">
        <f t="shared" si="6"/>
        <v>#REF!</v>
      </c>
      <c r="AU19" s="343" t="e">
        <f t="shared" si="7"/>
        <v>#REF!</v>
      </c>
      <c r="AV19" s="343" t="e">
        <f t="shared" si="8"/>
        <v>#REF!</v>
      </c>
      <c r="AW19" s="343" t="e">
        <f t="shared" si="9"/>
        <v>#REF!</v>
      </c>
      <c r="AX19" s="343" t="e">
        <f t="shared" si="10"/>
        <v>#REF!</v>
      </c>
      <c r="AY19" s="343" t="e">
        <f t="shared" si="11"/>
        <v>#REF!</v>
      </c>
      <c r="AZ19" s="343" t="e">
        <f t="shared" si="12"/>
        <v>#REF!</v>
      </c>
      <c r="BA19" s="343" t="e">
        <f t="shared" si="13"/>
        <v>#REF!</v>
      </c>
      <c r="BB19" s="343" t="e">
        <f t="shared" si="14"/>
        <v>#REF!</v>
      </c>
      <c r="BC19" s="343" t="e">
        <f t="shared" si="15"/>
        <v>#REF!</v>
      </c>
      <c r="BD19" s="343" t="e">
        <f t="shared" si="16"/>
        <v>#REF!</v>
      </c>
      <c r="BE19" s="343" t="e">
        <f t="shared" si="17"/>
        <v>#REF!</v>
      </c>
      <c r="BF19" s="343" t="e">
        <f t="shared" si="18"/>
        <v>#REF!</v>
      </c>
      <c r="BG19" s="343" t="e">
        <f t="shared" si="19"/>
        <v>#REF!</v>
      </c>
      <c r="BH19" s="343" t="e">
        <f t="shared" si="20"/>
        <v>#REF!</v>
      </c>
      <c r="BI19" s="343" t="e">
        <f t="shared" si="21"/>
        <v>#REF!</v>
      </c>
      <c r="BJ19" s="343" t="e">
        <f t="shared" si="22"/>
        <v>#REF!</v>
      </c>
      <c r="BK19" s="343" t="e">
        <f t="shared" si="23"/>
        <v>#REF!</v>
      </c>
      <c r="BL19" s="343" t="e">
        <f t="shared" si="24"/>
        <v>#REF!</v>
      </c>
      <c r="BM19" s="343" t="e">
        <f t="shared" si="25"/>
        <v>#REF!</v>
      </c>
      <c r="BN19" s="343" t="e">
        <f t="shared" si="26"/>
        <v>#REF!</v>
      </c>
      <c r="BO19" s="343" t="e">
        <f t="shared" si="27"/>
        <v>#REF!</v>
      </c>
      <c r="BP19" s="343" t="e">
        <f t="shared" si="28"/>
        <v>#REF!</v>
      </c>
      <c r="BQ19" s="343" t="e">
        <f t="shared" si="29"/>
        <v>#REF!</v>
      </c>
      <c r="BR19" s="343" t="e">
        <f t="shared" si="30"/>
        <v>#REF!</v>
      </c>
      <c r="BS19" s="343" t="e">
        <f t="shared" si="31"/>
        <v>#REF!</v>
      </c>
      <c r="BT19" s="343" t="e">
        <f t="shared" si="32"/>
        <v>#REF!</v>
      </c>
      <c r="BU19" s="346"/>
      <c r="BV19" s="173" t="e">
        <f>L19/$K$19</f>
        <v>#REF!</v>
      </c>
      <c r="BW19" s="173" t="e">
        <f t="shared" ref="BW19:CY19" si="36">M19/$K$19</f>
        <v>#REF!</v>
      </c>
      <c r="BX19" s="173" t="e">
        <f t="shared" si="36"/>
        <v>#REF!</v>
      </c>
      <c r="BY19" s="173" t="e">
        <f t="shared" si="36"/>
        <v>#REF!</v>
      </c>
      <c r="BZ19" s="173" t="e">
        <f t="shared" si="36"/>
        <v>#REF!</v>
      </c>
      <c r="CA19" s="173" t="e">
        <f t="shared" si="36"/>
        <v>#REF!</v>
      </c>
      <c r="CB19" s="173" t="e">
        <f t="shared" si="36"/>
        <v>#REF!</v>
      </c>
      <c r="CC19" s="173" t="e">
        <f t="shared" si="36"/>
        <v>#REF!</v>
      </c>
      <c r="CD19" s="173" t="e">
        <f t="shared" si="36"/>
        <v>#REF!</v>
      </c>
      <c r="CE19" s="173" t="e">
        <f t="shared" si="36"/>
        <v>#REF!</v>
      </c>
      <c r="CF19" s="173" t="e">
        <f t="shared" si="36"/>
        <v>#REF!</v>
      </c>
      <c r="CG19" s="173" t="e">
        <f t="shared" si="36"/>
        <v>#REF!</v>
      </c>
      <c r="CH19" s="173" t="e">
        <f t="shared" si="36"/>
        <v>#REF!</v>
      </c>
      <c r="CI19" s="173" t="e">
        <f t="shared" si="36"/>
        <v>#REF!</v>
      </c>
      <c r="CJ19" s="173" t="e">
        <f t="shared" si="36"/>
        <v>#REF!</v>
      </c>
      <c r="CK19" s="173" t="e">
        <f t="shared" si="36"/>
        <v>#REF!</v>
      </c>
      <c r="CL19" s="173" t="e">
        <f t="shared" si="36"/>
        <v>#REF!</v>
      </c>
      <c r="CM19" s="173" t="e">
        <f t="shared" si="36"/>
        <v>#REF!</v>
      </c>
      <c r="CN19" s="173" t="e">
        <f t="shared" si="36"/>
        <v>#REF!</v>
      </c>
      <c r="CO19" s="173" t="e">
        <f t="shared" si="36"/>
        <v>#REF!</v>
      </c>
      <c r="CP19" s="173" t="e">
        <f t="shared" si="36"/>
        <v>#REF!</v>
      </c>
      <c r="CQ19" s="173" t="e">
        <f t="shared" si="36"/>
        <v>#REF!</v>
      </c>
      <c r="CR19" s="173" t="e">
        <f t="shared" si="36"/>
        <v>#REF!</v>
      </c>
      <c r="CS19" s="173" t="e">
        <f t="shared" si="36"/>
        <v>#REF!</v>
      </c>
      <c r="CT19" s="173" t="e">
        <f t="shared" si="36"/>
        <v>#REF!</v>
      </c>
      <c r="CU19" s="173" t="e">
        <f t="shared" si="36"/>
        <v>#REF!</v>
      </c>
      <c r="CV19" s="173" t="e">
        <f t="shared" si="36"/>
        <v>#REF!</v>
      </c>
      <c r="CW19" s="173" t="e">
        <f t="shared" si="36"/>
        <v>#REF!</v>
      </c>
      <c r="CX19" s="173" t="e">
        <f t="shared" si="36"/>
        <v>#REF!</v>
      </c>
      <c r="CY19" s="173" t="e">
        <f t="shared" si="36"/>
        <v>#REF!</v>
      </c>
    </row>
    <row r="20" spans="1:103" s="195" customFormat="1" ht="47.25" customHeight="1" thickBot="1" x14ac:dyDescent="0.35">
      <c r="A20" s="14">
        <v>6</v>
      </c>
      <c r="B20" s="514" t="e">
        <f>#REF!</f>
        <v>#REF!</v>
      </c>
      <c r="C20" s="1383" t="s">
        <v>3</v>
      </c>
      <c r="D20" s="1383"/>
      <c r="E20" s="320" t="s">
        <v>8</v>
      </c>
      <c r="F20" s="222" t="e">
        <v>#REF!</v>
      </c>
      <c r="G20" s="320">
        <v>0.5</v>
      </c>
      <c r="H20" s="222" t="e">
        <f t="shared" si="0"/>
        <v>#REF!</v>
      </c>
      <c r="I20" s="222" t="e">
        <v>#REF!</v>
      </c>
      <c r="J20" s="278" t="e">
        <v>#REF!</v>
      </c>
      <c r="K20" s="269" t="e">
        <f>'тарифы 2018 (1)'!K42</f>
        <v>#REF!</v>
      </c>
      <c r="L20" s="173" t="e">
        <f>ROUND(#REF!*$L$14,2)</f>
        <v>#REF!</v>
      </c>
      <c r="M20" s="173" t="e">
        <f>ROUND(#REF!*$L$14,2)</f>
        <v>#REF!</v>
      </c>
      <c r="N20" s="173" t="e">
        <f>ROUND(#REF!*$L$14,2)</f>
        <v>#REF!</v>
      </c>
      <c r="O20" s="173" t="e">
        <f>ROUND(#REF!*$L$14,2)</f>
        <v>#REF!</v>
      </c>
      <c r="P20" s="173" t="e">
        <f>ROUND(#REF!*$L$14,2)</f>
        <v>#REF!</v>
      </c>
      <c r="Q20" s="173" t="e">
        <f>ROUND(#REF!*$L$14,2)</f>
        <v>#REF!</v>
      </c>
      <c r="R20" s="173" t="e">
        <f>ROUND(#REF!*$L$14,2)</f>
        <v>#REF!</v>
      </c>
      <c r="S20" s="173" t="e">
        <f>ROUND(#REF!*$L$14,2)</f>
        <v>#REF!</v>
      </c>
      <c r="T20" s="173" t="e">
        <f>ROUND(#REF!*$L$14,2)</f>
        <v>#REF!</v>
      </c>
      <c r="U20" s="173" t="e">
        <f>ROUND(#REF!*$L$14,2)</f>
        <v>#REF!</v>
      </c>
      <c r="V20" s="173" t="e">
        <f>ROUND(#REF!*$L$14,2)</f>
        <v>#REF!</v>
      </c>
      <c r="W20" s="173" t="e">
        <f>ROUND(#REF!*$L$14,2)</f>
        <v>#REF!</v>
      </c>
      <c r="X20" s="173" t="e">
        <f>ROUND(#REF!*$L$14,2)</f>
        <v>#REF!</v>
      </c>
      <c r="Y20" s="173" t="e">
        <f>ROUND(#REF!*$L$14,2)</f>
        <v>#REF!</v>
      </c>
      <c r="Z20" s="173" t="e">
        <f>ROUND(#REF!*$L$14,2)</f>
        <v>#REF!</v>
      </c>
      <c r="AA20" s="173" t="e">
        <f>ROUND(#REF!*$L$14,2)</f>
        <v>#REF!</v>
      </c>
      <c r="AB20" s="173" t="e">
        <f>ROUND(#REF!*$L$14,2)</f>
        <v>#REF!</v>
      </c>
      <c r="AC20" s="173" t="e">
        <f>ROUND(#REF!*$L$14,2)</f>
        <v>#REF!</v>
      </c>
      <c r="AD20" s="173" t="e">
        <f>ROUND(#REF!*$L$14,2)</f>
        <v>#REF!</v>
      </c>
      <c r="AE20" s="173" t="e">
        <f>ROUND(#REF!*$L$14,2)</f>
        <v>#REF!</v>
      </c>
      <c r="AF20" s="173" t="e">
        <f>ROUND(#REF!*$L$14,2)</f>
        <v>#REF!</v>
      </c>
      <c r="AG20" s="173" t="e">
        <f>ROUND(#REF!*$L$14,2)</f>
        <v>#REF!</v>
      </c>
      <c r="AH20" s="173" t="e">
        <f>ROUND(#REF!*$L$14,2)</f>
        <v>#REF!</v>
      </c>
      <c r="AI20" s="173" t="e">
        <f>ROUND(#REF!*$L$14,2)</f>
        <v>#REF!</v>
      </c>
      <c r="AJ20" s="173" t="e">
        <f>ROUND(#REF!*$L$14,2)</f>
        <v>#REF!</v>
      </c>
      <c r="AK20" s="173" t="e">
        <f>ROUND(#REF!*$L$14,2)</f>
        <v>#REF!</v>
      </c>
      <c r="AL20" s="173" t="e">
        <f>ROUND(#REF!*$L$14,2)</f>
        <v>#REF!</v>
      </c>
      <c r="AM20" s="173" t="e">
        <f>ROUND(#REF!*$L$14,2)</f>
        <v>#REF!</v>
      </c>
      <c r="AN20" s="173" t="e">
        <f>ROUND(#REF!*$L$14,2)</f>
        <v>#REF!</v>
      </c>
      <c r="AO20" s="173" t="e">
        <f>ROUND(#REF!*$L$14,2)</f>
        <v>#REF!</v>
      </c>
      <c r="AP20" s="325" t="e">
        <f t="shared" si="1"/>
        <v>#REF!</v>
      </c>
      <c r="AQ20" s="346"/>
      <c r="AR20" s="343" t="e">
        <f t="shared" si="4"/>
        <v>#REF!</v>
      </c>
      <c r="AS20" s="343" t="e">
        <f t="shared" si="5"/>
        <v>#REF!</v>
      </c>
      <c r="AT20" s="343" t="e">
        <f t="shared" si="6"/>
        <v>#REF!</v>
      </c>
      <c r="AU20" s="343" t="e">
        <f t="shared" si="7"/>
        <v>#REF!</v>
      </c>
      <c r="AV20" s="343" t="e">
        <f t="shared" si="8"/>
        <v>#REF!</v>
      </c>
      <c r="AW20" s="343" t="e">
        <f t="shared" si="9"/>
        <v>#REF!</v>
      </c>
      <c r="AX20" s="343" t="e">
        <f t="shared" si="10"/>
        <v>#REF!</v>
      </c>
      <c r="AY20" s="343" t="e">
        <f t="shared" si="11"/>
        <v>#REF!</v>
      </c>
      <c r="AZ20" s="343" t="e">
        <f t="shared" si="12"/>
        <v>#REF!</v>
      </c>
      <c r="BA20" s="343" t="e">
        <f t="shared" si="13"/>
        <v>#REF!</v>
      </c>
      <c r="BB20" s="343" t="e">
        <f t="shared" si="14"/>
        <v>#REF!</v>
      </c>
      <c r="BC20" s="343" t="e">
        <f t="shared" si="15"/>
        <v>#REF!</v>
      </c>
      <c r="BD20" s="343" t="e">
        <f t="shared" si="16"/>
        <v>#REF!</v>
      </c>
      <c r="BE20" s="343" t="e">
        <f t="shared" si="17"/>
        <v>#REF!</v>
      </c>
      <c r="BF20" s="343" t="e">
        <f t="shared" si="18"/>
        <v>#REF!</v>
      </c>
      <c r="BG20" s="343" t="e">
        <f t="shared" si="19"/>
        <v>#REF!</v>
      </c>
      <c r="BH20" s="343" t="e">
        <f t="shared" si="20"/>
        <v>#REF!</v>
      </c>
      <c r="BI20" s="343" t="e">
        <f t="shared" si="21"/>
        <v>#REF!</v>
      </c>
      <c r="BJ20" s="343" t="e">
        <f t="shared" si="22"/>
        <v>#REF!</v>
      </c>
      <c r="BK20" s="343" t="e">
        <f t="shared" si="23"/>
        <v>#REF!</v>
      </c>
      <c r="BL20" s="343" t="e">
        <f t="shared" si="24"/>
        <v>#REF!</v>
      </c>
      <c r="BM20" s="343" t="e">
        <f t="shared" si="25"/>
        <v>#REF!</v>
      </c>
      <c r="BN20" s="343" t="e">
        <f t="shared" si="26"/>
        <v>#REF!</v>
      </c>
      <c r="BO20" s="343" t="e">
        <f t="shared" si="27"/>
        <v>#REF!</v>
      </c>
      <c r="BP20" s="343" t="e">
        <f t="shared" si="28"/>
        <v>#REF!</v>
      </c>
      <c r="BQ20" s="343" t="e">
        <f t="shared" si="29"/>
        <v>#REF!</v>
      </c>
      <c r="BR20" s="343" t="e">
        <f t="shared" si="30"/>
        <v>#REF!</v>
      </c>
      <c r="BS20" s="343" t="e">
        <f t="shared" si="31"/>
        <v>#REF!</v>
      </c>
      <c r="BT20" s="343" t="e">
        <f t="shared" si="32"/>
        <v>#REF!</v>
      </c>
      <c r="BU20" s="346"/>
      <c r="BV20" s="173" t="e">
        <f>L20/$K$20</f>
        <v>#REF!</v>
      </c>
      <c r="BW20" s="173" t="e">
        <f t="shared" ref="BW20:CY20" si="37">M20/$K$20</f>
        <v>#REF!</v>
      </c>
      <c r="BX20" s="173" t="e">
        <f t="shared" si="37"/>
        <v>#REF!</v>
      </c>
      <c r="BY20" s="173" t="e">
        <f t="shared" si="37"/>
        <v>#REF!</v>
      </c>
      <c r="BZ20" s="173" t="e">
        <f t="shared" si="37"/>
        <v>#REF!</v>
      </c>
      <c r="CA20" s="173" t="e">
        <f t="shared" si="37"/>
        <v>#REF!</v>
      </c>
      <c r="CB20" s="173" t="e">
        <f t="shared" si="37"/>
        <v>#REF!</v>
      </c>
      <c r="CC20" s="173" t="e">
        <f t="shared" si="37"/>
        <v>#REF!</v>
      </c>
      <c r="CD20" s="173" t="e">
        <f t="shared" si="37"/>
        <v>#REF!</v>
      </c>
      <c r="CE20" s="173" t="e">
        <f t="shared" si="37"/>
        <v>#REF!</v>
      </c>
      <c r="CF20" s="173" t="e">
        <f t="shared" si="37"/>
        <v>#REF!</v>
      </c>
      <c r="CG20" s="173" t="e">
        <f t="shared" si="37"/>
        <v>#REF!</v>
      </c>
      <c r="CH20" s="173" t="e">
        <f t="shared" si="37"/>
        <v>#REF!</v>
      </c>
      <c r="CI20" s="173" t="e">
        <f t="shared" si="37"/>
        <v>#REF!</v>
      </c>
      <c r="CJ20" s="173" t="e">
        <f t="shared" si="37"/>
        <v>#REF!</v>
      </c>
      <c r="CK20" s="173" t="e">
        <f t="shared" si="37"/>
        <v>#REF!</v>
      </c>
      <c r="CL20" s="173" t="e">
        <f t="shared" si="37"/>
        <v>#REF!</v>
      </c>
      <c r="CM20" s="173" t="e">
        <f t="shared" si="37"/>
        <v>#REF!</v>
      </c>
      <c r="CN20" s="173" t="e">
        <f t="shared" si="37"/>
        <v>#REF!</v>
      </c>
      <c r="CO20" s="173" t="e">
        <f t="shared" si="37"/>
        <v>#REF!</v>
      </c>
      <c r="CP20" s="173" t="e">
        <f t="shared" si="37"/>
        <v>#REF!</v>
      </c>
      <c r="CQ20" s="173" t="e">
        <f t="shared" si="37"/>
        <v>#REF!</v>
      </c>
      <c r="CR20" s="173" t="e">
        <f t="shared" si="37"/>
        <v>#REF!</v>
      </c>
      <c r="CS20" s="173" t="e">
        <f t="shared" si="37"/>
        <v>#REF!</v>
      </c>
      <c r="CT20" s="173" t="e">
        <f t="shared" si="37"/>
        <v>#REF!</v>
      </c>
      <c r="CU20" s="173" t="e">
        <f t="shared" si="37"/>
        <v>#REF!</v>
      </c>
      <c r="CV20" s="173" t="e">
        <f t="shared" si="37"/>
        <v>#REF!</v>
      </c>
      <c r="CW20" s="173" t="e">
        <f t="shared" si="37"/>
        <v>#REF!</v>
      </c>
      <c r="CX20" s="173" t="e">
        <f t="shared" si="37"/>
        <v>#REF!</v>
      </c>
      <c r="CY20" s="173" t="e">
        <f t="shared" si="37"/>
        <v>#REF!</v>
      </c>
    </row>
    <row r="21" spans="1:103" s="195" customFormat="1" ht="47.25" customHeight="1" thickBot="1" x14ac:dyDescent="0.35">
      <c r="A21" s="12">
        <v>7</v>
      </c>
      <c r="B21" s="513" t="e">
        <f>#REF!</f>
        <v>#REF!</v>
      </c>
      <c r="C21" s="1390" t="s">
        <v>3</v>
      </c>
      <c r="D21" s="1390"/>
      <c r="E21" s="319" t="s">
        <v>8</v>
      </c>
      <c r="F21" s="206" t="e">
        <v>#REF!</v>
      </c>
      <c r="G21" s="319">
        <v>0.25</v>
      </c>
      <c r="H21" s="206" t="e">
        <f t="shared" si="0"/>
        <v>#REF!</v>
      </c>
      <c r="I21" s="206" t="e">
        <v>#REF!</v>
      </c>
      <c r="J21" s="274" t="e">
        <v>#REF!</v>
      </c>
      <c r="K21" s="269" t="e">
        <f>'тарифы 2018 (1)'!K43</f>
        <v>#REF!</v>
      </c>
      <c r="L21" s="173" t="e">
        <f>ROUND(#REF!*$L$14,2)</f>
        <v>#REF!</v>
      </c>
      <c r="M21" s="173" t="e">
        <f>ROUND(#REF!*$L$14,2)</f>
        <v>#REF!</v>
      </c>
      <c r="N21" s="173" t="e">
        <f>ROUND(#REF!*$L$14,2)</f>
        <v>#REF!</v>
      </c>
      <c r="O21" s="173" t="e">
        <f>ROUND(#REF!*$L$14,2)</f>
        <v>#REF!</v>
      </c>
      <c r="P21" s="173" t="e">
        <f>ROUND(#REF!*$L$14,2)</f>
        <v>#REF!</v>
      </c>
      <c r="Q21" s="173" t="e">
        <f>ROUND(#REF!*$L$14,2)</f>
        <v>#REF!</v>
      </c>
      <c r="R21" s="173" t="e">
        <f>ROUND(#REF!*$L$14,2)</f>
        <v>#REF!</v>
      </c>
      <c r="S21" s="173" t="e">
        <f>ROUND(#REF!*$L$14,2)</f>
        <v>#REF!</v>
      </c>
      <c r="T21" s="173" t="e">
        <f>ROUND(#REF!*$L$14,2)</f>
        <v>#REF!</v>
      </c>
      <c r="U21" s="173" t="e">
        <f>ROUND(#REF!*$L$14,2)</f>
        <v>#REF!</v>
      </c>
      <c r="V21" s="173" t="e">
        <f>ROUND(#REF!*$L$14,2)</f>
        <v>#REF!</v>
      </c>
      <c r="W21" s="173" t="e">
        <f>ROUND(#REF!*$L$14,2)</f>
        <v>#REF!</v>
      </c>
      <c r="X21" s="173" t="e">
        <f>ROUND(#REF!*$L$14,2)</f>
        <v>#REF!</v>
      </c>
      <c r="Y21" s="173" t="e">
        <f>ROUND(#REF!*$L$14,2)</f>
        <v>#REF!</v>
      </c>
      <c r="Z21" s="173" t="e">
        <f>ROUND(#REF!*$L$14,2)</f>
        <v>#REF!</v>
      </c>
      <c r="AA21" s="173" t="e">
        <f>ROUND(#REF!*$L$14,2)</f>
        <v>#REF!</v>
      </c>
      <c r="AB21" s="173" t="e">
        <f>ROUND(#REF!*$L$14,2)</f>
        <v>#REF!</v>
      </c>
      <c r="AC21" s="173" t="e">
        <f>ROUND(#REF!*$L$14,2)</f>
        <v>#REF!</v>
      </c>
      <c r="AD21" s="173" t="e">
        <f>ROUND(#REF!*$L$14,2)</f>
        <v>#REF!</v>
      </c>
      <c r="AE21" s="173" t="e">
        <f>ROUND(#REF!*$L$14,2)</f>
        <v>#REF!</v>
      </c>
      <c r="AF21" s="173" t="e">
        <f>ROUND(#REF!*$L$14,2)</f>
        <v>#REF!</v>
      </c>
      <c r="AG21" s="173" t="e">
        <f>ROUND(#REF!*$L$14,2)</f>
        <v>#REF!</v>
      </c>
      <c r="AH21" s="173" t="e">
        <f>ROUND(#REF!*$L$14,2)</f>
        <v>#REF!</v>
      </c>
      <c r="AI21" s="173" t="e">
        <f>ROUND(#REF!*$L$14,2)</f>
        <v>#REF!</v>
      </c>
      <c r="AJ21" s="173" t="e">
        <f>ROUND(#REF!*$L$14,2)</f>
        <v>#REF!</v>
      </c>
      <c r="AK21" s="173" t="e">
        <f>ROUND(#REF!*$L$14,2)</f>
        <v>#REF!</v>
      </c>
      <c r="AL21" s="173" t="e">
        <f>ROUND(#REF!*$L$14,2)</f>
        <v>#REF!</v>
      </c>
      <c r="AM21" s="173" t="e">
        <f>ROUND(#REF!*$L$14,2)</f>
        <v>#REF!</v>
      </c>
      <c r="AN21" s="173" t="e">
        <f>ROUND(#REF!*$L$14,2)</f>
        <v>#REF!</v>
      </c>
      <c r="AO21" s="173" t="e">
        <f>ROUND(#REF!*$L$14,2)</f>
        <v>#REF!</v>
      </c>
      <c r="AP21" s="325" t="e">
        <f t="shared" si="1"/>
        <v>#REF!</v>
      </c>
      <c r="AQ21" s="346"/>
      <c r="AR21" s="343" t="e">
        <f t="shared" si="4"/>
        <v>#REF!</v>
      </c>
      <c r="AS21" s="343" t="e">
        <f t="shared" si="5"/>
        <v>#REF!</v>
      </c>
      <c r="AT21" s="343" t="e">
        <f t="shared" si="6"/>
        <v>#REF!</v>
      </c>
      <c r="AU21" s="343" t="e">
        <f t="shared" si="7"/>
        <v>#REF!</v>
      </c>
      <c r="AV21" s="343" t="e">
        <f t="shared" si="8"/>
        <v>#REF!</v>
      </c>
      <c r="AW21" s="343" t="e">
        <f t="shared" si="9"/>
        <v>#REF!</v>
      </c>
      <c r="AX21" s="343" t="e">
        <f t="shared" si="10"/>
        <v>#REF!</v>
      </c>
      <c r="AY21" s="343" t="e">
        <f t="shared" si="11"/>
        <v>#REF!</v>
      </c>
      <c r="AZ21" s="343" t="e">
        <f t="shared" si="12"/>
        <v>#REF!</v>
      </c>
      <c r="BA21" s="343" t="e">
        <f t="shared" si="13"/>
        <v>#REF!</v>
      </c>
      <c r="BB21" s="343" t="e">
        <f t="shared" si="14"/>
        <v>#REF!</v>
      </c>
      <c r="BC21" s="343" t="e">
        <f t="shared" si="15"/>
        <v>#REF!</v>
      </c>
      <c r="BD21" s="343" t="e">
        <f t="shared" si="16"/>
        <v>#REF!</v>
      </c>
      <c r="BE21" s="343" t="e">
        <f t="shared" si="17"/>
        <v>#REF!</v>
      </c>
      <c r="BF21" s="343" t="e">
        <f t="shared" si="18"/>
        <v>#REF!</v>
      </c>
      <c r="BG21" s="343" t="e">
        <f t="shared" si="19"/>
        <v>#REF!</v>
      </c>
      <c r="BH21" s="343" t="e">
        <f t="shared" si="20"/>
        <v>#REF!</v>
      </c>
      <c r="BI21" s="343" t="e">
        <f t="shared" si="21"/>
        <v>#REF!</v>
      </c>
      <c r="BJ21" s="343" t="e">
        <f t="shared" si="22"/>
        <v>#REF!</v>
      </c>
      <c r="BK21" s="343" t="e">
        <f t="shared" si="23"/>
        <v>#REF!</v>
      </c>
      <c r="BL21" s="343" t="e">
        <f t="shared" si="24"/>
        <v>#REF!</v>
      </c>
      <c r="BM21" s="343" t="e">
        <f t="shared" si="25"/>
        <v>#REF!</v>
      </c>
      <c r="BN21" s="343" t="e">
        <f t="shared" si="26"/>
        <v>#REF!</v>
      </c>
      <c r="BO21" s="343" t="e">
        <f t="shared" si="27"/>
        <v>#REF!</v>
      </c>
      <c r="BP21" s="343" t="e">
        <f t="shared" si="28"/>
        <v>#REF!</v>
      </c>
      <c r="BQ21" s="343" t="e">
        <f t="shared" si="29"/>
        <v>#REF!</v>
      </c>
      <c r="BR21" s="343" t="e">
        <f t="shared" si="30"/>
        <v>#REF!</v>
      </c>
      <c r="BS21" s="343" t="e">
        <f t="shared" si="31"/>
        <v>#REF!</v>
      </c>
      <c r="BT21" s="343" t="e">
        <f t="shared" si="32"/>
        <v>#REF!</v>
      </c>
      <c r="BU21" s="346"/>
      <c r="BV21" s="173" t="e">
        <f>L21/$K$21</f>
        <v>#REF!</v>
      </c>
      <c r="BW21" s="173" t="e">
        <f t="shared" ref="BW21:CY21" si="38">M21/$K$21</f>
        <v>#REF!</v>
      </c>
      <c r="BX21" s="173" t="e">
        <f t="shared" si="38"/>
        <v>#REF!</v>
      </c>
      <c r="BY21" s="173" t="e">
        <f t="shared" si="38"/>
        <v>#REF!</v>
      </c>
      <c r="BZ21" s="173" t="e">
        <f t="shared" si="38"/>
        <v>#REF!</v>
      </c>
      <c r="CA21" s="173" t="e">
        <f t="shared" si="38"/>
        <v>#REF!</v>
      </c>
      <c r="CB21" s="173" t="e">
        <f t="shared" si="38"/>
        <v>#REF!</v>
      </c>
      <c r="CC21" s="173" t="e">
        <f t="shared" si="38"/>
        <v>#REF!</v>
      </c>
      <c r="CD21" s="173" t="e">
        <f t="shared" si="38"/>
        <v>#REF!</v>
      </c>
      <c r="CE21" s="173" t="e">
        <f t="shared" si="38"/>
        <v>#REF!</v>
      </c>
      <c r="CF21" s="173" t="e">
        <f t="shared" si="38"/>
        <v>#REF!</v>
      </c>
      <c r="CG21" s="173" t="e">
        <f t="shared" si="38"/>
        <v>#REF!</v>
      </c>
      <c r="CH21" s="173" t="e">
        <f t="shared" si="38"/>
        <v>#REF!</v>
      </c>
      <c r="CI21" s="173" t="e">
        <f t="shared" si="38"/>
        <v>#REF!</v>
      </c>
      <c r="CJ21" s="173" t="e">
        <f t="shared" si="38"/>
        <v>#REF!</v>
      </c>
      <c r="CK21" s="173" t="e">
        <f t="shared" si="38"/>
        <v>#REF!</v>
      </c>
      <c r="CL21" s="173" t="e">
        <f t="shared" si="38"/>
        <v>#REF!</v>
      </c>
      <c r="CM21" s="173" t="e">
        <f t="shared" si="38"/>
        <v>#REF!</v>
      </c>
      <c r="CN21" s="173" t="e">
        <f t="shared" si="38"/>
        <v>#REF!</v>
      </c>
      <c r="CO21" s="173" t="e">
        <f t="shared" si="38"/>
        <v>#REF!</v>
      </c>
      <c r="CP21" s="173" t="e">
        <f t="shared" si="38"/>
        <v>#REF!</v>
      </c>
      <c r="CQ21" s="173" t="e">
        <f t="shared" si="38"/>
        <v>#REF!</v>
      </c>
      <c r="CR21" s="173" t="e">
        <f t="shared" si="38"/>
        <v>#REF!</v>
      </c>
      <c r="CS21" s="173" t="e">
        <f t="shared" si="38"/>
        <v>#REF!</v>
      </c>
      <c r="CT21" s="173" t="e">
        <f t="shared" si="38"/>
        <v>#REF!</v>
      </c>
      <c r="CU21" s="173" t="e">
        <f t="shared" si="38"/>
        <v>#REF!</v>
      </c>
      <c r="CV21" s="173" t="e">
        <f t="shared" si="38"/>
        <v>#REF!</v>
      </c>
      <c r="CW21" s="173" t="e">
        <f t="shared" si="38"/>
        <v>#REF!</v>
      </c>
      <c r="CX21" s="173" t="e">
        <f t="shared" si="38"/>
        <v>#REF!</v>
      </c>
      <c r="CY21" s="173" t="e">
        <f t="shared" si="38"/>
        <v>#REF!</v>
      </c>
    </row>
    <row r="22" spans="1:103" s="195" customFormat="1" ht="47.25" customHeight="1" thickBot="1" x14ac:dyDescent="0.35">
      <c r="A22" s="304">
        <v>8</v>
      </c>
      <c r="B22" s="515" t="e">
        <f>#REF!</f>
        <v>#REF!</v>
      </c>
      <c r="C22" s="1383" t="s">
        <v>3</v>
      </c>
      <c r="D22" s="1383"/>
      <c r="E22" s="320" t="s">
        <v>8</v>
      </c>
      <c r="F22" s="222" t="e">
        <v>#REF!</v>
      </c>
      <c r="G22" s="320">
        <v>6</v>
      </c>
      <c r="H22" s="222" t="e">
        <f t="shared" si="0"/>
        <v>#REF!</v>
      </c>
      <c r="I22" s="222" t="e">
        <v>#REF!</v>
      </c>
      <c r="J22" s="278" t="e">
        <v>#REF!</v>
      </c>
      <c r="K22" s="269" t="e">
        <f>'тарифы 2018 (1)'!K44</f>
        <v>#REF!</v>
      </c>
      <c r="L22" s="173" t="e">
        <f>ROUND(#REF!*$L$14,2)</f>
        <v>#REF!</v>
      </c>
      <c r="M22" s="173" t="e">
        <f>ROUND(#REF!*$L$14,2)</f>
        <v>#REF!</v>
      </c>
      <c r="N22" s="173" t="e">
        <f>ROUND(#REF!*$L$14,2)</f>
        <v>#REF!</v>
      </c>
      <c r="O22" s="173" t="e">
        <f>ROUND(#REF!*$L$14,2)</f>
        <v>#REF!</v>
      </c>
      <c r="P22" s="173" t="e">
        <f>ROUND(#REF!*$L$14,2)</f>
        <v>#REF!</v>
      </c>
      <c r="Q22" s="173" t="e">
        <f>ROUND(#REF!*$L$14,2)</f>
        <v>#REF!</v>
      </c>
      <c r="R22" s="173" t="e">
        <f>ROUND(#REF!*$L$14,2)</f>
        <v>#REF!</v>
      </c>
      <c r="S22" s="173" t="e">
        <f>ROUND(#REF!*$L$14,2)</f>
        <v>#REF!</v>
      </c>
      <c r="T22" s="173" t="e">
        <f>ROUND(#REF!*$L$14,2)</f>
        <v>#REF!</v>
      </c>
      <c r="U22" s="173" t="e">
        <f>ROUND(#REF!*$L$14,2)</f>
        <v>#REF!</v>
      </c>
      <c r="V22" s="173" t="e">
        <f>ROUND(#REF!*$L$14,2)</f>
        <v>#REF!</v>
      </c>
      <c r="W22" s="173" t="e">
        <f>ROUND(#REF!*$L$14,2)</f>
        <v>#REF!</v>
      </c>
      <c r="X22" s="173" t="e">
        <f>ROUND(#REF!*$L$14,2)</f>
        <v>#REF!</v>
      </c>
      <c r="Y22" s="173" t="e">
        <f>ROUND(#REF!*$L$14,2)</f>
        <v>#REF!</v>
      </c>
      <c r="Z22" s="173" t="e">
        <f>ROUND(#REF!*$L$14,2)</f>
        <v>#REF!</v>
      </c>
      <c r="AA22" s="173" t="e">
        <f>ROUND(#REF!*$L$14,2)</f>
        <v>#REF!</v>
      </c>
      <c r="AB22" s="173" t="e">
        <f>ROUND(#REF!*$L$14,2)</f>
        <v>#REF!</v>
      </c>
      <c r="AC22" s="173" t="e">
        <f>ROUND(#REF!*$L$14,2)</f>
        <v>#REF!</v>
      </c>
      <c r="AD22" s="173" t="e">
        <f>ROUND(#REF!*$L$14,2)</f>
        <v>#REF!</v>
      </c>
      <c r="AE22" s="173" t="e">
        <f>ROUND(#REF!*$L$14,2)</f>
        <v>#REF!</v>
      </c>
      <c r="AF22" s="173" t="e">
        <f>ROUND(#REF!*$L$14,2)</f>
        <v>#REF!</v>
      </c>
      <c r="AG22" s="173" t="e">
        <f>ROUND(#REF!*$L$14,2)</f>
        <v>#REF!</v>
      </c>
      <c r="AH22" s="173" t="e">
        <f>ROUND(#REF!*$L$14,2)</f>
        <v>#REF!</v>
      </c>
      <c r="AI22" s="173" t="e">
        <f>ROUND(#REF!*$L$14,2)</f>
        <v>#REF!</v>
      </c>
      <c r="AJ22" s="173" t="e">
        <f>ROUND(#REF!*$L$14,2)</f>
        <v>#REF!</v>
      </c>
      <c r="AK22" s="173" t="e">
        <f>ROUND(#REF!*$L$14,2)</f>
        <v>#REF!</v>
      </c>
      <c r="AL22" s="173" t="e">
        <f>ROUND(#REF!*$L$14,2)</f>
        <v>#REF!</v>
      </c>
      <c r="AM22" s="173" t="e">
        <f>ROUND(#REF!*$L$14,2)</f>
        <v>#REF!</v>
      </c>
      <c r="AN22" s="173" t="e">
        <f>ROUND(#REF!*$L$14,2)</f>
        <v>#REF!</v>
      </c>
      <c r="AO22" s="173" t="e">
        <f>ROUND(#REF!*$L$14,2)</f>
        <v>#REF!</v>
      </c>
      <c r="AP22" s="325" t="e">
        <f t="shared" si="1"/>
        <v>#REF!</v>
      </c>
      <c r="AQ22" s="346"/>
      <c r="AR22" s="343" t="e">
        <f t="shared" si="4"/>
        <v>#REF!</v>
      </c>
      <c r="AS22" s="343" t="e">
        <f t="shared" si="5"/>
        <v>#REF!</v>
      </c>
      <c r="AT22" s="343" t="e">
        <f t="shared" si="6"/>
        <v>#REF!</v>
      </c>
      <c r="AU22" s="343" t="e">
        <f t="shared" si="7"/>
        <v>#REF!</v>
      </c>
      <c r="AV22" s="343" t="e">
        <f t="shared" si="8"/>
        <v>#REF!</v>
      </c>
      <c r="AW22" s="343" t="e">
        <f t="shared" si="9"/>
        <v>#REF!</v>
      </c>
      <c r="AX22" s="343" t="e">
        <f t="shared" si="10"/>
        <v>#REF!</v>
      </c>
      <c r="AY22" s="343" t="e">
        <f t="shared" si="11"/>
        <v>#REF!</v>
      </c>
      <c r="AZ22" s="343" t="e">
        <f t="shared" si="12"/>
        <v>#REF!</v>
      </c>
      <c r="BA22" s="343" t="e">
        <f t="shared" si="13"/>
        <v>#REF!</v>
      </c>
      <c r="BB22" s="343" t="e">
        <f t="shared" si="14"/>
        <v>#REF!</v>
      </c>
      <c r="BC22" s="343" t="e">
        <f t="shared" si="15"/>
        <v>#REF!</v>
      </c>
      <c r="BD22" s="343" t="e">
        <f t="shared" si="16"/>
        <v>#REF!</v>
      </c>
      <c r="BE22" s="343" t="e">
        <f t="shared" si="17"/>
        <v>#REF!</v>
      </c>
      <c r="BF22" s="343" t="e">
        <f t="shared" si="18"/>
        <v>#REF!</v>
      </c>
      <c r="BG22" s="343" t="e">
        <f t="shared" si="19"/>
        <v>#REF!</v>
      </c>
      <c r="BH22" s="343" t="e">
        <f t="shared" si="20"/>
        <v>#REF!</v>
      </c>
      <c r="BI22" s="343" t="e">
        <f t="shared" si="21"/>
        <v>#REF!</v>
      </c>
      <c r="BJ22" s="343" t="e">
        <f t="shared" si="22"/>
        <v>#REF!</v>
      </c>
      <c r="BK22" s="343" t="e">
        <f t="shared" si="23"/>
        <v>#REF!</v>
      </c>
      <c r="BL22" s="343" t="e">
        <f t="shared" si="24"/>
        <v>#REF!</v>
      </c>
      <c r="BM22" s="343" t="e">
        <f t="shared" si="25"/>
        <v>#REF!</v>
      </c>
      <c r="BN22" s="343" t="e">
        <f t="shared" si="26"/>
        <v>#REF!</v>
      </c>
      <c r="BO22" s="343" t="e">
        <f t="shared" si="27"/>
        <v>#REF!</v>
      </c>
      <c r="BP22" s="343" t="e">
        <f t="shared" si="28"/>
        <v>#REF!</v>
      </c>
      <c r="BQ22" s="343" t="e">
        <f t="shared" si="29"/>
        <v>#REF!</v>
      </c>
      <c r="BR22" s="343" t="e">
        <f t="shared" si="30"/>
        <v>#REF!</v>
      </c>
      <c r="BS22" s="343" t="e">
        <f t="shared" si="31"/>
        <v>#REF!</v>
      </c>
      <c r="BT22" s="343" t="e">
        <f t="shared" si="32"/>
        <v>#REF!</v>
      </c>
      <c r="BU22" s="346"/>
      <c r="BV22" s="173" t="e">
        <f>L22/$K$22</f>
        <v>#REF!</v>
      </c>
      <c r="BW22" s="173" t="e">
        <f t="shared" ref="BW22:CY22" si="39">M22/$K$22</f>
        <v>#REF!</v>
      </c>
      <c r="BX22" s="173" t="e">
        <f t="shared" si="39"/>
        <v>#REF!</v>
      </c>
      <c r="BY22" s="173" t="e">
        <f t="shared" si="39"/>
        <v>#REF!</v>
      </c>
      <c r="BZ22" s="173" t="e">
        <f t="shared" si="39"/>
        <v>#REF!</v>
      </c>
      <c r="CA22" s="173" t="e">
        <f t="shared" si="39"/>
        <v>#REF!</v>
      </c>
      <c r="CB22" s="173" t="e">
        <f t="shared" si="39"/>
        <v>#REF!</v>
      </c>
      <c r="CC22" s="173" t="e">
        <f t="shared" si="39"/>
        <v>#REF!</v>
      </c>
      <c r="CD22" s="173" t="e">
        <f t="shared" si="39"/>
        <v>#REF!</v>
      </c>
      <c r="CE22" s="173" t="e">
        <f t="shared" si="39"/>
        <v>#REF!</v>
      </c>
      <c r="CF22" s="173" t="e">
        <f t="shared" si="39"/>
        <v>#REF!</v>
      </c>
      <c r="CG22" s="173" t="e">
        <f t="shared" si="39"/>
        <v>#REF!</v>
      </c>
      <c r="CH22" s="173" t="e">
        <f t="shared" si="39"/>
        <v>#REF!</v>
      </c>
      <c r="CI22" s="173" t="e">
        <f t="shared" si="39"/>
        <v>#REF!</v>
      </c>
      <c r="CJ22" s="173" t="e">
        <f t="shared" si="39"/>
        <v>#REF!</v>
      </c>
      <c r="CK22" s="173" t="e">
        <f t="shared" si="39"/>
        <v>#REF!</v>
      </c>
      <c r="CL22" s="173" t="e">
        <f t="shared" si="39"/>
        <v>#REF!</v>
      </c>
      <c r="CM22" s="173" t="e">
        <f t="shared" si="39"/>
        <v>#REF!</v>
      </c>
      <c r="CN22" s="173" t="e">
        <f t="shared" si="39"/>
        <v>#REF!</v>
      </c>
      <c r="CO22" s="173" t="e">
        <f t="shared" si="39"/>
        <v>#REF!</v>
      </c>
      <c r="CP22" s="173" t="e">
        <f t="shared" si="39"/>
        <v>#REF!</v>
      </c>
      <c r="CQ22" s="173" t="e">
        <f t="shared" si="39"/>
        <v>#REF!</v>
      </c>
      <c r="CR22" s="173" t="e">
        <f t="shared" si="39"/>
        <v>#REF!</v>
      </c>
      <c r="CS22" s="173" t="e">
        <f t="shared" si="39"/>
        <v>#REF!</v>
      </c>
      <c r="CT22" s="173" t="e">
        <f t="shared" si="39"/>
        <v>#REF!</v>
      </c>
      <c r="CU22" s="173" t="e">
        <f t="shared" si="39"/>
        <v>#REF!</v>
      </c>
      <c r="CV22" s="173" t="e">
        <f t="shared" si="39"/>
        <v>#REF!</v>
      </c>
      <c r="CW22" s="173" t="e">
        <f t="shared" si="39"/>
        <v>#REF!</v>
      </c>
      <c r="CX22" s="173" t="e">
        <f t="shared" si="39"/>
        <v>#REF!</v>
      </c>
      <c r="CY22" s="173" t="e">
        <f t="shared" si="39"/>
        <v>#REF!</v>
      </c>
    </row>
    <row r="23" spans="1:103" s="195" customFormat="1" ht="47.25" customHeight="1" thickBot="1" x14ac:dyDescent="0.35">
      <c r="A23" s="306">
        <v>9</v>
      </c>
      <c r="B23" s="516" t="e">
        <f>#REF!</f>
        <v>#REF!</v>
      </c>
      <c r="C23" s="1390" t="s">
        <v>3</v>
      </c>
      <c r="D23" s="1390"/>
      <c r="E23" s="319" t="s">
        <v>8</v>
      </c>
      <c r="F23" s="206" t="e">
        <v>#REF!</v>
      </c>
      <c r="G23" s="319">
        <v>8</v>
      </c>
      <c r="H23" s="206" t="e">
        <f t="shared" si="0"/>
        <v>#REF!</v>
      </c>
      <c r="I23" s="206" t="e">
        <v>#REF!</v>
      </c>
      <c r="J23" s="274" t="e">
        <v>#REF!</v>
      </c>
      <c r="K23" s="269" t="e">
        <f>'тарифы 2018 (1)'!K45</f>
        <v>#REF!</v>
      </c>
      <c r="L23" s="173" t="e">
        <f>ROUND(#REF!*$L$14,2)</f>
        <v>#REF!</v>
      </c>
      <c r="M23" s="173" t="e">
        <f>ROUND(#REF!*$L$14,2)</f>
        <v>#REF!</v>
      </c>
      <c r="N23" s="173" t="e">
        <f>ROUND(#REF!*$L$14,2)</f>
        <v>#REF!</v>
      </c>
      <c r="O23" s="173" t="e">
        <f>ROUND(#REF!*$L$14,2)</f>
        <v>#REF!</v>
      </c>
      <c r="P23" s="173" t="e">
        <f>ROUND(#REF!*$L$14,2)</f>
        <v>#REF!</v>
      </c>
      <c r="Q23" s="173" t="e">
        <f>ROUND(#REF!*$L$14,2)</f>
        <v>#REF!</v>
      </c>
      <c r="R23" s="173" t="e">
        <f>ROUND(#REF!*$L$14,2)</f>
        <v>#REF!</v>
      </c>
      <c r="S23" s="173" t="e">
        <f>ROUND(#REF!*$L$14,2)</f>
        <v>#REF!</v>
      </c>
      <c r="T23" s="173" t="e">
        <f>ROUND(#REF!*$L$14,2)</f>
        <v>#REF!</v>
      </c>
      <c r="U23" s="173" t="e">
        <f>ROUND(#REF!*$L$14,2)</f>
        <v>#REF!</v>
      </c>
      <c r="V23" s="173" t="e">
        <f>ROUND(#REF!*$L$14,2)</f>
        <v>#REF!</v>
      </c>
      <c r="W23" s="173" t="e">
        <f>ROUND(#REF!*$L$14,2)</f>
        <v>#REF!</v>
      </c>
      <c r="X23" s="173" t="e">
        <f>ROUND(#REF!*$L$14,2)</f>
        <v>#REF!</v>
      </c>
      <c r="Y23" s="173" t="e">
        <f>ROUND(#REF!*$L$14,2)</f>
        <v>#REF!</v>
      </c>
      <c r="Z23" s="173" t="e">
        <f>ROUND(#REF!*$L$14,2)</f>
        <v>#REF!</v>
      </c>
      <c r="AA23" s="173" t="e">
        <f>ROUND(#REF!*$L$14,2)</f>
        <v>#REF!</v>
      </c>
      <c r="AB23" s="173" t="e">
        <f>ROUND(#REF!*$L$14,2)</f>
        <v>#REF!</v>
      </c>
      <c r="AC23" s="173" t="e">
        <f>ROUND(#REF!*$L$14,2)</f>
        <v>#REF!</v>
      </c>
      <c r="AD23" s="173" t="e">
        <f>ROUND(#REF!*$L$14,2)</f>
        <v>#REF!</v>
      </c>
      <c r="AE23" s="173" t="e">
        <f>ROUND(#REF!*$L$14,2)</f>
        <v>#REF!</v>
      </c>
      <c r="AF23" s="173" t="e">
        <f>ROUND(#REF!*$L$14,2)</f>
        <v>#REF!</v>
      </c>
      <c r="AG23" s="173" t="e">
        <f>ROUND(#REF!*$L$14,2)</f>
        <v>#REF!</v>
      </c>
      <c r="AH23" s="173" t="e">
        <f>ROUND(#REF!*$L$14,2)</f>
        <v>#REF!</v>
      </c>
      <c r="AI23" s="173" t="e">
        <f>ROUND(#REF!*$L$14,2)</f>
        <v>#REF!</v>
      </c>
      <c r="AJ23" s="173" t="e">
        <f>ROUND(#REF!*$L$14,2)</f>
        <v>#REF!</v>
      </c>
      <c r="AK23" s="173" t="e">
        <f>ROUND(#REF!*$L$14,2)</f>
        <v>#REF!</v>
      </c>
      <c r="AL23" s="173" t="e">
        <f>ROUND(#REF!*$L$14,2)</f>
        <v>#REF!</v>
      </c>
      <c r="AM23" s="173" t="e">
        <f>ROUND(#REF!*$L$14,2)</f>
        <v>#REF!</v>
      </c>
      <c r="AN23" s="173" t="e">
        <f>ROUND(#REF!*$L$14,2)</f>
        <v>#REF!</v>
      </c>
      <c r="AO23" s="173" t="e">
        <f>ROUND(#REF!*$L$14,2)</f>
        <v>#REF!</v>
      </c>
      <c r="AP23" s="325" t="e">
        <f t="shared" si="1"/>
        <v>#REF!</v>
      </c>
      <c r="AQ23" s="346"/>
      <c r="AR23" s="343" t="e">
        <f t="shared" si="4"/>
        <v>#REF!</v>
      </c>
      <c r="AS23" s="343" t="e">
        <f t="shared" si="5"/>
        <v>#REF!</v>
      </c>
      <c r="AT23" s="343" t="e">
        <f t="shared" si="6"/>
        <v>#REF!</v>
      </c>
      <c r="AU23" s="343" t="e">
        <f t="shared" si="7"/>
        <v>#REF!</v>
      </c>
      <c r="AV23" s="343" t="e">
        <f t="shared" si="8"/>
        <v>#REF!</v>
      </c>
      <c r="AW23" s="343" t="e">
        <f t="shared" si="9"/>
        <v>#REF!</v>
      </c>
      <c r="AX23" s="343" t="e">
        <f t="shared" si="10"/>
        <v>#REF!</v>
      </c>
      <c r="AY23" s="343" t="e">
        <f t="shared" si="11"/>
        <v>#REF!</v>
      </c>
      <c r="AZ23" s="343" t="e">
        <f t="shared" si="12"/>
        <v>#REF!</v>
      </c>
      <c r="BA23" s="343" t="e">
        <f t="shared" si="13"/>
        <v>#REF!</v>
      </c>
      <c r="BB23" s="343" t="e">
        <f t="shared" si="14"/>
        <v>#REF!</v>
      </c>
      <c r="BC23" s="343" t="e">
        <f t="shared" si="15"/>
        <v>#REF!</v>
      </c>
      <c r="BD23" s="343" t="e">
        <f t="shared" si="16"/>
        <v>#REF!</v>
      </c>
      <c r="BE23" s="343" t="e">
        <f t="shared" si="17"/>
        <v>#REF!</v>
      </c>
      <c r="BF23" s="343" t="e">
        <f t="shared" si="18"/>
        <v>#REF!</v>
      </c>
      <c r="BG23" s="343" t="e">
        <f t="shared" si="19"/>
        <v>#REF!</v>
      </c>
      <c r="BH23" s="343" t="e">
        <f t="shared" si="20"/>
        <v>#REF!</v>
      </c>
      <c r="BI23" s="343" t="e">
        <f t="shared" si="21"/>
        <v>#REF!</v>
      </c>
      <c r="BJ23" s="343" t="e">
        <f t="shared" si="22"/>
        <v>#REF!</v>
      </c>
      <c r="BK23" s="343" t="e">
        <f t="shared" si="23"/>
        <v>#REF!</v>
      </c>
      <c r="BL23" s="343" t="e">
        <f t="shared" si="24"/>
        <v>#REF!</v>
      </c>
      <c r="BM23" s="343" t="e">
        <f t="shared" si="25"/>
        <v>#REF!</v>
      </c>
      <c r="BN23" s="343" t="e">
        <f t="shared" si="26"/>
        <v>#REF!</v>
      </c>
      <c r="BO23" s="343" t="e">
        <f t="shared" si="27"/>
        <v>#REF!</v>
      </c>
      <c r="BP23" s="343" t="e">
        <f t="shared" si="28"/>
        <v>#REF!</v>
      </c>
      <c r="BQ23" s="343" t="e">
        <f t="shared" si="29"/>
        <v>#REF!</v>
      </c>
      <c r="BR23" s="343" t="e">
        <f t="shared" si="30"/>
        <v>#REF!</v>
      </c>
      <c r="BS23" s="343" t="e">
        <f t="shared" si="31"/>
        <v>#REF!</v>
      </c>
      <c r="BT23" s="343" t="e">
        <f t="shared" si="32"/>
        <v>#REF!</v>
      </c>
      <c r="BU23" s="346"/>
      <c r="BV23" s="173" t="e">
        <f>L23/$K$23</f>
        <v>#REF!</v>
      </c>
      <c r="BW23" s="173" t="e">
        <f t="shared" ref="BW23:CY23" si="40">M23/$K$23</f>
        <v>#REF!</v>
      </c>
      <c r="BX23" s="173" t="e">
        <f t="shared" si="40"/>
        <v>#REF!</v>
      </c>
      <c r="BY23" s="173" t="e">
        <f t="shared" si="40"/>
        <v>#REF!</v>
      </c>
      <c r="BZ23" s="173" t="e">
        <f t="shared" si="40"/>
        <v>#REF!</v>
      </c>
      <c r="CA23" s="173" t="e">
        <f t="shared" si="40"/>
        <v>#REF!</v>
      </c>
      <c r="CB23" s="173" t="e">
        <f t="shared" si="40"/>
        <v>#REF!</v>
      </c>
      <c r="CC23" s="173" t="e">
        <f t="shared" si="40"/>
        <v>#REF!</v>
      </c>
      <c r="CD23" s="173" t="e">
        <f t="shared" si="40"/>
        <v>#REF!</v>
      </c>
      <c r="CE23" s="173" t="e">
        <f t="shared" si="40"/>
        <v>#REF!</v>
      </c>
      <c r="CF23" s="173" t="e">
        <f t="shared" si="40"/>
        <v>#REF!</v>
      </c>
      <c r="CG23" s="173" t="e">
        <f t="shared" si="40"/>
        <v>#REF!</v>
      </c>
      <c r="CH23" s="173" t="e">
        <f t="shared" si="40"/>
        <v>#REF!</v>
      </c>
      <c r="CI23" s="173" t="e">
        <f t="shared" si="40"/>
        <v>#REF!</v>
      </c>
      <c r="CJ23" s="173" t="e">
        <f t="shared" si="40"/>
        <v>#REF!</v>
      </c>
      <c r="CK23" s="173" t="e">
        <f t="shared" si="40"/>
        <v>#REF!</v>
      </c>
      <c r="CL23" s="173" t="e">
        <f t="shared" si="40"/>
        <v>#REF!</v>
      </c>
      <c r="CM23" s="173" t="e">
        <f t="shared" si="40"/>
        <v>#REF!</v>
      </c>
      <c r="CN23" s="173" t="e">
        <f t="shared" si="40"/>
        <v>#REF!</v>
      </c>
      <c r="CO23" s="173" t="e">
        <f t="shared" si="40"/>
        <v>#REF!</v>
      </c>
      <c r="CP23" s="173" t="e">
        <f t="shared" si="40"/>
        <v>#REF!</v>
      </c>
      <c r="CQ23" s="173" t="e">
        <f t="shared" si="40"/>
        <v>#REF!</v>
      </c>
      <c r="CR23" s="173" t="e">
        <f t="shared" si="40"/>
        <v>#REF!</v>
      </c>
      <c r="CS23" s="173" t="e">
        <f t="shared" si="40"/>
        <v>#REF!</v>
      </c>
      <c r="CT23" s="173" t="e">
        <f t="shared" si="40"/>
        <v>#REF!</v>
      </c>
      <c r="CU23" s="173" t="e">
        <f t="shared" si="40"/>
        <v>#REF!</v>
      </c>
      <c r="CV23" s="173" t="e">
        <f t="shared" si="40"/>
        <v>#REF!</v>
      </c>
      <c r="CW23" s="173" t="e">
        <f t="shared" si="40"/>
        <v>#REF!</v>
      </c>
      <c r="CX23" s="173" t="e">
        <f t="shared" si="40"/>
        <v>#REF!</v>
      </c>
      <c r="CY23" s="173" t="e">
        <f t="shared" si="40"/>
        <v>#REF!</v>
      </c>
    </row>
    <row r="24" spans="1:103" s="195" customFormat="1" ht="47.25" customHeight="1" thickBot="1" x14ac:dyDescent="0.35">
      <c r="A24" s="423">
        <v>10</v>
      </c>
      <c r="B24" s="517" t="e">
        <f>#REF!</f>
        <v>#REF!</v>
      </c>
      <c r="C24" s="1383" t="s">
        <v>3</v>
      </c>
      <c r="D24" s="1383"/>
      <c r="E24" s="320" t="s">
        <v>8</v>
      </c>
      <c r="F24" s="222" t="e">
        <v>#REF!</v>
      </c>
      <c r="G24" s="320">
        <v>10</v>
      </c>
      <c r="H24" s="222" t="e">
        <f t="shared" si="0"/>
        <v>#REF!</v>
      </c>
      <c r="I24" s="222" t="e">
        <v>#REF!</v>
      </c>
      <c r="J24" s="278" t="e">
        <v>#REF!</v>
      </c>
      <c r="K24" s="269" t="e">
        <f>'тарифы 2018 (1)'!K46</f>
        <v>#REF!</v>
      </c>
      <c r="L24" s="173" t="e">
        <f>ROUND(#REF!*$L$14,2)</f>
        <v>#REF!</v>
      </c>
      <c r="M24" s="173" t="e">
        <f>ROUND(#REF!*$L$14,2)</f>
        <v>#REF!</v>
      </c>
      <c r="N24" s="173" t="e">
        <f>ROUND(#REF!*$L$14,2)</f>
        <v>#REF!</v>
      </c>
      <c r="O24" s="173" t="e">
        <f>ROUND(#REF!*$L$14,2)</f>
        <v>#REF!</v>
      </c>
      <c r="P24" s="173" t="e">
        <f>ROUND(#REF!*$L$14,2)</f>
        <v>#REF!</v>
      </c>
      <c r="Q24" s="173" t="e">
        <f>ROUND(#REF!*$L$14,2)</f>
        <v>#REF!</v>
      </c>
      <c r="R24" s="173" t="e">
        <f>ROUND(#REF!*$L$14,2)</f>
        <v>#REF!</v>
      </c>
      <c r="S24" s="173" t="e">
        <f>ROUND(#REF!*$L$14,2)</f>
        <v>#REF!</v>
      </c>
      <c r="T24" s="173" t="e">
        <f>ROUND(#REF!*$L$14,2)</f>
        <v>#REF!</v>
      </c>
      <c r="U24" s="173" t="e">
        <f>ROUND(#REF!*$L$14,2)</f>
        <v>#REF!</v>
      </c>
      <c r="V24" s="173" t="e">
        <f>ROUND(#REF!*$L$14,2)</f>
        <v>#REF!</v>
      </c>
      <c r="W24" s="173" t="e">
        <f>ROUND(#REF!*$L$14,2)</f>
        <v>#REF!</v>
      </c>
      <c r="X24" s="173" t="e">
        <f>ROUND(#REF!*$L$14,2)</f>
        <v>#REF!</v>
      </c>
      <c r="Y24" s="173" t="e">
        <f>ROUND(#REF!*$L$14,2)</f>
        <v>#REF!</v>
      </c>
      <c r="Z24" s="173" t="e">
        <f>ROUND(#REF!*$L$14,2)</f>
        <v>#REF!</v>
      </c>
      <c r="AA24" s="173" t="e">
        <f>ROUND(#REF!*$L$14,2)</f>
        <v>#REF!</v>
      </c>
      <c r="AB24" s="173" t="e">
        <f>ROUND(#REF!*$L$14,2)</f>
        <v>#REF!</v>
      </c>
      <c r="AC24" s="173" t="e">
        <f>ROUND(#REF!*$L$14,2)</f>
        <v>#REF!</v>
      </c>
      <c r="AD24" s="173" t="e">
        <f>ROUND(#REF!*$L$14,2)</f>
        <v>#REF!</v>
      </c>
      <c r="AE24" s="173" t="e">
        <f>ROUND(#REF!*$L$14,2)</f>
        <v>#REF!</v>
      </c>
      <c r="AF24" s="173" t="e">
        <f>ROUND(#REF!*$L$14,2)</f>
        <v>#REF!</v>
      </c>
      <c r="AG24" s="173" t="e">
        <f>ROUND(#REF!*$L$14,2)</f>
        <v>#REF!</v>
      </c>
      <c r="AH24" s="173" t="e">
        <f>ROUND(#REF!*$L$14,2)</f>
        <v>#REF!</v>
      </c>
      <c r="AI24" s="173" t="e">
        <f>ROUND(#REF!*$L$14,2)</f>
        <v>#REF!</v>
      </c>
      <c r="AJ24" s="173" t="e">
        <f>ROUND(#REF!*$L$14,2)</f>
        <v>#REF!</v>
      </c>
      <c r="AK24" s="173" t="e">
        <f>ROUND(#REF!*$L$14,2)</f>
        <v>#REF!</v>
      </c>
      <c r="AL24" s="173" t="e">
        <f>ROUND(#REF!*$L$14,2)</f>
        <v>#REF!</v>
      </c>
      <c r="AM24" s="173" t="e">
        <f>ROUND(#REF!*$L$14,2)</f>
        <v>#REF!</v>
      </c>
      <c r="AN24" s="173" t="e">
        <f>ROUND(#REF!*$L$14,2)</f>
        <v>#REF!</v>
      </c>
      <c r="AO24" s="173" t="e">
        <f>ROUND(#REF!*$L$14,2)</f>
        <v>#REF!</v>
      </c>
      <c r="AP24" s="325" t="e">
        <f t="shared" si="1"/>
        <v>#REF!</v>
      </c>
      <c r="AQ24" s="346"/>
      <c r="AR24" s="343" t="e">
        <f t="shared" si="4"/>
        <v>#REF!</v>
      </c>
      <c r="AS24" s="343" t="e">
        <f t="shared" si="5"/>
        <v>#REF!</v>
      </c>
      <c r="AT24" s="343" t="e">
        <f t="shared" si="6"/>
        <v>#REF!</v>
      </c>
      <c r="AU24" s="343" t="e">
        <f t="shared" si="7"/>
        <v>#REF!</v>
      </c>
      <c r="AV24" s="343" t="e">
        <f t="shared" si="8"/>
        <v>#REF!</v>
      </c>
      <c r="AW24" s="343" t="e">
        <f t="shared" si="9"/>
        <v>#REF!</v>
      </c>
      <c r="AX24" s="343" t="e">
        <f t="shared" si="10"/>
        <v>#REF!</v>
      </c>
      <c r="AY24" s="343" t="e">
        <f t="shared" si="11"/>
        <v>#REF!</v>
      </c>
      <c r="AZ24" s="343" t="e">
        <f t="shared" si="12"/>
        <v>#REF!</v>
      </c>
      <c r="BA24" s="343" t="e">
        <f t="shared" si="13"/>
        <v>#REF!</v>
      </c>
      <c r="BB24" s="343" t="e">
        <f t="shared" si="14"/>
        <v>#REF!</v>
      </c>
      <c r="BC24" s="343" t="e">
        <f t="shared" si="15"/>
        <v>#REF!</v>
      </c>
      <c r="BD24" s="343" t="e">
        <f t="shared" si="16"/>
        <v>#REF!</v>
      </c>
      <c r="BE24" s="343" t="e">
        <f t="shared" si="17"/>
        <v>#REF!</v>
      </c>
      <c r="BF24" s="343" t="e">
        <f t="shared" si="18"/>
        <v>#REF!</v>
      </c>
      <c r="BG24" s="343" t="e">
        <f t="shared" si="19"/>
        <v>#REF!</v>
      </c>
      <c r="BH24" s="343" t="e">
        <f t="shared" si="20"/>
        <v>#REF!</v>
      </c>
      <c r="BI24" s="343" t="e">
        <f t="shared" si="21"/>
        <v>#REF!</v>
      </c>
      <c r="BJ24" s="343" t="e">
        <f t="shared" si="22"/>
        <v>#REF!</v>
      </c>
      <c r="BK24" s="343" t="e">
        <f t="shared" si="23"/>
        <v>#REF!</v>
      </c>
      <c r="BL24" s="343" t="e">
        <f t="shared" si="24"/>
        <v>#REF!</v>
      </c>
      <c r="BM24" s="343" t="e">
        <f t="shared" si="25"/>
        <v>#REF!</v>
      </c>
      <c r="BN24" s="343" t="e">
        <f t="shared" si="26"/>
        <v>#REF!</v>
      </c>
      <c r="BO24" s="343" t="e">
        <f t="shared" si="27"/>
        <v>#REF!</v>
      </c>
      <c r="BP24" s="343" t="e">
        <f t="shared" si="28"/>
        <v>#REF!</v>
      </c>
      <c r="BQ24" s="343" t="e">
        <f t="shared" si="29"/>
        <v>#REF!</v>
      </c>
      <c r="BR24" s="343" t="e">
        <f t="shared" si="30"/>
        <v>#REF!</v>
      </c>
      <c r="BS24" s="343" t="e">
        <f t="shared" si="31"/>
        <v>#REF!</v>
      </c>
      <c r="BT24" s="343" t="e">
        <f t="shared" si="32"/>
        <v>#REF!</v>
      </c>
      <c r="BU24" s="346"/>
      <c r="BV24" s="173" t="e">
        <f>L24/$K$24</f>
        <v>#REF!</v>
      </c>
      <c r="BW24" s="173" t="e">
        <f t="shared" ref="BW24:CY24" si="41">M24/$K$24</f>
        <v>#REF!</v>
      </c>
      <c r="BX24" s="173" t="e">
        <f t="shared" si="41"/>
        <v>#REF!</v>
      </c>
      <c r="BY24" s="173" t="e">
        <f t="shared" si="41"/>
        <v>#REF!</v>
      </c>
      <c r="BZ24" s="173" t="e">
        <f t="shared" si="41"/>
        <v>#REF!</v>
      </c>
      <c r="CA24" s="173" t="e">
        <f t="shared" si="41"/>
        <v>#REF!</v>
      </c>
      <c r="CB24" s="173" t="e">
        <f t="shared" si="41"/>
        <v>#REF!</v>
      </c>
      <c r="CC24" s="173" t="e">
        <f t="shared" si="41"/>
        <v>#REF!</v>
      </c>
      <c r="CD24" s="173" t="e">
        <f t="shared" si="41"/>
        <v>#REF!</v>
      </c>
      <c r="CE24" s="173" t="e">
        <f t="shared" si="41"/>
        <v>#REF!</v>
      </c>
      <c r="CF24" s="173" t="e">
        <f t="shared" si="41"/>
        <v>#REF!</v>
      </c>
      <c r="CG24" s="173" t="e">
        <f t="shared" si="41"/>
        <v>#REF!</v>
      </c>
      <c r="CH24" s="173" t="e">
        <f t="shared" si="41"/>
        <v>#REF!</v>
      </c>
      <c r="CI24" s="173" t="e">
        <f t="shared" si="41"/>
        <v>#REF!</v>
      </c>
      <c r="CJ24" s="173" t="e">
        <f t="shared" si="41"/>
        <v>#REF!</v>
      </c>
      <c r="CK24" s="173" t="e">
        <f t="shared" si="41"/>
        <v>#REF!</v>
      </c>
      <c r="CL24" s="173" t="e">
        <f t="shared" si="41"/>
        <v>#REF!</v>
      </c>
      <c r="CM24" s="173" t="e">
        <f t="shared" si="41"/>
        <v>#REF!</v>
      </c>
      <c r="CN24" s="173" t="e">
        <f t="shared" si="41"/>
        <v>#REF!</v>
      </c>
      <c r="CO24" s="173" t="e">
        <f t="shared" si="41"/>
        <v>#REF!</v>
      </c>
      <c r="CP24" s="173" t="e">
        <f t="shared" si="41"/>
        <v>#REF!</v>
      </c>
      <c r="CQ24" s="173" t="e">
        <f t="shared" si="41"/>
        <v>#REF!</v>
      </c>
      <c r="CR24" s="173" t="e">
        <f t="shared" si="41"/>
        <v>#REF!</v>
      </c>
      <c r="CS24" s="173" t="e">
        <f t="shared" si="41"/>
        <v>#REF!</v>
      </c>
      <c r="CT24" s="173" t="e">
        <f t="shared" si="41"/>
        <v>#REF!</v>
      </c>
      <c r="CU24" s="173" t="e">
        <f t="shared" si="41"/>
        <v>#REF!</v>
      </c>
      <c r="CV24" s="173" t="e">
        <f t="shared" si="41"/>
        <v>#REF!</v>
      </c>
      <c r="CW24" s="173" t="e">
        <f t="shared" si="41"/>
        <v>#REF!</v>
      </c>
      <c r="CX24" s="173" t="e">
        <f t="shared" si="41"/>
        <v>#REF!</v>
      </c>
      <c r="CY24" s="173" t="e">
        <f t="shared" si="41"/>
        <v>#REF!</v>
      </c>
    </row>
    <row r="25" spans="1:103" s="195" customFormat="1" ht="47.25" customHeight="1" thickBot="1" x14ac:dyDescent="0.35">
      <c r="A25" s="425">
        <v>11</v>
      </c>
      <c r="B25" s="518" t="e">
        <f>#REF!</f>
        <v>#REF!</v>
      </c>
      <c r="C25" s="1390" t="s">
        <v>3</v>
      </c>
      <c r="D25" s="1390"/>
      <c r="E25" s="319" t="s">
        <v>8</v>
      </c>
      <c r="F25" s="206" t="e">
        <v>#REF!</v>
      </c>
      <c r="G25" s="319">
        <v>12</v>
      </c>
      <c r="H25" s="206" t="e">
        <f t="shared" si="0"/>
        <v>#REF!</v>
      </c>
      <c r="I25" s="206" t="e">
        <v>#REF!</v>
      </c>
      <c r="J25" s="274" t="e">
        <v>#REF!</v>
      </c>
      <c r="K25" s="269" t="e">
        <f>'тарифы 2018 (1)'!K47</f>
        <v>#REF!</v>
      </c>
      <c r="L25" s="173" t="e">
        <f>ROUND(#REF!*$L$14,2)</f>
        <v>#REF!</v>
      </c>
      <c r="M25" s="173" t="e">
        <f>ROUND(#REF!*$L$14,2)</f>
        <v>#REF!</v>
      </c>
      <c r="N25" s="173" t="e">
        <f>ROUND(#REF!*$L$14,2)</f>
        <v>#REF!</v>
      </c>
      <c r="O25" s="173" t="e">
        <f>ROUND(#REF!*$L$14,2)</f>
        <v>#REF!</v>
      </c>
      <c r="P25" s="173" t="e">
        <f>ROUND(#REF!*$L$14,2)</f>
        <v>#REF!</v>
      </c>
      <c r="Q25" s="173" t="e">
        <f>ROUND(#REF!*$L$14,2)</f>
        <v>#REF!</v>
      </c>
      <c r="R25" s="173" t="e">
        <f>ROUND(#REF!*$L$14,2)</f>
        <v>#REF!</v>
      </c>
      <c r="S25" s="173" t="e">
        <f>ROUND(#REF!*$L$14,2)</f>
        <v>#REF!</v>
      </c>
      <c r="T25" s="173" t="e">
        <f>ROUND(#REF!*$L$14,2)</f>
        <v>#REF!</v>
      </c>
      <c r="U25" s="173" t="e">
        <f>ROUND(#REF!*$L$14,2)</f>
        <v>#REF!</v>
      </c>
      <c r="V25" s="173" t="e">
        <f>ROUND(#REF!*$L$14,2)</f>
        <v>#REF!</v>
      </c>
      <c r="W25" s="173" t="e">
        <f>ROUND(#REF!*$L$14,2)</f>
        <v>#REF!</v>
      </c>
      <c r="X25" s="173" t="e">
        <f>ROUND(#REF!*$L$14,2)</f>
        <v>#REF!</v>
      </c>
      <c r="Y25" s="173" t="e">
        <f>ROUND(#REF!*$L$14,2)</f>
        <v>#REF!</v>
      </c>
      <c r="Z25" s="173" t="e">
        <f>ROUND(#REF!*$L$14,2)</f>
        <v>#REF!</v>
      </c>
      <c r="AA25" s="173" t="e">
        <f>ROUND(#REF!*$L$14,2)</f>
        <v>#REF!</v>
      </c>
      <c r="AB25" s="173" t="e">
        <f>ROUND(#REF!*$L$14,2)</f>
        <v>#REF!</v>
      </c>
      <c r="AC25" s="173" t="e">
        <f>ROUND(#REF!*$L$14,2)</f>
        <v>#REF!</v>
      </c>
      <c r="AD25" s="173" t="e">
        <f>ROUND(#REF!*$L$14,2)</f>
        <v>#REF!</v>
      </c>
      <c r="AE25" s="173" t="e">
        <f>ROUND(#REF!*$L$14,2)</f>
        <v>#REF!</v>
      </c>
      <c r="AF25" s="173" t="e">
        <f>ROUND(#REF!*$L$14,2)</f>
        <v>#REF!</v>
      </c>
      <c r="AG25" s="173" t="e">
        <f>ROUND(#REF!*$L$14,2)</f>
        <v>#REF!</v>
      </c>
      <c r="AH25" s="173" t="e">
        <f>ROUND(#REF!*$L$14,2)</f>
        <v>#REF!</v>
      </c>
      <c r="AI25" s="173" t="e">
        <f>ROUND(#REF!*$L$14,2)</f>
        <v>#REF!</v>
      </c>
      <c r="AJ25" s="173" t="e">
        <f>ROUND(#REF!*$L$14,2)</f>
        <v>#REF!</v>
      </c>
      <c r="AK25" s="173" t="e">
        <f>ROUND(#REF!*$L$14,2)</f>
        <v>#REF!</v>
      </c>
      <c r="AL25" s="173" t="e">
        <f>ROUND(#REF!*$L$14,2)</f>
        <v>#REF!</v>
      </c>
      <c r="AM25" s="173" t="e">
        <f>ROUND(#REF!*$L$14,2)</f>
        <v>#REF!</v>
      </c>
      <c r="AN25" s="173" t="e">
        <f>ROUND(#REF!*$L$14,2)</f>
        <v>#REF!</v>
      </c>
      <c r="AO25" s="173" t="e">
        <f>ROUND(#REF!*$L$14,2)</f>
        <v>#REF!</v>
      </c>
      <c r="AP25" s="325" t="e">
        <f t="shared" si="1"/>
        <v>#REF!</v>
      </c>
      <c r="AQ25" s="346"/>
      <c r="AR25" s="343" t="e">
        <f t="shared" si="4"/>
        <v>#REF!</v>
      </c>
      <c r="AS25" s="343" t="e">
        <f t="shared" si="5"/>
        <v>#REF!</v>
      </c>
      <c r="AT25" s="343" t="e">
        <f t="shared" si="6"/>
        <v>#REF!</v>
      </c>
      <c r="AU25" s="343" t="e">
        <f t="shared" si="7"/>
        <v>#REF!</v>
      </c>
      <c r="AV25" s="343" t="e">
        <f t="shared" si="8"/>
        <v>#REF!</v>
      </c>
      <c r="AW25" s="343" t="e">
        <f t="shared" si="9"/>
        <v>#REF!</v>
      </c>
      <c r="AX25" s="343" t="e">
        <f t="shared" si="10"/>
        <v>#REF!</v>
      </c>
      <c r="AY25" s="343" t="e">
        <f t="shared" si="11"/>
        <v>#REF!</v>
      </c>
      <c r="AZ25" s="343" t="e">
        <f t="shared" si="12"/>
        <v>#REF!</v>
      </c>
      <c r="BA25" s="343" t="e">
        <f t="shared" si="13"/>
        <v>#REF!</v>
      </c>
      <c r="BB25" s="343" t="e">
        <f t="shared" si="14"/>
        <v>#REF!</v>
      </c>
      <c r="BC25" s="343" t="e">
        <f t="shared" si="15"/>
        <v>#REF!</v>
      </c>
      <c r="BD25" s="343" t="e">
        <f t="shared" si="16"/>
        <v>#REF!</v>
      </c>
      <c r="BE25" s="343" t="e">
        <f t="shared" si="17"/>
        <v>#REF!</v>
      </c>
      <c r="BF25" s="343" t="e">
        <f t="shared" si="18"/>
        <v>#REF!</v>
      </c>
      <c r="BG25" s="343" t="e">
        <f t="shared" si="19"/>
        <v>#REF!</v>
      </c>
      <c r="BH25" s="343" t="e">
        <f t="shared" si="20"/>
        <v>#REF!</v>
      </c>
      <c r="BI25" s="343" t="e">
        <f t="shared" si="21"/>
        <v>#REF!</v>
      </c>
      <c r="BJ25" s="343" t="e">
        <f t="shared" si="22"/>
        <v>#REF!</v>
      </c>
      <c r="BK25" s="343" t="e">
        <f t="shared" si="23"/>
        <v>#REF!</v>
      </c>
      <c r="BL25" s="343" t="e">
        <f t="shared" si="24"/>
        <v>#REF!</v>
      </c>
      <c r="BM25" s="343" t="e">
        <f t="shared" si="25"/>
        <v>#REF!</v>
      </c>
      <c r="BN25" s="343" t="e">
        <f t="shared" si="26"/>
        <v>#REF!</v>
      </c>
      <c r="BO25" s="343" t="e">
        <f t="shared" si="27"/>
        <v>#REF!</v>
      </c>
      <c r="BP25" s="343" t="e">
        <f t="shared" si="28"/>
        <v>#REF!</v>
      </c>
      <c r="BQ25" s="343" t="e">
        <f t="shared" si="29"/>
        <v>#REF!</v>
      </c>
      <c r="BR25" s="343" t="e">
        <f t="shared" si="30"/>
        <v>#REF!</v>
      </c>
      <c r="BS25" s="343" t="e">
        <f t="shared" si="31"/>
        <v>#REF!</v>
      </c>
      <c r="BT25" s="343" t="e">
        <f t="shared" si="32"/>
        <v>#REF!</v>
      </c>
      <c r="BU25" s="346"/>
      <c r="BV25" s="173" t="e">
        <f>L25/$K$25</f>
        <v>#REF!</v>
      </c>
      <c r="BW25" s="173" t="e">
        <f t="shared" ref="BW25:CY25" si="42">M25/$K$25</f>
        <v>#REF!</v>
      </c>
      <c r="BX25" s="173" t="e">
        <f t="shared" si="42"/>
        <v>#REF!</v>
      </c>
      <c r="BY25" s="173" t="e">
        <f t="shared" si="42"/>
        <v>#REF!</v>
      </c>
      <c r="BZ25" s="173" t="e">
        <f t="shared" si="42"/>
        <v>#REF!</v>
      </c>
      <c r="CA25" s="173" t="e">
        <f t="shared" si="42"/>
        <v>#REF!</v>
      </c>
      <c r="CB25" s="173" t="e">
        <f t="shared" si="42"/>
        <v>#REF!</v>
      </c>
      <c r="CC25" s="173" t="e">
        <f t="shared" si="42"/>
        <v>#REF!</v>
      </c>
      <c r="CD25" s="173" t="e">
        <f t="shared" si="42"/>
        <v>#REF!</v>
      </c>
      <c r="CE25" s="173" t="e">
        <f t="shared" si="42"/>
        <v>#REF!</v>
      </c>
      <c r="CF25" s="173" t="e">
        <f t="shared" si="42"/>
        <v>#REF!</v>
      </c>
      <c r="CG25" s="173" t="e">
        <f t="shared" si="42"/>
        <v>#REF!</v>
      </c>
      <c r="CH25" s="173" t="e">
        <f t="shared" si="42"/>
        <v>#REF!</v>
      </c>
      <c r="CI25" s="173" t="e">
        <f t="shared" si="42"/>
        <v>#REF!</v>
      </c>
      <c r="CJ25" s="173" t="e">
        <f t="shared" si="42"/>
        <v>#REF!</v>
      </c>
      <c r="CK25" s="173" t="e">
        <f t="shared" si="42"/>
        <v>#REF!</v>
      </c>
      <c r="CL25" s="173" t="e">
        <f t="shared" si="42"/>
        <v>#REF!</v>
      </c>
      <c r="CM25" s="173" t="e">
        <f t="shared" si="42"/>
        <v>#REF!</v>
      </c>
      <c r="CN25" s="173" t="e">
        <f t="shared" si="42"/>
        <v>#REF!</v>
      </c>
      <c r="CO25" s="173" t="e">
        <f t="shared" si="42"/>
        <v>#REF!</v>
      </c>
      <c r="CP25" s="173" t="e">
        <f t="shared" si="42"/>
        <v>#REF!</v>
      </c>
      <c r="CQ25" s="173" t="e">
        <f t="shared" si="42"/>
        <v>#REF!</v>
      </c>
      <c r="CR25" s="173" t="e">
        <f t="shared" si="42"/>
        <v>#REF!</v>
      </c>
      <c r="CS25" s="173" t="e">
        <f t="shared" si="42"/>
        <v>#REF!</v>
      </c>
      <c r="CT25" s="173" t="e">
        <f t="shared" si="42"/>
        <v>#REF!</v>
      </c>
      <c r="CU25" s="173" t="e">
        <f t="shared" si="42"/>
        <v>#REF!</v>
      </c>
      <c r="CV25" s="173" t="e">
        <f t="shared" si="42"/>
        <v>#REF!</v>
      </c>
      <c r="CW25" s="173" t="e">
        <f t="shared" si="42"/>
        <v>#REF!</v>
      </c>
      <c r="CX25" s="173" t="e">
        <f t="shared" si="42"/>
        <v>#REF!</v>
      </c>
      <c r="CY25" s="173" t="e">
        <f t="shared" si="42"/>
        <v>#REF!</v>
      </c>
    </row>
    <row r="26" spans="1:103" s="195" customFormat="1" ht="47.25" customHeight="1" thickBot="1" x14ac:dyDescent="0.35">
      <c r="A26" s="423">
        <v>12</v>
      </c>
      <c r="B26" s="517" t="e">
        <f>#REF!</f>
        <v>#REF!</v>
      </c>
      <c r="C26" s="1383" t="s">
        <v>3</v>
      </c>
      <c r="D26" s="1383"/>
      <c r="E26" s="320" t="s">
        <v>8</v>
      </c>
      <c r="F26" s="222" t="e">
        <v>#REF!</v>
      </c>
      <c r="G26" s="320">
        <v>14</v>
      </c>
      <c r="H26" s="222" t="e">
        <f t="shared" si="0"/>
        <v>#REF!</v>
      </c>
      <c r="I26" s="222" t="e">
        <v>#REF!</v>
      </c>
      <c r="J26" s="278" t="e">
        <v>#REF!</v>
      </c>
      <c r="K26" s="269" t="e">
        <f>'тарифы 2018 (1)'!K48</f>
        <v>#REF!</v>
      </c>
      <c r="L26" s="173" t="e">
        <f>ROUND(#REF!*$L$14,2)</f>
        <v>#REF!</v>
      </c>
      <c r="M26" s="173" t="e">
        <f>ROUND(#REF!*$L$14,2)</f>
        <v>#REF!</v>
      </c>
      <c r="N26" s="173" t="e">
        <f>ROUND(#REF!*$L$14,2)</f>
        <v>#REF!</v>
      </c>
      <c r="O26" s="173" t="e">
        <f>ROUND(#REF!*$L$14,2)</f>
        <v>#REF!</v>
      </c>
      <c r="P26" s="173" t="e">
        <f>ROUND(#REF!*$L$14,2)</f>
        <v>#REF!</v>
      </c>
      <c r="Q26" s="173" t="e">
        <f>ROUND(#REF!*$L$14,2)</f>
        <v>#REF!</v>
      </c>
      <c r="R26" s="173" t="e">
        <f>ROUND(#REF!*$L$14,2)</f>
        <v>#REF!</v>
      </c>
      <c r="S26" s="173" t="e">
        <f>ROUND(#REF!*$L$14,2)</f>
        <v>#REF!</v>
      </c>
      <c r="T26" s="173" t="e">
        <f>ROUND(#REF!*$L$14,2)</f>
        <v>#REF!</v>
      </c>
      <c r="U26" s="173" t="e">
        <f>ROUND(#REF!*$L$14,2)</f>
        <v>#REF!</v>
      </c>
      <c r="V26" s="173" t="e">
        <f>ROUND(#REF!*$L$14,2)</f>
        <v>#REF!</v>
      </c>
      <c r="W26" s="173" t="e">
        <f>ROUND(#REF!*$L$14,2)</f>
        <v>#REF!</v>
      </c>
      <c r="X26" s="173" t="e">
        <f>ROUND(#REF!*$L$14,2)</f>
        <v>#REF!</v>
      </c>
      <c r="Y26" s="173" t="e">
        <f>ROUND(#REF!*$L$14,2)</f>
        <v>#REF!</v>
      </c>
      <c r="Z26" s="173" t="e">
        <f>ROUND(#REF!*$L$14,2)</f>
        <v>#REF!</v>
      </c>
      <c r="AA26" s="173" t="e">
        <f>ROUND(#REF!*$L$14,2)</f>
        <v>#REF!</v>
      </c>
      <c r="AB26" s="173" t="e">
        <f>ROUND(#REF!*$L$14,2)</f>
        <v>#REF!</v>
      </c>
      <c r="AC26" s="173" t="e">
        <f>ROUND(#REF!*$L$14,2)</f>
        <v>#REF!</v>
      </c>
      <c r="AD26" s="173" t="e">
        <f>ROUND(#REF!*$L$14,2)</f>
        <v>#REF!</v>
      </c>
      <c r="AE26" s="173" t="e">
        <f>ROUND(#REF!*$L$14,2)</f>
        <v>#REF!</v>
      </c>
      <c r="AF26" s="173" t="e">
        <f>ROUND(#REF!*$L$14,2)</f>
        <v>#REF!</v>
      </c>
      <c r="AG26" s="173" t="e">
        <f>ROUND(#REF!*$L$14,2)</f>
        <v>#REF!</v>
      </c>
      <c r="AH26" s="173" t="e">
        <f>ROUND(#REF!*$L$14,2)</f>
        <v>#REF!</v>
      </c>
      <c r="AI26" s="173" t="e">
        <f>ROUND(#REF!*$L$14,2)</f>
        <v>#REF!</v>
      </c>
      <c r="AJ26" s="173" t="e">
        <f>ROUND(#REF!*$L$14,2)</f>
        <v>#REF!</v>
      </c>
      <c r="AK26" s="173" t="e">
        <f>ROUND(#REF!*$L$14,2)</f>
        <v>#REF!</v>
      </c>
      <c r="AL26" s="173" t="e">
        <f>ROUND(#REF!*$L$14,2)</f>
        <v>#REF!</v>
      </c>
      <c r="AM26" s="173" t="e">
        <f>ROUND(#REF!*$L$14,2)</f>
        <v>#REF!</v>
      </c>
      <c r="AN26" s="173" t="e">
        <f>ROUND(#REF!*$L$14,2)</f>
        <v>#REF!</v>
      </c>
      <c r="AO26" s="173" t="e">
        <f>ROUND(#REF!*$L$14,2)</f>
        <v>#REF!</v>
      </c>
      <c r="AP26" s="325" t="e">
        <f t="shared" si="1"/>
        <v>#REF!</v>
      </c>
      <c r="AQ26" s="346"/>
      <c r="AR26" s="343" t="e">
        <f t="shared" si="4"/>
        <v>#REF!</v>
      </c>
      <c r="AS26" s="343" t="e">
        <f t="shared" si="5"/>
        <v>#REF!</v>
      </c>
      <c r="AT26" s="343" t="e">
        <f t="shared" si="6"/>
        <v>#REF!</v>
      </c>
      <c r="AU26" s="343" t="e">
        <f t="shared" si="7"/>
        <v>#REF!</v>
      </c>
      <c r="AV26" s="343" t="e">
        <f t="shared" si="8"/>
        <v>#REF!</v>
      </c>
      <c r="AW26" s="343" t="e">
        <f t="shared" si="9"/>
        <v>#REF!</v>
      </c>
      <c r="AX26" s="343" t="e">
        <f t="shared" si="10"/>
        <v>#REF!</v>
      </c>
      <c r="AY26" s="343" t="e">
        <f t="shared" si="11"/>
        <v>#REF!</v>
      </c>
      <c r="AZ26" s="343" t="e">
        <f t="shared" si="12"/>
        <v>#REF!</v>
      </c>
      <c r="BA26" s="343" t="e">
        <f t="shared" si="13"/>
        <v>#REF!</v>
      </c>
      <c r="BB26" s="343" t="e">
        <f t="shared" si="14"/>
        <v>#REF!</v>
      </c>
      <c r="BC26" s="343" t="e">
        <f t="shared" si="15"/>
        <v>#REF!</v>
      </c>
      <c r="BD26" s="343" t="e">
        <f t="shared" si="16"/>
        <v>#REF!</v>
      </c>
      <c r="BE26" s="343" t="e">
        <f t="shared" si="17"/>
        <v>#REF!</v>
      </c>
      <c r="BF26" s="343" t="e">
        <f t="shared" si="18"/>
        <v>#REF!</v>
      </c>
      <c r="BG26" s="343" t="e">
        <f t="shared" si="19"/>
        <v>#REF!</v>
      </c>
      <c r="BH26" s="343" t="e">
        <f t="shared" si="20"/>
        <v>#REF!</v>
      </c>
      <c r="BI26" s="343" t="e">
        <f t="shared" si="21"/>
        <v>#REF!</v>
      </c>
      <c r="BJ26" s="343" t="e">
        <f t="shared" si="22"/>
        <v>#REF!</v>
      </c>
      <c r="BK26" s="343" t="e">
        <f t="shared" si="23"/>
        <v>#REF!</v>
      </c>
      <c r="BL26" s="343" t="e">
        <f t="shared" si="24"/>
        <v>#REF!</v>
      </c>
      <c r="BM26" s="343" t="e">
        <f t="shared" si="25"/>
        <v>#REF!</v>
      </c>
      <c r="BN26" s="343" t="e">
        <f t="shared" si="26"/>
        <v>#REF!</v>
      </c>
      <c r="BO26" s="343" t="e">
        <f t="shared" si="27"/>
        <v>#REF!</v>
      </c>
      <c r="BP26" s="343" t="e">
        <f t="shared" si="28"/>
        <v>#REF!</v>
      </c>
      <c r="BQ26" s="343" t="e">
        <f t="shared" si="29"/>
        <v>#REF!</v>
      </c>
      <c r="BR26" s="343" t="e">
        <f t="shared" si="30"/>
        <v>#REF!</v>
      </c>
      <c r="BS26" s="343" t="e">
        <f t="shared" si="31"/>
        <v>#REF!</v>
      </c>
      <c r="BT26" s="343" t="e">
        <f t="shared" si="32"/>
        <v>#REF!</v>
      </c>
      <c r="BU26" s="346"/>
      <c r="BV26" s="173" t="e">
        <f>L26/$K$26</f>
        <v>#REF!</v>
      </c>
      <c r="BW26" s="173" t="e">
        <f t="shared" ref="BW26:CY26" si="43">M26/$K$26</f>
        <v>#REF!</v>
      </c>
      <c r="BX26" s="173" t="e">
        <f t="shared" si="43"/>
        <v>#REF!</v>
      </c>
      <c r="BY26" s="173" t="e">
        <f t="shared" si="43"/>
        <v>#REF!</v>
      </c>
      <c r="BZ26" s="173" t="e">
        <f t="shared" si="43"/>
        <v>#REF!</v>
      </c>
      <c r="CA26" s="173" t="e">
        <f t="shared" si="43"/>
        <v>#REF!</v>
      </c>
      <c r="CB26" s="173" t="e">
        <f t="shared" si="43"/>
        <v>#REF!</v>
      </c>
      <c r="CC26" s="173" t="e">
        <f t="shared" si="43"/>
        <v>#REF!</v>
      </c>
      <c r="CD26" s="173" t="e">
        <f t="shared" si="43"/>
        <v>#REF!</v>
      </c>
      <c r="CE26" s="173" t="e">
        <f t="shared" si="43"/>
        <v>#REF!</v>
      </c>
      <c r="CF26" s="173" t="e">
        <f t="shared" si="43"/>
        <v>#REF!</v>
      </c>
      <c r="CG26" s="173" t="e">
        <f t="shared" si="43"/>
        <v>#REF!</v>
      </c>
      <c r="CH26" s="173" t="e">
        <f t="shared" si="43"/>
        <v>#REF!</v>
      </c>
      <c r="CI26" s="173" t="e">
        <f t="shared" si="43"/>
        <v>#REF!</v>
      </c>
      <c r="CJ26" s="173" t="e">
        <f t="shared" si="43"/>
        <v>#REF!</v>
      </c>
      <c r="CK26" s="173" t="e">
        <f t="shared" si="43"/>
        <v>#REF!</v>
      </c>
      <c r="CL26" s="173" t="e">
        <f t="shared" si="43"/>
        <v>#REF!</v>
      </c>
      <c r="CM26" s="173" t="e">
        <f t="shared" si="43"/>
        <v>#REF!</v>
      </c>
      <c r="CN26" s="173" t="e">
        <f t="shared" si="43"/>
        <v>#REF!</v>
      </c>
      <c r="CO26" s="173" t="e">
        <f t="shared" si="43"/>
        <v>#REF!</v>
      </c>
      <c r="CP26" s="173" t="e">
        <f t="shared" si="43"/>
        <v>#REF!</v>
      </c>
      <c r="CQ26" s="173" t="e">
        <f t="shared" si="43"/>
        <v>#REF!</v>
      </c>
      <c r="CR26" s="173" t="e">
        <f t="shared" si="43"/>
        <v>#REF!</v>
      </c>
      <c r="CS26" s="173" t="e">
        <f t="shared" si="43"/>
        <v>#REF!</v>
      </c>
      <c r="CT26" s="173" t="e">
        <f t="shared" si="43"/>
        <v>#REF!</v>
      </c>
      <c r="CU26" s="173" t="e">
        <f t="shared" si="43"/>
        <v>#REF!</v>
      </c>
      <c r="CV26" s="173" t="e">
        <f t="shared" si="43"/>
        <v>#REF!</v>
      </c>
      <c r="CW26" s="173" t="e">
        <f t="shared" si="43"/>
        <v>#REF!</v>
      </c>
      <c r="CX26" s="173" t="e">
        <f t="shared" si="43"/>
        <v>#REF!</v>
      </c>
      <c r="CY26" s="173" t="e">
        <f t="shared" si="43"/>
        <v>#REF!</v>
      </c>
    </row>
    <row r="27" spans="1:103" s="195" customFormat="1" ht="47.25" customHeight="1" thickBot="1" x14ac:dyDescent="0.35">
      <c r="A27" s="306">
        <v>13</v>
      </c>
      <c r="B27" s="516" t="e">
        <f>#REF!</f>
        <v>#REF!</v>
      </c>
      <c r="C27" s="1390" t="s">
        <v>3</v>
      </c>
      <c r="D27" s="1390"/>
      <c r="E27" s="319" t="s">
        <v>8</v>
      </c>
      <c r="F27" s="206" t="e">
        <v>#REF!</v>
      </c>
      <c r="G27" s="319">
        <v>6</v>
      </c>
      <c r="H27" s="206" t="e">
        <f t="shared" si="0"/>
        <v>#REF!</v>
      </c>
      <c r="I27" s="206" t="e">
        <v>#REF!</v>
      </c>
      <c r="J27" s="274" t="e">
        <v>#REF!</v>
      </c>
      <c r="K27" s="269" t="e">
        <f>'тарифы 2018 (1)'!K49</f>
        <v>#REF!</v>
      </c>
      <c r="L27" s="173" t="e">
        <f>ROUND(#REF!*$L$14,2)</f>
        <v>#REF!</v>
      </c>
      <c r="M27" s="173" t="e">
        <f>ROUND(#REF!*$L$14,2)</f>
        <v>#REF!</v>
      </c>
      <c r="N27" s="173" t="e">
        <f>ROUND(#REF!*$L$14,2)</f>
        <v>#REF!</v>
      </c>
      <c r="O27" s="173" t="e">
        <f>ROUND(#REF!*$L$14,2)</f>
        <v>#REF!</v>
      </c>
      <c r="P27" s="173" t="e">
        <f>ROUND(#REF!*$L$14,2)</f>
        <v>#REF!</v>
      </c>
      <c r="Q27" s="173" t="e">
        <f>ROUND(#REF!*$L$14,2)</f>
        <v>#REF!</v>
      </c>
      <c r="R27" s="173" t="e">
        <f>ROUND(#REF!*$L$14,2)</f>
        <v>#REF!</v>
      </c>
      <c r="S27" s="173" t="e">
        <f>ROUND(#REF!*$L$14,2)</f>
        <v>#REF!</v>
      </c>
      <c r="T27" s="173" t="e">
        <f>ROUND(#REF!*$L$14,2)</f>
        <v>#REF!</v>
      </c>
      <c r="U27" s="173" t="e">
        <f>ROUND(#REF!*$L$14,2)</f>
        <v>#REF!</v>
      </c>
      <c r="V27" s="173" t="e">
        <f>ROUND(#REF!*$L$14,2)</f>
        <v>#REF!</v>
      </c>
      <c r="W27" s="173" t="e">
        <f>ROUND(#REF!*$L$14,2)</f>
        <v>#REF!</v>
      </c>
      <c r="X27" s="173" t="e">
        <f>ROUND(#REF!*$L$14,2)</f>
        <v>#REF!</v>
      </c>
      <c r="Y27" s="173" t="e">
        <f>ROUND(#REF!*$L$14,2)</f>
        <v>#REF!</v>
      </c>
      <c r="Z27" s="173" t="e">
        <f>ROUND(#REF!*$L$14,2)</f>
        <v>#REF!</v>
      </c>
      <c r="AA27" s="173" t="e">
        <f>ROUND(#REF!*$L$14,2)</f>
        <v>#REF!</v>
      </c>
      <c r="AB27" s="173" t="e">
        <f>ROUND(#REF!*$L$14,2)</f>
        <v>#REF!</v>
      </c>
      <c r="AC27" s="173" t="e">
        <f>ROUND(#REF!*$L$14,2)</f>
        <v>#REF!</v>
      </c>
      <c r="AD27" s="173" t="e">
        <f>ROUND(#REF!*$L$14,2)</f>
        <v>#REF!</v>
      </c>
      <c r="AE27" s="173" t="e">
        <f>ROUND(#REF!*$L$14,2)</f>
        <v>#REF!</v>
      </c>
      <c r="AF27" s="173" t="e">
        <f>ROUND(#REF!*$L$14,2)</f>
        <v>#REF!</v>
      </c>
      <c r="AG27" s="173" t="e">
        <f>ROUND(#REF!*$L$14,2)</f>
        <v>#REF!</v>
      </c>
      <c r="AH27" s="173" t="e">
        <f>ROUND(#REF!*$L$14,2)</f>
        <v>#REF!</v>
      </c>
      <c r="AI27" s="173" t="e">
        <f>ROUND(#REF!*$L$14,2)</f>
        <v>#REF!</v>
      </c>
      <c r="AJ27" s="173" t="e">
        <f>ROUND(#REF!*$L$14,2)</f>
        <v>#REF!</v>
      </c>
      <c r="AK27" s="173" t="e">
        <f>ROUND(#REF!*$L$14,2)</f>
        <v>#REF!</v>
      </c>
      <c r="AL27" s="173" t="e">
        <f>ROUND(#REF!*$L$14,2)</f>
        <v>#REF!</v>
      </c>
      <c r="AM27" s="173" t="e">
        <f>ROUND(#REF!*$L$14,2)</f>
        <v>#REF!</v>
      </c>
      <c r="AN27" s="173" t="e">
        <f>ROUND(#REF!*$L$14,2)</f>
        <v>#REF!</v>
      </c>
      <c r="AO27" s="173" t="e">
        <f>ROUND(#REF!*$L$14,2)</f>
        <v>#REF!</v>
      </c>
      <c r="AP27" s="325" t="e">
        <f t="shared" si="1"/>
        <v>#REF!</v>
      </c>
      <c r="AQ27" s="346"/>
      <c r="AR27" s="343" t="e">
        <f t="shared" si="4"/>
        <v>#REF!</v>
      </c>
      <c r="AS27" s="343" t="e">
        <f t="shared" si="5"/>
        <v>#REF!</v>
      </c>
      <c r="AT27" s="343" t="e">
        <f t="shared" si="6"/>
        <v>#REF!</v>
      </c>
      <c r="AU27" s="343" t="e">
        <f t="shared" si="7"/>
        <v>#REF!</v>
      </c>
      <c r="AV27" s="343" t="e">
        <f t="shared" si="8"/>
        <v>#REF!</v>
      </c>
      <c r="AW27" s="343" t="e">
        <f t="shared" si="9"/>
        <v>#REF!</v>
      </c>
      <c r="AX27" s="343" t="e">
        <f t="shared" si="10"/>
        <v>#REF!</v>
      </c>
      <c r="AY27" s="343" t="e">
        <f t="shared" si="11"/>
        <v>#REF!</v>
      </c>
      <c r="AZ27" s="343" t="e">
        <f t="shared" si="12"/>
        <v>#REF!</v>
      </c>
      <c r="BA27" s="343" t="e">
        <f t="shared" si="13"/>
        <v>#REF!</v>
      </c>
      <c r="BB27" s="343" t="e">
        <f t="shared" si="14"/>
        <v>#REF!</v>
      </c>
      <c r="BC27" s="343" t="e">
        <f t="shared" si="15"/>
        <v>#REF!</v>
      </c>
      <c r="BD27" s="343" t="e">
        <f t="shared" si="16"/>
        <v>#REF!</v>
      </c>
      <c r="BE27" s="343" t="e">
        <f t="shared" si="17"/>
        <v>#REF!</v>
      </c>
      <c r="BF27" s="343" t="e">
        <f t="shared" si="18"/>
        <v>#REF!</v>
      </c>
      <c r="BG27" s="343" t="e">
        <f t="shared" si="19"/>
        <v>#REF!</v>
      </c>
      <c r="BH27" s="343" t="e">
        <f t="shared" si="20"/>
        <v>#REF!</v>
      </c>
      <c r="BI27" s="343" t="e">
        <f t="shared" si="21"/>
        <v>#REF!</v>
      </c>
      <c r="BJ27" s="343" t="e">
        <f t="shared" si="22"/>
        <v>#REF!</v>
      </c>
      <c r="BK27" s="343" t="e">
        <f t="shared" si="23"/>
        <v>#REF!</v>
      </c>
      <c r="BL27" s="343" t="e">
        <f t="shared" si="24"/>
        <v>#REF!</v>
      </c>
      <c r="BM27" s="343" t="e">
        <f t="shared" si="25"/>
        <v>#REF!</v>
      </c>
      <c r="BN27" s="343" t="e">
        <f t="shared" si="26"/>
        <v>#REF!</v>
      </c>
      <c r="BO27" s="343" t="e">
        <f t="shared" si="27"/>
        <v>#REF!</v>
      </c>
      <c r="BP27" s="343" t="e">
        <f t="shared" si="28"/>
        <v>#REF!</v>
      </c>
      <c r="BQ27" s="343" t="e">
        <f t="shared" si="29"/>
        <v>#REF!</v>
      </c>
      <c r="BR27" s="343" t="e">
        <f t="shared" si="30"/>
        <v>#REF!</v>
      </c>
      <c r="BS27" s="343" t="e">
        <f t="shared" si="31"/>
        <v>#REF!</v>
      </c>
      <c r="BT27" s="343" t="e">
        <f t="shared" si="32"/>
        <v>#REF!</v>
      </c>
      <c r="BU27" s="346"/>
      <c r="BV27" s="173" t="e">
        <f>L27/$K$27</f>
        <v>#REF!</v>
      </c>
      <c r="BW27" s="173" t="e">
        <f t="shared" ref="BW27:CY27" si="44">M27/$K$27</f>
        <v>#REF!</v>
      </c>
      <c r="BX27" s="173" t="e">
        <f t="shared" si="44"/>
        <v>#REF!</v>
      </c>
      <c r="BY27" s="173" t="e">
        <f t="shared" si="44"/>
        <v>#REF!</v>
      </c>
      <c r="BZ27" s="173" t="e">
        <f t="shared" si="44"/>
        <v>#REF!</v>
      </c>
      <c r="CA27" s="173" t="e">
        <f t="shared" si="44"/>
        <v>#REF!</v>
      </c>
      <c r="CB27" s="173" t="e">
        <f t="shared" si="44"/>
        <v>#REF!</v>
      </c>
      <c r="CC27" s="173" t="e">
        <f t="shared" si="44"/>
        <v>#REF!</v>
      </c>
      <c r="CD27" s="173" t="e">
        <f t="shared" si="44"/>
        <v>#REF!</v>
      </c>
      <c r="CE27" s="173" t="e">
        <f t="shared" si="44"/>
        <v>#REF!</v>
      </c>
      <c r="CF27" s="173" t="e">
        <f t="shared" si="44"/>
        <v>#REF!</v>
      </c>
      <c r="CG27" s="173" t="e">
        <f t="shared" si="44"/>
        <v>#REF!</v>
      </c>
      <c r="CH27" s="173" t="e">
        <f t="shared" si="44"/>
        <v>#REF!</v>
      </c>
      <c r="CI27" s="173" t="e">
        <f t="shared" si="44"/>
        <v>#REF!</v>
      </c>
      <c r="CJ27" s="173" t="e">
        <f t="shared" si="44"/>
        <v>#REF!</v>
      </c>
      <c r="CK27" s="173" t="e">
        <f t="shared" si="44"/>
        <v>#REF!</v>
      </c>
      <c r="CL27" s="173" t="e">
        <f t="shared" si="44"/>
        <v>#REF!</v>
      </c>
      <c r="CM27" s="173" t="e">
        <f t="shared" si="44"/>
        <v>#REF!</v>
      </c>
      <c r="CN27" s="173" t="e">
        <f t="shared" si="44"/>
        <v>#REF!</v>
      </c>
      <c r="CO27" s="173" t="e">
        <f t="shared" si="44"/>
        <v>#REF!</v>
      </c>
      <c r="CP27" s="173" t="e">
        <f t="shared" si="44"/>
        <v>#REF!</v>
      </c>
      <c r="CQ27" s="173" t="e">
        <f t="shared" si="44"/>
        <v>#REF!</v>
      </c>
      <c r="CR27" s="173" t="e">
        <f t="shared" si="44"/>
        <v>#REF!</v>
      </c>
      <c r="CS27" s="173" t="e">
        <f t="shared" si="44"/>
        <v>#REF!</v>
      </c>
      <c r="CT27" s="173" t="e">
        <f t="shared" si="44"/>
        <v>#REF!</v>
      </c>
      <c r="CU27" s="173" t="e">
        <f t="shared" si="44"/>
        <v>#REF!</v>
      </c>
      <c r="CV27" s="173" t="e">
        <f t="shared" si="44"/>
        <v>#REF!</v>
      </c>
      <c r="CW27" s="173" t="e">
        <f t="shared" si="44"/>
        <v>#REF!</v>
      </c>
      <c r="CX27" s="173" t="e">
        <f t="shared" si="44"/>
        <v>#REF!</v>
      </c>
      <c r="CY27" s="173" t="e">
        <f t="shared" si="44"/>
        <v>#REF!</v>
      </c>
    </row>
    <row r="28" spans="1:103" s="195" customFormat="1" ht="47.25" customHeight="1" thickBot="1" x14ac:dyDescent="0.35">
      <c r="A28" s="304">
        <v>14</v>
      </c>
      <c r="B28" s="515" t="e">
        <f>#REF!</f>
        <v>#REF!</v>
      </c>
      <c r="C28" s="1383" t="s">
        <v>3</v>
      </c>
      <c r="D28" s="1383"/>
      <c r="E28" s="320" t="s">
        <v>8</v>
      </c>
      <c r="F28" s="222" t="e">
        <v>#REF!</v>
      </c>
      <c r="G28" s="320">
        <v>8</v>
      </c>
      <c r="H28" s="222" t="e">
        <f t="shared" si="0"/>
        <v>#REF!</v>
      </c>
      <c r="I28" s="222" t="e">
        <v>#REF!</v>
      </c>
      <c r="J28" s="278" t="e">
        <v>#REF!</v>
      </c>
      <c r="K28" s="269" t="e">
        <f>'тарифы 2018 (1)'!K50</f>
        <v>#REF!</v>
      </c>
      <c r="L28" s="173" t="e">
        <f>ROUND(#REF!*$L$14,2)</f>
        <v>#REF!</v>
      </c>
      <c r="M28" s="173" t="e">
        <f>ROUND(#REF!*$L$14,2)</f>
        <v>#REF!</v>
      </c>
      <c r="N28" s="173" t="e">
        <f>ROUND(#REF!*$L$14,2)</f>
        <v>#REF!</v>
      </c>
      <c r="O28" s="173" t="e">
        <f>ROUND(#REF!*$L$14,2)</f>
        <v>#REF!</v>
      </c>
      <c r="P28" s="173" t="e">
        <f>ROUND(#REF!*$L$14,2)</f>
        <v>#REF!</v>
      </c>
      <c r="Q28" s="173" t="e">
        <f>ROUND(#REF!*$L$14,2)</f>
        <v>#REF!</v>
      </c>
      <c r="R28" s="173" t="e">
        <f>ROUND(#REF!*$L$14,2)</f>
        <v>#REF!</v>
      </c>
      <c r="S28" s="173" t="e">
        <f>ROUND(#REF!*$L$14,2)</f>
        <v>#REF!</v>
      </c>
      <c r="T28" s="173" t="e">
        <f>ROUND(#REF!*$L$14,2)</f>
        <v>#REF!</v>
      </c>
      <c r="U28" s="173" t="e">
        <f>ROUND(#REF!*$L$14,2)</f>
        <v>#REF!</v>
      </c>
      <c r="V28" s="173" t="e">
        <f>ROUND(#REF!*$L$14,2)</f>
        <v>#REF!</v>
      </c>
      <c r="W28" s="173" t="e">
        <f>ROUND(#REF!*$L$14,2)</f>
        <v>#REF!</v>
      </c>
      <c r="X28" s="173" t="e">
        <f>ROUND(#REF!*$L$14,2)</f>
        <v>#REF!</v>
      </c>
      <c r="Y28" s="173" t="e">
        <f>ROUND(#REF!*$L$14,2)</f>
        <v>#REF!</v>
      </c>
      <c r="Z28" s="173" t="e">
        <f>ROUND(#REF!*$L$14,2)</f>
        <v>#REF!</v>
      </c>
      <c r="AA28" s="173" t="e">
        <f>ROUND(#REF!*$L$14,2)</f>
        <v>#REF!</v>
      </c>
      <c r="AB28" s="173" t="e">
        <f>ROUND(#REF!*$L$14,2)</f>
        <v>#REF!</v>
      </c>
      <c r="AC28" s="173" t="e">
        <f>ROUND(#REF!*$L$14,2)</f>
        <v>#REF!</v>
      </c>
      <c r="AD28" s="173" t="e">
        <f>ROUND(#REF!*$L$14,2)</f>
        <v>#REF!</v>
      </c>
      <c r="AE28" s="173" t="e">
        <f>ROUND(#REF!*$L$14,2)</f>
        <v>#REF!</v>
      </c>
      <c r="AF28" s="173" t="e">
        <f>ROUND(#REF!*$L$14,2)</f>
        <v>#REF!</v>
      </c>
      <c r="AG28" s="173" t="e">
        <f>ROUND(#REF!*$L$14,2)</f>
        <v>#REF!</v>
      </c>
      <c r="AH28" s="173" t="e">
        <f>ROUND(#REF!*$L$14,2)</f>
        <v>#REF!</v>
      </c>
      <c r="AI28" s="173" t="e">
        <f>ROUND(#REF!*$L$14,2)</f>
        <v>#REF!</v>
      </c>
      <c r="AJ28" s="173" t="e">
        <f>ROUND(#REF!*$L$14,2)</f>
        <v>#REF!</v>
      </c>
      <c r="AK28" s="173" t="e">
        <f>ROUND(#REF!*$L$14,2)</f>
        <v>#REF!</v>
      </c>
      <c r="AL28" s="173" t="e">
        <f>ROUND(#REF!*$L$14,2)</f>
        <v>#REF!</v>
      </c>
      <c r="AM28" s="173" t="e">
        <f>ROUND(#REF!*$L$14,2)</f>
        <v>#REF!</v>
      </c>
      <c r="AN28" s="173" t="e">
        <f>ROUND(#REF!*$L$14,2)</f>
        <v>#REF!</v>
      </c>
      <c r="AO28" s="173" t="e">
        <f>ROUND(#REF!*$L$14,2)</f>
        <v>#REF!</v>
      </c>
      <c r="AP28" s="325" t="e">
        <f t="shared" si="1"/>
        <v>#REF!</v>
      </c>
      <c r="AQ28" s="346"/>
      <c r="AR28" s="343" t="e">
        <f t="shared" si="4"/>
        <v>#REF!</v>
      </c>
      <c r="AS28" s="343" t="e">
        <f t="shared" si="5"/>
        <v>#REF!</v>
      </c>
      <c r="AT28" s="343" t="e">
        <f t="shared" si="6"/>
        <v>#REF!</v>
      </c>
      <c r="AU28" s="343" t="e">
        <f t="shared" si="7"/>
        <v>#REF!</v>
      </c>
      <c r="AV28" s="343" t="e">
        <f t="shared" si="8"/>
        <v>#REF!</v>
      </c>
      <c r="AW28" s="343" t="e">
        <f t="shared" si="9"/>
        <v>#REF!</v>
      </c>
      <c r="AX28" s="343" t="e">
        <f t="shared" si="10"/>
        <v>#REF!</v>
      </c>
      <c r="AY28" s="343" t="e">
        <f t="shared" si="11"/>
        <v>#REF!</v>
      </c>
      <c r="AZ28" s="343" t="e">
        <f t="shared" si="12"/>
        <v>#REF!</v>
      </c>
      <c r="BA28" s="343" t="e">
        <f t="shared" si="13"/>
        <v>#REF!</v>
      </c>
      <c r="BB28" s="343" t="e">
        <f t="shared" si="14"/>
        <v>#REF!</v>
      </c>
      <c r="BC28" s="343" t="e">
        <f t="shared" si="15"/>
        <v>#REF!</v>
      </c>
      <c r="BD28" s="343" t="e">
        <f t="shared" si="16"/>
        <v>#REF!</v>
      </c>
      <c r="BE28" s="343" t="e">
        <f t="shared" si="17"/>
        <v>#REF!</v>
      </c>
      <c r="BF28" s="343" t="e">
        <f t="shared" si="18"/>
        <v>#REF!</v>
      </c>
      <c r="BG28" s="343" t="e">
        <f t="shared" si="19"/>
        <v>#REF!</v>
      </c>
      <c r="BH28" s="343" t="e">
        <f t="shared" si="20"/>
        <v>#REF!</v>
      </c>
      <c r="BI28" s="343" t="e">
        <f t="shared" si="21"/>
        <v>#REF!</v>
      </c>
      <c r="BJ28" s="343" t="e">
        <f t="shared" si="22"/>
        <v>#REF!</v>
      </c>
      <c r="BK28" s="343" t="e">
        <f t="shared" si="23"/>
        <v>#REF!</v>
      </c>
      <c r="BL28" s="343" t="e">
        <f t="shared" si="24"/>
        <v>#REF!</v>
      </c>
      <c r="BM28" s="343" t="e">
        <f t="shared" si="25"/>
        <v>#REF!</v>
      </c>
      <c r="BN28" s="343" t="e">
        <f t="shared" si="26"/>
        <v>#REF!</v>
      </c>
      <c r="BO28" s="343" t="e">
        <f t="shared" si="27"/>
        <v>#REF!</v>
      </c>
      <c r="BP28" s="343" t="e">
        <f t="shared" si="28"/>
        <v>#REF!</v>
      </c>
      <c r="BQ28" s="343" t="e">
        <f t="shared" si="29"/>
        <v>#REF!</v>
      </c>
      <c r="BR28" s="343" t="e">
        <f t="shared" si="30"/>
        <v>#REF!</v>
      </c>
      <c r="BS28" s="343" t="e">
        <f t="shared" si="31"/>
        <v>#REF!</v>
      </c>
      <c r="BT28" s="343" t="e">
        <f t="shared" si="32"/>
        <v>#REF!</v>
      </c>
      <c r="BU28" s="346"/>
      <c r="BV28" s="173" t="e">
        <f>L28/$K$28</f>
        <v>#REF!</v>
      </c>
      <c r="BW28" s="173" t="e">
        <f t="shared" ref="BW28:CY28" si="45">M28/$K$28</f>
        <v>#REF!</v>
      </c>
      <c r="BX28" s="173" t="e">
        <f t="shared" si="45"/>
        <v>#REF!</v>
      </c>
      <c r="BY28" s="173" t="e">
        <f t="shared" si="45"/>
        <v>#REF!</v>
      </c>
      <c r="BZ28" s="173" t="e">
        <f t="shared" si="45"/>
        <v>#REF!</v>
      </c>
      <c r="CA28" s="173" t="e">
        <f t="shared" si="45"/>
        <v>#REF!</v>
      </c>
      <c r="CB28" s="173" t="e">
        <f t="shared" si="45"/>
        <v>#REF!</v>
      </c>
      <c r="CC28" s="173" t="e">
        <f t="shared" si="45"/>
        <v>#REF!</v>
      </c>
      <c r="CD28" s="173" t="e">
        <f t="shared" si="45"/>
        <v>#REF!</v>
      </c>
      <c r="CE28" s="173" t="e">
        <f t="shared" si="45"/>
        <v>#REF!</v>
      </c>
      <c r="CF28" s="173" t="e">
        <f t="shared" si="45"/>
        <v>#REF!</v>
      </c>
      <c r="CG28" s="173" t="e">
        <f t="shared" si="45"/>
        <v>#REF!</v>
      </c>
      <c r="CH28" s="173" t="e">
        <f t="shared" si="45"/>
        <v>#REF!</v>
      </c>
      <c r="CI28" s="173" t="e">
        <f t="shared" si="45"/>
        <v>#REF!</v>
      </c>
      <c r="CJ28" s="173" t="e">
        <f t="shared" si="45"/>
        <v>#REF!</v>
      </c>
      <c r="CK28" s="173" t="e">
        <f t="shared" si="45"/>
        <v>#REF!</v>
      </c>
      <c r="CL28" s="173" t="e">
        <f t="shared" si="45"/>
        <v>#REF!</v>
      </c>
      <c r="CM28" s="173" t="e">
        <f t="shared" si="45"/>
        <v>#REF!</v>
      </c>
      <c r="CN28" s="173" t="e">
        <f t="shared" si="45"/>
        <v>#REF!</v>
      </c>
      <c r="CO28" s="173" t="e">
        <f t="shared" si="45"/>
        <v>#REF!</v>
      </c>
      <c r="CP28" s="173" t="e">
        <f t="shared" si="45"/>
        <v>#REF!</v>
      </c>
      <c r="CQ28" s="173" t="e">
        <f t="shared" si="45"/>
        <v>#REF!</v>
      </c>
      <c r="CR28" s="173" t="e">
        <f t="shared" si="45"/>
        <v>#REF!</v>
      </c>
      <c r="CS28" s="173" t="e">
        <f t="shared" si="45"/>
        <v>#REF!</v>
      </c>
      <c r="CT28" s="173" t="e">
        <f t="shared" si="45"/>
        <v>#REF!</v>
      </c>
      <c r="CU28" s="173" t="e">
        <f t="shared" si="45"/>
        <v>#REF!</v>
      </c>
      <c r="CV28" s="173" t="e">
        <f t="shared" si="45"/>
        <v>#REF!</v>
      </c>
      <c r="CW28" s="173" t="e">
        <f t="shared" si="45"/>
        <v>#REF!</v>
      </c>
      <c r="CX28" s="173" t="e">
        <f t="shared" si="45"/>
        <v>#REF!</v>
      </c>
      <c r="CY28" s="173" t="e">
        <f t="shared" si="45"/>
        <v>#REF!</v>
      </c>
    </row>
    <row r="29" spans="1:103" s="195" customFormat="1" ht="47.25" customHeight="1" thickBot="1" x14ac:dyDescent="0.35">
      <c r="A29" s="425">
        <v>15</v>
      </c>
      <c r="B29" s="518" t="e">
        <f>#REF!</f>
        <v>#REF!</v>
      </c>
      <c r="C29" s="1390" t="s">
        <v>3</v>
      </c>
      <c r="D29" s="1390"/>
      <c r="E29" s="319" t="s">
        <v>8</v>
      </c>
      <c r="F29" s="206" t="e">
        <v>#REF!</v>
      </c>
      <c r="G29" s="319">
        <v>10</v>
      </c>
      <c r="H29" s="206" t="e">
        <f t="shared" si="0"/>
        <v>#REF!</v>
      </c>
      <c r="I29" s="206" t="e">
        <v>#REF!</v>
      </c>
      <c r="J29" s="274" t="e">
        <v>#REF!</v>
      </c>
      <c r="K29" s="269" t="e">
        <f>'тарифы 2018 (1)'!K51</f>
        <v>#REF!</v>
      </c>
      <c r="L29" s="173" t="e">
        <f>ROUND(#REF!*$L$14,2)</f>
        <v>#REF!</v>
      </c>
      <c r="M29" s="173" t="e">
        <f>ROUND(#REF!*$L$14,2)</f>
        <v>#REF!</v>
      </c>
      <c r="N29" s="173" t="e">
        <f>ROUND(#REF!*$L$14,2)</f>
        <v>#REF!</v>
      </c>
      <c r="O29" s="173" t="e">
        <f>ROUND(#REF!*$L$14,2)</f>
        <v>#REF!</v>
      </c>
      <c r="P29" s="173" t="e">
        <f>ROUND(#REF!*$L$14,2)</f>
        <v>#REF!</v>
      </c>
      <c r="Q29" s="173" t="e">
        <f>ROUND(#REF!*$L$14,2)</f>
        <v>#REF!</v>
      </c>
      <c r="R29" s="173" t="e">
        <f>ROUND(#REF!*$L$14,2)</f>
        <v>#REF!</v>
      </c>
      <c r="S29" s="173" t="e">
        <f>ROUND(#REF!*$L$14,2)</f>
        <v>#REF!</v>
      </c>
      <c r="T29" s="173" t="e">
        <f>ROUND(#REF!*$L$14,2)</f>
        <v>#REF!</v>
      </c>
      <c r="U29" s="173" t="e">
        <f>ROUND(#REF!*$L$14,2)</f>
        <v>#REF!</v>
      </c>
      <c r="V29" s="173" t="e">
        <f>ROUND(#REF!*$L$14,2)</f>
        <v>#REF!</v>
      </c>
      <c r="W29" s="173" t="e">
        <f>ROUND(#REF!*$L$14,2)</f>
        <v>#REF!</v>
      </c>
      <c r="X29" s="173" t="e">
        <f>ROUND(#REF!*$L$14,2)</f>
        <v>#REF!</v>
      </c>
      <c r="Y29" s="173" t="e">
        <f>ROUND(#REF!*$L$14,2)</f>
        <v>#REF!</v>
      </c>
      <c r="Z29" s="173" t="e">
        <f>ROUND(#REF!*$L$14,2)</f>
        <v>#REF!</v>
      </c>
      <c r="AA29" s="173" t="e">
        <f>ROUND(#REF!*$L$14,2)</f>
        <v>#REF!</v>
      </c>
      <c r="AB29" s="173" t="e">
        <f>ROUND(#REF!*$L$14,2)</f>
        <v>#REF!</v>
      </c>
      <c r="AC29" s="173" t="e">
        <f>ROUND(#REF!*$L$14,2)</f>
        <v>#REF!</v>
      </c>
      <c r="AD29" s="173" t="e">
        <f>ROUND(#REF!*$L$14,2)</f>
        <v>#REF!</v>
      </c>
      <c r="AE29" s="173" t="e">
        <f>ROUND(#REF!*$L$14,2)</f>
        <v>#REF!</v>
      </c>
      <c r="AF29" s="173" t="e">
        <f>ROUND(#REF!*$L$14,2)</f>
        <v>#REF!</v>
      </c>
      <c r="AG29" s="173" t="e">
        <f>ROUND(#REF!*$L$14,2)</f>
        <v>#REF!</v>
      </c>
      <c r="AH29" s="173" t="e">
        <f>ROUND(#REF!*$L$14,2)</f>
        <v>#REF!</v>
      </c>
      <c r="AI29" s="173" t="e">
        <f>ROUND(#REF!*$L$14,2)</f>
        <v>#REF!</v>
      </c>
      <c r="AJ29" s="173" t="e">
        <f>ROUND(#REF!*$L$14,2)</f>
        <v>#REF!</v>
      </c>
      <c r="AK29" s="173" t="e">
        <f>ROUND(#REF!*$L$14,2)</f>
        <v>#REF!</v>
      </c>
      <c r="AL29" s="173" t="e">
        <f>ROUND(#REF!*$L$14,2)</f>
        <v>#REF!</v>
      </c>
      <c r="AM29" s="173" t="e">
        <f>ROUND(#REF!*$L$14,2)</f>
        <v>#REF!</v>
      </c>
      <c r="AN29" s="173" t="e">
        <f>ROUND(#REF!*$L$14,2)</f>
        <v>#REF!</v>
      </c>
      <c r="AO29" s="173" t="e">
        <f>ROUND(#REF!*$L$14,2)</f>
        <v>#REF!</v>
      </c>
      <c r="AP29" s="325" t="e">
        <f t="shared" si="1"/>
        <v>#REF!</v>
      </c>
      <c r="AQ29" s="346"/>
      <c r="AR29" s="343" t="e">
        <f t="shared" si="4"/>
        <v>#REF!</v>
      </c>
      <c r="AS29" s="343" t="e">
        <f t="shared" si="5"/>
        <v>#REF!</v>
      </c>
      <c r="AT29" s="343" t="e">
        <f t="shared" si="6"/>
        <v>#REF!</v>
      </c>
      <c r="AU29" s="343" t="e">
        <f t="shared" si="7"/>
        <v>#REF!</v>
      </c>
      <c r="AV29" s="343" t="e">
        <f t="shared" si="8"/>
        <v>#REF!</v>
      </c>
      <c r="AW29" s="343" t="e">
        <f t="shared" si="9"/>
        <v>#REF!</v>
      </c>
      <c r="AX29" s="343" t="e">
        <f t="shared" si="10"/>
        <v>#REF!</v>
      </c>
      <c r="AY29" s="343" t="e">
        <f t="shared" si="11"/>
        <v>#REF!</v>
      </c>
      <c r="AZ29" s="343" t="e">
        <f t="shared" si="12"/>
        <v>#REF!</v>
      </c>
      <c r="BA29" s="343" t="e">
        <f t="shared" si="13"/>
        <v>#REF!</v>
      </c>
      <c r="BB29" s="343" t="e">
        <f t="shared" si="14"/>
        <v>#REF!</v>
      </c>
      <c r="BC29" s="343" t="e">
        <f t="shared" si="15"/>
        <v>#REF!</v>
      </c>
      <c r="BD29" s="343" t="e">
        <f t="shared" si="16"/>
        <v>#REF!</v>
      </c>
      <c r="BE29" s="343" t="e">
        <f t="shared" si="17"/>
        <v>#REF!</v>
      </c>
      <c r="BF29" s="343" t="e">
        <f t="shared" si="18"/>
        <v>#REF!</v>
      </c>
      <c r="BG29" s="343" t="e">
        <f t="shared" si="19"/>
        <v>#REF!</v>
      </c>
      <c r="BH29" s="343" t="e">
        <f t="shared" si="20"/>
        <v>#REF!</v>
      </c>
      <c r="BI29" s="343" t="e">
        <f t="shared" si="21"/>
        <v>#REF!</v>
      </c>
      <c r="BJ29" s="343" t="e">
        <f t="shared" si="22"/>
        <v>#REF!</v>
      </c>
      <c r="BK29" s="343" t="e">
        <f t="shared" si="23"/>
        <v>#REF!</v>
      </c>
      <c r="BL29" s="343" t="e">
        <f t="shared" si="24"/>
        <v>#REF!</v>
      </c>
      <c r="BM29" s="343" t="e">
        <f t="shared" si="25"/>
        <v>#REF!</v>
      </c>
      <c r="BN29" s="343" t="e">
        <f t="shared" si="26"/>
        <v>#REF!</v>
      </c>
      <c r="BO29" s="343" t="e">
        <f t="shared" si="27"/>
        <v>#REF!</v>
      </c>
      <c r="BP29" s="343" t="e">
        <f t="shared" si="28"/>
        <v>#REF!</v>
      </c>
      <c r="BQ29" s="343" t="e">
        <f t="shared" si="29"/>
        <v>#REF!</v>
      </c>
      <c r="BR29" s="343" t="e">
        <f t="shared" si="30"/>
        <v>#REF!</v>
      </c>
      <c r="BS29" s="343" t="e">
        <f t="shared" si="31"/>
        <v>#REF!</v>
      </c>
      <c r="BT29" s="343" t="e">
        <f t="shared" si="32"/>
        <v>#REF!</v>
      </c>
      <c r="BU29" s="346"/>
      <c r="BV29" s="173" t="e">
        <f>L29/$K$29</f>
        <v>#REF!</v>
      </c>
      <c r="BW29" s="173" t="e">
        <f t="shared" ref="BW29:CY29" si="46">M29/$K$29</f>
        <v>#REF!</v>
      </c>
      <c r="BX29" s="173" t="e">
        <f t="shared" si="46"/>
        <v>#REF!</v>
      </c>
      <c r="BY29" s="173" t="e">
        <f t="shared" si="46"/>
        <v>#REF!</v>
      </c>
      <c r="BZ29" s="173" t="e">
        <f t="shared" si="46"/>
        <v>#REF!</v>
      </c>
      <c r="CA29" s="173" t="e">
        <f t="shared" si="46"/>
        <v>#REF!</v>
      </c>
      <c r="CB29" s="173" t="e">
        <f t="shared" si="46"/>
        <v>#REF!</v>
      </c>
      <c r="CC29" s="173" t="e">
        <f t="shared" si="46"/>
        <v>#REF!</v>
      </c>
      <c r="CD29" s="173" t="e">
        <f t="shared" si="46"/>
        <v>#REF!</v>
      </c>
      <c r="CE29" s="173" t="e">
        <f t="shared" si="46"/>
        <v>#REF!</v>
      </c>
      <c r="CF29" s="173" t="e">
        <f t="shared" si="46"/>
        <v>#REF!</v>
      </c>
      <c r="CG29" s="173" t="e">
        <f t="shared" si="46"/>
        <v>#REF!</v>
      </c>
      <c r="CH29" s="173" t="e">
        <f t="shared" si="46"/>
        <v>#REF!</v>
      </c>
      <c r="CI29" s="173" t="e">
        <f t="shared" si="46"/>
        <v>#REF!</v>
      </c>
      <c r="CJ29" s="173" t="e">
        <f t="shared" si="46"/>
        <v>#REF!</v>
      </c>
      <c r="CK29" s="173" t="e">
        <f t="shared" si="46"/>
        <v>#REF!</v>
      </c>
      <c r="CL29" s="173" t="e">
        <f t="shared" si="46"/>
        <v>#REF!</v>
      </c>
      <c r="CM29" s="173" t="e">
        <f t="shared" si="46"/>
        <v>#REF!</v>
      </c>
      <c r="CN29" s="173" t="e">
        <f t="shared" si="46"/>
        <v>#REF!</v>
      </c>
      <c r="CO29" s="173" t="e">
        <f t="shared" si="46"/>
        <v>#REF!</v>
      </c>
      <c r="CP29" s="173" t="e">
        <f t="shared" si="46"/>
        <v>#REF!</v>
      </c>
      <c r="CQ29" s="173" t="e">
        <f t="shared" si="46"/>
        <v>#REF!</v>
      </c>
      <c r="CR29" s="173" t="e">
        <f t="shared" si="46"/>
        <v>#REF!</v>
      </c>
      <c r="CS29" s="173" t="e">
        <f t="shared" si="46"/>
        <v>#REF!</v>
      </c>
      <c r="CT29" s="173" t="e">
        <f t="shared" si="46"/>
        <v>#REF!</v>
      </c>
      <c r="CU29" s="173" t="e">
        <f t="shared" si="46"/>
        <v>#REF!</v>
      </c>
      <c r="CV29" s="173" t="e">
        <f t="shared" si="46"/>
        <v>#REF!</v>
      </c>
      <c r="CW29" s="173" t="e">
        <f t="shared" si="46"/>
        <v>#REF!</v>
      </c>
      <c r="CX29" s="173" t="e">
        <f t="shared" si="46"/>
        <v>#REF!</v>
      </c>
      <c r="CY29" s="173" t="e">
        <f t="shared" si="46"/>
        <v>#REF!</v>
      </c>
    </row>
    <row r="30" spans="1:103" s="195" customFormat="1" ht="47.25" customHeight="1" thickBot="1" x14ac:dyDescent="0.35">
      <c r="A30" s="423">
        <v>16</v>
      </c>
      <c r="B30" s="517" t="e">
        <f>#REF!</f>
        <v>#REF!</v>
      </c>
      <c r="C30" s="1383" t="s">
        <v>3</v>
      </c>
      <c r="D30" s="1383"/>
      <c r="E30" s="320" t="s">
        <v>8</v>
      </c>
      <c r="F30" s="222" t="e">
        <v>#REF!</v>
      </c>
      <c r="G30" s="320">
        <v>12</v>
      </c>
      <c r="H30" s="222" t="e">
        <f t="shared" si="0"/>
        <v>#REF!</v>
      </c>
      <c r="I30" s="222" t="e">
        <v>#REF!</v>
      </c>
      <c r="J30" s="278" t="e">
        <v>#REF!</v>
      </c>
      <c r="K30" s="269" t="e">
        <f>'тарифы 2018 (1)'!K52</f>
        <v>#REF!</v>
      </c>
      <c r="L30" s="173" t="e">
        <f>ROUND(#REF!*$L$14,2)</f>
        <v>#REF!</v>
      </c>
      <c r="M30" s="173" t="e">
        <f>ROUND(#REF!*$L$14,2)</f>
        <v>#REF!</v>
      </c>
      <c r="N30" s="173" t="e">
        <f>ROUND(#REF!*$L$14,2)</f>
        <v>#REF!</v>
      </c>
      <c r="O30" s="173" t="e">
        <f>ROUND(#REF!*$L$14,2)</f>
        <v>#REF!</v>
      </c>
      <c r="P30" s="173" t="e">
        <f>ROUND(#REF!*$L$14,2)</f>
        <v>#REF!</v>
      </c>
      <c r="Q30" s="173" t="e">
        <f>ROUND(#REF!*$L$14,2)</f>
        <v>#REF!</v>
      </c>
      <c r="R30" s="173" t="e">
        <f>ROUND(#REF!*$L$14,2)</f>
        <v>#REF!</v>
      </c>
      <c r="S30" s="173" t="e">
        <f>ROUND(#REF!*$L$14,2)</f>
        <v>#REF!</v>
      </c>
      <c r="T30" s="173" t="e">
        <f>ROUND(#REF!*$L$14,2)</f>
        <v>#REF!</v>
      </c>
      <c r="U30" s="173" t="e">
        <f>ROUND(#REF!*$L$14,2)</f>
        <v>#REF!</v>
      </c>
      <c r="V30" s="173" t="e">
        <f>ROUND(#REF!*$L$14,2)</f>
        <v>#REF!</v>
      </c>
      <c r="W30" s="173" t="e">
        <f>ROUND(#REF!*$L$14,2)</f>
        <v>#REF!</v>
      </c>
      <c r="X30" s="173" t="e">
        <f>ROUND(#REF!*$L$14,2)</f>
        <v>#REF!</v>
      </c>
      <c r="Y30" s="173" t="e">
        <f>ROUND(#REF!*$L$14,2)</f>
        <v>#REF!</v>
      </c>
      <c r="Z30" s="173" t="e">
        <f>ROUND(#REF!*$L$14,2)</f>
        <v>#REF!</v>
      </c>
      <c r="AA30" s="173" t="e">
        <f>ROUND(#REF!*$L$14,2)</f>
        <v>#REF!</v>
      </c>
      <c r="AB30" s="173" t="e">
        <f>ROUND(#REF!*$L$14,2)</f>
        <v>#REF!</v>
      </c>
      <c r="AC30" s="173" t="e">
        <f>ROUND(#REF!*$L$14,2)</f>
        <v>#REF!</v>
      </c>
      <c r="AD30" s="173" t="e">
        <f>ROUND(#REF!*$L$14,2)</f>
        <v>#REF!</v>
      </c>
      <c r="AE30" s="173" t="e">
        <f>ROUND(#REF!*$L$14,2)</f>
        <v>#REF!</v>
      </c>
      <c r="AF30" s="173" t="e">
        <f>ROUND(#REF!*$L$14,2)</f>
        <v>#REF!</v>
      </c>
      <c r="AG30" s="173" t="e">
        <f>ROUND(#REF!*$L$14,2)</f>
        <v>#REF!</v>
      </c>
      <c r="AH30" s="173" t="e">
        <f>ROUND(#REF!*$L$14,2)</f>
        <v>#REF!</v>
      </c>
      <c r="AI30" s="173" t="e">
        <f>ROUND(#REF!*$L$14,2)</f>
        <v>#REF!</v>
      </c>
      <c r="AJ30" s="173" t="e">
        <f>ROUND(#REF!*$L$14,2)</f>
        <v>#REF!</v>
      </c>
      <c r="AK30" s="173" t="e">
        <f>ROUND(#REF!*$L$14,2)</f>
        <v>#REF!</v>
      </c>
      <c r="AL30" s="173" t="e">
        <f>ROUND(#REF!*$L$14,2)</f>
        <v>#REF!</v>
      </c>
      <c r="AM30" s="173" t="e">
        <f>ROUND(#REF!*$L$14,2)</f>
        <v>#REF!</v>
      </c>
      <c r="AN30" s="173" t="e">
        <f>ROUND(#REF!*$L$14,2)</f>
        <v>#REF!</v>
      </c>
      <c r="AO30" s="173" t="e">
        <f>ROUND(#REF!*$L$14,2)</f>
        <v>#REF!</v>
      </c>
      <c r="AP30" s="325" t="e">
        <f t="shared" si="1"/>
        <v>#REF!</v>
      </c>
      <c r="AQ30" s="346"/>
      <c r="AR30" s="343" t="e">
        <f t="shared" si="4"/>
        <v>#REF!</v>
      </c>
      <c r="AS30" s="343" t="e">
        <f t="shared" si="5"/>
        <v>#REF!</v>
      </c>
      <c r="AT30" s="343" t="e">
        <f t="shared" si="6"/>
        <v>#REF!</v>
      </c>
      <c r="AU30" s="343" t="e">
        <f t="shared" si="7"/>
        <v>#REF!</v>
      </c>
      <c r="AV30" s="343" t="e">
        <f t="shared" si="8"/>
        <v>#REF!</v>
      </c>
      <c r="AW30" s="343" t="e">
        <f t="shared" si="9"/>
        <v>#REF!</v>
      </c>
      <c r="AX30" s="343" t="e">
        <f t="shared" si="10"/>
        <v>#REF!</v>
      </c>
      <c r="AY30" s="343" t="e">
        <f t="shared" si="11"/>
        <v>#REF!</v>
      </c>
      <c r="AZ30" s="343" t="e">
        <f t="shared" si="12"/>
        <v>#REF!</v>
      </c>
      <c r="BA30" s="343" t="e">
        <f t="shared" si="13"/>
        <v>#REF!</v>
      </c>
      <c r="BB30" s="343" t="e">
        <f t="shared" si="14"/>
        <v>#REF!</v>
      </c>
      <c r="BC30" s="343" t="e">
        <f t="shared" si="15"/>
        <v>#REF!</v>
      </c>
      <c r="BD30" s="343" t="e">
        <f t="shared" si="16"/>
        <v>#REF!</v>
      </c>
      <c r="BE30" s="343" t="e">
        <f t="shared" si="17"/>
        <v>#REF!</v>
      </c>
      <c r="BF30" s="343" t="e">
        <f t="shared" si="18"/>
        <v>#REF!</v>
      </c>
      <c r="BG30" s="343" t="e">
        <f t="shared" si="19"/>
        <v>#REF!</v>
      </c>
      <c r="BH30" s="343" t="e">
        <f t="shared" si="20"/>
        <v>#REF!</v>
      </c>
      <c r="BI30" s="343" t="e">
        <f t="shared" si="21"/>
        <v>#REF!</v>
      </c>
      <c r="BJ30" s="343" t="e">
        <f t="shared" si="22"/>
        <v>#REF!</v>
      </c>
      <c r="BK30" s="343" t="e">
        <f t="shared" si="23"/>
        <v>#REF!</v>
      </c>
      <c r="BL30" s="343" t="e">
        <f t="shared" si="24"/>
        <v>#REF!</v>
      </c>
      <c r="BM30" s="343" t="e">
        <f t="shared" si="25"/>
        <v>#REF!</v>
      </c>
      <c r="BN30" s="343" t="e">
        <f t="shared" si="26"/>
        <v>#REF!</v>
      </c>
      <c r="BO30" s="343" t="e">
        <f t="shared" si="27"/>
        <v>#REF!</v>
      </c>
      <c r="BP30" s="343" t="e">
        <f t="shared" si="28"/>
        <v>#REF!</v>
      </c>
      <c r="BQ30" s="343" t="e">
        <f t="shared" si="29"/>
        <v>#REF!</v>
      </c>
      <c r="BR30" s="343" t="e">
        <f t="shared" si="30"/>
        <v>#REF!</v>
      </c>
      <c r="BS30" s="343" t="e">
        <f t="shared" si="31"/>
        <v>#REF!</v>
      </c>
      <c r="BT30" s="343" t="e">
        <f t="shared" si="32"/>
        <v>#REF!</v>
      </c>
      <c r="BU30" s="346"/>
      <c r="BV30" s="173" t="e">
        <f>L30/$K$30</f>
        <v>#REF!</v>
      </c>
      <c r="BW30" s="173" t="e">
        <f t="shared" ref="BW30:CY30" si="47">M30/$K$30</f>
        <v>#REF!</v>
      </c>
      <c r="BX30" s="173" t="e">
        <f t="shared" si="47"/>
        <v>#REF!</v>
      </c>
      <c r="BY30" s="173" t="e">
        <f t="shared" si="47"/>
        <v>#REF!</v>
      </c>
      <c r="BZ30" s="173" t="e">
        <f t="shared" si="47"/>
        <v>#REF!</v>
      </c>
      <c r="CA30" s="173" t="e">
        <f t="shared" si="47"/>
        <v>#REF!</v>
      </c>
      <c r="CB30" s="173" t="e">
        <f t="shared" si="47"/>
        <v>#REF!</v>
      </c>
      <c r="CC30" s="173" t="e">
        <f t="shared" si="47"/>
        <v>#REF!</v>
      </c>
      <c r="CD30" s="173" t="e">
        <f t="shared" si="47"/>
        <v>#REF!</v>
      </c>
      <c r="CE30" s="173" t="e">
        <f t="shared" si="47"/>
        <v>#REF!</v>
      </c>
      <c r="CF30" s="173" t="e">
        <f t="shared" si="47"/>
        <v>#REF!</v>
      </c>
      <c r="CG30" s="173" t="e">
        <f t="shared" si="47"/>
        <v>#REF!</v>
      </c>
      <c r="CH30" s="173" t="e">
        <f t="shared" si="47"/>
        <v>#REF!</v>
      </c>
      <c r="CI30" s="173" t="e">
        <f t="shared" si="47"/>
        <v>#REF!</v>
      </c>
      <c r="CJ30" s="173" t="e">
        <f t="shared" si="47"/>
        <v>#REF!</v>
      </c>
      <c r="CK30" s="173" t="e">
        <f t="shared" si="47"/>
        <v>#REF!</v>
      </c>
      <c r="CL30" s="173" t="e">
        <f t="shared" si="47"/>
        <v>#REF!</v>
      </c>
      <c r="CM30" s="173" t="e">
        <f t="shared" si="47"/>
        <v>#REF!</v>
      </c>
      <c r="CN30" s="173" t="e">
        <f t="shared" si="47"/>
        <v>#REF!</v>
      </c>
      <c r="CO30" s="173" t="e">
        <f t="shared" si="47"/>
        <v>#REF!</v>
      </c>
      <c r="CP30" s="173" t="e">
        <f t="shared" si="47"/>
        <v>#REF!</v>
      </c>
      <c r="CQ30" s="173" t="e">
        <f t="shared" si="47"/>
        <v>#REF!</v>
      </c>
      <c r="CR30" s="173" t="e">
        <f t="shared" si="47"/>
        <v>#REF!</v>
      </c>
      <c r="CS30" s="173" t="e">
        <f t="shared" si="47"/>
        <v>#REF!</v>
      </c>
      <c r="CT30" s="173" t="e">
        <f t="shared" si="47"/>
        <v>#REF!</v>
      </c>
      <c r="CU30" s="173" t="e">
        <f t="shared" si="47"/>
        <v>#REF!</v>
      </c>
      <c r="CV30" s="173" t="e">
        <f t="shared" si="47"/>
        <v>#REF!</v>
      </c>
      <c r="CW30" s="173" t="e">
        <f t="shared" si="47"/>
        <v>#REF!</v>
      </c>
      <c r="CX30" s="173" t="e">
        <f t="shared" si="47"/>
        <v>#REF!</v>
      </c>
      <c r="CY30" s="173" t="e">
        <f t="shared" si="47"/>
        <v>#REF!</v>
      </c>
    </row>
    <row r="31" spans="1:103" s="195" customFormat="1" ht="47.25" customHeight="1" thickBot="1" x14ac:dyDescent="0.35">
      <c r="A31" s="425">
        <v>17</v>
      </c>
      <c r="B31" s="518" t="e">
        <f>#REF!</f>
        <v>#REF!</v>
      </c>
      <c r="C31" s="1390" t="s">
        <v>3</v>
      </c>
      <c r="D31" s="1390"/>
      <c r="E31" s="319" t="s">
        <v>8</v>
      </c>
      <c r="F31" s="206" t="e">
        <v>#REF!</v>
      </c>
      <c r="G31" s="319">
        <v>14</v>
      </c>
      <c r="H31" s="206" t="e">
        <f t="shared" si="0"/>
        <v>#REF!</v>
      </c>
      <c r="I31" s="206" t="e">
        <v>#REF!</v>
      </c>
      <c r="J31" s="274" t="e">
        <v>#REF!</v>
      </c>
      <c r="K31" s="269" t="e">
        <f>'тарифы 2018 (1)'!K53</f>
        <v>#REF!</v>
      </c>
      <c r="L31" s="173" t="e">
        <f>ROUND(#REF!*$L$14,2)</f>
        <v>#REF!</v>
      </c>
      <c r="M31" s="173" t="e">
        <f>ROUND(#REF!*$L$14,2)</f>
        <v>#REF!</v>
      </c>
      <c r="N31" s="173" t="e">
        <f>ROUND(#REF!*$L$14,2)</f>
        <v>#REF!</v>
      </c>
      <c r="O31" s="173" t="e">
        <f>ROUND(#REF!*$L$14,2)</f>
        <v>#REF!</v>
      </c>
      <c r="P31" s="173" t="e">
        <f>ROUND(#REF!*$L$14,2)</f>
        <v>#REF!</v>
      </c>
      <c r="Q31" s="173" t="e">
        <f>ROUND(#REF!*$L$14,2)</f>
        <v>#REF!</v>
      </c>
      <c r="R31" s="173" t="e">
        <f>ROUND(#REF!*$L$14,2)</f>
        <v>#REF!</v>
      </c>
      <c r="S31" s="173" t="e">
        <f>ROUND(#REF!*$L$14,2)</f>
        <v>#REF!</v>
      </c>
      <c r="T31" s="173" t="e">
        <f>ROUND(#REF!*$L$14,2)</f>
        <v>#REF!</v>
      </c>
      <c r="U31" s="173" t="e">
        <f>ROUND(#REF!*$L$14,2)</f>
        <v>#REF!</v>
      </c>
      <c r="V31" s="173" t="e">
        <f>ROUND(#REF!*$L$14,2)</f>
        <v>#REF!</v>
      </c>
      <c r="W31" s="173" t="e">
        <f>ROUND(#REF!*$L$14,2)</f>
        <v>#REF!</v>
      </c>
      <c r="X31" s="173" t="e">
        <f>ROUND(#REF!*$L$14,2)</f>
        <v>#REF!</v>
      </c>
      <c r="Y31" s="173" t="e">
        <f>ROUND(#REF!*$L$14,2)</f>
        <v>#REF!</v>
      </c>
      <c r="Z31" s="173" t="e">
        <f>ROUND(#REF!*$L$14,2)</f>
        <v>#REF!</v>
      </c>
      <c r="AA31" s="173" t="e">
        <f>ROUND(#REF!*$L$14,2)</f>
        <v>#REF!</v>
      </c>
      <c r="AB31" s="173" t="e">
        <f>ROUND(#REF!*$L$14,2)</f>
        <v>#REF!</v>
      </c>
      <c r="AC31" s="173" t="e">
        <f>ROUND(#REF!*$L$14,2)</f>
        <v>#REF!</v>
      </c>
      <c r="AD31" s="173" t="e">
        <f>ROUND(#REF!*$L$14,2)</f>
        <v>#REF!</v>
      </c>
      <c r="AE31" s="173" t="e">
        <f>ROUND(#REF!*$L$14,2)</f>
        <v>#REF!</v>
      </c>
      <c r="AF31" s="173" t="e">
        <f>ROUND(#REF!*$L$14,2)</f>
        <v>#REF!</v>
      </c>
      <c r="AG31" s="173" t="e">
        <f>ROUND(#REF!*$L$14,2)</f>
        <v>#REF!</v>
      </c>
      <c r="AH31" s="173" t="e">
        <f>ROUND(#REF!*$L$14,2)</f>
        <v>#REF!</v>
      </c>
      <c r="AI31" s="173" t="e">
        <f>ROUND(#REF!*$L$14,2)</f>
        <v>#REF!</v>
      </c>
      <c r="AJ31" s="173" t="e">
        <f>ROUND(#REF!*$L$14,2)</f>
        <v>#REF!</v>
      </c>
      <c r="AK31" s="173" t="e">
        <f>ROUND(#REF!*$L$14,2)</f>
        <v>#REF!</v>
      </c>
      <c r="AL31" s="173" t="e">
        <f>ROUND(#REF!*$L$14,2)</f>
        <v>#REF!</v>
      </c>
      <c r="AM31" s="173" t="e">
        <f>ROUND(#REF!*$L$14,2)</f>
        <v>#REF!</v>
      </c>
      <c r="AN31" s="173" t="e">
        <f>ROUND(#REF!*$L$14,2)</f>
        <v>#REF!</v>
      </c>
      <c r="AO31" s="173" t="e">
        <f>ROUND(#REF!*$L$14,2)</f>
        <v>#REF!</v>
      </c>
      <c r="AP31" s="325" t="e">
        <f t="shared" si="1"/>
        <v>#REF!</v>
      </c>
      <c r="AQ31" s="346"/>
      <c r="AR31" s="343" t="e">
        <f t="shared" si="4"/>
        <v>#REF!</v>
      </c>
      <c r="AS31" s="343" t="e">
        <f t="shared" si="5"/>
        <v>#REF!</v>
      </c>
      <c r="AT31" s="343" t="e">
        <f t="shared" si="6"/>
        <v>#REF!</v>
      </c>
      <c r="AU31" s="343" t="e">
        <f t="shared" si="7"/>
        <v>#REF!</v>
      </c>
      <c r="AV31" s="343" t="e">
        <f t="shared" si="8"/>
        <v>#REF!</v>
      </c>
      <c r="AW31" s="343" t="e">
        <f t="shared" si="9"/>
        <v>#REF!</v>
      </c>
      <c r="AX31" s="343" t="e">
        <f t="shared" si="10"/>
        <v>#REF!</v>
      </c>
      <c r="AY31" s="343" t="e">
        <f t="shared" si="11"/>
        <v>#REF!</v>
      </c>
      <c r="AZ31" s="343" t="e">
        <f t="shared" si="12"/>
        <v>#REF!</v>
      </c>
      <c r="BA31" s="343" t="e">
        <f t="shared" si="13"/>
        <v>#REF!</v>
      </c>
      <c r="BB31" s="343" t="e">
        <f t="shared" si="14"/>
        <v>#REF!</v>
      </c>
      <c r="BC31" s="343" t="e">
        <f t="shared" si="15"/>
        <v>#REF!</v>
      </c>
      <c r="BD31" s="343" t="e">
        <f t="shared" si="16"/>
        <v>#REF!</v>
      </c>
      <c r="BE31" s="343" t="e">
        <f t="shared" si="17"/>
        <v>#REF!</v>
      </c>
      <c r="BF31" s="343" t="e">
        <f t="shared" si="18"/>
        <v>#REF!</v>
      </c>
      <c r="BG31" s="343" t="e">
        <f t="shared" si="19"/>
        <v>#REF!</v>
      </c>
      <c r="BH31" s="343" t="e">
        <f t="shared" si="20"/>
        <v>#REF!</v>
      </c>
      <c r="BI31" s="343" t="e">
        <f t="shared" si="21"/>
        <v>#REF!</v>
      </c>
      <c r="BJ31" s="343" t="e">
        <f t="shared" si="22"/>
        <v>#REF!</v>
      </c>
      <c r="BK31" s="343" t="e">
        <f t="shared" si="23"/>
        <v>#REF!</v>
      </c>
      <c r="BL31" s="343" t="e">
        <f t="shared" si="24"/>
        <v>#REF!</v>
      </c>
      <c r="BM31" s="343" t="e">
        <f t="shared" si="25"/>
        <v>#REF!</v>
      </c>
      <c r="BN31" s="343" t="e">
        <f t="shared" si="26"/>
        <v>#REF!</v>
      </c>
      <c r="BO31" s="343" t="e">
        <f t="shared" si="27"/>
        <v>#REF!</v>
      </c>
      <c r="BP31" s="343" t="e">
        <f t="shared" si="28"/>
        <v>#REF!</v>
      </c>
      <c r="BQ31" s="343" t="e">
        <f t="shared" si="29"/>
        <v>#REF!</v>
      </c>
      <c r="BR31" s="343" t="e">
        <f t="shared" si="30"/>
        <v>#REF!</v>
      </c>
      <c r="BS31" s="343" t="e">
        <f t="shared" si="31"/>
        <v>#REF!</v>
      </c>
      <c r="BT31" s="343" t="e">
        <f t="shared" si="32"/>
        <v>#REF!</v>
      </c>
      <c r="BU31" s="346"/>
      <c r="BV31" s="173" t="e">
        <f>L31/$K$31</f>
        <v>#REF!</v>
      </c>
      <c r="BW31" s="173" t="e">
        <f t="shared" ref="BW31:CY31" si="48">M31/$K$31</f>
        <v>#REF!</v>
      </c>
      <c r="BX31" s="173" t="e">
        <f t="shared" si="48"/>
        <v>#REF!</v>
      </c>
      <c r="BY31" s="173" t="e">
        <f t="shared" si="48"/>
        <v>#REF!</v>
      </c>
      <c r="BZ31" s="173" t="e">
        <f t="shared" si="48"/>
        <v>#REF!</v>
      </c>
      <c r="CA31" s="173" t="e">
        <f t="shared" si="48"/>
        <v>#REF!</v>
      </c>
      <c r="CB31" s="173" t="e">
        <f t="shared" si="48"/>
        <v>#REF!</v>
      </c>
      <c r="CC31" s="173" t="e">
        <f t="shared" si="48"/>
        <v>#REF!</v>
      </c>
      <c r="CD31" s="173" t="e">
        <f t="shared" si="48"/>
        <v>#REF!</v>
      </c>
      <c r="CE31" s="173" t="e">
        <f t="shared" si="48"/>
        <v>#REF!</v>
      </c>
      <c r="CF31" s="173" t="e">
        <f t="shared" si="48"/>
        <v>#REF!</v>
      </c>
      <c r="CG31" s="173" t="e">
        <f t="shared" si="48"/>
        <v>#REF!</v>
      </c>
      <c r="CH31" s="173" t="e">
        <f t="shared" si="48"/>
        <v>#REF!</v>
      </c>
      <c r="CI31" s="173" t="e">
        <f t="shared" si="48"/>
        <v>#REF!</v>
      </c>
      <c r="CJ31" s="173" t="e">
        <f t="shared" si="48"/>
        <v>#REF!</v>
      </c>
      <c r="CK31" s="173" t="e">
        <f t="shared" si="48"/>
        <v>#REF!</v>
      </c>
      <c r="CL31" s="173" t="e">
        <f t="shared" si="48"/>
        <v>#REF!</v>
      </c>
      <c r="CM31" s="173" t="e">
        <f t="shared" si="48"/>
        <v>#REF!</v>
      </c>
      <c r="CN31" s="173" t="e">
        <f t="shared" si="48"/>
        <v>#REF!</v>
      </c>
      <c r="CO31" s="173" t="e">
        <f t="shared" si="48"/>
        <v>#REF!</v>
      </c>
      <c r="CP31" s="173" t="e">
        <f t="shared" si="48"/>
        <v>#REF!</v>
      </c>
      <c r="CQ31" s="173" t="e">
        <f t="shared" si="48"/>
        <v>#REF!</v>
      </c>
      <c r="CR31" s="173" t="e">
        <f t="shared" si="48"/>
        <v>#REF!</v>
      </c>
      <c r="CS31" s="173" t="e">
        <f t="shared" si="48"/>
        <v>#REF!</v>
      </c>
      <c r="CT31" s="173" t="e">
        <f t="shared" si="48"/>
        <v>#REF!</v>
      </c>
      <c r="CU31" s="173" t="e">
        <f t="shared" si="48"/>
        <v>#REF!</v>
      </c>
      <c r="CV31" s="173" t="e">
        <f t="shared" si="48"/>
        <v>#REF!</v>
      </c>
      <c r="CW31" s="173" t="e">
        <f t="shared" si="48"/>
        <v>#REF!</v>
      </c>
      <c r="CX31" s="173" t="e">
        <f t="shared" si="48"/>
        <v>#REF!</v>
      </c>
      <c r="CY31" s="173" t="e">
        <f t="shared" si="48"/>
        <v>#REF!</v>
      </c>
    </row>
    <row r="32" spans="1:103" s="195" customFormat="1" ht="47.25" customHeight="1" thickBot="1" x14ac:dyDescent="0.35">
      <c r="A32" s="14">
        <v>18</v>
      </c>
      <c r="B32" s="514" t="e">
        <f>#REF!</f>
        <v>#REF!</v>
      </c>
      <c r="C32" s="1383" t="s">
        <v>3</v>
      </c>
      <c r="D32" s="1383"/>
      <c r="E32" s="320" t="s">
        <v>384</v>
      </c>
      <c r="F32" s="222" t="e">
        <v>#REF!</v>
      </c>
      <c r="G32" s="320">
        <v>1.5</v>
      </c>
      <c r="H32" s="222" t="e">
        <f t="shared" si="0"/>
        <v>#REF!</v>
      </c>
      <c r="I32" s="222" t="e">
        <v>#REF!</v>
      </c>
      <c r="J32" s="278" t="e">
        <v>#REF!</v>
      </c>
      <c r="K32" s="269" t="e">
        <f>'тарифы 2018 (1)'!K54</f>
        <v>#REF!</v>
      </c>
      <c r="L32" s="173" t="e">
        <f>ROUND(#REF!*$L$14,2)</f>
        <v>#REF!</v>
      </c>
      <c r="M32" s="173" t="e">
        <f>ROUND(#REF!*$L$14,2)</f>
        <v>#REF!</v>
      </c>
      <c r="N32" s="173" t="e">
        <f>ROUND(#REF!*$L$14,2)</f>
        <v>#REF!</v>
      </c>
      <c r="O32" s="173" t="e">
        <f>ROUND(#REF!*$L$14,2)</f>
        <v>#REF!</v>
      </c>
      <c r="P32" s="173" t="e">
        <f>ROUND(#REF!*$L$14,2)</f>
        <v>#REF!</v>
      </c>
      <c r="Q32" s="173" t="e">
        <f>ROUND(#REF!*$L$14,2)</f>
        <v>#REF!</v>
      </c>
      <c r="R32" s="173" t="e">
        <f>ROUND(#REF!*$L$14,2)</f>
        <v>#REF!</v>
      </c>
      <c r="S32" s="173" t="e">
        <f>ROUND(#REF!*$L$14,2)</f>
        <v>#REF!</v>
      </c>
      <c r="T32" s="173" t="e">
        <f>ROUND(#REF!*$L$14,2)</f>
        <v>#REF!</v>
      </c>
      <c r="U32" s="173" t="e">
        <f>ROUND(#REF!*$L$14,2)</f>
        <v>#REF!</v>
      </c>
      <c r="V32" s="173" t="e">
        <f>ROUND(#REF!*$L$14,2)</f>
        <v>#REF!</v>
      </c>
      <c r="W32" s="173" t="e">
        <f>ROUND(#REF!*$L$14,2)</f>
        <v>#REF!</v>
      </c>
      <c r="X32" s="173" t="e">
        <f>ROUND(#REF!*$L$14,2)</f>
        <v>#REF!</v>
      </c>
      <c r="Y32" s="173" t="e">
        <f>ROUND(#REF!*$L$14,2)</f>
        <v>#REF!</v>
      </c>
      <c r="Z32" s="173" t="e">
        <f>ROUND(#REF!*$L$14,2)</f>
        <v>#REF!</v>
      </c>
      <c r="AA32" s="173" t="e">
        <f>ROUND(#REF!*$L$14,2)</f>
        <v>#REF!</v>
      </c>
      <c r="AB32" s="173" t="e">
        <f>ROUND(#REF!*$L$14,2)</f>
        <v>#REF!</v>
      </c>
      <c r="AC32" s="173" t="e">
        <f>ROUND(#REF!*$L$14,2)</f>
        <v>#REF!</v>
      </c>
      <c r="AD32" s="173" t="e">
        <f>ROUND(#REF!*$L$14,2)</f>
        <v>#REF!</v>
      </c>
      <c r="AE32" s="173" t="e">
        <f>ROUND(#REF!*$L$14,2)</f>
        <v>#REF!</v>
      </c>
      <c r="AF32" s="173" t="e">
        <f>ROUND(#REF!*$L$14,2)</f>
        <v>#REF!</v>
      </c>
      <c r="AG32" s="173" t="e">
        <f>ROUND(#REF!*$L$14,2)</f>
        <v>#REF!</v>
      </c>
      <c r="AH32" s="173" t="e">
        <f>ROUND(#REF!*$L$14,2)</f>
        <v>#REF!</v>
      </c>
      <c r="AI32" s="173" t="e">
        <f>ROUND(#REF!*$L$14,2)</f>
        <v>#REF!</v>
      </c>
      <c r="AJ32" s="173" t="e">
        <f>ROUND(#REF!*$L$14,2)</f>
        <v>#REF!</v>
      </c>
      <c r="AK32" s="173" t="e">
        <f>ROUND(#REF!*$L$14,2)</f>
        <v>#REF!</v>
      </c>
      <c r="AL32" s="173" t="e">
        <f>ROUND(#REF!*$L$14,2)</f>
        <v>#REF!</v>
      </c>
      <c r="AM32" s="173" t="e">
        <f>ROUND(#REF!*$L$14,2)</f>
        <v>#REF!</v>
      </c>
      <c r="AN32" s="173" t="e">
        <f>ROUND(#REF!*$L$14,2)</f>
        <v>#REF!</v>
      </c>
      <c r="AO32" s="173" t="e">
        <f>ROUND(#REF!*$L$14,2)</f>
        <v>#REF!</v>
      </c>
      <c r="AP32" s="325" t="e">
        <f t="shared" si="1"/>
        <v>#REF!</v>
      </c>
      <c r="AQ32" s="346"/>
      <c r="AR32" s="343" t="e">
        <f t="shared" si="4"/>
        <v>#REF!</v>
      </c>
      <c r="AS32" s="343" t="e">
        <f t="shared" si="5"/>
        <v>#REF!</v>
      </c>
      <c r="AT32" s="343" t="e">
        <f t="shared" si="6"/>
        <v>#REF!</v>
      </c>
      <c r="AU32" s="343" t="e">
        <f t="shared" si="7"/>
        <v>#REF!</v>
      </c>
      <c r="AV32" s="343" t="e">
        <f t="shared" si="8"/>
        <v>#REF!</v>
      </c>
      <c r="AW32" s="343" t="e">
        <f t="shared" si="9"/>
        <v>#REF!</v>
      </c>
      <c r="AX32" s="343" t="e">
        <f t="shared" si="10"/>
        <v>#REF!</v>
      </c>
      <c r="AY32" s="343" t="e">
        <f t="shared" si="11"/>
        <v>#REF!</v>
      </c>
      <c r="AZ32" s="343" t="e">
        <f t="shared" si="12"/>
        <v>#REF!</v>
      </c>
      <c r="BA32" s="343" t="e">
        <f t="shared" si="13"/>
        <v>#REF!</v>
      </c>
      <c r="BB32" s="343" t="e">
        <f t="shared" si="14"/>
        <v>#REF!</v>
      </c>
      <c r="BC32" s="343" t="e">
        <f t="shared" si="15"/>
        <v>#REF!</v>
      </c>
      <c r="BD32" s="343" t="e">
        <f t="shared" si="16"/>
        <v>#REF!</v>
      </c>
      <c r="BE32" s="343" t="e">
        <f t="shared" si="17"/>
        <v>#REF!</v>
      </c>
      <c r="BF32" s="343" t="e">
        <f t="shared" si="18"/>
        <v>#REF!</v>
      </c>
      <c r="BG32" s="343" t="e">
        <f t="shared" si="19"/>
        <v>#REF!</v>
      </c>
      <c r="BH32" s="343" t="e">
        <f t="shared" si="20"/>
        <v>#REF!</v>
      </c>
      <c r="BI32" s="343" t="e">
        <f t="shared" si="21"/>
        <v>#REF!</v>
      </c>
      <c r="BJ32" s="343" t="e">
        <f t="shared" si="22"/>
        <v>#REF!</v>
      </c>
      <c r="BK32" s="343" t="e">
        <f t="shared" si="23"/>
        <v>#REF!</v>
      </c>
      <c r="BL32" s="343" t="e">
        <f t="shared" si="24"/>
        <v>#REF!</v>
      </c>
      <c r="BM32" s="343" t="e">
        <f t="shared" si="25"/>
        <v>#REF!</v>
      </c>
      <c r="BN32" s="343" t="e">
        <f t="shared" si="26"/>
        <v>#REF!</v>
      </c>
      <c r="BO32" s="343" t="e">
        <f t="shared" si="27"/>
        <v>#REF!</v>
      </c>
      <c r="BP32" s="343" t="e">
        <f t="shared" si="28"/>
        <v>#REF!</v>
      </c>
      <c r="BQ32" s="343" t="e">
        <f t="shared" si="29"/>
        <v>#REF!</v>
      </c>
      <c r="BR32" s="343" t="e">
        <f t="shared" si="30"/>
        <v>#REF!</v>
      </c>
      <c r="BS32" s="343" t="e">
        <f t="shared" si="31"/>
        <v>#REF!</v>
      </c>
      <c r="BT32" s="343" t="e">
        <f t="shared" si="32"/>
        <v>#REF!</v>
      </c>
      <c r="BU32" s="346"/>
      <c r="BV32" s="173" t="e">
        <f>L32/$K$32</f>
        <v>#REF!</v>
      </c>
      <c r="BW32" s="173" t="e">
        <f t="shared" ref="BW32:CY32" si="49">M32/$K$32</f>
        <v>#REF!</v>
      </c>
      <c r="BX32" s="173" t="e">
        <f t="shared" si="49"/>
        <v>#REF!</v>
      </c>
      <c r="BY32" s="173" t="e">
        <f t="shared" si="49"/>
        <v>#REF!</v>
      </c>
      <c r="BZ32" s="173" t="e">
        <f t="shared" si="49"/>
        <v>#REF!</v>
      </c>
      <c r="CA32" s="173" t="e">
        <f t="shared" si="49"/>
        <v>#REF!</v>
      </c>
      <c r="CB32" s="173" t="e">
        <f t="shared" si="49"/>
        <v>#REF!</v>
      </c>
      <c r="CC32" s="173" t="e">
        <f t="shared" si="49"/>
        <v>#REF!</v>
      </c>
      <c r="CD32" s="173" t="e">
        <f t="shared" si="49"/>
        <v>#REF!</v>
      </c>
      <c r="CE32" s="173" t="e">
        <f t="shared" si="49"/>
        <v>#REF!</v>
      </c>
      <c r="CF32" s="173" t="e">
        <f t="shared" si="49"/>
        <v>#REF!</v>
      </c>
      <c r="CG32" s="173" t="e">
        <f t="shared" si="49"/>
        <v>#REF!</v>
      </c>
      <c r="CH32" s="173" t="e">
        <f t="shared" si="49"/>
        <v>#REF!</v>
      </c>
      <c r="CI32" s="173" t="e">
        <f t="shared" si="49"/>
        <v>#REF!</v>
      </c>
      <c r="CJ32" s="173" t="e">
        <f t="shared" si="49"/>
        <v>#REF!</v>
      </c>
      <c r="CK32" s="173" t="e">
        <f t="shared" si="49"/>
        <v>#REF!</v>
      </c>
      <c r="CL32" s="173" t="e">
        <f t="shared" si="49"/>
        <v>#REF!</v>
      </c>
      <c r="CM32" s="173" t="e">
        <f t="shared" si="49"/>
        <v>#REF!</v>
      </c>
      <c r="CN32" s="173" t="e">
        <f t="shared" si="49"/>
        <v>#REF!</v>
      </c>
      <c r="CO32" s="173" t="e">
        <f t="shared" si="49"/>
        <v>#REF!</v>
      </c>
      <c r="CP32" s="173" t="e">
        <f t="shared" si="49"/>
        <v>#REF!</v>
      </c>
      <c r="CQ32" s="173" t="e">
        <f t="shared" si="49"/>
        <v>#REF!</v>
      </c>
      <c r="CR32" s="173" t="e">
        <f t="shared" si="49"/>
        <v>#REF!</v>
      </c>
      <c r="CS32" s="173" t="e">
        <f t="shared" si="49"/>
        <v>#REF!</v>
      </c>
      <c r="CT32" s="173" t="e">
        <f t="shared" si="49"/>
        <v>#REF!</v>
      </c>
      <c r="CU32" s="173" t="e">
        <f t="shared" si="49"/>
        <v>#REF!</v>
      </c>
      <c r="CV32" s="173" t="e">
        <f t="shared" si="49"/>
        <v>#REF!</v>
      </c>
      <c r="CW32" s="173" t="e">
        <f t="shared" si="49"/>
        <v>#REF!</v>
      </c>
      <c r="CX32" s="173" t="e">
        <f t="shared" si="49"/>
        <v>#REF!</v>
      </c>
      <c r="CY32" s="173" t="e">
        <f t="shared" si="49"/>
        <v>#REF!</v>
      </c>
    </row>
    <row r="33" spans="1:103" s="195" customFormat="1" ht="47.25" customHeight="1" thickBot="1" x14ac:dyDescent="0.35">
      <c r="A33" s="306">
        <v>19</v>
      </c>
      <c r="B33" s="516" t="e">
        <f>#REF!</f>
        <v>#REF!</v>
      </c>
      <c r="C33" s="1156" t="s">
        <v>3</v>
      </c>
      <c r="D33" s="1156"/>
      <c r="E33" s="323" t="s">
        <v>382</v>
      </c>
      <c r="F33" s="224" t="e">
        <v>#REF!</v>
      </c>
      <c r="G33" s="323">
        <v>1.3</v>
      </c>
      <c r="H33" s="224" t="e">
        <f>F33*G33</f>
        <v>#REF!</v>
      </c>
      <c r="I33" s="206" t="e">
        <v>#REF!</v>
      </c>
      <c r="J33" s="274" t="e">
        <v>#REF!</v>
      </c>
      <c r="K33" s="269" t="e">
        <f>'тарифы 2018 (1)'!K55</f>
        <v>#REF!</v>
      </c>
      <c r="L33" s="173" t="e">
        <f>ROUND(#REF!*$L$14,2)</f>
        <v>#REF!</v>
      </c>
      <c r="M33" s="173" t="e">
        <f>ROUND(#REF!*$L$14,2)</f>
        <v>#REF!</v>
      </c>
      <c r="N33" s="173" t="e">
        <f>ROUND(#REF!*$L$14,2)</f>
        <v>#REF!</v>
      </c>
      <c r="O33" s="173" t="e">
        <f>ROUND(#REF!*$L$14,2)</f>
        <v>#REF!</v>
      </c>
      <c r="P33" s="173" t="e">
        <f>ROUND(#REF!*$L$14,2)</f>
        <v>#REF!</v>
      </c>
      <c r="Q33" s="173" t="e">
        <f>ROUND(#REF!*$L$14,2)</f>
        <v>#REF!</v>
      </c>
      <c r="R33" s="173" t="e">
        <f>ROUND(#REF!*$L$14,2)</f>
        <v>#REF!</v>
      </c>
      <c r="S33" s="173" t="e">
        <f>ROUND(#REF!*$L$14,2)</f>
        <v>#REF!</v>
      </c>
      <c r="T33" s="173" t="e">
        <f>ROUND(#REF!*$L$14,2)</f>
        <v>#REF!</v>
      </c>
      <c r="U33" s="173" t="e">
        <f>ROUND(#REF!*$L$14,2)</f>
        <v>#REF!</v>
      </c>
      <c r="V33" s="173" t="e">
        <f>ROUND(#REF!*$L$14,2)</f>
        <v>#REF!</v>
      </c>
      <c r="W33" s="173" t="e">
        <f>ROUND(#REF!*$L$14,2)</f>
        <v>#REF!</v>
      </c>
      <c r="X33" s="173" t="e">
        <f>ROUND(#REF!*$L$14,2)</f>
        <v>#REF!</v>
      </c>
      <c r="Y33" s="173" t="e">
        <f>ROUND(#REF!*$L$14,2)</f>
        <v>#REF!</v>
      </c>
      <c r="Z33" s="173" t="e">
        <f>ROUND(#REF!*$L$14,2)</f>
        <v>#REF!</v>
      </c>
      <c r="AA33" s="173" t="e">
        <f>ROUND(#REF!*$L$14,2)</f>
        <v>#REF!</v>
      </c>
      <c r="AB33" s="173" t="e">
        <f>ROUND(#REF!*$L$14,2)</f>
        <v>#REF!</v>
      </c>
      <c r="AC33" s="173" t="e">
        <f>ROUND(#REF!*$L$14,2)</f>
        <v>#REF!</v>
      </c>
      <c r="AD33" s="173" t="e">
        <f>ROUND(#REF!*$L$14,2)</f>
        <v>#REF!</v>
      </c>
      <c r="AE33" s="173" t="e">
        <f>ROUND(#REF!*$L$14,2)</f>
        <v>#REF!</v>
      </c>
      <c r="AF33" s="173" t="e">
        <f>ROUND(#REF!*$L$14,2)</f>
        <v>#REF!</v>
      </c>
      <c r="AG33" s="173" t="e">
        <f>ROUND(#REF!*$L$14,2)</f>
        <v>#REF!</v>
      </c>
      <c r="AH33" s="173" t="e">
        <f>ROUND(#REF!*$L$14,2)</f>
        <v>#REF!</v>
      </c>
      <c r="AI33" s="173" t="e">
        <f>ROUND(#REF!*$L$14,2)</f>
        <v>#REF!</v>
      </c>
      <c r="AJ33" s="173" t="e">
        <f>ROUND(#REF!*$L$14,2)</f>
        <v>#REF!</v>
      </c>
      <c r="AK33" s="173" t="e">
        <f>ROUND(#REF!*$L$14,2)</f>
        <v>#REF!</v>
      </c>
      <c r="AL33" s="173" t="e">
        <f>ROUND(#REF!*$L$14,2)</f>
        <v>#REF!</v>
      </c>
      <c r="AM33" s="173" t="e">
        <f>ROUND(#REF!*$L$14,2)</f>
        <v>#REF!</v>
      </c>
      <c r="AN33" s="173" t="e">
        <f>ROUND(#REF!*$L$14,2)</f>
        <v>#REF!</v>
      </c>
      <c r="AO33" s="173" t="e">
        <f>ROUND(#REF!*$L$14,2)</f>
        <v>#REF!</v>
      </c>
      <c r="AP33" s="325" t="e">
        <f t="shared" si="1"/>
        <v>#REF!</v>
      </c>
      <c r="AQ33" s="346"/>
      <c r="AR33" s="343" t="e">
        <f t="shared" si="4"/>
        <v>#REF!</v>
      </c>
      <c r="AS33" s="343" t="e">
        <f t="shared" si="5"/>
        <v>#REF!</v>
      </c>
      <c r="AT33" s="343" t="e">
        <f t="shared" si="6"/>
        <v>#REF!</v>
      </c>
      <c r="AU33" s="343" t="e">
        <f t="shared" si="7"/>
        <v>#REF!</v>
      </c>
      <c r="AV33" s="343" t="e">
        <f t="shared" si="8"/>
        <v>#REF!</v>
      </c>
      <c r="AW33" s="343" t="e">
        <f t="shared" si="9"/>
        <v>#REF!</v>
      </c>
      <c r="AX33" s="343" t="e">
        <f t="shared" si="10"/>
        <v>#REF!</v>
      </c>
      <c r="AY33" s="343" t="e">
        <f t="shared" si="11"/>
        <v>#REF!</v>
      </c>
      <c r="AZ33" s="343" t="e">
        <f t="shared" si="12"/>
        <v>#REF!</v>
      </c>
      <c r="BA33" s="343" t="e">
        <f t="shared" si="13"/>
        <v>#REF!</v>
      </c>
      <c r="BB33" s="343" t="e">
        <f t="shared" si="14"/>
        <v>#REF!</v>
      </c>
      <c r="BC33" s="343" t="e">
        <f t="shared" si="15"/>
        <v>#REF!</v>
      </c>
      <c r="BD33" s="343" t="e">
        <f t="shared" si="16"/>
        <v>#REF!</v>
      </c>
      <c r="BE33" s="343" t="e">
        <f t="shared" si="17"/>
        <v>#REF!</v>
      </c>
      <c r="BF33" s="343" t="e">
        <f t="shared" si="18"/>
        <v>#REF!</v>
      </c>
      <c r="BG33" s="343" t="e">
        <f t="shared" si="19"/>
        <v>#REF!</v>
      </c>
      <c r="BH33" s="343" t="e">
        <f t="shared" si="20"/>
        <v>#REF!</v>
      </c>
      <c r="BI33" s="343" t="e">
        <f t="shared" si="21"/>
        <v>#REF!</v>
      </c>
      <c r="BJ33" s="343" t="e">
        <f t="shared" si="22"/>
        <v>#REF!</v>
      </c>
      <c r="BK33" s="343" t="e">
        <f t="shared" si="23"/>
        <v>#REF!</v>
      </c>
      <c r="BL33" s="343" t="e">
        <f t="shared" si="24"/>
        <v>#REF!</v>
      </c>
      <c r="BM33" s="343" t="e">
        <f t="shared" si="25"/>
        <v>#REF!</v>
      </c>
      <c r="BN33" s="343" t="e">
        <f t="shared" si="26"/>
        <v>#REF!</v>
      </c>
      <c r="BO33" s="343" t="e">
        <f t="shared" si="27"/>
        <v>#REF!</v>
      </c>
      <c r="BP33" s="343" t="e">
        <f t="shared" si="28"/>
        <v>#REF!</v>
      </c>
      <c r="BQ33" s="343" t="e">
        <f t="shared" si="29"/>
        <v>#REF!</v>
      </c>
      <c r="BR33" s="343" t="e">
        <f t="shared" si="30"/>
        <v>#REF!</v>
      </c>
      <c r="BS33" s="343" t="e">
        <f t="shared" si="31"/>
        <v>#REF!</v>
      </c>
      <c r="BT33" s="343" t="e">
        <f t="shared" si="32"/>
        <v>#REF!</v>
      </c>
      <c r="BU33" s="346"/>
      <c r="BV33" s="173" t="e">
        <f>L33/$K$33</f>
        <v>#REF!</v>
      </c>
      <c r="BW33" s="173" t="e">
        <f t="shared" ref="BW33:CY33" si="50">M33/$K$33</f>
        <v>#REF!</v>
      </c>
      <c r="BX33" s="173" t="e">
        <f t="shared" si="50"/>
        <v>#REF!</v>
      </c>
      <c r="BY33" s="173" t="e">
        <f t="shared" si="50"/>
        <v>#REF!</v>
      </c>
      <c r="BZ33" s="173" t="e">
        <f t="shared" si="50"/>
        <v>#REF!</v>
      </c>
      <c r="CA33" s="173" t="e">
        <f t="shared" si="50"/>
        <v>#REF!</v>
      </c>
      <c r="CB33" s="173" t="e">
        <f t="shared" si="50"/>
        <v>#REF!</v>
      </c>
      <c r="CC33" s="173" t="e">
        <f t="shared" si="50"/>
        <v>#REF!</v>
      </c>
      <c r="CD33" s="173" t="e">
        <f t="shared" si="50"/>
        <v>#REF!</v>
      </c>
      <c r="CE33" s="173" t="e">
        <f t="shared" si="50"/>
        <v>#REF!</v>
      </c>
      <c r="CF33" s="173" t="e">
        <f t="shared" si="50"/>
        <v>#REF!</v>
      </c>
      <c r="CG33" s="173" t="e">
        <f t="shared" si="50"/>
        <v>#REF!</v>
      </c>
      <c r="CH33" s="173" t="e">
        <f t="shared" si="50"/>
        <v>#REF!</v>
      </c>
      <c r="CI33" s="173" t="e">
        <f t="shared" si="50"/>
        <v>#REF!</v>
      </c>
      <c r="CJ33" s="173" t="e">
        <f t="shared" si="50"/>
        <v>#REF!</v>
      </c>
      <c r="CK33" s="173" t="e">
        <f t="shared" si="50"/>
        <v>#REF!</v>
      </c>
      <c r="CL33" s="173" t="e">
        <f t="shared" si="50"/>
        <v>#REF!</v>
      </c>
      <c r="CM33" s="173" t="e">
        <f t="shared" si="50"/>
        <v>#REF!</v>
      </c>
      <c r="CN33" s="173" t="e">
        <f t="shared" si="50"/>
        <v>#REF!</v>
      </c>
      <c r="CO33" s="173" t="e">
        <f t="shared" si="50"/>
        <v>#REF!</v>
      </c>
      <c r="CP33" s="173" t="e">
        <f t="shared" si="50"/>
        <v>#REF!</v>
      </c>
      <c r="CQ33" s="173" t="e">
        <f t="shared" si="50"/>
        <v>#REF!</v>
      </c>
      <c r="CR33" s="173" t="e">
        <f t="shared" si="50"/>
        <v>#REF!</v>
      </c>
      <c r="CS33" s="173" t="e">
        <f t="shared" si="50"/>
        <v>#REF!</v>
      </c>
      <c r="CT33" s="173" t="e">
        <f t="shared" si="50"/>
        <v>#REF!</v>
      </c>
      <c r="CU33" s="173" t="e">
        <f t="shared" si="50"/>
        <v>#REF!</v>
      </c>
      <c r="CV33" s="173" t="e">
        <f t="shared" si="50"/>
        <v>#REF!</v>
      </c>
      <c r="CW33" s="173" t="e">
        <f t="shared" si="50"/>
        <v>#REF!</v>
      </c>
      <c r="CX33" s="173" t="e">
        <f t="shared" si="50"/>
        <v>#REF!</v>
      </c>
      <c r="CY33" s="173" t="e">
        <f t="shared" si="50"/>
        <v>#REF!</v>
      </c>
    </row>
    <row r="34" spans="1:103" s="195" customFormat="1" ht="47.25" customHeight="1" thickBot="1" x14ac:dyDescent="0.35">
      <c r="A34" s="304">
        <v>20</v>
      </c>
      <c r="B34" s="515" t="e">
        <f>#REF!</f>
        <v>#REF!</v>
      </c>
      <c r="C34" s="1172" t="s">
        <v>3</v>
      </c>
      <c r="D34" s="1172"/>
      <c r="E34" s="322" t="s">
        <v>379</v>
      </c>
      <c r="F34" s="228" t="e">
        <v>#REF!</v>
      </c>
      <c r="G34" s="322">
        <v>1.08</v>
      </c>
      <c r="H34" s="228" t="e">
        <f t="shared" si="0"/>
        <v>#REF!</v>
      </c>
      <c r="I34" s="222" t="e">
        <v>#REF!</v>
      </c>
      <c r="J34" s="278" t="e">
        <v>#REF!</v>
      </c>
      <c r="K34" s="269" t="e">
        <f>'тарифы 2018 (1)'!K56</f>
        <v>#REF!</v>
      </c>
      <c r="L34" s="173" t="e">
        <f>ROUND(#REF!*$L$14,2)</f>
        <v>#REF!</v>
      </c>
      <c r="M34" s="173" t="e">
        <f>ROUND(#REF!*$L$14,2)</f>
        <v>#REF!</v>
      </c>
      <c r="N34" s="173" t="e">
        <f>ROUND(#REF!*$L$14,2)</f>
        <v>#REF!</v>
      </c>
      <c r="O34" s="173" t="e">
        <f>ROUND(#REF!*$L$14,2)</f>
        <v>#REF!</v>
      </c>
      <c r="P34" s="173" t="e">
        <f>ROUND(#REF!*$L$14,2)</f>
        <v>#REF!</v>
      </c>
      <c r="Q34" s="173" t="e">
        <f>ROUND(#REF!*$L$14,2)</f>
        <v>#REF!</v>
      </c>
      <c r="R34" s="173" t="e">
        <f>ROUND(#REF!*$L$14,2)</f>
        <v>#REF!</v>
      </c>
      <c r="S34" s="173" t="e">
        <f>ROUND(#REF!*$L$14,2)</f>
        <v>#REF!</v>
      </c>
      <c r="T34" s="173" t="e">
        <f>ROUND(#REF!*$L$14,2)</f>
        <v>#REF!</v>
      </c>
      <c r="U34" s="173" t="e">
        <f>ROUND(#REF!*$L$14,2)</f>
        <v>#REF!</v>
      </c>
      <c r="V34" s="173" t="e">
        <f>ROUND(#REF!*$L$14,2)</f>
        <v>#REF!</v>
      </c>
      <c r="W34" s="173" t="e">
        <f>ROUND(#REF!*$L$14,2)</f>
        <v>#REF!</v>
      </c>
      <c r="X34" s="173" t="e">
        <f>ROUND(#REF!*$L$14,2)</f>
        <v>#REF!</v>
      </c>
      <c r="Y34" s="173" t="e">
        <f>ROUND(#REF!*$L$14,2)</f>
        <v>#REF!</v>
      </c>
      <c r="Z34" s="173" t="e">
        <f>ROUND(#REF!*$L$14,2)</f>
        <v>#REF!</v>
      </c>
      <c r="AA34" s="173" t="e">
        <f>ROUND(#REF!*$L$14,2)</f>
        <v>#REF!</v>
      </c>
      <c r="AB34" s="173" t="e">
        <f>ROUND(#REF!*$L$14,2)</f>
        <v>#REF!</v>
      </c>
      <c r="AC34" s="173" t="e">
        <f>ROUND(#REF!*$L$14,2)</f>
        <v>#REF!</v>
      </c>
      <c r="AD34" s="173" t="e">
        <f>ROUND(#REF!*$L$14,2)</f>
        <v>#REF!</v>
      </c>
      <c r="AE34" s="173" t="e">
        <f>ROUND(#REF!*$L$14,2)</f>
        <v>#REF!</v>
      </c>
      <c r="AF34" s="173" t="e">
        <f>ROUND(#REF!*$L$14,2)</f>
        <v>#REF!</v>
      </c>
      <c r="AG34" s="173" t="e">
        <f>ROUND(#REF!*$L$14,2)</f>
        <v>#REF!</v>
      </c>
      <c r="AH34" s="173" t="e">
        <f>ROUND(#REF!*$L$14,2)</f>
        <v>#REF!</v>
      </c>
      <c r="AI34" s="173" t="e">
        <f>ROUND(#REF!*$L$14,2)</f>
        <v>#REF!</v>
      </c>
      <c r="AJ34" s="173" t="e">
        <f>ROUND(#REF!*$L$14,2)</f>
        <v>#REF!</v>
      </c>
      <c r="AK34" s="173" t="e">
        <f>ROUND(#REF!*$L$14,2)</f>
        <v>#REF!</v>
      </c>
      <c r="AL34" s="173" t="e">
        <f>ROUND(#REF!*$L$14,2)</f>
        <v>#REF!</v>
      </c>
      <c r="AM34" s="173" t="e">
        <f>ROUND(#REF!*$L$14,2)</f>
        <v>#REF!</v>
      </c>
      <c r="AN34" s="173" t="e">
        <f>ROUND(#REF!*$L$14,2)</f>
        <v>#REF!</v>
      </c>
      <c r="AO34" s="173" t="e">
        <f>ROUND(#REF!*$L$14,2)</f>
        <v>#REF!</v>
      </c>
      <c r="AP34" s="325" t="e">
        <f t="shared" si="1"/>
        <v>#REF!</v>
      </c>
      <c r="AQ34" s="346"/>
      <c r="AR34" s="343" t="e">
        <f t="shared" si="4"/>
        <v>#REF!</v>
      </c>
      <c r="AS34" s="343" t="e">
        <f t="shared" si="5"/>
        <v>#REF!</v>
      </c>
      <c r="AT34" s="343" t="e">
        <f t="shared" si="6"/>
        <v>#REF!</v>
      </c>
      <c r="AU34" s="343" t="e">
        <f t="shared" si="7"/>
        <v>#REF!</v>
      </c>
      <c r="AV34" s="343" t="e">
        <f t="shared" si="8"/>
        <v>#REF!</v>
      </c>
      <c r="AW34" s="343" t="e">
        <f t="shared" si="9"/>
        <v>#REF!</v>
      </c>
      <c r="AX34" s="343" t="e">
        <f t="shared" si="10"/>
        <v>#REF!</v>
      </c>
      <c r="AY34" s="343" t="e">
        <f t="shared" si="11"/>
        <v>#REF!</v>
      </c>
      <c r="AZ34" s="343" t="e">
        <f t="shared" si="12"/>
        <v>#REF!</v>
      </c>
      <c r="BA34" s="343" t="e">
        <f t="shared" si="13"/>
        <v>#REF!</v>
      </c>
      <c r="BB34" s="343" t="e">
        <f t="shared" si="14"/>
        <v>#REF!</v>
      </c>
      <c r="BC34" s="343" t="e">
        <f t="shared" si="15"/>
        <v>#REF!</v>
      </c>
      <c r="BD34" s="343" t="e">
        <f t="shared" si="16"/>
        <v>#REF!</v>
      </c>
      <c r="BE34" s="343" t="e">
        <f t="shared" si="17"/>
        <v>#REF!</v>
      </c>
      <c r="BF34" s="343" t="e">
        <f t="shared" si="18"/>
        <v>#REF!</v>
      </c>
      <c r="BG34" s="343" t="e">
        <f t="shared" si="19"/>
        <v>#REF!</v>
      </c>
      <c r="BH34" s="343" t="e">
        <f t="shared" si="20"/>
        <v>#REF!</v>
      </c>
      <c r="BI34" s="343" t="e">
        <f t="shared" si="21"/>
        <v>#REF!</v>
      </c>
      <c r="BJ34" s="343" t="e">
        <f t="shared" si="22"/>
        <v>#REF!</v>
      </c>
      <c r="BK34" s="343" t="e">
        <f t="shared" si="23"/>
        <v>#REF!</v>
      </c>
      <c r="BL34" s="343" t="e">
        <f t="shared" si="24"/>
        <v>#REF!</v>
      </c>
      <c r="BM34" s="343" t="e">
        <f t="shared" si="25"/>
        <v>#REF!</v>
      </c>
      <c r="BN34" s="343" t="e">
        <f t="shared" si="26"/>
        <v>#REF!</v>
      </c>
      <c r="BO34" s="343" t="e">
        <f t="shared" si="27"/>
        <v>#REF!</v>
      </c>
      <c r="BP34" s="343" t="e">
        <f t="shared" si="28"/>
        <v>#REF!</v>
      </c>
      <c r="BQ34" s="343" t="e">
        <f t="shared" si="29"/>
        <v>#REF!</v>
      </c>
      <c r="BR34" s="343" t="e">
        <f t="shared" si="30"/>
        <v>#REF!</v>
      </c>
      <c r="BS34" s="343" t="e">
        <f t="shared" si="31"/>
        <v>#REF!</v>
      </c>
      <c r="BT34" s="343" t="e">
        <f t="shared" si="32"/>
        <v>#REF!</v>
      </c>
      <c r="BU34" s="346"/>
      <c r="BV34" s="173" t="e">
        <f>L34/$K$34</f>
        <v>#REF!</v>
      </c>
      <c r="BW34" s="173" t="e">
        <f t="shared" ref="BW34:CY34" si="51">M34/$K$34</f>
        <v>#REF!</v>
      </c>
      <c r="BX34" s="173" t="e">
        <f t="shared" si="51"/>
        <v>#REF!</v>
      </c>
      <c r="BY34" s="173" t="e">
        <f t="shared" si="51"/>
        <v>#REF!</v>
      </c>
      <c r="BZ34" s="173" t="e">
        <f t="shared" si="51"/>
        <v>#REF!</v>
      </c>
      <c r="CA34" s="173" t="e">
        <f t="shared" si="51"/>
        <v>#REF!</v>
      </c>
      <c r="CB34" s="173" t="e">
        <f t="shared" si="51"/>
        <v>#REF!</v>
      </c>
      <c r="CC34" s="173" t="e">
        <f t="shared" si="51"/>
        <v>#REF!</v>
      </c>
      <c r="CD34" s="173" t="e">
        <f t="shared" si="51"/>
        <v>#REF!</v>
      </c>
      <c r="CE34" s="173" t="e">
        <f t="shared" si="51"/>
        <v>#REF!</v>
      </c>
      <c r="CF34" s="173" t="e">
        <f t="shared" si="51"/>
        <v>#REF!</v>
      </c>
      <c r="CG34" s="173" t="e">
        <f t="shared" si="51"/>
        <v>#REF!</v>
      </c>
      <c r="CH34" s="173" t="e">
        <f t="shared" si="51"/>
        <v>#REF!</v>
      </c>
      <c r="CI34" s="173" t="e">
        <f t="shared" si="51"/>
        <v>#REF!</v>
      </c>
      <c r="CJ34" s="173" t="e">
        <f t="shared" si="51"/>
        <v>#REF!</v>
      </c>
      <c r="CK34" s="173" t="e">
        <f t="shared" si="51"/>
        <v>#REF!</v>
      </c>
      <c r="CL34" s="173" t="e">
        <f t="shared" si="51"/>
        <v>#REF!</v>
      </c>
      <c r="CM34" s="173" t="e">
        <f t="shared" si="51"/>
        <v>#REF!</v>
      </c>
      <c r="CN34" s="173" t="e">
        <f t="shared" si="51"/>
        <v>#REF!</v>
      </c>
      <c r="CO34" s="173" t="e">
        <f t="shared" si="51"/>
        <v>#REF!</v>
      </c>
      <c r="CP34" s="173" t="e">
        <f t="shared" si="51"/>
        <v>#REF!</v>
      </c>
      <c r="CQ34" s="173" t="e">
        <f t="shared" si="51"/>
        <v>#REF!</v>
      </c>
      <c r="CR34" s="173" t="e">
        <f t="shared" si="51"/>
        <v>#REF!</v>
      </c>
      <c r="CS34" s="173" t="e">
        <f t="shared" si="51"/>
        <v>#REF!</v>
      </c>
      <c r="CT34" s="173" t="e">
        <f t="shared" si="51"/>
        <v>#REF!</v>
      </c>
      <c r="CU34" s="173" t="e">
        <f t="shared" si="51"/>
        <v>#REF!</v>
      </c>
      <c r="CV34" s="173" t="e">
        <f t="shared" si="51"/>
        <v>#REF!</v>
      </c>
      <c r="CW34" s="173" t="e">
        <f t="shared" si="51"/>
        <v>#REF!</v>
      </c>
      <c r="CX34" s="173" t="e">
        <f t="shared" si="51"/>
        <v>#REF!</v>
      </c>
      <c r="CY34" s="173" t="e">
        <f t="shared" si="51"/>
        <v>#REF!</v>
      </c>
    </row>
    <row r="35" spans="1:103" s="195" customFormat="1" ht="47.25" customHeight="1" thickBot="1" x14ac:dyDescent="0.35">
      <c r="A35" s="425">
        <v>21</v>
      </c>
      <c r="B35" s="518" t="e">
        <f>#REF!</f>
        <v>#REF!</v>
      </c>
      <c r="C35" s="1390" t="s">
        <v>3</v>
      </c>
      <c r="D35" s="1390"/>
      <c r="E35" s="323" t="s">
        <v>382</v>
      </c>
      <c r="F35" s="224" t="e">
        <v>#REF!</v>
      </c>
      <c r="G35" s="319">
        <v>1.24</v>
      </c>
      <c r="H35" s="206" t="e">
        <f>F35*G35</f>
        <v>#REF!</v>
      </c>
      <c r="I35" s="206" t="e">
        <v>#REF!</v>
      </c>
      <c r="J35" s="274" t="e">
        <v>#REF!</v>
      </c>
      <c r="K35" s="269" t="e">
        <f>'тарифы 2018 (1)'!K57</f>
        <v>#REF!</v>
      </c>
      <c r="L35" s="173" t="e">
        <f>ROUND(#REF!*$L$14,2)</f>
        <v>#REF!</v>
      </c>
      <c r="M35" s="173" t="e">
        <f>ROUND(#REF!*$L$14,2)</f>
        <v>#REF!</v>
      </c>
      <c r="N35" s="173" t="e">
        <f>ROUND(#REF!*$L$14,2)</f>
        <v>#REF!</v>
      </c>
      <c r="O35" s="173" t="e">
        <f>ROUND(#REF!*$L$14,2)</f>
        <v>#REF!</v>
      </c>
      <c r="P35" s="173" t="e">
        <f>ROUND(#REF!*$L$14,2)</f>
        <v>#REF!</v>
      </c>
      <c r="Q35" s="173" t="e">
        <f>ROUND(#REF!*$L$14,2)</f>
        <v>#REF!</v>
      </c>
      <c r="R35" s="173" t="e">
        <f>ROUND(#REF!*$L$14,2)</f>
        <v>#REF!</v>
      </c>
      <c r="S35" s="173" t="e">
        <f>ROUND(#REF!*$L$14,2)</f>
        <v>#REF!</v>
      </c>
      <c r="T35" s="173" t="e">
        <f>ROUND(#REF!*$L$14,2)</f>
        <v>#REF!</v>
      </c>
      <c r="U35" s="173" t="e">
        <f>ROUND(#REF!*$L$14,2)</f>
        <v>#REF!</v>
      </c>
      <c r="V35" s="173" t="e">
        <f>ROUND(#REF!*$L$14,2)</f>
        <v>#REF!</v>
      </c>
      <c r="W35" s="173" t="e">
        <f>ROUND(#REF!*$L$14,2)</f>
        <v>#REF!</v>
      </c>
      <c r="X35" s="173" t="e">
        <f>ROUND(#REF!*$L$14,2)</f>
        <v>#REF!</v>
      </c>
      <c r="Y35" s="173" t="e">
        <f>ROUND(#REF!*$L$14,2)</f>
        <v>#REF!</v>
      </c>
      <c r="Z35" s="173" t="e">
        <f>ROUND(#REF!*$L$14,2)</f>
        <v>#REF!</v>
      </c>
      <c r="AA35" s="173" t="e">
        <f>ROUND(#REF!*$L$14,2)</f>
        <v>#REF!</v>
      </c>
      <c r="AB35" s="173" t="e">
        <f>ROUND(#REF!*$L$14,2)</f>
        <v>#REF!</v>
      </c>
      <c r="AC35" s="173" t="e">
        <f>ROUND(#REF!*$L$14,2)</f>
        <v>#REF!</v>
      </c>
      <c r="AD35" s="173" t="e">
        <f>ROUND(#REF!*$L$14,2)</f>
        <v>#REF!</v>
      </c>
      <c r="AE35" s="173" t="e">
        <f>ROUND(#REF!*$L$14,2)</f>
        <v>#REF!</v>
      </c>
      <c r="AF35" s="173" t="e">
        <f>ROUND(#REF!*$L$14,2)</f>
        <v>#REF!</v>
      </c>
      <c r="AG35" s="173" t="e">
        <f>ROUND(#REF!*$L$14,2)</f>
        <v>#REF!</v>
      </c>
      <c r="AH35" s="173" t="e">
        <f>ROUND(#REF!*$L$14,2)</f>
        <v>#REF!</v>
      </c>
      <c r="AI35" s="173" t="e">
        <f>ROUND(#REF!*$L$14,2)</f>
        <v>#REF!</v>
      </c>
      <c r="AJ35" s="173" t="e">
        <f>ROUND(#REF!*$L$14,2)</f>
        <v>#REF!</v>
      </c>
      <c r="AK35" s="173" t="e">
        <f>ROUND(#REF!*$L$14,2)</f>
        <v>#REF!</v>
      </c>
      <c r="AL35" s="173" t="e">
        <f>ROUND(#REF!*$L$14,2)</f>
        <v>#REF!</v>
      </c>
      <c r="AM35" s="173" t="e">
        <f>ROUND(#REF!*$L$14,2)</f>
        <v>#REF!</v>
      </c>
      <c r="AN35" s="173" t="e">
        <f>ROUND(#REF!*$L$14,2)</f>
        <v>#REF!</v>
      </c>
      <c r="AO35" s="173" t="e">
        <f>ROUND(#REF!*$L$14,2)</f>
        <v>#REF!</v>
      </c>
      <c r="AP35" s="325" t="e">
        <f t="shared" si="1"/>
        <v>#REF!</v>
      </c>
      <c r="AQ35" s="346"/>
      <c r="AR35" s="343" t="e">
        <f t="shared" si="4"/>
        <v>#REF!</v>
      </c>
      <c r="AS35" s="343" t="e">
        <f t="shared" si="5"/>
        <v>#REF!</v>
      </c>
      <c r="AT35" s="343" t="e">
        <f t="shared" si="6"/>
        <v>#REF!</v>
      </c>
      <c r="AU35" s="343" t="e">
        <f t="shared" si="7"/>
        <v>#REF!</v>
      </c>
      <c r="AV35" s="343" t="e">
        <f t="shared" si="8"/>
        <v>#REF!</v>
      </c>
      <c r="AW35" s="343" t="e">
        <f t="shared" si="9"/>
        <v>#REF!</v>
      </c>
      <c r="AX35" s="343" t="e">
        <f t="shared" si="10"/>
        <v>#REF!</v>
      </c>
      <c r="AY35" s="343" t="e">
        <f t="shared" si="11"/>
        <v>#REF!</v>
      </c>
      <c r="AZ35" s="343" t="e">
        <f t="shared" si="12"/>
        <v>#REF!</v>
      </c>
      <c r="BA35" s="343" t="e">
        <f t="shared" si="13"/>
        <v>#REF!</v>
      </c>
      <c r="BB35" s="343" t="e">
        <f t="shared" si="14"/>
        <v>#REF!</v>
      </c>
      <c r="BC35" s="343" t="e">
        <f t="shared" si="15"/>
        <v>#REF!</v>
      </c>
      <c r="BD35" s="343" t="e">
        <f t="shared" si="16"/>
        <v>#REF!</v>
      </c>
      <c r="BE35" s="343" t="e">
        <f t="shared" si="17"/>
        <v>#REF!</v>
      </c>
      <c r="BF35" s="343" t="e">
        <f t="shared" si="18"/>
        <v>#REF!</v>
      </c>
      <c r="BG35" s="343" t="e">
        <f t="shared" si="19"/>
        <v>#REF!</v>
      </c>
      <c r="BH35" s="343" t="e">
        <f t="shared" si="20"/>
        <v>#REF!</v>
      </c>
      <c r="BI35" s="343" t="e">
        <f t="shared" si="21"/>
        <v>#REF!</v>
      </c>
      <c r="BJ35" s="343" t="e">
        <f t="shared" si="22"/>
        <v>#REF!</v>
      </c>
      <c r="BK35" s="343" t="e">
        <f t="shared" si="23"/>
        <v>#REF!</v>
      </c>
      <c r="BL35" s="343" t="e">
        <f t="shared" si="24"/>
        <v>#REF!</v>
      </c>
      <c r="BM35" s="343" t="e">
        <f t="shared" si="25"/>
        <v>#REF!</v>
      </c>
      <c r="BN35" s="343" t="e">
        <f t="shared" si="26"/>
        <v>#REF!</v>
      </c>
      <c r="BO35" s="343" t="e">
        <f t="shared" si="27"/>
        <v>#REF!</v>
      </c>
      <c r="BP35" s="343" t="e">
        <f t="shared" si="28"/>
        <v>#REF!</v>
      </c>
      <c r="BQ35" s="343" t="e">
        <f t="shared" si="29"/>
        <v>#REF!</v>
      </c>
      <c r="BR35" s="343" t="e">
        <f t="shared" si="30"/>
        <v>#REF!</v>
      </c>
      <c r="BS35" s="343" t="e">
        <f t="shared" si="31"/>
        <v>#REF!</v>
      </c>
      <c r="BT35" s="343" t="e">
        <f t="shared" si="32"/>
        <v>#REF!</v>
      </c>
      <c r="BU35" s="346"/>
      <c r="BV35" s="173" t="e">
        <f>L35/$K$35</f>
        <v>#REF!</v>
      </c>
      <c r="BW35" s="173" t="e">
        <f t="shared" ref="BW35:CY35" si="52">M35/$K$35</f>
        <v>#REF!</v>
      </c>
      <c r="BX35" s="173" t="e">
        <f t="shared" si="52"/>
        <v>#REF!</v>
      </c>
      <c r="BY35" s="173" t="e">
        <f t="shared" si="52"/>
        <v>#REF!</v>
      </c>
      <c r="BZ35" s="173" t="e">
        <f t="shared" si="52"/>
        <v>#REF!</v>
      </c>
      <c r="CA35" s="173" t="e">
        <f t="shared" si="52"/>
        <v>#REF!</v>
      </c>
      <c r="CB35" s="173" t="e">
        <f t="shared" si="52"/>
        <v>#REF!</v>
      </c>
      <c r="CC35" s="173" t="e">
        <f t="shared" si="52"/>
        <v>#REF!</v>
      </c>
      <c r="CD35" s="173" t="e">
        <f t="shared" si="52"/>
        <v>#REF!</v>
      </c>
      <c r="CE35" s="173" t="e">
        <f t="shared" si="52"/>
        <v>#REF!</v>
      </c>
      <c r="CF35" s="173" t="e">
        <f t="shared" si="52"/>
        <v>#REF!</v>
      </c>
      <c r="CG35" s="173" t="e">
        <f t="shared" si="52"/>
        <v>#REF!</v>
      </c>
      <c r="CH35" s="173" t="e">
        <f t="shared" si="52"/>
        <v>#REF!</v>
      </c>
      <c r="CI35" s="173" t="e">
        <f t="shared" si="52"/>
        <v>#REF!</v>
      </c>
      <c r="CJ35" s="173" t="e">
        <f t="shared" si="52"/>
        <v>#REF!</v>
      </c>
      <c r="CK35" s="173" t="e">
        <f t="shared" si="52"/>
        <v>#REF!</v>
      </c>
      <c r="CL35" s="173" t="e">
        <f t="shared" si="52"/>
        <v>#REF!</v>
      </c>
      <c r="CM35" s="173" t="e">
        <f t="shared" si="52"/>
        <v>#REF!</v>
      </c>
      <c r="CN35" s="173" t="e">
        <f t="shared" si="52"/>
        <v>#REF!</v>
      </c>
      <c r="CO35" s="173" t="e">
        <f t="shared" si="52"/>
        <v>#REF!</v>
      </c>
      <c r="CP35" s="173" t="e">
        <f t="shared" si="52"/>
        <v>#REF!</v>
      </c>
      <c r="CQ35" s="173" t="e">
        <f t="shared" si="52"/>
        <v>#REF!</v>
      </c>
      <c r="CR35" s="173" t="e">
        <f t="shared" si="52"/>
        <v>#REF!</v>
      </c>
      <c r="CS35" s="173" t="e">
        <f t="shared" si="52"/>
        <v>#REF!</v>
      </c>
      <c r="CT35" s="173" t="e">
        <f t="shared" si="52"/>
        <v>#REF!</v>
      </c>
      <c r="CU35" s="173" t="e">
        <f t="shared" si="52"/>
        <v>#REF!</v>
      </c>
      <c r="CV35" s="173" t="e">
        <f t="shared" si="52"/>
        <v>#REF!</v>
      </c>
      <c r="CW35" s="173" t="e">
        <f t="shared" si="52"/>
        <v>#REF!</v>
      </c>
      <c r="CX35" s="173" t="e">
        <f t="shared" si="52"/>
        <v>#REF!</v>
      </c>
      <c r="CY35" s="173" t="e">
        <f t="shared" si="52"/>
        <v>#REF!</v>
      </c>
    </row>
    <row r="36" spans="1:103" s="195" customFormat="1" ht="47.25" customHeight="1" thickBot="1" x14ac:dyDescent="0.35">
      <c r="A36" s="423">
        <v>22</v>
      </c>
      <c r="B36" s="517" t="e">
        <f>#REF!</f>
        <v>#REF!</v>
      </c>
      <c r="C36" s="1383" t="s">
        <v>3</v>
      </c>
      <c r="D36" s="1383"/>
      <c r="E36" s="322" t="s">
        <v>382</v>
      </c>
      <c r="F36" s="228" t="e">
        <v>#REF!</v>
      </c>
      <c r="G36" s="320">
        <v>1.39</v>
      </c>
      <c r="H36" s="222" t="e">
        <f t="shared" si="0"/>
        <v>#REF!</v>
      </c>
      <c r="I36" s="222" t="e">
        <v>#REF!</v>
      </c>
      <c r="J36" s="278" t="e">
        <v>#REF!</v>
      </c>
      <c r="K36" s="269" t="e">
        <f>'тарифы 2018 (1)'!K58</f>
        <v>#REF!</v>
      </c>
      <c r="L36" s="173" t="e">
        <f>ROUND(#REF!*$L$14,2)</f>
        <v>#REF!</v>
      </c>
      <c r="M36" s="173" t="e">
        <f>ROUND(#REF!*$L$14,2)</f>
        <v>#REF!</v>
      </c>
      <c r="N36" s="173" t="e">
        <f>ROUND(#REF!*$L$14,2)</f>
        <v>#REF!</v>
      </c>
      <c r="O36" s="173" t="e">
        <f>ROUND(#REF!*$L$14,2)</f>
        <v>#REF!</v>
      </c>
      <c r="P36" s="173" t="e">
        <f>ROUND(#REF!*$L$14,2)</f>
        <v>#REF!</v>
      </c>
      <c r="Q36" s="173" t="e">
        <f>ROUND(#REF!*$L$14,2)</f>
        <v>#REF!</v>
      </c>
      <c r="R36" s="173" t="e">
        <f>ROUND(#REF!*$L$14,2)</f>
        <v>#REF!</v>
      </c>
      <c r="S36" s="173" t="e">
        <f>ROUND(#REF!*$L$14,2)</f>
        <v>#REF!</v>
      </c>
      <c r="T36" s="173" t="e">
        <f>ROUND(#REF!*$L$14,2)</f>
        <v>#REF!</v>
      </c>
      <c r="U36" s="173" t="e">
        <f>ROUND(#REF!*$L$14,2)</f>
        <v>#REF!</v>
      </c>
      <c r="V36" s="173" t="e">
        <f>ROUND(#REF!*$L$14,2)</f>
        <v>#REF!</v>
      </c>
      <c r="W36" s="173" t="e">
        <f>ROUND(#REF!*$L$14,2)</f>
        <v>#REF!</v>
      </c>
      <c r="X36" s="173" t="e">
        <f>ROUND(#REF!*$L$14,2)</f>
        <v>#REF!</v>
      </c>
      <c r="Y36" s="173" t="e">
        <f>ROUND(#REF!*$L$14,2)</f>
        <v>#REF!</v>
      </c>
      <c r="Z36" s="173" t="e">
        <f>ROUND(#REF!*$L$14,2)</f>
        <v>#REF!</v>
      </c>
      <c r="AA36" s="173" t="e">
        <f>ROUND(#REF!*$L$14,2)</f>
        <v>#REF!</v>
      </c>
      <c r="AB36" s="173" t="e">
        <f>ROUND(#REF!*$L$14,2)</f>
        <v>#REF!</v>
      </c>
      <c r="AC36" s="173" t="e">
        <f>ROUND(#REF!*$L$14,2)</f>
        <v>#REF!</v>
      </c>
      <c r="AD36" s="173" t="e">
        <f>ROUND(#REF!*$L$14,2)</f>
        <v>#REF!</v>
      </c>
      <c r="AE36" s="173" t="e">
        <f>ROUND(#REF!*$L$14,2)</f>
        <v>#REF!</v>
      </c>
      <c r="AF36" s="173" t="e">
        <f>ROUND(#REF!*$L$14,2)</f>
        <v>#REF!</v>
      </c>
      <c r="AG36" s="173" t="e">
        <f>ROUND(#REF!*$L$14,2)</f>
        <v>#REF!</v>
      </c>
      <c r="AH36" s="173" t="e">
        <f>ROUND(#REF!*$L$14,2)</f>
        <v>#REF!</v>
      </c>
      <c r="AI36" s="173" t="e">
        <f>ROUND(#REF!*$L$14,2)</f>
        <v>#REF!</v>
      </c>
      <c r="AJ36" s="173" t="e">
        <f>ROUND(#REF!*$L$14,2)</f>
        <v>#REF!</v>
      </c>
      <c r="AK36" s="173" t="e">
        <f>ROUND(#REF!*$L$14,2)</f>
        <v>#REF!</v>
      </c>
      <c r="AL36" s="173" t="e">
        <f>ROUND(#REF!*$L$14,2)</f>
        <v>#REF!</v>
      </c>
      <c r="AM36" s="173" t="e">
        <f>ROUND(#REF!*$L$14,2)</f>
        <v>#REF!</v>
      </c>
      <c r="AN36" s="173" t="e">
        <f>ROUND(#REF!*$L$14,2)</f>
        <v>#REF!</v>
      </c>
      <c r="AO36" s="173" t="e">
        <f>ROUND(#REF!*$L$14,2)</f>
        <v>#REF!</v>
      </c>
      <c r="AP36" s="325" t="e">
        <f t="shared" si="1"/>
        <v>#REF!</v>
      </c>
      <c r="AQ36" s="346"/>
      <c r="AR36" s="343" t="e">
        <f t="shared" si="4"/>
        <v>#REF!</v>
      </c>
      <c r="AS36" s="343" t="e">
        <f t="shared" si="5"/>
        <v>#REF!</v>
      </c>
      <c r="AT36" s="343" t="e">
        <f t="shared" si="6"/>
        <v>#REF!</v>
      </c>
      <c r="AU36" s="343" t="e">
        <f t="shared" si="7"/>
        <v>#REF!</v>
      </c>
      <c r="AV36" s="343" t="e">
        <f t="shared" si="8"/>
        <v>#REF!</v>
      </c>
      <c r="AW36" s="343" t="e">
        <f t="shared" si="9"/>
        <v>#REF!</v>
      </c>
      <c r="AX36" s="343" t="e">
        <f t="shared" si="10"/>
        <v>#REF!</v>
      </c>
      <c r="AY36" s="343" t="e">
        <f t="shared" si="11"/>
        <v>#REF!</v>
      </c>
      <c r="AZ36" s="343" t="e">
        <f t="shared" si="12"/>
        <v>#REF!</v>
      </c>
      <c r="BA36" s="343" t="e">
        <f t="shared" si="13"/>
        <v>#REF!</v>
      </c>
      <c r="BB36" s="343" t="e">
        <f t="shared" si="14"/>
        <v>#REF!</v>
      </c>
      <c r="BC36" s="343" t="e">
        <f t="shared" si="15"/>
        <v>#REF!</v>
      </c>
      <c r="BD36" s="343" t="e">
        <f t="shared" si="16"/>
        <v>#REF!</v>
      </c>
      <c r="BE36" s="343" t="e">
        <f t="shared" si="17"/>
        <v>#REF!</v>
      </c>
      <c r="BF36" s="343" t="e">
        <f t="shared" si="18"/>
        <v>#REF!</v>
      </c>
      <c r="BG36" s="343" t="e">
        <f t="shared" si="19"/>
        <v>#REF!</v>
      </c>
      <c r="BH36" s="343" t="e">
        <f t="shared" si="20"/>
        <v>#REF!</v>
      </c>
      <c r="BI36" s="343" t="e">
        <f t="shared" si="21"/>
        <v>#REF!</v>
      </c>
      <c r="BJ36" s="343" t="e">
        <f t="shared" si="22"/>
        <v>#REF!</v>
      </c>
      <c r="BK36" s="343" t="e">
        <f t="shared" si="23"/>
        <v>#REF!</v>
      </c>
      <c r="BL36" s="343" t="e">
        <f t="shared" si="24"/>
        <v>#REF!</v>
      </c>
      <c r="BM36" s="343" t="e">
        <f t="shared" si="25"/>
        <v>#REF!</v>
      </c>
      <c r="BN36" s="343" t="e">
        <f t="shared" si="26"/>
        <v>#REF!</v>
      </c>
      <c r="BO36" s="343" t="e">
        <f t="shared" si="27"/>
        <v>#REF!</v>
      </c>
      <c r="BP36" s="343" t="e">
        <f t="shared" si="28"/>
        <v>#REF!</v>
      </c>
      <c r="BQ36" s="343" t="e">
        <f t="shared" si="29"/>
        <v>#REF!</v>
      </c>
      <c r="BR36" s="343" t="e">
        <f t="shared" si="30"/>
        <v>#REF!</v>
      </c>
      <c r="BS36" s="343" t="e">
        <f t="shared" si="31"/>
        <v>#REF!</v>
      </c>
      <c r="BT36" s="343" t="e">
        <f t="shared" si="32"/>
        <v>#REF!</v>
      </c>
      <c r="BU36" s="346"/>
      <c r="BV36" s="173" t="e">
        <f>L36/$K$36</f>
        <v>#REF!</v>
      </c>
      <c r="BW36" s="173" t="e">
        <f t="shared" ref="BW36:CY36" si="53">M36/$K$36</f>
        <v>#REF!</v>
      </c>
      <c r="BX36" s="173" t="e">
        <f t="shared" si="53"/>
        <v>#REF!</v>
      </c>
      <c r="BY36" s="173" t="e">
        <f t="shared" si="53"/>
        <v>#REF!</v>
      </c>
      <c r="BZ36" s="173" t="e">
        <f t="shared" si="53"/>
        <v>#REF!</v>
      </c>
      <c r="CA36" s="173" t="e">
        <f t="shared" si="53"/>
        <v>#REF!</v>
      </c>
      <c r="CB36" s="173" t="e">
        <f t="shared" si="53"/>
        <v>#REF!</v>
      </c>
      <c r="CC36" s="173" t="e">
        <f t="shared" si="53"/>
        <v>#REF!</v>
      </c>
      <c r="CD36" s="173" t="e">
        <f t="shared" si="53"/>
        <v>#REF!</v>
      </c>
      <c r="CE36" s="173" t="e">
        <f t="shared" si="53"/>
        <v>#REF!</v>
      </c>
      <c r="CF36" s="173" t="e">
        <f t="shared" si="53"/>
        <v>#REF!</v>
      </c>
      <c r="CG36" s="173" t="e">
        <f t="shared" si="53"/>
        <v>#REF!</v>
      </c>
      <c r="CH36" s="173" t="e">
        <f t="shared" si="53"/>
        <v>#REF!</v>
      </c>
      <c r="CI36" s="173" t="e">
        <f t="shared" si="53"/>
        <v>#REF!</v>
      </c>
      <c r="CJ36" s="173" t="e">
        <f t="shared" si="53"/>
        <v>#REF!</v>
      </c>
      <c r="CK36" s="173" t="e">
        <f t="shared" si="53"/>
        <v>#REF!</v>
      </c>
      <c r="CL36" s="173" t="e">
        <f t="shared" si="53"/>
        <v>#REF!</v>
      </c>
      <c r="CM36" s="173" t="e">
        <f t="shared" si="53"/>
        <v>#REF!</v>
      </c>
      <c r="CN36" s="173" t="e">
        <f t="shared" si="53"/>
        <v>#REF!</v>
      </c>
      <c r="CO36" s="173" t="e">
        <f t="shared" si="53"/>
        <v>#REF!</v>
      </c>
      <c r="CP36" s="173" t="e">
        <f t="shared" si="53"/>
        <v>#REF!</v>
      </c>
      <c r="CQ36" s="173" t="e">
        <f t="shared" si="53"/>
        <v>#REF!</v>
      </c>
      <c r="CR36" s="173" t="e">
        <f t="shared" si="53"/>
        <v>#REF!</v>
      </c>
      <c r="CS36" s="173" t="e">
        <f t="shared" si="53"/>
        <v>#REF!</v>
      </c>
      <c r="CT36" s="173" t="e">
        <f t="shared" si="53"/>
        <v>#REF!</v>
      </c>
      <c r="CU36" s="173" t="e">
        <f t="shared" si="53"/>
        <v>#REF!</v>
      </c>
      <c r="CV36" s="173" t="e">
        <f t="shared" si="53"/>
        <v>#REF!</v>
      </c>
      <c r="CW36" s="173" t="e">
        <f t="shared" si="53"/>
        <v>#REF!</v>
      </c>
      <c r="CX36" s="173" t="e">
        <f t="shared" si="53"/>
        <v>#REF!</v>
      </c>
      <c r="CY36" s="173" t="e">
        <f t="shared" si="53"/>
        <v>#REF!</v>
      </c>
    </row>
    <row r="37" spans="1:103" s="195" customFormat="1" ht="47.25" customHeight="1" thickBot="1" x14ac:dyDescent="0.35">
      <c r="A37" s="306">
        <v>23</v>
      </c>
      <c r="B37" s="516" t="e">
        <f>#REF!</f>
        <v>#REF!</v>
      </c>
      <c r="C37" s="1390" t="s">
        <v>3</v>
      </c>
      <c r="D37" s="1390"/>
      <c r="E37" s="323" t="s">
        <v>382</v>
      </c>
      <c r="F37" s="224" t="e">
        <v>#REF!</v>
      </c>
      <c r="G37" s="319">
        <v>1.74</v>
      </c>
      <c r="H37" s="206" t="e">
        <f t="shared" si="0"/>
        <v>#REF!</v>
      </c>
      <c r="I37" s="206" t="e">
        <v>#REF!</v>
      </c>
      <c r="J37" s="274" t="e">
        <v>#REF!</v>
      </c>
      <c r="K37" s="269" t="e">
        <f>'тарифы 2018 (1)'!K59</f>
        <v>#REF!</v>
      </c>
      <c r="L37" s="173" t="e">
        <f>ROUND(#REF!*$L$14,2)</f>
        <v>#REF!</v>
      </c>
      <c r="M37" s="173" t="e">
        <f>ROUND(#REF!*$L$14,2)</f>
        <v>#REF!</v>
      </c>
      <c r="N37" s="173" t="e">
        <f>ROUND(#REF!*$L$14,2)</f>
        <v>#REF!</v>
      </c>
      <c r="O37" s="173" t="e">
        <f>ROUND(#REF!*$L$14,2)</f>
        <v>#REF!</v>
      </c>
      <c r="P37" s="173" t="e">
        <f>ROUND(#REF!*$L$14,2)</f>
        <v>#REF!</v>
      </c>
      <c r="Q37" s="173" t="e">
        <f>ROUND(#REF!*$L$14,2)</f>
        <v>#REF!</v>
      </c>
      <c r="R37" s="173" t="e">
        <f>ROUND(#REF!*$L$14,2)</f>
        <v>#REF!</v>
      </c>
      <c r="S37" s="173" t="e">
        <f>ROUND(#REF!*$L$14,2)</f>
        <v>#REF!</v>
      </c>
      <c r="T37" s="173" t="e">
        <f>ROUND(#REF!*$L$14,2)</f>
        <v>#REF!</v>
      </c>
      <c r="U37" s="173" t="e">
        <f>ROUND(#REF!*$L$14,2)</f>
        <v>#REF!</v>
      </c>
      <c r="V37" s="173" t="e">
        <f>ROUND(#REF!*$L$14,2)</f>
        <v>#REF!</v>
      </c>
      <c r="W37" s="173" t="e">
        <f>ROUND(#REF!*$L$14,2)</f>
        <v>#REF!</v>
      </c>
      <c r="X37" s="173" t="e">
        <f>ROUND(#REF!*$L$14,2)</f>
        <v>#REF!</v>
      </c>
      <c r="Y37" s="173" t="e">
        <f>ROUND(#REF!*$L$14,2)</f>
        <v>#REF!</v>
      </c>
      <c r="Z37" s="173" t="e">
        <f>ROUND(#REF!*$L$14,2)</f>
        <v>#REF!</v>
      </c>
      <c r="AA37" s="173" t="e">
        <f>ROUND(#REF!*$L$14,2)</f>
        <v>#REF!</v>
      </c>
      <c r="AB37" s="173" t="e">
        <f>ROUND(#REF!*$L$14,2)</f>
        <v>#REF!</v>
      </c>
      <c r="AC37" s="173" t="e">
        <f>ROUND(#REF!*$L$14,2)</f>
        <v>#REF!</v>
      </c>
      <c r="AD37" s="173" t="e">
        <f>ROUND(#REF!*$L$14,2)</f>
        <v>#REF!</v>
      </c>
      <c r="AE37" s="173" t="e">
        <f>ROUND(#REF!*$L$14,2)</f>
        <v>#REF!</v>
      </c>
      <c r="AF37" s="173" t="e">
        <f>ROUND(#REF!*$L$14,2)</f>
        <v>#REF!</v>
      </c>
      <c r="AG37" s="173" t="e">
        <f>ROUND(#REF!*$L$14,2)</f>
        <v>#REF!</v>
      </c>
      <c r="AH37" s="173" t="e">
        <f>ROUND(#REF!*$L$14,2)</f>
        <v>#REF!</v>
      </c>
      <c r="AI37" s="173" t="e">
        <f>ROUND(#REF!*$L$14,2)</f>
        <v>#REF!</v>
      </c>
      <c r="AJ37" s="173" t="e">
        <f>ROUND(#REF!*$L$14,2)</f>
        <v>#REF!</v>
      </c>
      <c r="AK37" s="173" t="e">
        <f>ROUND(#REF!*$L$14,2)</f>
        <v>#REF!</v>
      </c>
      <c r="AL37" s="173" t="e">
        <f>ROUND(#REF!*$L$14,2)</f>
        <v>#REF!</v>
      </c>
      <c r="AM37" s="173" t="e">
        <f>ROUND(#REF!*$L$14,2)</f>
        <v>#REF!</v>
      </c>
      <c r="AN37" s="173" t="e">
        <f>ROUND(#REF!*$L$14,2)</f>
        <v>#REF!</v>
      </c>
      <c r="AO37" s="173" t="e">
        <f>ROUND(#REF!*$L$14,2)</f>
        <v>#REF!</v>
      </c>
      <c r="AP37" s="325" t="e">
        <f t="shared" si="1"/>
        <v>#REF!</v>
      </c>
      <c r="AQ37" s="346"/>
      <c r="AR37" s="343" t="e">
        <f t="shared" si="4"/>
        <v>#REF!</v>
      </c>
      <c r="AS37" s="343" t="e">
        <f t="shared" si="5"/>
        <v>#REF!</v>
      </c>
      <c r="AT37" s="343" t="e">
        <f t="shared" si="6"/>
        <v>#REF!</v>
      </c>
      <c r="AU37" s="343" t="e">
        <f t="shared" si="7"/>
        <v>#REF!</v>
      </c>
      <c r="AV37" s="343" t="e">
        <f t="shared" si="8"/>
        <v>#REF!</v>
      </c>
      <c r="AW37" s="343" t="e">
        <f t="shared" si="9"/>
        <v>#REF!</v>
      </c>
      <c r="AX37" s="343" t="e">
        <f t="shared" si="10"/>
        <v>#REF!</v>
      </c>
      <c r="AY37" s="343" t="e">
        <f t="shared" si="11"/>
        <v>#REF!</v>
      </c>
      <c r="AZ37" s="343" t="e">
        <f t="shared" si="12"/>
        <v>#REF!</v>
      </c>
      <c r="BA37" s="343" t="e">
        <f t="shared" si="13"/>
        <v>#REF!</v>
      </c>
      <c r="BB37" s="343" t="e">
        <f t="shared" si="14"/>
        <v>#REF!</v>
      </c>
      <c r="BC37" s="343" t="e">
        <f t="shared" si="15"/>
        <v>#REF!</v>
      </c>
      <c r="BD37" s="343" t="e">
        <f t="shared" si="16"/>
        <v>#REF!</v>
      </c>
      <c r="BE37" s="343" t="e">
        <f t="shared" si="17"/>
        <v>#REF!</v>
      </c>
      <c r="BF37" s="343" t="e">
        <f t="shared" si="18"/>
        <v>#REF!</v>
      </c>
      <c r="BG37" s="343" t="e">
        <f t="shared" si="19"/>
        <v>#REF!</v>
      </c>
      <c r="BH37" s="343" t="e">
        <f t="shared" si="20"/>
        <v>#REF!</v>
      </c>
      <c r="BI37" s="343" t="e">
        <f t="shared" si="21"/>
        <v>#REF!</v>
      </c>
      <c r="BJ37" s="343" t="e">
        <f t="shared" si="22"/>
        <v>#REF!</v>
      </c>
      <c r="BK37" s="343" t="e">
        <f t="shared" si="23"/>
        <v>#REF!</v>
      </c>
      <c r="BL37" s="343" t="e">
        <f t="shared" si="24"/>
        <v>#REF!</v>
      </c>
      <c r="BM37" s="343" t="e">
        <f t="shared" si="25"/>
        <v>#REF!</v>
      </c>
      <c r="BN37" s="343" t="e">
        <f t="shared" si="26"/>
        <v>#REF!</v>
      </c>
      <c r="BO37" s="343" t="e">
        <f t="shared" si="27"/>
        <v>#REF!</v>
      </c>
      <c r="BP37" s="343" t="e">
        <f t="shared" si="28"/>
        <v>#REF!</v>
      </c>
      <c r="BQ37" s="343" t="e">
        <f t="shared" si="29"/>
        <v>#REF!</v>
      </c>
      <c r="BR37" s="343" t="e">
        <f t="shared" si="30"/>
        <v>#REF!</v>
      </c>
      <c r="BS37" s="343" t="e">
        <f t="shared" si="31"/>
        <v>#REF!</v>
      </c>
      <c r="BT37" s="343" t="e">
        <f t="shared" si="32"/>
        <v>#REF!</v>
      </c>
      <c r="BU37" s="346"/>
      <c r="BV37" s="173" t="e">
        <f>L37/$K$37</f>
        <v>#REF!</v>
      </c>
      <c r="BW37" s="173" t="e">
        <f t="shared" ref="BW37:CY37" si="54">M37/$K$37</f>
        <v>#REF!</v>
      </c>
      <c r="BX37" s="173" t="e">
        <f t="shared" si="54"/>
        <v>#REF!</v>
      </c>
      <c r="BY37" s="173" t="e">
        <f t="shared" si="54"/>
        <v>#REF!</v>
      </c>
      <c r="BZ37" s="173" t="e">
        <f t="shared" si="54"/>
        <v>#REF!</v>
      </c>
      <c r="CA37" s="173" t="e">
        <f t="shared" si="54"/>
        <v>#REF!</v>
      </c>
      <c r="CB37" s="173" t="e">
        <f t="shared" si="54"/>
        <v>#REF!</v>
      </c>
      <c r="CC37" s="173" t="e">
        <f t="shared" si="54"/>
        <v>#REF!</v>
      </c>
      <c r="CD37" s="173" t="e">
        <f t="shared" si="54"/>
        <v>#REF!</v>
      </c>
      <c r="CE37" s="173" t="e">
        <f t="shared" si="54"/>
        <v>#REF!</v>
      </c>
      <c r="CF37" s="173" t="e">
        <f t="shared" si="54"/>
        <v>#REF!</v>
      </c>
      <c r="CG37" s="173" t="e">
        <f t="shared" si="54"/>
        <v>#REF!</v>
      </c>
      <c r="CH37" s="173" t="e">
        <f t="shared" si="54"/>
        <v>#REF!</v>
      </c>
      <c r="CI37" s="173" t="e">
        <f t="shared" si="54"/>
        <v>#REF!</v>
      </c>
      <c r="CJ37" s="173" t="e">
        <f t="shared" si="54"/>
        <v>#REF!</v>
      </c>
      <c r="CK37" s="173" t="e">
        <f t="shared" si="54"/>
        <v>#REF!</v>
      </c>
      <c r="CL37" s="173" t="e">
        <f t="shared" si="54"/>
        <v>#REF!</v>
      </c>
      <c r="CM37" s="173" t="e">
        <f t="shared" si="54"/>
        <v>#REF!</v>
      </c>
      <c r="CN37" s="173" t="e">
        <f t="shared" si="54"/>
        <v>#REF!</v>
      </c>
      <c r="CO37" s="173" t="e">
        <f t="shared" si="54"/>
        <v>#REF!</v>
      </c>
      <c r="CP37" s="173" t="e">
        <f t="shared" si="54"/>
        <v>#REF!</v>
      </c>
      <c r="CQ37" s="173" t="e">
        <f t="shared" si="54"/>
        <v>#REF!</v>
      </c>
      <c r="CR37" s="173" t="e">
        <f t="shared" si="54"/>
        <v>#REF!</v>
      </c>
      <c r="CS37" s="173" t="e">
        <f t="shared" si="54"/>
        <v>#REF!</v>
      </c>
      <c r="CT37" s="173" t="e">
        <f t="shared" si="54"/>
        <v>#REF!</v>
      </c>
      <c r="CU37" s="173" t="e">
        <f t="shared" si="54"/>
        <v>#REF!</v>
      </c>
      <c r="CV37" s="173" t="e">
        <f t="shared" si="54"/>
        <v>#REF!</v>
      </c>
      <c r="CW37" s="173" t="e">
        <f t="shared" si="54"/>
        <v>#REF!</v>
      </c>
      <c r="CX37" s="173" t="e">
        <f t="shared" si="54"/>
        <v>#REF!</v>
      </c>
      <c r="CY37" s="173" t="e">
        <f t="shared" si="54"/>
        <v>#REF!</v>
      </c>
    </row>
    <row r="38" spans="1:103" s="195" customFormat="1" ht="47.25" customHeight="1" thickBot="1" x14ac:dyDescent="0.35">
      <c r="A38" s="304">
        <v>24</v>
      </c>
      <c r="B38" s="515" t="e">
        <f>#REF!</f>
        <v>#REF!</v>
      </c>
      <c r="C38" s="1383" t="s">
        <v>3</v>
      </c>
      <c r="D38" s="1383"/>
      <c r="E38" s="322" t="s">
        <v>382</v>
      </c>
      <c r="F38" s="228" t="e">
        <v>#REF!</v>
      </c>
      <c r="G38" s="320">
        <v>2</v>
      </c>
      <c r="H38" s="222" t="e">
        <f t="shared" si="0"/>
        <v>#REF!</v>
      </c>
      <c r="I38" s="222" t="e">
        <v>#REF!</v>
      </c>
      <c r="J38" s="278" t="e">
        <v>#REF!</v>
      </c>
      <c r="K38" s="269" t="e">
        <f>'тарифы 2018 (1)'!K60</f>
        <v>#REF!</v>
      </c>
      <c r="L38" s="173" t="e">
        <f>ROUND(#REF!*$L$14,2)</f>
        <v>#REF!</v>
      </c>
      <c r="M38" s="173" t="e">
        <f>ROUND(#REF!*$L$14,2)</f>
        <v>#REF!</v>
      </c>
      <c r="N38" s="173" t="e">
        <f>ROUND(#REF!*$L$14,2)</f>
        <v>#REF!</v>
      </c>
      <c r="O38" s="173" t="e">
        <f>ROUND(#REF!*$L$14,2)</f>
        <v>#REF!</v>
      </c>
      <c r="P38" s="173" t="e">
        <f>ROUND(#REF!*$L$14,2)</f>
        <v>#REF!</v>
      </c>
      <c r="Q38" s="173" t="e">
        <f>ROUND(#REF!*$L$14,2)</f>
        <v>#REF!</v>
      </c>
      <c r="R38" s="173" t="e">
        <f>ROUND(#REF!*$L$14,2)</f>
        <v>#REF!</v>
      </c>
      <c r="S38" s="173" t="e">
        <f>ROUND(#REF!*$L$14,2)</f>
        <v>#REF!</v>
      </c>
      <c r="T38" s="173" t="e">
        <f>ROUND(#REF!*$L$14,2)</f>
        <v>#REF!</v>
      </c>
      <c r="U38" s="173" t="e">
        <f>ROUND(#REF!*$L$14,2)</f>
        <v>#REF!</v>
      </c>
      <c r="V38" s="173" t="e">
        <f>ROUND(#REF!*$L$14,2)</f>
        <v>#REF!</v>
      </c>
      <c r="W38" s="173" t="e">
        <f>ROUND(#REF!*$L$14,2)</f>
        <v>#REF!</v>
      </c>
      <c r="X38" s="173" t="e">
        <f>ROUND(#REF!*$L$14,2)</f>
        <v>#REF!</v>
      </c>
      <c r="Y38" s="173" t="e">
        <f>ROUND(#REF!*$L$14,2)</f>
        <v>#REF!</v>
      </c>
      <c r="Z38" s="173" t="e">
        <f>ROUND(#REF!*$L$14,2)</f>
        <v>#REF!</v>
      </c>
      <c r="AA38" s="173" t="e">
        <f>ROUND(#REF!*$L$14,2)</f>
        <v>#REF!</v>
      </c>
      <c r="AB38" s="173" t="e">
        <f>ROUND(#REF!*$L$14,2)</f>
        <v>#REF!</v>
      </c>
      <c r="AC38" s="173" t="e">
        <f>ROUND(#REF!*$L$14,2)</f>
        <v>#REF!</v>
      </c>
      <c r="AD38" s="173" t="e">
        <f>ROUND(#REF!*$L$14,2)</f>
        <v>#REF!</v>
      </c>
      <c r="AE38" s="173" t="e">
        <f>ROUND(#REF!*$L$14,2)</f>
        <v>#REF!</v>
      </c>
      <c r="AF38" s="173" t="e">
        <f>ROUND(#REF!*$L$14,2)</f>
        <v>#REF!</v>
      </c>
      <c r="AG38" s="173" t="e">
        <f>ROUND(#REF!*$L$14,2)</f>
        <v>#REF!</v>
      </c>
      <c r="AH38" s="173" t="e">
        <f>ROUND(#REF!*$L$14,2)</f>
        <v>#REF!</v>
      </c>
      <c r="AI38" s="173" t="e">
        <f>ROUND(#REF!*$L$14,2)</f>
        <v>#REF!</v>
      </c>
      <c r="AJ38" s="173" t="e">
        <f>ROUND(#REF!*$L$14,2)</f>
        <v>#REF!</v>
      </c>
      <c r="AK38" s="173" t="e">
        <f>ROUND(#REF!*$L$14,2)</f>
        <v>#REF!</v>
      </c>
      <c r="AL38" s="173" t="e">
        <f>ROUND(#REF!*$L$14,2)</f>
        <v>#REF!</v>
      </c>
      <c r="AM38" s="173" t="e">
        <f>ROUND(#REF!*$L$14,2)</f>
        <v>#REF!</v>
      </c>
      <c r="AN38" s="173" t="e">
        <f>ROUND(#REF!*$L$14,2)</f>
        <v>#REF!</v>
      </c>
      <c r="AO38" s="173" t="e">
        <f>ROUND(#REF!*$L$14,2)</f>
        <v>#REF!</v>
      </c>
      <c r="AP38" s="325" t="e">
        <f t="shared" si="1"/>
        <v>#REF!</v>
      </c>
      <c r="AQ38" s="346"/>
      <c r="AR38" s="343" t="e">
        <f t="shared" si="4"/>
        <v>#REF!</v>
      </c>
      <c r="AS38" s="343" t="e">
        <f t="shared" si="5"/>
        <v>#REF!</v>
      </c>
      <c r="AT38" s="343" t="e">
        <f t="shared" si="6"/>
        <v>#REF!</v>
      </c>
      <c r="AU38" s="343" t="e">
        <f t="shared" si="7"/>
        <v>#REF!</v>
      </c>
      <c r="AV38" s="343" t="e">
        <f t="shared" si="8"/>
        <v>#REF!</v>
      </c>
      <c r="AW38" s="343" t="e">
        <f t="shared" si="9"/>
        <v>#REF!</v>
      </c>
      <c r="AX38" s="343" t="e">
        <f t="shared" si="10"/>
        <v>#REF!</v>
      </c>
      <c r="AY38" s="343" t="e">
        <f t="shared" si="11"/>
        <v>#REF!</v>
      </c>
      <c r="AZ38" s="343" t="e">
        <f t="shared" si="12"/>
        <v>#REF!</v>
      </c>
      <c r="BA38" s="343" t="e">
        <f t="shared" si="13"/>
        <v>#REF!</v>
      </c>
      <c r="BB38" s="343" t="e">
        <f t="shared" si="14"/>
        <v>#REF!</v>
      </c>
      <c r="BC38" s="343" t="e">
        <f t="shared" si="15"/>
        <v>#REF!</v>
      </c>
      <c r="BD38" s="343" t="e">
        <f t="shared" si="16"/>
        <v>#REF!</v>
      </c>
      <c r="BE38" s="343" t="e">
        <f t="shared" si="17"/>
        <v>#REF!</v>
      </c>
      <c r="BF38" s="343" t="e">
        <f t="shared" si="18"/>
        <v>#REF!</v>
      </c>
      <c r="BG38" s="343" t="e">
        <f t="shared" si="19"/>
        <v>#REF!</v>
      </c>
      <c r="BH38" s="343" t="e">
        <f t="shared" si="20"/>
        <v>#REF!</v>
      </c>
      <c r="BI38" s="343" t="e">
        <f t="shared" si="21"/>
        <v>#REF!</v>
      </c>
      <c r="BJ38" s="343" t="e">
        <f t="shared" si="22"/>
        <v>#REF!</v>
      </c>
      <c r="BK38" s="343" t="e">
        <f t="shared" si="23"/>
        <v>#REF!</v>
      </c>
      <c r="BL38" s="343" t="e">
        <f t="shared" si="24"/>
        <v>#REF!</v>
      </c>
      <c r="BM38" s="343" t="e">
        <f t="shared" si="25"/>
        <v>#REF!</v>
      </c>
      <c r="BN38" s="343" t="e">
        <f t="shared" si="26"/>
        <v>#REF!</v>
      </c>
      <c r="BO38" s="343" t="e">
        <f t="shared" si="27"/>
        <v>#REF!</v>
      </c>
      <c r="BP38" s="343" t="e">
        <f t="shared" si="28"/>
        <v>#REF!</v>
      </c>
      <c r="BQ38" s="343" t="e">
        <f t="shared" si="29"/>
        <v>#REF!</v>
      </c>
      <c r="BR38" s="343" t="e">
        <f t="shared" si="30"/>
        <v>#REF!</v>
      </c>
      <c r="BS38" s="343" t="e">
        <f t="shared" si="31"/>
        <v>#REF!</v>
      </c>
      <c r="BT38" s="343" t="e">
        <f t="shared" si="32"/>
        <v>#REF!</v>
      </c>
      <c r="BU38" s="346"/>
      <c r="BV38" s="173" t="e">
        <f>L38/$K$38</f>
        <v>#REF!</v>
      </c>
      <c r="BW38" s="173" t="e">
        <f t="shared" ref="BW38:CY38" si="55">M38/$K$38</f>
        <v>#REF!</v>
      </c>
      <c r="BX38" s="173" t="e">
        <f t="shared" si="55"/>
        <v>#REF!</v>
      </c>
      <c r="BY38" s="173" t="e">
        <f t="shared" si="55"/>
        <v>#REF!</v>
      </c>
      <c r="BZ38" s="173" t="e">
        <f t="shared" si="55"/>
        <v>#REF!</v>
      </c>
      <c r="CA38" s="173" t="e">
        <f t="shared" si="55"/>
        <v>#REF!</v>
      </c>
      <c r="CB38" s="173" t="e">
        <f t="shared" si="55"/>
        <v>#REF!</v>
      </c>
      <c r="CC38" s="173" t="e">
        <f t="shared" si="55"/>
        <v>#REF!</v>
      </c>
      <c r="CD38" s="173" t="e">
        <f t="shared" si="55"/>
        <v>#REF!</v>
      </c>
      <c r="CE38" s="173" t="e">
        <f t="shared" si="55"/>
        <v>#REF!</v>
      </c>
      <c r="CF38" s="173" t="e">
        <f t="shared" si="55"/>
        <v>#REF!</v>
      </c>
      <c r="CG38" s="173" t="e">
        <f t="shared" si="55"/>
        <v>#REF!</v>
      </c>
      <c r="CH38" s="173" t="e">
        <f t="shared" si="55"/>
        <v>#REF!</v>
      </c>
      <c r="CI38" s="173" t="e">
        <f t="shared" si="55"/>
        <v>#REF!</v>
      </c>
      <c r="CJ38" s="173" t="e">
        <f t="shared" si="55"/>
        <v>#REF!</v>
      </c>
      <c r="CK38" s="173" t="e">
        <f t="shared" si="55"/>
        <v>#REF!</v>
      </c>
      <c r="CL38" s="173" t="e">
        <f t="shared" si="55"/>
        <v>#REF!</v>
      </c>
      <c r="CM38" s="173" t="e">
        <f t="shared" si="55"/>
        <v>#REF!</v>
      </c>
      <c r="CN38" s="173" t="e">
        <f t="shared" si="55"/>
        <v>#REF!</v>
      </c>
      <c r="CO38" s="173" t="e">
        <f t="shared" si="55"/>
        <v>#REF!</v>
      </c>
      <c r="CP38" s="173" t="e">
        <f t="shared" si="55"/>
        <v>#REF!</v>
      </c>
      <c r="CQ38" s="173" t="e">
        <f t="shared" si="55"/>
        <v>#REF!</v>
      </c>
      <c r="CR38" s="173" t="e">
        <f t="shared" si="55"/>
        <v>#REF!</v>
      </c>
      <c r="CS38" s="173" t="e">
        <f t="shared" si="55"/>
        <v>#REF!</v>
      </c>
      <c r="CT38" s="173" t="e">
        <f t="shared" si="55"/>
        <v>#REF!</v>
      </c>
      <c r="CU38" s="173" t="e">
        <f t="shared" si="55"/>
        <v>#REF!</v>
      </c>
      <c r="CV38" s="173" t="e">
        <f t="shared" si="55"/>
        <v>#REF!</v>
      </c>
      <c r="CW38" s="173" t="e">
        <f t="shared" si="55"/>
        <v>#REF!</v>
      </c>
      <c r="CX38" s="173" t="e">
        <f t="shared" si="55"/>
        <v>#REF!</v>
      </c>
      <c r="CY38" s="173" t="e">
        <f t="shared" si="55"/>
        <v>#REF!</v>
      </c>
    </row>
    <row r="39" spans="1:103" s="195" customFormat="1" ht="47.25" customHeight="1" thickBot="1" x14ac:dyDescent="0.35">
      <c r="A39" s="425">
        <v>25</v>
      </c>
      <c r="B39" s="518" t="e">
        <f>#REF!</f>
        <v>#REF!</v>
      </c>
      <c r="C39" s="1390" t="s">
        <v>3</v>
      </c>
      <c r="D39" s="1390"/>
      <c r="E39" s="323" t="s">
        <v>382</v>
      </c>
      <c r="F39" s="224" t="e">
        <v>#REF!</v>
      </c>
      <c r="G39" s="319">
        <v>2.4</v>
      </c>
      <c r="H39" s="206" t="e">
        <f>F39*G39</f>
        <v>#REF!</v>
      </c>
      <c r="I39" s="206" t="e">
        <v>#REF!</v>
      </c>
      <c r="J39" s="274" t="e">
        <v>#REF!</v>
      </c>
      <c r="K39" s="269" t="e">
        <f>'тарифы 2018 (1)'!K61</f>
        <v>#REF!</v>
      </c>
      <c r="L39" s="173" t="e">
        <f>ROUND(#REF!*$L$14,2)</f>
        <v>#REF!</v>
      </c>
      <c r="M39" s="173" t="e">
        <f>ROUND(#REF!*$L$14,2)</f>
        <v>#REF!</v>
      </c>
      <c r="N39" s="173" t="e">
        <f>ROUND(#REF!*$L$14,2)</f>
        <v>#REF!</v>
      </c>
      <c r="O39" s="173" t="e">
        <f>ROUND(#REF!*$L$14,2)</f>
        <v>#REF!</v>
      </c>
      <c r="P39" s="173" t="e">
        <f>ROUND(#REF!*$L$14,2)</f>
        <v>#REF!</v>
      </c>
      <c r="Q39" s="173" t="e">
        <f>ROUND(#REF!*$L$14,2)</f>
        <v>#REF!</v>
      </c>
      <c r="R39" s="173" t="e">
        <f>ROUND(#REF!*$L$14,2)</f>
        <v>#REF!</v>
      </c>
      <c r="S39" s="173" t="e">
        <f>ROUND(#REF!*$L$14,2)</f>
        <v>#REF!</v>
      </c>
      <c r="T39" s="173" t="e">
        <f>ROUND(#REF!*$L$14,2)</f>
        <v>#REF!</v>
      </c>
      <c r="U39" s="173" t="e">
        <f>ROUND(#REF!*$L$14,2)</f>
        <v>#REF!</v>
      </c>
      <c r="V39" s="173" t="e">
        <f>ROUND(#REF!*$L$14,2)</f>
        <v>#REF!</v>
      </c>
      <c r="W39" s="173" t="e">
        <f>ROUND(#REF!*$L$14,2)</f>
        <v>#REF!</v>
      </c>
      <c r="X39" s="173" t="e">
        <f>ROUND(#REF!*$L$14,2)</f>
        <v>#REF!</v>
      </c>
      <c r="Y39" s="173" t="e">
        <f>ROUND(#REF!*$L$14,2)</f>
        <v>#REF!</v>
      </c>
      <c r="Z39" s="173" t="e">
        <f>ROUND(#REF!*$L$14,2)</f>
        <v>#REF!</v>
      </c>
      <c r="AA39" s="173" t="e">
        <f>ROUND(#REF!*$L$14,2)</f>
        <v>#REF!</v>
      </c>
      <c r="AB39" s="173" t="e">
        <f>ROUND(#REF!*$L$14,2)</f>
        <v>#REF!</v>
      </c>
      <c r="AC39" s="173" t="e">
        <f>ROUND(#REF!*$L$14,2)</f>
        <v>#REF!</v>
      </c>
      <c r="AD39" s="173" t="e">
        <f>ROUND(#REF!*$L$14,2)</f>
        <v>#REF!</v>
      </c>
      <c r="AE39" s="173" t="e">
        <f>ROUND(#REF!*$L$14,2)</f>
        <v>#REF!</v>
      </c>
      <c r="AF39" s="173" t="e">
        <f>ROUND(#REF!*$L$14,2)</f>
        <v>#REF!</v>
      </c>
      <c r="AG39" s="173" t="e">
        <f>ROUND(#REF!*$L$14,2)</f>
        <v>#REF!</v>
      </c>
      <c r="AH39" s="173" t="e">
        <f>ROUND(#REF!*$L$14,2)</f>
        <v>#REF!</v>
      </c>
      <c r="AI39" s="173" t="e">
        <f>ROUND(#REF!*$L$14,2)</f>
        <v>#REF!</v>
      </c>
      <c r="AJ39" s="173" t="e">
        <f>ROUND(#REF!*$L$14,2)</f>
        <v>#REF!</v>
      </c>
      <c r="AK39" s="173" t="e">
        <f>ROUND(#REF!*$L$14,2)</f>
        <v>#REF!</v>
      </c>
      <c r="AL39" s="173" t="e">
        <f>ROUND(#REF!*$L$14,2)</f>
        <v>#REF!</v>
      </c>
      <c r="AM39" s="173" t="e">
        <f>ROUND(#REF!*$L$14,2)</f>
        <v>#REF!</v>
      </c>
      <c r="AN39" s="173" t="e">
        <f>ROUND(#REF!*$L$14,2)</f>
        <v>#REF!</v>
      </c>
      <c r="AO39" s="173" t="e">
        <f>ROUND(#REF!*$L$14,2)</f>
        <v>#REF!</v>
      </c>
      <c r="AP39" s="325" t="e">
        <f t="shared" si="1"/>
        <v>#REF!</v>
      </c>
      <c r="AQ39" s="346"/>
      <c r="AR39" s="343" t="e">
        <f t="shared" si="4"/>
        <v>#REF!</v>
      </c>
      <c r="AS39" s="343" t="e">
        <f t="shared" si="5"/>
        <v>#REF!</v>
      </c>
      <c r="AT39" s="343" t="e">
        <f t="shared" si="6"/>
        <v>#REF!</v>
      </c>
      <c r="AU39" s="343" t="e">
        <f t="shared" si="7"/>
        <v>#REF!</v>
      </c>
      <c r="AV39" s="343" t="e">
        <f t="shared" si="8"/>
        <v>#REF!</v>
      </c>
      <c r="AW39" s="343" t="e">
        <f t="shared" si="9"/>
        <v>#REF!</v>
      </c>
      <c r="AX39" s="343" t="e">
        <f t="shared" si="10"/>
        <v>#REF!</v>
      </c>
      <c r="AY39" s="343" t="e">
        <f t="shared" si="11"/>
        <v>#REF!</v>
      </c>
      <c r="AZ39" s="343" t="e">
        <f t="shared" si="12"/>
        <v>#REF!</v>
      </c>
      <c r="BA39" s="343" t="e">
        <f t="shared" si="13"/>
        <v>#REF!</v>
      </c>
      <c r="BB39" s="343" t="e">
        <f t="shared" si="14"/>
        <v>#REF!</v>
      </c>
      <c r="BC39" s="343" t="e">
        <f t="shared" si="15"/>
        <v>#REF!</v>
      </c>
      <c r="BD39" s="343" t="e">
        <f t="shared" si="16"/>
        <v>#REF!</v>
      </c>
      <c r="BE39" s="343" t="e">
        <f t="shared" si="17"/>
        <v>#REF!</v>
      </c>
      <c r="BF39" s="343" t="e">
        <f t="shared" si="18"/>
        <v>#REF!</v>
      </c>
      <c r="BG39" s="343" t="e">
        <f t="shared" si="19"/>
        <v>#REF!</v>
      </c>
      <c r="BH39" s="343" t="e">
        <f t="shared" si="20"/>
        <v>#REF!</v>
      </c>
      <c r="BI39" s="343" t="e">
        <f t="shared" si="21"/>
        <v>#REF!</v>
      </c>
      <c r="BJ39" s="343" t="e">
        <f t="shared" si="22"/>
        <v>#REF!</v>
      </c>
      <c r="BK39" s="343" t="e">
        <f t="shared" si="23"/>
        <v>#REF!</v>
      </c>
      <c r="BL39" s="343" t="e">
        <f t="shared" si="24"/>
        <v>#REF!</v>
      </c>
      <c r="BM39" s="343" t="e">
        <f t="shared" si="25"/>
        <v>#REF!</v>
      </c>
      <c r="BN39" s="343" t="e">
        <f t="shared" si="26"/>
        <v>#REF!</v>
      </c>
      <c r="BO39" s="343" t="e">
        <f t="shared" si="27"/>
        <v>#REF!</v>
      </c>
      <c r="BP39" s="343" t="e">
        <f t="shared" si="28"/>
        <v>#REF!</v>
      </c>
      <c r="BQ39" s="343" t="e">
        <f t="shared" si="29"/>
        <v>#REF!</v>
      </c>
      <c r="BR39" s="343" t="e">
        <f t="shared" si="30"/>
        <v>#REF!</v>
      </c>
      <c r="BS39" s="343" t="e">
        <f t="shared" si="31"/>
        <v>#REF!</v>
      </c>
      <c r="BT39" s="343" t="e">
        <f t="shared" si="32"/>
        <v>#REF!</v>
      </c>
      <c r="BU39" s="346"/>
      <c r="BV39" s="173" t="e">
        <f>L39/$K$39</f>
        <v>#REF!</v>
      </c>
      <c r="BW39" s="173" t="e">
        <f t="shared" ref="BW39:CY39" si="56">M39/$K$39</f>
        <v>#REF!</v>
      </c>
      <c r="BX39" s="173" t="e">
        <f t="shared" si="56"/>
        <v>#REF!</v>
      </c>
      <c r="BY39" s="173" t="e">
        <f t="shared" si="56"/>
        <v>#REF!</v>
      </c>
      <c r="BZ39" s="173" t="e">
        <f t="shared" si="56"/>
        <v>#REF!</v>
      </c>
      <c r="CA39" s="173" t="e">
        <f t="shared" si="56"/>
        <v>#REF!</v>
      </c>
      <c r="CB39" s="173" t="e">
        <f t="shared" si="56"/>
        <v>#REF!</v>
      </c>
      <c r="CC39" s="173" t="e">
        <f t="shared" si="56"/>
        <v>#REF!</v>
      </c>
      <c r="CD39" s="173" t="e">
        <f t="shared" si="56"/>
        <v>#REF!</v>
      </c>
      <c r="CE39" s="173" t="e">
        <f t="shared" si="56"/>
        <v>#REF!</v>
      </c>
      <c r="CF39" s="173" t="e">
        <f t="shared" si="56"/>
        <v>#REF!</v>
      </c>
      <c r="CG39" s="173" t="e">
        <f t="shared" si="56"/>
        <v>#REF!</v>
      </c>
      <c r="CH39" s="173" t="e">
        <f t="shared" si="56"/>
        <v>#REF!</v>
      </c>
      <c r="CI39" s="173" t="e">
        <f t="shared" si="56"/>
        <v>#REF!</v>
      </c>
      <c r="CJ39" s="173" t="e">
        <f t="shared" si="56"/>
        <v>#REF!</v>
      </c>
      <c r="CK39" s="173" t="e">
        <f t="shared" si="56"/>
        <v>#REF!</v>
      </c>
      <c r="CL39" s="173" t="e">
        <f t="shared" si="56"/>
        <v>#REF!</v>
      </c>
      <c r="CM39" s="173" t="e">
        <f t="shared" si="56"/>
        <v>#REF!</v>
      </c>
      <c r="CN39" s="173" t="e">
        <f t="shared" si="56"/>
        <v>#REF!</v>
      </c>
      <c r="CO39" s="173" t="e">
        <f t="shared" si="56"/>
        <v>#REF!</v>
      </c>
      <c r="CP39" s="173" t="e">
        <f t="shared" si="56"/>
        <v>#REF!</v>
      </c>
      <c r="CQ39" s="173" t="e">
        <f t="shared" si="56"/>
        <v>#REF!</v>
      </c>
      <c r="CR39" s="173" t="e">
        <f t="shared" si="56"/>
        <v>#REF!</v>
      </c>
      <c r="CS39" s="173" t="e">
        <f t="shared" si="56"/>
        <v>#REF!</v>
      </c>
      <c r="CT39" s="173" t="e">
        <f t="shared" si="56"/>
        <v>#REF!</v>
      </c>
      <c r="CU39" s="173" t="e">
        <f t="shared" si="56"/>
        <v>#REF!</v>
      </c>
      <c r="CV39" s="173" t="e">
        <f t="shared" si="56"/>
        <v>#REF!</v>
      </c>
      <c r="CW39" s="173" t="e">
        <f t="shared" si="56"/>
        <v>#REF!</v>
      </c>
      <c r="CX39" s="173" t="e">
        <f t="shared" si="56"/>
        <v>#REF!</v>
      </c>
      <c r="CY39" s="173" t="e">
        <f t="shared" si="56"/>
        <v>#REF!</v>
      </c>
    </row>
    <row r="40" spans="1:103" s="195" customFormat="1" ht="47.25" customHeight="1" thickBot="1" x14ac:dyDescent="0.35">
      <c r="A40" s="308" t="s">
        <v>374</v>
      </c>
      <c r="B40" s="519" t="e">
        <f>#REF!</f>
        <v>#REF!</v>
      </c>
      <c r="C40" s="1383" t="s">
        <v>3</v>
      </c>
      <c r="D40" s="1383"/>
      <c r="E40" s="322" t="s">
        <v>383</v>
      </c>
      <c r="F40" s="228" t="e">
        <v>#REF!</v>
      </c>
      <c r="G40" s="322">
        <v>0.74</v>
      </c>
      <c r="H40" s="222" t="e">
        <f t="shared" ref="H40:H50" si="57">F40*G40</f>
        <v>#REF!</v>
      </c>
      <c r="I40" s="222" t="e">
        <v>#REF!</v>
      </c>
      <c r="J40" s="278" t="e">
        <v>#REF!</v>
      </c>
      <c r="K40" s="269" t="e">
        <f>'тарифы 2018 (1)'!K62</f>
        <v>#REF!</v>
      </c>
      <c r="L40" s="173" t="e">
        <f>ROUND(#REF!*$L$14,2)</f>
        <v>#REF!</v>
      </c>
      <c r="M40" s="173" t="e">
        <f>ROUND(#REF!*$L$14,2)</f>
        <v>#REF!</v>
      </c>
      <c r="N40" s="173" t="e">
        <f>ROUND(#REF!*$L$14,2)</f>
        <v>#REF!</v>
      </c>
      <c r="O40" s="173" t="e">
        <f>ROUND(#REF!*$L$14,2)</f>
        <v>#REF!</v>
      </c>
      <c r="P40" s="173" t="e">
        <f>ROUND(#REF!*$L$14,2)</f>
        <v>#REF!</v>
      </c>
      <c r="Q40" s="173" t="e">
        <f>ROUND(#REF!*$L$14,2)</f>
        <v>#REF!</v>
      </c>
      <c r="R40" s="173" t="e">
        <f>ROUND(#REF!*$L$14,2)</f>
        <v>#REF!</v>
      </c>
      <c r="S40" s="173" t="e">
        <f>ROUND(#REF!*$L$14,2)</f>
        <v>#REF!</v>
      </c>
      <c r="T40" s="173" t="e">
        <f>ROUND(#REF!*$L$14,2)</f>
        <v>#REF!</v>
      </c>
      <c r="U40" s="173" t="e">
        <f>ROUND(#REF!*$L$14,2)</f>
        <v>#REF!</v>
      </c>
      <c r="V40" s="173" t="e">
        <f>ROUND(#REF!*$L$14,2)</f>
        <v>#REF!</v>
      </c>
      <c r="W40" s="173" t="e">
        <f>ROUND(#REF!*$L$14,2)</f>
        <v>#REF!</v>
      </c>
      <c r="X40" s="173" t="e">
        <f>ROUND(#REF!*$L$14,2)</f>
        <v>#REF!</v>
      </c>
      <c r="Y40" s="173" t="e">
        <f>ROUND(#REF!*$L$14,2)</f>
        <v>#REF!</v>
      </c>
      <c r="Z40" s="173" t="e">
        <f>ROUND(#REF!*$L$14,2)</f>
        <v>#REF!</v>
      </c>
      <c r="AA40" s="173" t="e">
        <f>ROUND(#REF!*$L$14,2)</f>
        <v>#REF!</v>
      </c>
      <c r="AB40" s="173" t="e">
        <f>ROUND(#REF!*$L$14,2)</f>
        <v>#REF!</v>
      </c>
      <c r="AC40" s="173" t="e">
        <f>ROUND(#REF!*$L$14,2)</f>
        <v>#REF!</v>
      </c>
      <c r="AD40" s="173" t="e">
        <f>ROUND(#REF!*$L$14,2)</f>
        <v>#REF!</v>
      </c>
      <c r="AE40" s="173" t="e">
        <f>ROUND(#REF!*$L$14,2)</f>
        <v>#REF!</v>
      </c>
      <c r="AF40" s="173" t="e">
        <f>ROUND(#REF!*$L$14,2)</f>
        <v>#REF!</v>
      </c>
      <c r="AG40" s="173" t="e">
        <f>ROUND(#REF!*$L$14,2)</f>
        <v>#REF!</v>
      </c>
      <c r="AH40" s="173" t="e">
        <f>ROUND(#REF!*$L$14,2)</f>
        <v>#REF!</v>
      </c>
      <c r="AI40" s="173" t="e">
        <f>ROUND(#REF!*$L$14,2)</f>
        <v>#REF!</v>
      </c>
      <c r="AJ40" s="173" t="e">
        <f>ROUND(#REF!*$L$14,2)</f>
        <v>#REF!</v>
      </c>
      <c r="AK40" s="173" t="e">
        <f>ROUND(#REF!*$L$14,2)</f>
        <v>#REF!</v>
      </c>
      <c r="AL40" s="173" t="e">
        <f>ROUND(#REF!*$L$14,2)</f>
        <v>#REF!</v>
      </c>
      <c r="AM40" s="173" t="e">
        <f>ROUND(#REF!*$L$14,2)</f>
        <v>#REF!</v>
      </c>
      <c r="AN40" s="173" t="e">
        <f>ROUND(#REF!*$L$14,2)</f>
        <v>#REF!</v>
      </c>
      <c r="AO40" s="173" t="e">
        <f>ROUND(#REF!*$L$14,2)</f>
        <v>#REF!</v>
      </c>
      <c r="AP40" s="325" t="e">
        <f t="shared" si="1"/>
        <v>#REF!</v>
      </c>
      <c r="AQ40" s="346"/>
      <c r="AR40" s="343" t="e">
        <f t="shared" si="4"/>
        <v>#REF!</v>
      </c>
      <c r="AS40" s="343" t="e">
        <f t="shared" si="5"/>
        <v>#REF!</v>
      </c>
      <c r="AT40" s="343" t="e">
        <f t="shared" si="6"/>
        <v>#REF!</v>
      </c>
      <c r="AU40" s="343" t="e">
        <f t="shared" si="7"/>
        <v>#REF!</v>
      </c>
      <c r="AV40" s="343" t="e">
        <f t="shared" si="8"/>
        <v>#REF!</v>
      </c>
      <c r="AW40" s="343" t="e">
        <f t="shared" si="9"/>
        <v>#REF!</v>
      </c>
      <c r="AX40" s="343" t="e">
        <f t="shared" si="10"/>
        <v>#REF!</v>
      </c>
      <c r="AY40" s="343" t="e">
        <f t="shared" si="11"/>
        <v>#REF!</v>
      </c>
      <c r="AZ40" s="343" t="e">
        <f t="shared" si="12"/>
        <v>#REF!</v>
      </c>
      <c r="BA40" s="343" t="e">
        <f t="shared" si="13"/>
        <v>#REF!</v>
      </c>
      <c r="BB40" s="343" t="e">
        <f t="shared" si="14"/>
        <v>#REF!</v>
      </c>
      <c r="BC40" s="343" t="e">
        <f t="shared" si="15"/>
        <v>#REF!</v>
      </c>
      <c r="BD40" s="343" t="e">
        <f t="shared" si="16"/>
        <v>#REF!</v>
      </c>
      <c r="BE40" s="343" t="e">
        <f t="shared" si="17"/>
        <v>#REF!</v>
      </c>
      <c r="BF40" s="343" t="e">
        <f t="shared" si="18"/>
        <v>#REF!</v>
      </c>
      <c r="BG40" s="343" t="e">
        <f t="shared" si="19"/>
        <v>#REF!</v>
      </c>
      <c r="BH40" s="343" t="e">
        <f t="shared" si="20"/>
        <v>#REF!</v>
      </c>
      <c r="BI40" s="343" t="e">
        <f t="shared" si="21"/>
        <v>#REF!</v>
      </c>
      <c r="BJ40" s="343" t="e">
        <f t="shared" si="22"/>
        <v>#REF!</v>
      </c>
      <c r="BK40" s="343" t="e">
        <f t="shared" si="23"/>
        <v>#REF!</v>
      </c>
      <c r="BL40" s="343" t="e">
        <f t="shared" si="24"/>
        <v>#REF!</v>
      </c>
      <c r="BM40" s="343" t="e">
        <f t="shared" si="25"/>
        <v>#REF!</v>
      </c>
      <c r="BN40" s="343" t="e">
        <f t="shared" si="26"/>
        <v>#REF!</v>
      </c>
      <c r="BO40" s="343" t="e">
        <f t="shared" si="27"/>
        <v>#REF!</v>
      </c>
      <c r="BP40" s="343" t="e">
        <f t="shared" si="28"/>
        <v>#REF!</v>
      </c>
      <c r="BQ40" s="343" t="e">
        <f t="shared" si="29"/>
        <v>#REF!</v>
      </c>
      <c r="BR40" s="343" t="e">
        <f t="shared" si="30"/>
        <v>#REF!</v>
      </c>
      <c r="BS40" s="343" t="e">
        <f t="shared" si="31"/>
        <v>#REF!</v>
      </c>
      <c r="BT40" s="343" t="e">
        <f t="shared" si="32"/>
        <v>#REF!</v>
      </c>
      <c r="BU40" s="346"/>
      <c r="BV40" s="173" t="e">
        <f>L40/$K$40</f>
        <v>#REF!</v>
      </c>
      <c r="BW40" s="173" t="e">
        <f t="shared" ref="BW40:CY40" si="58">M40/$K$40</f>
        <v>#REF!</v>
      </c>
      <c r="BX40" s="173" t="e">
        <f t="shared" si="58"/>
        <v>#REF!</v>
      </c>
      <c r="BY40" s="173" t="e">
        <f t="shared" si="58"/>
        <v>#REF!</v>
      </c>
      <c r="BZ40" s="173" t="e">
        <f t="shared" si="58"/>
        <v>#REF!</v>
      </c>
      <c r="CA40" s="173" t="e">
        <f t="shared" si="58"/>
        <v>#REF!</v>
      </c>
      <c r="CB40" s="173" t="e">
        <f t="shared" si="58"/>
        <v>#REF!</v>
      </c>
      <c r="CC40" s="173" t="e">
        <f t="shared" si="58"/>
        <v>#REF!</v>
      </c>
      <c r="CD40" s="173" t="e">
        <f t="shared" si="58"/>
        <v>#REF!</v>
      </c>
      <c r="CE40" s="173" t="e">
        <f t="shared" si="58"/>
        <v>#REF!</v>
      </c>
      <c r="CF40" s="173" t="e">
        <f t="shared" si="58"/>
        <v>#REF!</v>
      </c>
      <c r="CG40" s="173" t="e">
        <f t="shared" si="58"/>
        <v>#REF!</v>
      </c>
      <c r="CH40" s="173" t="e">
        <f t="shared" si="58"/>
        <v>#REF!</v>
      </c>
      <c r="CI40" s="173" t="e">
        <f t="shared" si="58"/>
        <v>#REF!</v>
      </c>
      <c r="CJ40" s="173" t="e">
        <f t="shared" si="58"/>
        <v>#REF!</v>
      </c>
      <c r="CK40" s="173" t="e">
        <f t="shared" si="58"/>
        <v>#REF!</v>
      </c>
      <c r="CL40" s="173" t="e">
        <f t="shared" si="58"/>
        <v>#REF!</v>
      </c>
      <c r="CM40" s="173" t="e">
        <f t="shared" si="58"/>
        <v>#REF!</v>
      </c>
      <c r="CN40" s="173" t="e">
        <f t="shared" si="58"/>
        <v>#REF!</v>
      </c>
      <c r="CO40" s="173" t="e">
        <f t="shared" si="58"/>
        <v>#REF!</v>
      </c>
      <c r="CP40" s="173" t="e">
        <f t="shared" si="58"/>
        <v>#REF!</v>
      </c>
      <c r="CQ40" s="173" t="e">
        <f t="shared" si="58"/>
        <v>#REF!</v>
      </c>
      <c r="CR40" s="173" t="e">
        <f t="shared" si="58"/>
        <v>#REF!</v>
      </c>
      <c r="CS40" s="173" t="e">
        <f t="shared" si="58"/>
        <v>#REF!</v>
      </c>
      <c r="CT40" s="173" t="e">
        <f t="shared" si="58"/>
        <v>#REF!</v>
      </c>
      <c r="CU40" s="173" t="e">
        <f t="shared" si="58"/>
        <v>#REF!</v>
      </c>
      <c r="CV40" s="173" t="e">
        <f t="shared" si="58"/>
        <v>#REF!</v>
      </c>
      <c r="CW40" s="173" t="e">
        <f t="shared" si="58"/>
        <v>#REF!</v>
      </c>
      <c r="CX40" s="173" t="e">
        <f t="shared" si="58"/>
        <v>#REF!</v>
      </c>
      <c r="CY40" s="173" t="e">
        <f t="shared" si="58"/>
        <v>#REF!</v>
      </c>
    </row>
    <row r="41" spans="1:103" s="195" customFormat="1" ht="47.25" customHeight="1" thickBot="1" x14ac:dyDescent="0.35">
      <c r="A41" s="384" t="s">
        <v>375</v>
      </c>
      <c r="B41" s="520" t="e">
        <f>#REF!</f>
        <v>#REF!</v>
      </c>
      <c r="C41" s="1390" t="s">
        <v>3</v>
      </c>
      <c r="D41" s="1390"/>
      <c r="E41" s="323" t="s">
        <v>8</v>
      </c>
      <c r="F41" s="224" t="e">
        <v>#REF!</v>
      </c>
      <c r="G41" s="323">
        <v>0.86</v>
      </c>
      <c r="H41" s="206" t="e">
        <f t="shared" si="57"/>
        <v>#REF!</v>
      </c>
      <c r="I41" s="206" t="e">
        <v>#REF!</v>
      </c>
      <c r="J41" s="274" t="e">
        <v>#REF!</v>
      </c>
      <c r="K41" s="269" t="e">
        <f>'тарифы 2018 (1)'!K63</f>
        <v>#REF!</v>
      </c>
      <c r="L41" s="173" t="e">
        <f>ROUND(#REF!*$L$14,2)</f>
        <v>#REF!</v>
      </c>
      <c r="M41" s="173" t="e">
        <f>ROUND(#REF!*$L$14,2)</f>
        <v>#REF!</v>
      </c>
      <c r="N41" s="173" t="e">
        <f>ROUND(#REF!*$L$14,2)</f>
        <v>#REF!</v>
      </c>
      <c r="O41" s="173" t="e">
        <f>ROUND(#REF!*$L$14,2)</f>
        <v>#REF!</v>
      </c>
      <c r="P41" s="173" t="e">
        <f>ROUND(#REF!*$L$14,2)</f>
        <v>#REF!</v>
      </c>
      <c r="Q41" s="173" t="e">
        <f>ROUND(#REF!*$L$14,2)</f>
        <v>#REF!</v>
      </c>
      <c r="R41" s="173" t="e">
        <f>ROUND(#REF!*$L$14,2)</f>
        <v>#REF!</v>
      </c>
      <c r="S41" s="173" t="e">
        <f>ROUND(#REF!*$L$14,2)</f>
        <v>#REF!</v>
      </c>
      <c r="T41" s="173" t="e">
        <f>ROUND(#REF!*$L$14,2)</f>
        <v>#REF!</v>
      </c>
      <c r="U41" s="173" t="e">
        <f>ROUND(#REF!*$L$14,2)</f>
        <v>#REF!</v>
      </c>
      <c r="V41" s="173" t="e">
        <f>ROUND(#REF!*$L$14,2)</f>
        <v>#REF!</v>
      </c>
      <c r="W41" s="173" t="e">
        <f>ROUND(#REF!*$L$14,2)</f>
        <v>#REF!</v>
      </c>
      <c r="X41" s="173" t="e">
        <f>ROUND(#REF!*$L$14,2)</f>
        <v>#REF!</v>
      </c>
      <c r="Y41" s="173" t="e">
        <f>ROUND(#REF!*$L$14,2)</f>
        <v>#REF!</v>
      </c>
      <c r="Z41" s="173" t="e">
        <f>ROUND(#REF!*$L$14,2)</f>
        <v>#REF!</v>
      </c>
      <c r="AA41" s="173" t="e">
        <f>ROUND(#REF!*$L$14,2)</f>
        <v>#REF!</v>
      </c>
      <c r="AB41" s="173" t="e">
        <f>ROUND(#REF!*$L$14,2)</f>
        <v>#REF!</v>
      </c>
      <c r="AC41" s="173" t="e">
        <f>ROUND(#REF!*$L$14,2)</f>
        <v>#REF!</v>
      </c>
      <c r="AD41" s="173" t="e">
        <f>ROUND(#REF!*$L$14,2)</f>
        <v>#REF!</v>
      </c>
      <c r="AE41" s="173" t="e">
        <f>ROUND(#REF!*$L$14,2)</f>
        <v>#REF!</v>
      </c>
      <c r="AF41" s="173" t="e">
        <f>ROUND(#REF!*$L$14,2)</f>
        <v>#REF!</v>
      </c>
      <c r="AG41" s="173" t="e">
        <f>ROUND(#REF!*$L$14,2)</f>
        <v>#REF!</v>
      </c>
      <c r="AH41" s="173" t="e">
        <f>ROUND(#REF!*$L$14,2)</f>
        <v>#REF!</v>
      </c>
      <c r="AI41" s="173" t="e">
        <f>ROUND(#REF!*$L$14,2)</f>
        <v>#REF!</v>
      </c>
      <c r="AJ41" s="173" t="e">
        <f>ROUND(#REF!*$L$14,2)</f>
        <v>#REF!</v>
      </c>
      <c r="AK41" s="173" t="e">
        <f>ROUND(#REF!*$L$14,2)</f>
        <v>#REF!</v>
      </c>
      <c r="AL41" s="173" t="e">
        <f>ROUND(#REF!*$L$14,2)</f>
        <v>#REF!</v>
      </c>
      <c r="AM41" s="173" t="e">
        <f>ROUND(#REF!*$L$14,2)</f>
        <v>#REF!</v>
      </c>
      <c r="AN41" s="173" t="e">
        <f>ROUND(#REF!*$L$14,2)</f>
        <v>#REF!</v>
      </c>
      <c r="AO41" s="173" t="e">
        <f>ROUND(#REF!*$L$14,2)</f>
        <v>#REF!</v>
      </c>
      <c r="AP41" s="325" t="e">
        <f t="shared" si="1"/>
        <v>#REF!</v>
      </c>
      <c r="AQ41" s="346"/>
      <c r="AR41" s="343" t="e">
        <f t="shared" si="4"/>
        <v>#REF!</v>
      </c>
      <c r="AS41" s="343" t="e">
        <f t="shared" si="5"/>
        <v>#REF!</v>
      </c>
      <c r="AT41" s="343" t="e">
        <f t="shared" si="6"/>
        <v>#REF!</v>
      </c>
      <c r="AU41" s="343" t="e">
        <f t="shared" si="7"/>
        <v>#REF!</v>
      </c>
      <c r="AV41" s="343" t="e">
        <f t="shared" si="8"/>
        <v>#REF!</v>
      </c>
      <c r="AW41" s="343" t="e">
        <f t="shared" si="9"/>
        <v>#REF!</v>
      </c>
      <c r="AX41" s="343" t="e">
        <f t="shared" si="10"/>
        <v>#REF!</v>
      </c>
      <c r="AY41" s="343" t="e">
        <f t="shared" si="11"/>
        <v>#REF!</v>
      </c>
      <c r="AZ41" s="343" t="e">
        <f t="shared" si="12"/>
        <v>#REF!</v>
      </c>
      <c r="BA41" s="343" t="e">
        <f t="shared" si="13"/>
        <v>#REF!</v>
      </c>
      <c r="BB41" s="343" t="e">
        <f t="shared" si="14"/>
        <v>#REF!</v>
      </c>
      <c r="BC41" s="343" t="e">
        <f t="shared" si="15"/>
        <v>#REF!</v>
      </c>
      <c r="BD41" s="343" t="e">
        <f t="shared" si="16"/>
        <v>#REF!</v>
      </c>
      <c r="BE41" s="343" t="e">
        <f t="shared" si="17"/>
        <v>#REF!</v>
      </c>
      <c r="BF41" s="343" t="e">
        <f t="shared" si="18"/>
        <v>#REF!</v>
      </c>
      <c r="BG41" s="343" t="e">
        <f t="shared" si="19"/>
        <v>#REF!</v>
      </c>
      <c r="BH41" s="343" t="e">
        <f t="shared" si="20"/>
        <v>#REF!</v>
      </c>
      <c r="BI41" s="343" t="e">
        <f t="shared" si="21"/>
        <v>#REF!</v>
      </c>
      <c r="BJ41" s="343" t="e">
        <f t="shared" si="22"/>
        <v>#REF!</v>
      </c>
      <c r="BK41" s="343" t="e">
        <f t="shared" si="23"/>
        <v>#REF!</v>
      </c>
      <c r="BL41" s="343" t="e">
        <f t="shared" si="24"/>
        <v>#REF!</v>
      </c>
      <c r="BM41" s="343" t="e">
        <f t="shared" si="25"/>
        <v>#REF!</v>
      </c>
      <c r="BN41" s="343" t="e">
        <f t="shared" si="26"/>
        <v>#REF!</v>
      </c>
      <c r="BO41" s="343" t="e">
        <f t="shared" si="27"/>
        <v>#REF!</v>
      </c>
      <c r="BP41" s="343" t="e">
        <f t="shared" si="28"/>
        <v>#REF!</v>
      </c>
      <c r="BQ41" s="343" t="e">
        <f t="shared" si="29"/>
        <v>#REF!</v>
      </c>
      <c r="BR41" s="343" t="e">
        <f t="shared" si="30"/>
        <v>#REF!</v>
      </c>
      <c r="BS41" s="343" t="e">
        <f t="shared" si="31"/>
        <v>#REF!</v>
      </c>
      <c r="BT41" s="343" t="e">
        <f t="shared" si="32"/>
        <v>#REF!</v>
      </c>
      <c r="BU41" s="346"/>
      <c r="BV41" s="173" t="e">
        <f>L41/$K$41</f>
        <v>#REF!</v>
      </c>
      <c r="BW41" s="173" t="e">
        <f t="shared" ref="BW41:CY41" si="59">M41/$K$41</f>
        <v>#REF!</v>
      </c>
      <c r="BX41" s="173" t="e">
        <f t="shared" si="59"/>
        <v>#REF!</v>
      </c>
      <c r="BY41" s="173" t="e">
        <f t="shared" si="59"/>
        <v>#REF!</v>
      </c>
      <c r="BZ41" s="173" t="e">
        <f t="shared" si="59"/>
        <v>#REF!</v>
      </c>
      <c r="CA41" s="173" t="e">
        <f t="shared" si="59"/>
        <v>#REF!</v>
      </c>
      <c r="CB41" s="173" t="e">
        <f t="shared" si="59"/>
        <v>#REF!</v>
      </c>
      <c r="CC41" s="173" t="e">
        <f t="shared" si="59"/>
        <v>#REF!</v>
      </c>
      <c r="CD41" s="173" t="e">
        <f t="shared" si="59"/>
        <v>#REF!</v>
      </c>
      <c r="CE41" s="173" t="e">
        <f t="shared" si="59"/>
        <v>#REF!</v>
      </c>
      <c r="CF41" s="173" t="e">
        <f t="shared" si="59"/>
        <v>#REF!</v>
      </c>
      <c r="CG41" s="173" t="e">
        <f t="shared" si="59"/>
        <v>#REF!</v>
      </c>
      <c r="CH41" s="173" t="e">
        <f t="shared" si="59"/>
        <v>#REF!</v>
      </c>
      <c r="CI41" s="173" t="e">
        <f t="shared" si="59"/>
        <v>#REF!</v>
      </c>
      <c r="CJ41" s="173" t="e">
        <f t="shared" si="59"/>
        <v>#REF!</v>
      </c>
      <c r="CK41" s="173" t="e">
        <f t="shared" si="59"/>
        <v>#REF!</v>
      </c>
      <c r="CL41" s="173" t="e">
        <f t="shared" si="59"/>
        <v>#REF!</v>
      </c>
      <c r="CM41" s="173" t="e">
        <f t="shared" si="59"/>
        <v>#REF!</v>
      </c>
      <c r="CN41" s="173" t="e">
        <f t="shared" si="59"/>
        <v>#REF!</v>
      </c>
      <c r="CO41" s="173" t="e">
        <f t="shared" si="59"/>
        <v>#REF!</v>
      </c>
      <c r="CP41" s="173" t="e">
        <f t="shared" si="59"/>
        <v>#REF!</v>
      </c>
      <c r="CQ41" s="173" t="e">
        <f t="shared" si="59"/>
        <v>#REF!</v>
      </c>
      <c r="CR41" s="173" t="e">
        <f t="shared" si="59"/>
        <v>#REF!</v>
      </c>
      <c r="CS41" s="173" t="e">
        <f t="shared" si="59"/>
        <v>#REF!</v>
      </c>
      <c r="CT41" s="173" t="e">
        <f t="shared" si="59"/>
        <v>#REF!</v>
      </c>
      <c r="CU41" s="173" t="e">
        <f t="shared" si="59"/>
        <v>#REF!</v>
      </c>
      <c r="CV41" s="173" t="e">
        <f t="shared" si="59"/>
        <v>#REF!</v>
      </c>
      <c r="CW41" s="173" t="e">
        <f t="shared" si="59"/>
        <v>#REF!</v>
      </c>
      <c r="CX41" s="173" t="e">
        <f t="shared" si="59"/>
        <v>#REF!</v>
      </c>
      <c r="CY41" s="173" t="e">
        <f t="shared" si="59"/>
        <v>#REF!</v>
      </c>
    </row>
    <row r="42" spans="1:103" s="195" customFormat="1" ht="47.25" customHeight="1" thickBot="1" x14ac:dyDescent="0.35">
      <c r="A42" s="308" t="s">
        <v>376</v>
      </c>
      <c r="B42" s="519" t="e">
        <f>#REF!</f>
        <v>#REF!</v>
      </c>
      <c r="C42" s="1383" t="s">
        <v>3</v>
      </c>
      <c r="D42" s="1383"/>
      <c r="E42" s="322" t="s">
        <v>8</v>
      </c>
      <c r="F42" s="228" t="e">
        <v>#REF!</v>
      </c>
      <c r="G42" s="322">
        <v>0.98</v>
      </c>
      <c r="H42" s="222" t="e">
        <f t="shared" si="57"/>
        <v>#REF!</v>
      </c>
      <c r="I42" s="222" t="e">
        <v>#REF!</v>
      </c>
      <c r="J42" s="278" t="e">
        <v>#REF!</v>
      </c>
      <c r="K42" s="269" t="e">
        <f>'тарифы 2018 (1)'!K64</f>
        <v>#REF!</v>
      </c>
      <c r="L42" s="173" t="e">
        <f>ROUND(#REF!*$L$14,2)</f>
        <v>#REF!</v>
      </c>
      <c r="M42" s="173" t="e">
        <f>ROUND(#REF!*$L$14,2)</f>
        <v>#REF!</v>
      </c>
      <c r="N42" s="173" t="e">
        <f>ROUND(#REF!*$L$14,2)</f>
        <v>#REF!</v>
      </c>
      <c r="O42" s="173" t="e">
        <f>ROUND(#REF!*$L$14,2)</f>
        <v>#REF!</v>
      </c>
      <c r="P42" s="173" t="e">
        <f>ROUND(#REF!*$L$14,2)</f>
        <v>#REF!</v>
      </c>
      <c r="Q42" s="173" t="e">
        <f>ROUND(#REF!*$L$14,2)</f>
        <v>#REF!</v>
      </c>
      <c r="R42" s="173" t="e">
        <f>ROUND(#REF!*$L$14,2)</f>
        <v>#REF!</v>
      </c>
      <c r="S42" s="173" t="e">
        <f>ROUND(#REF!*$L$14,2)</f>
        <v>#REF!</v>
      </c>
      <c r="T42" s="173" t="e">
        <f>ROUND(#REF!*$L$14,2)</f>
        <v>#REF!</v>
      </c>
      <c r="U42" s="173" t="e">
        <f>ROUND(#REF!*$L$14,2)</f>
        <v>#REF!</v>
      </c>
      <c r="V42" s="173" t="e">
        <f>ROUND(#REF!*$L$14,2)</f>
        <v>#REF!</v>
      </c>
      <c r="W42" s="173" t="e">
        <f>ROUND(#REF!*$L$14,2)</f>
        <v>#REF!</v>
      </c>
      <c r="X42" s="173" t="e">
        <f>ROUND(#REF!*$L$14,2)</f>
        <v>#REF!</v>
      </c>
      <c r="Y42" s="173" t="e">
        <f>ROUND(#REF!*$L$14,2)</f>
        <v>#REF!</v>
      </c>
      <c r="Z42" s="173" t="e">
        <f>ROUND(#REF!*$L$14,2)</f>
        <v>#REF!</v>
      </c>
      <c r="AA42" s="173" t="e">
        <f>ROUND(#REF!*$L$14,2)</f>
        <v>#REF!</v>
      </c>
      <c r="AB42" s="173" t="e">
        <f>ROUND(#REF!*$L$14,2)</f>
        <v>#REF!</v>
      </c>
      <c r="AC42" s="173" t="e">
        <f>ROUND(#REF!*$L$14,2)</f>
        <v>#REF!</v>
      </c>
      <c r="AD42" s="173" t="e">
        <f>ROUND(#REF!*$L$14,2)</f>
        <v>#REF!</v>
      </c>
      <c r="AE42" s="173" t="e">
        <f>ROUND(#REF!*$L$14,2)</f>
        <v>#REF!</v>
      </c>
      <c r="AF42" s="173" t="e">
        <f>ROUND(#REF!*$L$14,2)</f>
        <v>#REF!</v>
      </c>
      <c r="AG42" s="173" t="e">
        <f>ROUND(#REF!*$L$14,2)</f>
        <v>#REF!</v>
      </c>
      <c r="AH42" s="173" t="e">
        <f>ROUND(#REF!*$L$14,2)</f>
        <v>#REF!</v>
      </c>
      <c r="AI42" s="173" t="e">
        <f>ROUND(#REF!*$L$14,2)</f>
        <v>#REF!</v>
      </c>
      <c r="AJ42" s="173" t="e">
        <f>ROUND(#REF!*$L$14,2)</f>
        <v>#REF!</v>
      </c>
      <c r="AK42" s="173" t="e">
        <f>ROUND(#REF!*$L$14,2)</f>
        <v>#REF!</v>
      </c>
      <c r="AL42" s="173" t="e">
        <f>ROUND(#REF!*$L$14,2)</f>
        <v>#REF!</v>
      </c>
      <c r="AM42" s="173" t="e">
        <f>ROUND(#REF!*$L$14,2)</f>
        <v>#REF!</v>
      </c>
      <c r="AN42" s="173" t="e">
        <f>ROUND(#REF!*$L$14,2)</f>
        <v>#REF!</v>
      </c>
      <c r="AO42" s="173" t="e">
        <f>ROUND(#REF!*$L$14,2)</f>
        <v>#REF!</v>
      </c>
      <c r="AP42" s="325" t="e">
        <f t="shared" si="1"/>
        <v>#REF!</v>
      </c>
      <c r="AQ42" s="346"/>
      <c r="AR42" s="343" t="e">
        <f t="shared" si="4"/>
        <v>#REF!</v>
      </c>
      <c r="AS42" s="343" t="e">
        <f t="shared" si="5"/>
        <v>#REF!</v>
      </c>
      <c r="AT42" s="343" t="e">
        <f t="shared" si="6"/>
        <v>#REF!</v>
      </c>
      <c r="AU42" s="343" t="e">
        <f t="shared" si="7"/>
        <v>#REF!</v>
      </c>
      <c r="AV42" s="343" t="e">
        <f t="shared" si="8"/>
        <v>#REF!</v>
      </c>
      <c r="AW42" s="343" t="e">
        <f t="shared" si="9"/>
        <v>#REF!</v>
      </c>
      <c r="AX42" s="343" t="e">
        <f t="shared" si="10"/>
        <v>#REF!</v>
      </c>
      <c r="AY42" s="343" t="e">
        <f t="shared" si="11"/>
        <v>#REF!</v>
      </c>
      <c r="AZ42" s="343" t="e">
        <f t="shared" si="12"/>
        <v>#REF!</v>
      </c>
      <c r="BA42" s="343" t="e">
        <f t="shared" si="13"/>
        <v>#REF!</v>
      </c>
      <c r="BB42" s="343" t="e">
        <f t="shared" si="14"/>
        <v>#REF!</v>
      </c>
      <c r="BC42" s="343" t="e">
        <f t="shared" si="15"/>
        <v>#REF!</v>
      </c>
      <c r="BD42" s="343" t="e">
        <f t="shared" si="16"/>
        <v>#REF!</v>
      </c>
      <c r="BE42" s="343" t="e">
        <f t="shared" si="17"/>
        <v>#REF!</v>
      </c>
      <c r="BF42" s="343" t="e">
        <f t="shared" si="18"/>
        <v>#REF!</v>
      </c>
      <c r="BG42" s="343" t="e">
        <f t="shared" si="19"/>
        <v>#REF!</v>
      </c>
      <c r="BH42" s="343" t="e">
        <f t="shared" si="20"/>
        <v>#REF!</v>
      </c>
      <c r="BI42" s="343" t="e">
        <f t="shared" si="21"/>
        <v>#REF!</v>
      </c>
      <c r="BJ42" s="343" t="e">
        <f t="shared" si="22"/>
        <v>#REF!</v>
      </c>
      <c r="BK42" s="343" t="e">
        <f t="shared" si="23"/>
        <v>#REF!</v>
      </c>
      <c r="BL42" s="343" t="e">
        <f t="shared" si="24"/>
        <v>#REF!</v>
      </c>
      <c r="BM42" s="343" t="e">
        <f t="shared" si="25"/>
        <v>#REF!</v>
      </c>
      <c r="BN42" s="343" t="e">
        <f t="shared" si="26"/>
        <v>#REF!</v>
      </c>
      <c r="BO42" s="343" t="e">
        <f t="shared" si="27"/>
        <v>#REF!</v>
      </c>
      <c r="BP42" s="343" t="e">
        <f t="shared" si="28"/>
        <v>#REF!</v>
      </c>
      <c r="BQ42" s="343" t="e">
        <f t="shared" si="29"/>
        <v>#REF!</v>
      </c>
      <c r="BR42" s="343" t="e">
        <f t="shared" si="30"/>
        <v>#REF!</v>
      </c>
      <c r="BS42" s="343" t="e">
        <f t="shared" si="31"/>
        <v>#REF!</v>
      </c>
      <c r="BT42" s="343" t="e">
        <f t="shared" si="32"/>
        <v>#REF!</v>
      </c>
      <c r="BU42" s="346"/>
      <c r="BV42" s="173" t="e">
        <f>L42/$K$42</f>
        <v>#REF!</v>
      </c>
      <c r="BW42" s="173" t="e">
        <f t="shared" ref="BW42:CY42" si="60">M42/$K$42</f>
        <v>#REF!</v>
      </c>
      <c r="BX42" s="173" t="e">
        <f t="shared" si="60"/>
        <v>#REF!</v>
      </c>
      <c r="BY42" s="173" t="e">
        <f t="shared" si="60"/>
        <v>#REF!</v>
      </c>
      <c r="BZ42" s="173" t="e">
        <f t="shared" si="60"/>
        <v>#REF!</v>
      </c>
      <c r="CA42" s="173" t="e">
        <f t="shared" si="60"/>
        <v>#REF!</v>
      </c>
      <c r="CB42" s="173" t="e">
        <f t="shared" si="60"/>
        <v>#REF!</v>
      </c>
      <c r="CC42" s="173" t="e">
        <f t="shared" si="60"/>
        <v>#REF!</v>
      </c>
      <c r="CD42" s="173" t="e">
        <f t="shared" si="60"/>
        <v>#REF!</v>
      </c>
      <c r="CE42" s="173" t="e">
        <f t="shared" si="60"/>
        <v>#REF!</v>
      </c>
      <c r="CF42" s="173" t="e">
        <f t="shared" si="60"/>
        <v>#REF!</v>
      </c>
      <c r="CG42" s="173" t="e">
        <f t="shared" si="60"/>
        <v>#REF!</v>
      </c>
      <c r="CH42" s="173" t="e">
        <f t="shared" si="60"/>
        <v>#REF!</v>
      </c>
      <c r="CI42" s="173" t="e">
        <f t="shared" si="60"/>
        <v>#REF!</v>
      </c>
      <c r="CJ42" s="173" t="e">
        <f t="shared" si="60"/>
        <v>#REF!</v>
      </c>
      <c r="CK42" s="173" t="e">
        <f t="shared" si="60"/>
        <v>#REF!</v>
      </c>
      <c r="CL42" s="173" t="e">
        <f t="shared" si="60"/>
        <v>#REF!</v>
      </c>
      <c r="CM42" s="173" t="e">
        <f t="shared" si="60"/>
        <v>#REF!</v>
      </c>
      <c r="CN42" s="173" t="e">
        <f t="shared" si="60"/>
        <v>#REF!</v>
      </c>
      <c r="CO42" s="173" t="e">
        <f t="shared" si="60"/>
        <v>#REF!</v>
      </c>
      <c r="CP42" s="173" t="e">
        <f t="shared" si="60"/>
        <v>#REF!</v>
      </c>
      <c r="CQ42" s="173" t="e">
        <f t="shared" si="60"/>
        <v>#REF!</v>
      </c>
      <c r="CR42" s="173" t="e">
        <f t="shared" si="60"/>
        <v>#REF!</v>
      </c>
      <c r="CS42" s="173" t="e">
        <f t="shared" si="60"/>
        <v>#REF!</v>
      </c>
      <c r="CT42" s="173" t="e">
        <f t="shared" si="60"/>
        <v>#REF!</v>
      </c>
      <c r="CU42" s="173" t="e">
        <f t="shared" si="60"/>
        <v>#REF!</v>
      </c>
      <c r="CV42" s="173" t="e">
        <f t="shared" si="60"/>
        <v>#REF!</v>
      </c>
      <c r="CW42" s="173" t="e">
        <f t="shared" si="60"/>
        <v>#REF!</v>
      </c>
      <c r="CX42" s="173" t="e">
        <f t="shared" si="60"/>
        <v>#REF!</v>
      </c>
      <c r="CY42" s="173" t="e">
        <f t="shared" si="60"/>
        <v>#REF!</v>
      </c>
    </row>
    <row r="43" spans="1:103" s="195" customFormat="1" ht="47.25" customHeight="1" thickBot="1" x14ac:dyDescent="0.35">
      <c r="A43" s="306">
        <v>27</v>
      </c>
      <c r="B43" s="516" t="e">
        <f>#REF!</f>
        <v>#REF!</v>
      </c>
      <c r="C43" s="1390" t="s">
        <v>3</v>
      </c>
      <c r="D43" s="1390"/>
      <c r="E43" s="319" t="s">
        <v>8</v>
      </c>
      <c r="F43" s="224" t="e">
        <v>#REF!</v>
      </c>
      <c r="G43" s="319">
        <v>0.74</v>
      </c>
      <c r="H43" s="206" t="e">
        <f t="shared" si="57"/>
        <v>#REF!</v>
      </c>
      <c r="I43" s="206" t="e">
        <v>#REF!</v>
      </c>
      <c r="J43" s="274" t="e">
        <v>#REF!</v>
      </c>
      <c r="K43" s="269" t="e">
        <f>'тарифы 2018 (1)'!K65</f>
        <v>#REF!</v>
      </c>
      <c r="L43" s="173" t="e">
        <f>ROUND(#REF!*$L$14,2)</f>
        <v>#REF!</v>
      </c>
      <c r="M43" s="173" t="e">
        <f>ROUND(#REF!*$L$14,2)</f>
        <v>#REF!</v>
      </c>
      <c r="N43" s="173" t="e">
        <f>ROUND(#REF!*$L$14,2)</f>
        <v>#REF!</v>
      </c>
      <c r="O43" s="173" t="e">
        <f>ROUND(#REF!*$L$14,2)</f>
        <v>#REF!</v>
      </c>
      <c r="P43" s="173" t="e">
        <f>ROUND(#REF!*$L$14,2)</f>
        <v>#REF!</v>
      </c>
      <c r="Q43" s="173" t="e">
        <f>ROUND(#REF!*$L$14,2)</f>
        <v>#REF!</v>
      </c>
      <c r="R43" s="173" t="e">
        <f>ROUND(#REF!*$L$14,2)</f>
        <v>#REF!</v>
      </c>
      <c r="S43" s="173" t="e">
        <f>ROUND(#REF!*$L$14,2)</f>
        <v>#REF!</v>
      </c>
      <c r="T43" s="173" t="e">
        <f>ROUND(#REF!*$L$14,2)</f>
        <v>#REF!</v>
      </c>
      <c r="U43" s="173" t="e">
        <f>ROUND(#REF!*$L$14,2)</f>
        <v>#REF!</v>
      </c>
      <c r="V43" s="173" t="e">
        <f>ROUND(#REF!*$L$14,2)</f>
        <v>#REF!</v>
      </c>
      <c r="W43" s="173" t="e">
        <f>ROUND(#REF!*$L$14,2)</f>
        <v>#REF!</v>
      </c>
      <c r="X43" s="173" t="e">
        <f>ROUND(#REF!*$L$14,2)</f>
        <v>#REF!</v>
      </c>
      <c r="Y43" s="173" t="e">
        <f>ROUND(#REF!*$L$14,2)</f>
        <v>#REF!</v>
      </c>
      <c r="Z43" s="173" t="e">
        <f>ROUND(#REF!*$L$14,2)</f>
        <v>#REF!</v>
      </c>
      <c r="AA43" s="173" t="e">
        <f>ROUND(#REF!*$L$14,2)</f>
        <v>#REF!</v>
      </c>
      <c r="AB43" s="173" t="e">
        <f>ROUND(#REF!*$L$14,2)</f>
        <v>#REF!</v>
      </c>
      <c r="AC43" s="173" t="e">
        <f>ROUND(#REF!*$L$14,2)</f>
        <v>#REF!</v>
      </c>
      <c r="AD43" s="173" t="e">
        <f>ROUND(#REF!*$L$14,2)</f>
        <v>#REF!</v>
      </c>
      <c r="AE43" s="173" t="e">
        <f>ROUND(#REF!*$L$14,2)</f>
        <v>#REF!</v>
      </c>
      <c r="AF43" s="173" t="e">
        <f>ROUND(#REF!*$L$14,2)</f>
        <v>#REF!</v>
      </c>
      <c r="AG43" s="173" t="e">
        <f>ROUND(#REF!*$L$14,2)</f>
        <v>#REF!</v>
      </c>
      <c r="AH43" s="173" t="e">
        <f>ROUND(#REF!*$L$14,2)</f>
        <v>#REF!</v>
      </c>
      <c r="AI43" s="173" t="e">
        <f>ROUND(#REF!*$L$14,2)</f>
        <v>#REF!</v>
      </c>
      <c r="AJ43" s="173" t="e">
        <f>ROUND(#REF!*$L$14,2)</f>
        <v>#REF!</v>
      </c>
      <c r="AK43" s="173" t="e">
        <f>ROUND(#REF!*$L$14,2)</f>
        <v>#REF!</v>
      </c>
      <c r="AL43" s="173" t="e">
        <f>ROUND(#REF!*$L$14,2)</f>
        <v>#REF!</v>
      </c>
      <c r="AM43" s="173" t="e">
        <f>ROUND(#REF!*$L$14,2)</f>
        <v>#REF!</v>
      </c>
      <c r="AN43" s="173" t="e">
        <f>ROUND(#REF!*$L$14,2)</f>
        <v>#REF!</v>
      </c>
      <c r="AO43" s="173" t="e">
        <f>ROUND(#REF!*$L$14,2)</f>
        <v>#REF!</v>
      </c>
      <c r="AP43" s="325" t="e">
        <f t="shared" si="1"/>
        <v>#REF!</v>
      </c>
      <c r="AQ43" s="346"/>
      <c r="AR43" s="343" t="e">
        <f t="shared" si="4"/>
        <v>#REF!</v>
      </c>
      <c r="AS43" s="343" t="e">
        <f t="shared" si="5"/>
        <v>#REF!</v>
      </c>
      <c r="AT43" s="343" t="e">
        <f t="shared" si="6"/>
        <v>#REF!</v>
      </c>
      <c r="AU43" s="343" t="e">
        <f t="shared" si="7"/>
        <v>#REF!</v>
      </c>
      <c r="AV43" s="343" t="e">
        <f t="shared" si="8"/>
        <v>#REF!</v>
      </c>
      <c r="AW43" s="343" t="e">
        <f t="shared" si="9"/>
        <v>#REF!</v>
      </c>
      <c r="AX43" s="343" t="e">
        <f t="shared" si="10"/>
        <v>#REF!</v>
      </c>
      <c r="AY43" s="343" t="e">
        <f t="shared" si="11"/>
        <v>#REF!</v>
      </c>
      <c r="AZ43" s="343" t="e">
        <f t="shared" si="12"/>
        <v>#REF!</v>
      </c>
      <c r="BA43" s="343" t="e">
        <f t="shared" si="13"/>
        <v>#REF!</v>
      </c>
      <c r="BB43" s="343" t="e">
        <f t="shared" si="14"/>
        <v>#REF!</v>
      </c>
      <c r="BC43" s="343" t="e">
        <f t="shared" si="15"/>
        <v>#REF!</v>
      </c>
      <c r="BD43" s="343" t="e">
        <f t="shared" si="16"/>
        <v>#REF!</v>
      </c>
      <c r="BE43" s="343" t="e">
        <f t="shared" si="17"/>
        <v>#REF!</v>
      </c>
      <c r="BF43" s="343" t="e">
        <f t="shared" si="18"/>
        <v>#REF!</v>
      </c>
      <c r="BG43" s="343" t="e">
        <f t="shared" si="19"/>
        <v>#REF!</v>
      </c>
      <c r="BH43" s="343" t="e">
        <f t="shared" si="20"/>
        <v>#REF!</v>
      </c>
      <c r="BI43" s="343" t="e">
        <f t="shared" si="21"/>
        <v>#REF!</v>
      </c>
      <c r="BJ43" s="343" t="e">
        <f t="shared" si="22"/>
        <v>#REF!</v>
      </c>
      <c r="BK43" s="343" t="e">
        <f t="shared" si="23"/>
        <v>#REF!</v>
      </c>
      <c r="BL43" s="343" t="e">
        <f t="shared" si="24"/>
        <v>#REF!</v>
      </c>
      <c r="BM43" s="343" t="e">
        <f t="shared" si="25"/>
        <v>#REF!</v>
      </c>
      <c r="BN43" s="343" t="e">
        <f t="shared" si="26"/>
        <v>#REF!</v>
      </c>
      <c r="BO43" s="343" t="e">
        <f t="shared" si="27"/>
        <v>#REF!</v>
      </c>
      <c r="BP43" s="343" t="e">
        <f t="shared" si="28"/>
        <v>#REF!</v>
      </c>
      <c r="BQ43" s="343" t="e">
        <f t="shared" si="29"/>
        <v>#REF!</v>
      </c>
      <c r="BR43" s="343" t="e">
        <f t="shared" si="30"/>
        <v>#REF!</v>
      </c>
      <c r="BS43" s="343" t="e">
        <f t="shared" si="31"/>
        <v>#REF!</v>
      </c>
      <c r="BT43" s="343" t="e">
        <f t="shared" si="32"/>
        <v>#REF!</v>
      </c>
      <c r="BU43" s="346"/>
      <c r="BV43" s="173" t="e">
        <f>L43/$K$43</f>
        <v>#REF!</v>
      </c>
      <c r="BW43" s="173" t="e">
        <f t="shared" ref="BW43:CY43" si="61">M43/$K$43</f>
        <v>#REF!</v>
      </c>
      <c r="BX43" s="173" t="e">
        <f t="shared" si="61"/>
        <v>#REF!</v>
      </c>
      <c r="BY43" s="173" t="e">
        <f t="shared" si="61"/>
        <v>#REF!</v>
      </c>
      <c r="BZ43" s="173" t="e">
        <f t="shared" si="61"/>
        <v>#REF!</v>
      </c>
      <c r="CA43" s="173" t="e">
        <f t="shared" si="61"/>
        <v>#REF!</v>
      </c>
      <c r="CB43" s="173" t="e">
        <f t="shared" si="61"/>
        <v>#REF!</v>
      </c>
      <c r="CC43" s="173" t="e">
        <f t="shared" si="61"/>
        <v>#REF!</v>
      </c>
      <c r="CD43" s="173" t="e">
        <f t="shared" si="61"/>
        <v>#REF!</v>
      </c>
      <c r="CE43" s="173" t="e">
        <f t="shared" si="61"/>
        <v>#REF!</v>
      </c>
      <c r="CF43" s="173" t="e">
        <f t="shared" si="61"/>
        <v>#REF!</v>
      </c>
      <c r="CG43" s="173" t="e">
        <f t="shared" si="61"/>
        <v>#REF!</v>
      </c>
      <c r="CH43" s="173" t="e">
        <f t="shared" si="61"/>
        <v>#REF!</v>
      </c>
      <c r="CI43" s="173" t="e">
        <f t="shared" si="61"/>
        <v>#REF!</v>
      </c>
      <c r="CJ43" s="173" t="e">
        <f t="shared" si="61"/>
        <v>#REF!</v>
      </c>
      <c r="CK43" s="173" t="e">
        <f t="shared" si="61"/>
        <v>#REF!</v>
      </c>
      <c r="CL43" s="173" t="e">
        <f t="shared" si="61"/>
        <v>#REF!</v>
      </c>
      <c r="CM43" s="173" t="e">
        <f t="shared" si="61"/>
        <v>#REF!</v>
      </c>
      <c r="CN43" s="173" t="e">
        <f t="shared" si="61"/>
        <v>#REF!</v>
      </c>
      <c r="CO43" s="173" t="e">
        <f t="shared" si="61"/>
        <v>#REF!</v>
      </c>
      <c r="CP43" s="173" t="e">
        <f t="shared" si="61"/>
        <v>#REF!</v>
      </c>
      <c r="CQ43" s="173" t="e">
        <f t="shared" si="61"/>
        <v>#REF!</v>
      </c>
      <c r="CR43" s="173" t="e">
        <f t="shared" si="61"/>
        <v>#REF!</v>
      </c>
      <c r="CS43" s="173" t="e">
        <f t="shared" si="61"/>
        <v>#REF!</v>
      </c>
      <c r="CT43" s="173" t="e">
        <f t="shared" si="61"/>
        <v>#REF!</v>
      </c>
      <c r="CU43" s="173" t="e">
        <f t="shared" si="61"/>
        <v>#REF!</v>
      </c>
      <c r="CV43" s="173" t="e">
        <f t="shared" si="61"/>
        <v>#REF!</v>
      </c>
      <c r="CW43" s="173" t="e">
        <f t="shared" si="61"/>
        <v>#REF!</v>
      </c>
      <c r="CX43" s="173" t="e">
        <f t="shared" si="61"/>
        <v>#REF!</v>
      </c>
      <c r="CY43" s="173" t="e">
        <f t="shared" si="61"/>
        <v>#REF!</v>
      </c>
    </row>
    <row r="44" spans="1:103" s="195" customFormat="1" ht="47.25" customHeight="1" thickBot="1" x14ac:dyDescent="0.35">
      <c r="A44" s="304">
        <v>28</v>
      </c>
      <c r="B44" s="515" t="e">
        <f>#REF!</f>
        <v>#REF!</v>
      </c>
      <c r="C44" s="1383" t="s">
        <v>3</v>
      </c>
      <c r="D44" s="1383"/>
      <c r="E44" s="320" t="s">
        <v>8</v>
      </c>
      <c r="F44" s="228" t="e">
        <v>#REF!</v>
      </c>
      <c r="G44" s="320">
        <v>0.45</v>
      </c>
      <c r="H44" s="222" t="e">
        <f t="shared" si="57"/>
        <v>#REF!</v>
      </c>
      <c r="I44" s="222" t="e">
        <v>#REF!</v>
      </c>
      <c r="J44" s="278" t="e">
        <v>#REF!</v>
      </c>
      <c r="K44" s="269" t="e">
        <f>'тарифы 2018 (1)'!K66</f>
        <v>#REF!</v>
      </c>
      <c r="L44" s="173" t="e">
        <f>ROUND(#REF!*$L$14,2)</f>
        <v>#REF!</v>
      </c>
      <c r="M44" s="173" t="e">
        <f>ROUND(#REF!*$L$14,2)</f>
        <v>#REF!</v>
      </c>
      <c r="N44" s="173" t="e">
        <f>ROUND(#REF!*$L$14,2)</f>
        <v>#REF!</v>
      </c>
      <c r="O44" s="173" t="e">
        <f>ROUND(#REF!*$L$14,2)</f>
        <v>#REF!</v>
      </c>
      <c r="P44" s="173" t="e">
        <f>ROUND(#REF!*$L$14,2)</f>
        <v>#REF!</v>
      </c>
      <c r="Q44" s="173" t="e">
        <f>ROUND(#REF!*$L$14,2)</f>
        <v>#REF!</v>
      </c>
      <c r="R44" s="173" t="e">
        <f>ROUND(#REF!*$L$14,2)</f>
        <v>#REF!</v>
      </c>
      <c r="S44" s="173" t="e">
        <f>ROUND(#REF!*$L$14,2)</f>
        <v>#REF!</v>
      </c>
      <c r="T44" s="173" t="e">
        <f>ROUND(#REF!*$L$14,2)</f>
        <v>#REF!</v>
      </c>
      <c r="U44" s="173" t="e">
        <f>ROUND(#REF!*$L$14,2)</f>
        <v>#REF!</v>
      </c>
      <c r="V44" s="173" t="e">
        <f>ROUND(#REF!*$L$14,2)</f>
        <v>#REF!</v>
      </c>
      <c r="W44" s="173" t="e">
        <f>ROUND(#REF!*$L$14,2)</f>
        <v>#REF!</v>
      </c>
      <c r="X44" s="173" t="e">
        <f>ROUND(#REF!*$L$14,2)</f>
        <v>#REF!</v>
      </c>
      <c r="Y44" s="173" t="e">
        <f>ROUND(#REF!*$L$14,2)</f>
        <v>#REF!</v>
      </c>
      <c r="Z44" s="173" t="e">
        <f>ROUND(#REF!*$L$14,2)</f>
        <v>#REF!</v>
      </c>
      <c r="AA44" s="173" t="e">
        <f>ROUND(#REF!*$L$14,2)</f>
        <v>#REF!</v>
      </c>
      <c r="AB44" s="173" t="e">
        <f>ROUND(#REF!*$L$14,2)</f>
        <v>#REF!</v>
      </c>
      <c r="AC44" s="173" t="e">
        <f>ROUND(#REF!*$L$14,2)</f>
        <v>#REF!</v>
      </c>
      <c r="AD44" s="173" t="e">
        <f>ROUND(#REF!*$L$14,2)</f>
        <v>#REF!</v>
      </c>
      <c r="AE44" s="173" t="e">
        <f>ROUND(#REF!*$L$14,2)</f>
        <v>#REF!</v>
      </c>
      <c r="AF44" s="173" t="e">
        <f>ROUND(#REF!*$L$14,2)</f>
        <v>#REF!</v>
      </c>
      <c r="AG44" s="173" t="e">
        <f>ROUND(#REF!*$L$14,2)</f>
        <v>#REF!</v>
      </c>
      <c r="AH44" s="173" t="e">
        <f>ROUND(#REF!*$L$14,2)</f>
        <v>#REF!</v>
      </c>
      <c r="AI44" s="173" t="e">
        <f>ROUND(#REF!*$L$14,2)</f>
        <v>#REF!</v>
      </c>
      <c r="AJ44" s="173" t="e">
        <f>ROUND(#REF!*$L$14,2)</f>
        <v>#REF!</v>
      </c>
      <c r="AK44" s="173" t="e">
        <f>ROUND(#REF!*$L$14,2)</f>
        <v>#REF!</v>
      </c>
      <c r="AL44" s="173" t="e">
        <f>ROUND(#REF!*$L$14,2)</f>
        <v>#REF!</v>
      </c>
      <c r="AM44" s="173" t="e">
        <f>ROUND(#REF!*$L$14,2)</f>
        <v>#REF!</v>
      </c>
      <c r="AN44" s="173" t="e">
        <f>ROUND(#REF!*$L$14,2)</f>
        <v>#REF!</v>
      </c>
      <c r="AO44" s="173" t="e">
        <f>ROUND(#REF!*$L$14,2)</f>
        <v>#REF!</v>
      </c>
      <c r="AP44" s="325" t="e">
        <f t="shared" si="1"/>
        <v>#REF!</v>
      </c>
      <c r="AQ44" s="346"/>
      <c r="AR44" s="343" t="e">
        <f t="shared" si="4"/>
        <v>#REF!</v>
      </c>
      <c r="AS44" s="343" t="e">
        <f t="shared" si="5"/>
        <v>#REF!</v>
      </c>
      <c r="AT44" s="343" t="e">
        <f t="shared" si="6"/>
        <v>#REF!</v>
      </c>
      <c r="AU44" s="343" t="e">
        <f t="shared" si="7"/>
        <v>#REF!</v>
      </c>
      <c r="AV44" s="343" t="e">
        <f t="shared" si="8"/>
        <v>#REF!</v>
      </c>
      <c r="AW44" s="343" t="e">
        <f t="shared" si="9"/>
        <v>#REF!</v>
      </c>
      <c r="AX44" s="343" t="e">
        <f t="shared" si="10"/>
        <v>#REF!</v>
      </c>
      <c r="AY44" s="343" t="e">
        <f t="shared" si="11"/>
        <v>#REF!</v>
      </c>
      <c r="AZ44" s="343" t="e">
        <f t="shared" si="12"/>
        <v>#REF!</v>
      </c>
      <c r="BA44" s="343" t="e">
        <f t="shared" si="13"/>
        <v>#REF!</v>
      </c>
      <c r="BB44" s="343" t="e">
        <f t="shared" si="14"/>
        <v>#REF!</v>
      </c>
      <c r="BC44" s="343" t="e">
        <f t="shared" si="15"/>
        <v>#REF!</v>
      </c>
      <c r="BD44" s="343" t="e">
        <f t="shared" si="16"/>
        <v>#REF!</v>
      </c>
      <c r="BE44" s="343" t="e">
        <f t="shared" si="17"/>
        <v>#REF!</v>
      </c>
      <c r="BF44" s="343" t="e">
        <f t="shared" si="18"/>
        <v>#REF!</v>
      </c>
      <c r="BG44" s="343" t="e">
        <f t="shared" si="19"/>
        <v>#REF!</v>
      </c>
      <c r="BH44" s="343" t="e">
        <f t="shared" si="20"/>
        <v>#REF!</v>
      </c>
      <c r="BI44" s="343" t="e">
        <f t="shared" si="21"/>
        <v>#REF!</v>
      </c>
      <c r="BJ44" s="343" t="e">
        <f t="shared" si="22"/>
        <v>#REF!</v>
      </c>
      <c r="BK44" s="343" t="e">
        <f t="shared" si="23"/>
        <v>#REF!</v>
      </c>
      <c r="BL44" s="343" t="e">
        <f t="shared" si="24"/>
        <v>#REF!</v>
      </c>
      <c r="BM44" s="343" t="e">
        <f t="shared" si="25"/>
        <v>#REF!</v>
      </c>
      <c r="BN44" s="343" t="e">
        <f t="shared" si="26"/>
        <v>#REF!</v>
      </c>
      <c r="BO44" s="343" t="e">
        <f t="shared" si="27"/>
        <v>#REF!</v>
      </c>
      <c r="BP44" s="343" t="e">
        <f t="shared" si="28"/>
        <v>#REF!</v>
      </c>
      <c r="BQ44" s="343" t="e">
        <f t="shared" si="29"/>
        <v>#REF!</v>
      </c>
      <c r="BR44" s="343" t="e">
        <f t="shared" si="30"/>
        <v>#REF!</v>
      </c>
      <c r="BS44" s="343" t="e">
        <f t="shared" si="31"/>
        <v>#REF!</v>
      </c>
      <c r="BT44" s="343" t="e">
        <f t="shared" si="32"/>
        <v>#REF!</v>
      </c>
      <c r="BU44" s="346"/>
      <c r="BV44" s="173" t="e">
        <f>L44/$K$44</f>
        <v>#REF!</v>
      </c>
      <c r="BW44" s="173" t="e">
        <f t="shared" ref="BW44:CY44" si="62">M44/$K$44</f>
        <v>#REF!</v>
      </c>
      <c r="BX44" s="173" t="e">
        <f t="shared" si="62"/>
        <v>#REF!</v>
      </c>
      <c r="BY44" s="173" t="e">
        <f t="shared" si="62"/>
        <v>#REF!</v>
      </c>
      <c r="BZ44" s="173" t="e">
        <f t="shared" si="62"/>
        <v>#REF!</v>
      </c>
      <c r="CA44" s="173" t="e">
        <f t="shared" si="62"/>
        <v>#REF!</v>
      </c>
      <c r="CB44" s="173" t="e">
        <f t="shared" si="62"/>
        <v>#REF!</v>
      </c>
      <c r="CC44" s="173" t="e">
        <f t="shared" si="62"/>
        <v>#REF!</v>
      </c>
      <c r="CD44" s="173" t="e">
        <f t="shared" si="62"/>
        <v>#REF!</v>
      </c>
      <c r="CE44" s="173" t="e">
        <f t="shared" si="62"/>
        <v>#REF!</v>
      </c>
      <c r="CF44" s="173" t="e">
        <f t="shared" si="62"/>
        <v>#REF!</v>
      </c>
      <c r="CG44" s="173" t="e">
        <f t="shared" si="62"/>
        <v>#REF!</v>
      </c>
      <c r="CH44" s="173" t="e">
        <f t="shared" si="62"/>
        <v>#REF!</v>
      </c>
      <c r="CI44" s="173" t="e">
        <f t="shared" si="62"/>
        <v>#REF!</v>
      </c>
      <c r="CJ44" s="173" t="e">
        <f t="shared" si="62"/>
        <v>#REF!</v>
      </c>
      <c r="CK44" s="173" t="e">
        <f t="shared" si="62"/>
        <v>#REF!</v>
      </c>
      <c r="CL44" s="173" t="e">
        <f t="shared" si="62"/>
        <v>#REF!</v>
      </c>
      <c r="CM44" s="173" t="e">
        <f t="shared" si="62"/>
        <v>#REF!</v>
      </c>
      <c r="CN44" s="173" t="e">
        <f t="shared" si="62"/>
        <v>#REF!</v>
      </c>
      <c r="CO44" s="173" t="e">
        <f t="shared" si="62"/>
        <v>#REF!</v>
      </c>
      <c r="CP44" s="173" t="e">
        <f t="shared" si="62"/>
        <v>#REF!</v>
      </c>
      <c r="CQ44" s="173" t="e">
        <f t="shared" si="62"/>
        <v>#REF!</v>
      </c>
      <c r="CR44" s="173" t="e">
        <f t="shared" si="62"/>
        <v>#REF!</v>
      </c>
      <c r="CS44" s="173" t="e">
        <f t="shared" si="62"/>
        <v>#REF!</v>
      </c>
      <c r="CT44" s="173" t="e">
        <f t="shared" si="62"/>
        <v>#REF!</v>
      </c>
      <c r="CU44" s="173" t="e">
        <f t="shared" si="62"/>
        <v>#REF!</v>
      </c>
      <c r="CV44" s="173" t="e">
        <f t="shared" si="62"/>
        <v>#REF!</v>
      </c>
      <c r="CW44" s="173" t="e">
        <f t="shared" si="62"/>
        <v>#REF!</v>
      </c>
      <c r="CX44" s="173" t="e">
        <f t="shared" si="62"/>
        <v>#REF!</v>
      </c>
      <c r="CY44" s="173" t="e">
        <f t="shared" si="62"/>
        <v>#REF!</v>
      </c>
    </row>
    <row r="45" spans="1:103" s="195" customFormat="1" ht="47.25" customHeight="1" thickBot="1" x14ac:dyDescent="0.35">
      <c r="A45" s="12">
        <v>29</v>
      </c>
      <c r="B45" s="513" t="e">
        <f>#REF!</f>
        <v>#REF!</v>
      </c>
      <c r="C45" s="1390" t="s">
        <v>3</v>
      </c>
      <c r="D45" s="1390"/>
      <c r="E45" s="319" t="s">
        <v>8</v>
      </c>
      <c r="F45" s="224" t="e">
        <v>#REF!</v>
      </c>
      <c r="G45" s="319">
        <v>0.5</v>
      </c>
      <c r="H45" s="206" t="e">
        <f t="shared" si="57"/>
        <v>#REF!</v>
      </c>
      <c r="I45" s="206" t="e">
        <v>#REF!</v>
      </c>
      <c r="J45" s="274" t="e">
        <v>#REF!</v>
      </c>
      <c r="K45" s="269" t="e">
        <f>'тарифы 2018 (1)'!K67</f>
        <v>#REF!</v>
      </c>
      <c r="L45" s="173" t="e">
        <f>ROUND(#REF!*$L$14,2)</f>
        <v>#REF!</v>
      </c>
      <c r="M45" s="173" t="e">
        <f>ROUND(#REF!*$L$14,2)</f>
        <v>#REF!</v>
      </c>
      <c r="N45" s="173" t="e">
        <f>ROUND(#REF!*$L$14,2)</f>
        <v>#REF!</v>
      </c>
      <c r="O45" s="173" t="e">
        <f>ROUND(#REF!*$L$14,2)</f>
        <v>#REF!</v>
      </c>
      <c r="P45" s="173" t="e">
        <f>ROUND(#REF!*$L$14,2)</f>
        <v>#REF!</v>
      </c>
      <c r="Q45" s="173" t="e">
        <f>ROUND(#REF!*$L$14,2)</f>
        <v>#REF!</v>
      </c>
      <c r="R45" s="173" t="e">
        <f>ROUND(#REF!*$L$14,2)</f>
        <v>#REF!</v>
      </c>
      <c r="S45" s="173" t="e">
        <f>ROUND(#REF!*$L$14,2)</f>
        <v>#REF!</v>
      </c>
      <c r="T45" s="173" t="e">
        <f>ROUND(#REF!*$L$14,2)</f>
        <v>#REF!</v>
      </c>
      <c r="U45" s="173" t="e">
        <f>ROUND(#REF!*$L$14,2)</f>
        <v>#REF!</v>
      </c>
      <c r="V45" s="173" t="e">
        <f>ROUND(#REF!*$L$14,2)</f>
        <v>#REF!</v>
      </c>
      <c r="W45" s="173" t="e">
        <f>ROUND(#REF!*$L$14,2)</f>
        <v>#REF!</v>
      </c>
      <c r="X45" s="173" t="e">
        <f>ROUND(#REF!*$L$14,2)</f>
        <v>#REF!</v>
      </c>
      <c r="Y45" s="173" t="e">
        <f>ROUND(#REF!*$L$14,2)</f>
        <v>#REF!</v>
      </c>
      <c r="Z45" s="173" t="e">
        <f>ROUND(#REF!*$L$14,2)</f>
        <v>#REF!</v>
      </c>
      <c r="AA45" s="173" t="e">
        <f>ROUND(#REF!*$L$14,2)</f>
        <v>#REF!</v>
      </c>
      <c r="AB45" s="173" t="e">
        <f>ROUND(#REF!*$L$14,2)</f>
        <v>#REF!</v>
      </c>
      <c r="AC45" s="173" t="e">
        <f>ROUND(#REF!*$L$14,2)</f>
        <v>#REF!</v>
      </c>
      <c r="AD45" s="173" t="e">
        <f>ROUND(#REF!*$L$14,2)</f>
        <v>#REF!</v>
      </c>
      <c r="AE45" s="173" t="e">
        <f>ROUND(#REF!*$L$14,2)</f>
        <v>#REF!</v>
      </c>
      <c r="AF45" s="173" t="e">
        <f>ROUND(#REF!*$L$14,2)</f>
        <v>#REF!</v>
      </c>
      <c r="AG45" s="173" t="e">
        <f>ROUND(#REF!*$L$14,2)</f>
        <v>#REF!</v>
      </c>
      <c r="AH45" s="173" t="e">
        <f>ROUND(#REF!*$L$14,2)</f>
        <v>#REF!</v>
      </c>
      <c r="AI45" s="173" t="e">
        <f>ROUND(#REF!*$L$14,2)</f>
        <v>#REF!</v>
      </c>
      <c r="AJ45" s="173" t="e">
        <f>ROUND(#REF!*$L$14,2)</f>
        <v>#REF!</v>
      </c>
      <c r="AK45" s="173" t="e">
        <f>ROUND(#REF!*$L$14,2)</f>
        <v>#REF!</v>
      </c>
      <c r="AL45" s="173" t="e">
        <f>ROUND(#REF!*$L$14,2)</f>
        <v>#REF!</v>
      </c>
      <c r="AM45" s="173" t="e">
        <f>ROUND(#REF!*$L$14,2)</f>
        <v>#REF!</v>
      </c>
      <c r="AN45" s="173" t="e">
        <f>ROUND(#REF!*$L$14,2)</f>
        <v>#REF!</v>
      </c>
      <c r="AO45" s="173" t="e">
        <f>ROUND(#REF!*$L$14,2)</f>
        <v>#REF!</v>
      </c>
      <c r="AP45" s="325" t="e">
        <f t="shared" si="1"/>
        <v>#REF!</v>
      </c>
      <c r="AQ45" s="346"/>
      <c r="AR45" s="343" t="e">
        <f t="shared" si="4"/>
        <v>#REF!</v>
      </c>
      <c r="AS45" s="343" t="e">
        <f t="shared" si="5"/>
        <v>#REF!</v>
      </c>
      <c r="AT45" s="343" t="e">
        <f t="shared" si="6"/>
        <v>#REF!</v>
      </c>
      <c r="AU45" s="343" t="e">
        <f t="shared" si="7"/>
        <v>#REF!</v>
      </c>
      <c r="AV45" s="343" t="e">
        <f t="shared" si="8"/>
        <v>#REF!</v>
      </c>
      <c r="AW45" s="343" t="e">
        <f t="shared" si="9"/>
        <v>#REF!</v>
      </c>
      <c r="AX45" s="343" t="e">
        <f t="shared" si="10"/>
        <v>#REF!</v>
      </c>
      <c r="AY45" s="343" t="e">
        <f t="shared" si="11"/>
        <v>#REF!</v>
      </c>
      <c r="AZ45" s="343" t="e">
        <f t="shared" si="12"/>
        <v>#REF!</v>
      </c>
      <c r="BA45" s="343" t="e">
        <f t="shared" si="13"/>
        <v>#REF!</v>
      </c>
      <c r="BB45" s="343" t="e">
        <f t="shared" si="14"/>
        <v>#REF!</v>
      </c>
      <c r="BC45" s="343" t="e">
        <f t="shared" si="15"/>
        <v>#REF!</v>
      </c>
      <c r="BD45" s="343" t="e">
        <f t="shared" si="16"/>
        <v>#REF!</v>
      </c>
      <c r="BE45" s="343" t="e">
        <f t="shared" si="17"/>
        <v>#REF!</v>
      </c>
      <c r="BF45" s="343" t="e">
        <f t="shared" si="18"/>
        <v>#REF!</v>
      </c>
      <c r="BG45" s="343" t="e">
        <f t="shared" si="19"/>
        <v>#REF!</v>
      </c>
      <c r="BH45" s="343" t="e">
        <f t="shared" si="20"/>
        <v>#REF!</v>
      </c>
      <c r="BI45" s="343" t="e">
        <f t="shared" si="21"/>
        <v>#REF!</v>
      </c>
      <c r="BJ45" s="343" t="e">
        <f t="shared" si="22"/>
        <v>#REF!</v>
      </c>
      <c r="BK45" s="343" t="e">
        <f t="shared" si="23"/>
        <v>#REF!</v>
      </c>
      <c r="BL45" s="343" t="e">
        <f t="shared" si="24"/>
        <v>#REF!</v>
      </c>
      <c r="BM45" s="343" t="e">
        <f t="shared" si="25"/>
        <v>#REF!</v>
      </c>
      <c r="BN45" s="343" t="e">
        <f t="shared" si="26"/>
        <v>#REF!</v>
      </c>
      <c r="BO45" s="343" t="e">
        <f t="shared" si="27"/>
        <v>#REF!</v>
      </c>
      <c r="BP45" s="343" t="e">
        <f t="shared" si="28"/>
        <v>#REF!</v>
      </c>
      <c r="BQ45" s="343" t="e">
        <f t="shared" si="29"/>
        <v>#REF!</v>
      </c>
      <c r="BR45" s="343" t="e">
        <f t="shared" si="30"/>
        <v>#REF!</v>
      </c>
      <c r="BS45" s="343" t="e">
        <f t="shared" si="31"/>
        <v>#REF!</v>
      </c>
      <c r="BT45" s="343" t="e">
        <f t="shared" si="32"/>
        <v>#REF!</v>
      </c>
      <c r="BU45" s="346"/>
      <c r="BV45" s="173" t="e">
        <f>L45/$K$45</f>
        <v>#REF!</v>
      </c>
      <c r="BW45" s="173" t="e">
        <f t="shared" ref="BW45:CY45" si="63">M45/$K$45</f>
        <v>#REF!</v>
      </c>
      <c r="BX45" s="173" t="e">
        <f t="shared" si="63"/>
        <v>#REF!</v>
      </c>
      <c r="BY45" s="173" t="e">
        <f t="shared" si="63"/>
        <v>#REF!</v>
      </c>
      <c r="BZ45" s="173" t="e">
        <f t="shared" si="63"/>
        <v>#REF!</v>
      </c>
      <c r="CA45" s="173" t="e">
        <f t="shared" si="63"/>
        <v>#REF!</v>
      </c>
      <c r="CB45" s="173" t="e">
        <f t="shared" si="63"/>
        <v>#REF!</v>
      </c>
      <c r="CC45" s="173" t="e">
        <f t="shared" si="63"/>
        <v>#REF!</v>
      </c>
      <c r="CD45" s="173" t="e">
        <f t="shared" si="63"/>
        <v>#REF!</v>
      </c>
      <c r="CE45" s="173" t="e">
        <f t="shared" si="63"/>
        <v>#REF!</v>
      </c>
      <c r="CF45" s="173" t="e">
        <f t="shared" si="63"/>
        <v>#REF!</v>
      </c>
      <c r="CG45" s="173" t="e">
        <f t="shared" si="63"/>
        <v>#REF!</v>
      </c>
      <c r="CH45" s="173" t="e">
        <f t="shared" si="63"/>
        <v>#REF!</v>
      </c>
      <c r="CI45" s="173" t="e">
        <f t="shared" si="63"/>
        <v>#REF!</v>
      </c>
      <c r="CJ45" s="173" t="e">
        <f t="shared" si="63"/>
        <v>#REF!</v>
      </c>
      <c r="CK45" s="173" t="e">
        <f t="shared" si="63"/>
        <v>#REF!</v>
      </c>
      <c r="CL45" s="173" t="e">
        <f t="shared" si="63"/>
        <v>#REF!</v>
      </c>
      <c r="CM45" s="173" t="e">
        <f t="shared" si="63"/>
        <v>#REF!</v>
      </c>
      <c r="CN45" s="173" t="e">
        <f t="shared" si="63"/>
        <v>#REF!</v>
      </c>
      <c r="CO45" s="173" t="e">
        <f t="shared" si="63"/>
        <v>#REF!</v>
      </c>
      <c r="CP45" s="173" t="e">
        <f t="shared" si="63"/>
        <v>#REF!</v>
      </c>
      <c r="CQ45" s="173" t="e">
        <f t="shared" si="63"/>
        <v>#REF!</v>
      </c>
      <c r="CR45" s="173" t="e">
        <f t="shared" si="63"/>
        <v>#REF!</v>
      </c>
      <c r="CS45" s="173" t="e">
        <f t="shared" si="63"/>
        <v>#REF!</v>
      </c>
      <c r="CT45" s="173" t="e">
        <f t="shared" si="63"/>
        <v>#REF!</v>
      </c>
      <c r="CU45" s="173" t="e">
        <f t="shared" si="63"/>
        <v>#REF!</v>
      </c>
      <c r="CV45" s="173" t="e">
        <f t="shared" si="63"/>
        <v>#REF!</v>
      </c>
      <c r="CW45" s="173" t="e">
        <f t="shared" si="63"/>
        <v>#REF!</v>
      </c>
      <c r="CX45" s="173" t="e">
        <f t="shared" si="63"/>
        <v>#REF!</v>
      </c>
      <c r="CY45" s="173" t="e">
        <f t="shared" si="63"/>
        <v>#REF!</v>
      </c>
    </row>
    <row r="46" spans="1:103" s="195" customFormat="1" ht="47.25" customHeight="1" thickBot="1" x14ac:dyDescent="0.35">
      <c r="A46" s="304">
        <v>30</v>
      </c>
      <c r="B46" s="515" t="e">
        <f>#REF!</f>
        <v>#REF!</v>
      </c>
      <c r="C46" s="1383" t="s">
        <v>3</v>
      </c>
      <c r="D46" s="1383"/>
      <c r="E46" s="320" t="s">
        <v>8</v>
      </c>
      <c r="F46" s="228" t="e">
        <v>#REF!</v>
      </c>
      <c r="G46" s="320">
        <v>2.15</v>
      </c>
      <c r="H46" s="222" t="e">
        <f t="shared" si="57"/>
        <v>#REF!</v>
      </c>
      <c r="I46" s="222" t="e">
        <v>#REF!</v>
      </c>
      <c r="J46" s="278" t="e">
        <v>#REF!</v>
      </c>
      <c r="K46" s="269" t="e">
        <f>'тарифы 2018 (1)'!K68</f>
        <v>#REF!</v>
      </c>
      <c r="L46" s="173" t="e">
        <f>ROUND(#REF!*$L$14,2)</f>
        <v>#REF!</v>
      </c>
      <c r="M46" s="173" t="e">
        <f>ROUND(#REF!*$L$14,2)</f>
        <v>#REF!</v>
      </c>
      <c r="N46" s="173" t="e">
        <f>ROUND(#REF!*$L$14,2)</f>
        <v>#REF!</v>
      </c>
      <c r="O46" s="173" t="e">
        <f>ROUND(#REF!*$L$14,2)</f>
        <v>#REF!</v>
      </c>
      <c r="P46" s="173" t="e">
        <f>ROUND(#REF!*$L$14,2)</f>
        <v>#REF!</v>
      </c>
      <c r="Q46" s="173" t="e">
        <f>ROUND(#REF!*$L$14,2)</f>
        <v>#REF!</v>
      </c>
      <c r="R46" s="173" t="e">
        <f>ROUND(#REF!*$L$14,2)</f>
        <v>#REF!</v>
      </c>
      <c r="S46" s="173" t="e">
        <f>ROUND(#REF!*$L$14,2)</f>
        <v>#REF!</v>
      </c>
      <c r="T46" s="173" t="e">
        <f>ROUND(#REF!*$L$14,2)</f>
        <v>#REF!</v>
      </c>
      <c r="U46" s="173" t="e">
        <f>ROUND(#REF!*$L$14,2)</f>
        <v>#REF!</v>
      </c>
      <c r="V46" s="173" t="e">
        <f>ROUND(#REF!*$L$14,2)</f>
        <v>#REF!</v>
      </c>
      <c r="W46" s="173" t="e">
        <f>ROUND(#REF!*$L$14,2)</f>
        <v>#REF!</v>
      </c>
      <c r="X46" s="173" t="e">
        <f>ROUND(#REF!*$L$14,2)</f>
        <v>#REF!</v>
      </c>
      <c r="Y46" s="173" t="e">
        <f>ROUND(#REF!*$L$14,2)</f>
        <v>#REF!</v>
      </c>
      <c r="Z46" s="173" t="e">
        <f>ROUND(#REF!*$L$14,2)</f>
        <v>#REF!</v>
      </c>
      <c r="AA46" s="173" t="e">
        <f>ROUND(#REF!*$L$14,2)</f>
        <v>#REF!</v>
      </c>
      <c r="AB46" s="173" t="e">
        <f>ROUND(#REF!*$L$14,2)</f>
        <v>#REF!</v>
      </c>
      <c r="AC46" s="173" t="e">
        <f>ROUND(#REF!*$L$14,2)</f>
        <v>#REF!</v>
      </c>
      <c r="AD46" s="173" t="e">
        <f>ROUND(#REF!*$L$14,2)</f>
        <v>#REF!</v>
      </c>
      <c r="AE46" s="173" t="e">
        <f>ROUND(#REF!*$L$14,2)</f>
        <v>#REF!</v>
      </c>
      <c r="AF46" s="173" t="e">
        <f>ROUND(#REF!*$L$14,2)</f>
        <v>#REF!</v>
      </c>
      <c r="AG46" s="173" t="e">
        <f>ROUND(#REF!*$L$14,2)</f>
        <v>#REF!</v>
      </c>
      <c r="AH46" s="173" t="e">
        <f>ROUND(#REF!*$L$14,2)</f>
        <v>#REF!</v>
      </c>
      <c r="AI46" s="173" t="e">
        <f>ROUND(#REF!*$L$14,2)</f>
        <v>#REF!</v>
      </c>
      <c r="AJ46" s="173" t="e">
        <f>ROUND(#REF!*$L$14,2)</f>
        <v>#REF!</v>
      </c>
      <c r="AK46" s="173" t="e">
        <f>ROUND(#REF!*$L$14,2)</f>
        <v>#REF!</v>
      </c>
      <c r="AL46" s="173" t="e">
        <f>ROUND(#REF!*$L$14,2)</f>
        <v>#REF!</v>
      </c>
      <c r="AM46" s="173" t="e">
        <f>ROUND(#REF!*$L$14,2)</f>
        <v>#REF!</v>
      </c>
      <c r="AN46" s="173" t="e">
        <f>ROUND(#REF!*$L$14,2)</f>
        <v>#REF!</v>
      </c>
      <c r="AO46" s="173" t="e">
        <f>ROUND(#REF!*$L$14,2)</f>
        <v>#REF!</v>
      </c>
      <c r="AP46" s="325" t="e">
        <f t="shared" si="1"/>
        <v>#REF!</v>
      </c>
      <c r="AQ46" s="346"/>
      <c r="AR46" s="343" t="e">
        <f t="shared" si="4"/>
        <v>#REF!</v>
      </c>
      <c r="AS46" s="343" t="e">
        <f t="shared" si="5"/>
        <v>#REF!</v>
      </c>
      <c r="AT46" s="343" t="e">
        <f t="shared" si="6"/>
        <v>#REF!</v>
      </c>
      <c r="AU46" s="343" t="e">
        <f t="shared" si="7"/>
        <v>#REF!</v>
      </c>
      <c r="AV46" s="343" t="e">
        <f t="shared" si="8"/>
        <v>#REF!</v>
      </c>
      <c r="AW46" s="343" t="e">
        <f t="shared" si="9"/>
        <v>#REF!</v>
      </c>
      <c r="AX46" s="343" t="e">
        <f t="shared" si="10"/>
        <v>#REF!</v>
      </c>
      <c r="AY46" s="343" t="e">
        <f t="shared" si="11"/>
        <v>#REF!</v>
      </c>
      <c r="AZ46" s="343" t="e">
        <f t="shared" si="12"/>
        <v>#REF!</v>
      </c>
      <c r="BA46" s="343" t="e">
        <f t="shared" si="13"/>
        <v>#REF!</v>
      </c>
      <c r="BB46" s="343" t="e">
        <f t="shared" si="14"/>
        <v>#REF!</v>
      </c>
      <c r="BC46" s="343" t="e">
        <f t="shared" si="15"/>
        <v>#REF!</v>
      </c>
      <c r="BD46" s="343" t="e">
        <f t="shared" si="16"/>
        <v>#REF!</v>
      </c>
      <c r="BE46" s="343" t="e">
        <f t="shared" si="17"/>
        <v>#REF!</v>
      </c>
      <c r="BF46" s="343" t="e">
        <f t="shared" si="18"/>
        <v>#REF!</v>
      </c>
      <c r="BG46" s="343" t="e">
        <f t="shared" si="19"/>
        <v>#REF!</v>
      </c>
      <c r="BH46" s="343" t="e">
        <f t="shared" si="20"/>
        <v>#REF!</v>
      </c>
      <c r="BI46" s="343" t="e">
        <f t="shared" si="21"/>
        <v>#REF!</v>
      </c>
      <c r="BJ46" s="343" t="e">
        <f t="shared" si="22"/>
        <v>#REF!</v>
      </c>
      <c r="BK46" s="343" t="e">
        <f t="shared" si="23"/>
        <v>#REF!</v>
      </c>
      <c r="BL46" s="343" t="e">
        <f t="shared" si="24"/>
        <v>#REF!</v>
      </c>
      <c r="BM46" s="343" t="e">
        <f t="shared" si="25"/>
        <v>#REF!</v>
      </c>
      <c r="BN46" s="343" t="e">
        <f t="shared" si="26"/>
        <v>#REF!</v>
      </c>
      <c r="BO46" s="343" t="e">
        <f t="shared" si="27"/>
        <v>#REF!</v>
      </c>
      <c r="BP46" s="343" t="e">
        <f t="shared" si="28"/>
        <v>#REF!</v>
      </c>
      <c r="BQ46" s="343" t="e">
        <f t="shared" si="29"/>
        <v>#REF!</v>
      </c>
      <c r="BR46" s="343" t="e">
        <f t="shared" si="30"/>
        <v>#REF!</v>
      </c>
      <c r="BS46" s="343" t="e">
        <f t="shared" si="31"/>
        <v>#REF!</v>
      </c>
      <c r="BT46" s="343" t="e">
        <f t="shared" si="32"/>
        <v>#REF!</v>
      </c>
      <c r="BU46" s="346"/>
      <c r="BV46" s="173" t="e">
        <f>L46/$K$46</f>
        <v>#REF!</v>
      </c>
      <c r="BW46" s="173" t="e">
        <f t="shared" ref="BW46:CY46" si="64">M46/$K$46</f>
        <v>#REF!</v>
      </c>
      <c r="BX46" s="173" t="e">
        <f t="shared" si="64"/>
        <v>#REF!</v>
      </c>
      <c r="BY46" s="173" t="e">
        <f t="shared" si="64"/>
        <v>#REF!</v>
      </c>
      <c r="BZ46" s="173" t="e">
        <f t="shared" si="64"/>
        <v>#REF!</v>
      </c>
      <c r="CA46" s="173" t="e">
        <f t="shared" si="64"/>
        <v>#REF!</v>
      </c>
      <c r="CB46" s="173" t="e">
        <f t="shared" si="64"/>
        <v>#REF!</v>
      </c>
      <c r="CC46" s="173" t="e">
        <f t="shared" si="64"/>
        <v>#REF!</v>
      </c>
      <c r="CD46" s="173" t="e">
        <f t="shared" si="64"/>
        <v>#REF!</v>
      </c>
      <c r="CE46" s="173" t="e">
        <f t="shared" si="64"/>
        <v>#REF!</v>
      </c>
      <c r="CF46" s="173" t="e">
        <f t="shared" si="64"/>
        <v>#REF!</v>
      </c>
      <c r="CG46" s="173" t="e">
        <f t="shared" si="64"/>
        <v>#REF!</v>
      </c>
      <c r="CH46" s="173" t="e">
        <f t="shared" si="64"/>
        <v>#REF!</v>
      </c>
      <c r="CI46" s="173" t="e">
        <f t="shared" si="64"/>
        <v>#REF!</v>
      </c>
      <c r="CJ46" s="173" t="e">
        <f t="shared" si="64"/>
        <v>#REF!</v>
      </c>
      <c r="CK46" s="173" t="e">
        <f t="shared" si="64"/>
        <v>#REF!</v>
      </c>
      <c r="CL46" s="173" t="e">
        <f t="shared" si="64"/>
        <v>#REF!</v>
      </c>
      <c r="CM46" s="173" t="e">
        <f t="shared" si="64"/>
        <v>#REF!</v>
      </c>
      <c r="CN46" s="173" t="e">
        <f t="shared" si="64"/>
        <v>#REF!</v>
      </c>
      <c r="CO46" s="173" t="e">
        <f t="shared" si="64"/>
        <v>#REF!</v>
      </c>
      <c r="CP46" s="173" t="e">
        <f t="shared" si="64"/>
        <v>#REF!</v>
      </c>
      <c r="CQ46" s="173" t="e">
        <f t="shared" si="64"/>
        <v>#REF!</v>
      </c>
      <c r="CR46" s="173" t="e">
        <f t="shared" si="64"/>
        <v>#REF!</v>
      </c>
      <c r="CS46" s="173" t="e">
        <f t="shared" si="64"/>
        <v>#REF!</v>
      </c>
      <c r="CT46" s="173" t="e">
        <f t="shared" si="64"/>
        <v>#REF!</v>
      </c>
      <c r="CU46" s="173" t="e">
        <f t="shared" si="64"/>
        <v>#REF!</v>
      </c>
      <c r="CV46" s="173" t="e">
        <f t="shared" si="64"/>
        <v>#REF!</v>
      </c>
      <c r="CW46" s="173" t="e">
        <f t="shared" si="64"/>
        <v>#REF!</v>
      </c>
      <c r="CX46" s="173" t="e">
        <f t="shared" si="64"/>
        <v>#REF!</v>
      </c>
      <c r="CY46" s="173" t="e">
        <f t="shared" si="64"/>
        <v>#REF!</v>
      </c>
    </row>
    <row r="47" spans="1:103" s="195" customFormat="1" ht="47.25" customHeight="1" thickBot="1" x14ac:dyDescent="0.35">
      <c r="A47" s="12">
        <v>31</v>
      </c>
      <c r="B47" s="513" t="e">
        <f>#REF!</f>
        <v>#REF!</v>
      </c>
      <c r="C47" s="1390" t="s">
        <v>3</v>
      </c>
      <c r="D47" s="1390"/>
      <c r="E47" s="319" t="s">
        <v>8</v>
      </c>
      <c r="F47" s="224" t="e">
        <v>#REF!</v>
      </c>
      <c r="G47" s="319">
        <v>1.44</v>
      </c>
      <c r="H47" s="206" t="e">
        <f t="shared" si="57"/>
        <v>#REF!</v>
      </c>
      <c r="I47" s="206" t="e">
        <v>#REF!</v>
      </c>
      <c r="J47" s="274" t="e">
        <v>#REF!</v>
      </c>
      <c r="K47" s="269" t="e">
        <f>'тарифы 2018 (1)'!K69</f>
        <v>#REF!</v>
      </c>
      <c r="L47" s="173" t="e">
        <f>ROUND(#REF!*$L$14,2)</f>
        <v>#REF!</v>
      </c>
      <c r="M47" s="173" t="e">
        <f>ROUND(#REF!*$L$14,2)</f>
        <v>#REF!</v>
      </c>
      <c r="N47" s="173" t="e">
        <f>ROUND(#REF!*$L$14,2)</f>
        <v>#REF!</v>
      </c>
      <c r="O47" s="173" t="e">
        <f>ROUND(#REF!*$L$14,2)</f>
        <v>#REF!</v>
      </c>
      <c r="P47" s="173" t="e">
        <f>ROUND(#REF!*$L$14,2)</f>
        <v>#REF!</v>
      </c>
      <c r="Q47" s="173" t="e">
        <f>ROUND(#REF!*$L$14,2)</f>
        <v>#REF!</v>
      </c>
      <c r="R47" s="173" t="e">
        <f>ROUND(#REF!*$L$14,2)</f>
        <v>#REF!</v>
      </c>
      <c r="S47" s="173" t="e">
        <f>ROUND(#REF!*$L$14,2)</f>
        <v>#REF!</v>
      </c>
      <c r="T47" s="173" t="e">
        <f>ROUND(#REF!*$L$14,2)</f>
        <v>#REF!</v>
      </c>
      <c r="U47" s="173" t="e">
        <f>ROUND(#REF!*$L$14,2)</f>
        <v>#REF!</v>
      </c>
      <c r="V47" s="173" t="e">
        <f>ROUND(#REF!*$L$14,2)</f>
        <v>#REF!</v>
      </c>
      <c r="W47" s="173" t="e">
        <f>ROUND(#REF!*$L$14,2)</f>
        <v>#REF!</v>
      </c>
      <c r="X47" s="173" t="e">
        <f>ROUND(#REF!*$L$14,2)</f>
        <v>#REF!</v>
      </c>
      <c r="Y47" s="173" t="e">
        <f>ROUND(#REF!*$L$14,2)</f>
        <v>#REF!</v>
      </c>
      <c r="Z47" s="173" t="e">
        <f>ROUND(#REF!*$L$14,2)</f>
        <v>#REF!</v>
      </c>
      <c r="AA47" s="173" t="e">
        <f>ROUND(#REF!*$L$14,2)</f>
        <v>#REF!</v>
      </c>
      <c r="AB47" s="173" t="e">
        <f>ROUND(#REF!*$L$14,2)</f>
        <v>#REF!</v>
      </c>
      <c r="AC47" s="173" t="e">
        <f>ROUND(#REF!*$L$14,2)</f>
        <v>#REF!</v>
      </c>
      <c r="AD47" s="173" t="e">
        <f>ROUND(#REF!*$L$14,2)</f>
        <v>#REF!</v>
      </c>
      <c r="AE47" s="173" t="e">
        <f>ROUND(#REF!*$L$14,2)</f>
        <v>#REF!</v>
      </c>
      <c r="AF47" s="173" t="e">
        <f>ROUND(#REF!*$L$14,2)</f>
        <v>#REF!</v>
      </c>
      <c r="AG47" s="173" t="e">
        <f>ROUND(#REF!*$L$14,2)</f>
        <v>#REF!</v>
      </c>
      <c r="AH47" s="173" t="e">
        <f>ROUND(#REF!*$L$14,2)</f>
        <v>#REF!</v>
      </c>
      <c r="AI47" s="173" t="e">
        <f>ROUND(#REF!*$L$14,2)</f>
        <v>#REF!</v>
      </c>
      <c r="AJ47" s="173" t="e">
        <f>ROUND(#REF!*$L$14,2)</f>
        <v>#REF!</v>
      </c>
      <c r="AK47" s="173" t="e">
        <f>ROUND(#REF!*$L$14,2)</f>
        <v>#REF!</v>
      </c>
      <c r="AL47" s="173" t="e">
        <f>ROUND(#REF!*$L$14,2)</f>
        <v>#REF!</v>
      </c>
      <c r="AM47" s="173" t="e">
        <f>ROUND(#REF!*$L$14,2)</f>
        <v>#REF!</v>
      </c>
      <c r="AN47" s="173" t="e">
        <f>ROUND(#REF!*$L$14,2)</f>
        <v>#REF!</v>
      </c>
      <c r="AO47" s="173" t="e">
        <f>ROUND(#REF!*$L$14,2)</f>
        <v>#REF!</v>
      </c>
      <c r="AP47" s="325" t="e">
        <f t="shared" si="1"/>
        <v>#REF!</v>
      </c>
      <c r="AQ47" s="346"/>
      <c r="AR47" s="343" t="e">
        <f t="shared" si="4"/>
        <v>#REF!</v>
      </c>
      <c r="AS47" s="343" t="e">
        <f t="shared" si="5"/>
        <v>#REF!</v>
      </c>
      <c r="AT47" s="343" t="e">
        <f t="shared" si="6"/>
        <v>#REF!</v>
      </c>
      <c r="AU47" s="343" t="e">
        <f t="shared" si="7"/>
        <v>#REF!</v>
      </c>
      <c r="AV47" s="343" t="e">
        <f t="shared" si="8"/>
        <v>#REF!</v>
      </c>
      <c r="AW47" s="343" t="e">
        <f t="shared" si="9"/>
        <v>#REF!</v>
      </c>
      <c r="AX47" s="343" t="e">
        <f t="shared" si="10"/>
        <v>#REF!</v>
      </c>
      <c r="AY47" s="343" t="e">
        <f t="shared" si="11"/>
        <v>#REF!</v>
      </c>
      <c r="AZ47" s="343" t="e">
        <f t="shared" si="12"/>
        <v>#REF!</v>
      </c>
      <c r="BA47" s="343" t="e">
        <f t="shared" si="13"/>
        <v>#REF!</v>
      </c>
      <c r="BB47" s="343" t="e">
        <f t="shared" si="14"/>
        <v>#REF!</v>
      </c>
      <c r="BC47" s="343" t="e">
        <f t="shared" si="15"/>
        <v>#REF!</v>
      </c>
      <c r="BD47" s="343" t="e">
        <f t="shared" si="16"/>
        <v>#REF!</v>
      </c>
      <c r="BE47" s="343" t="e">
        <f t="shared" si="17"/>
        <v>#REF!</v>
      </c>
      <c r="BF47" s="343" t="e">
        <f t="shared" si="18"/>
        <v>#REF!</v>
      </c>
      <c r="BG47" s="343" t="e">
        <f t="shared" si="19"/>
        <v>#REF!</v>
      </c>
      <c r="BH47" s="343" t="e">
        <f t="shared" si="20"/>
        <v>#REF!</v>
      </c>
      <c r="BI47" s="343" t="e">
        <f t="shared" si="21"/>
        <v>#REF!</v>
      </c>
      <c r="BJ47" s="343" t="e">
        <f t="shared" si="22"/>
        <v>#REF!</v>
      </c>
      <c r="BK47" s="343" t="e">
        <f t="shared" si="23"/>
        <v>#REF!</v>
      </c>
      <c r="BL47" s="343" t="e">
        <f t="shared" si="24"/>
        <v>#REF!</v>
      </c>
      <c r="BM47" s="343" t="e">
        <f t="shared" si="25"/>
        <v>#REF!</v>
      </c>
      <c r="BN47" s="343" t="e">
        <f t="shared" si="26"/>
        <v>#REF!</v>
      </c>
      <c r="BO47" s="343" t="e">
        <f t="shared" si="27"/>
        <v>#REF!</v>
      </c>
      <c r="BP47" s="343" t="e">
        <f t="shared" si="28"/>
        <v>#REF!</v>
      </c>
      <c r="BQ47" s="343" t="e">
        <f t="shared" si="29"/>
        <v>#REF!</v>
      </c>
      <c r="BR47" s="343" t="e">
        <f t="shared" si="30"/>
        <v>#REF!</v>
      </c>
      <c r="BS47" s="343" t="e">
        <f t="shared" si="31"/>
        <v>#REF!</v>
      </c>
      <c r="BT47" s="343" t="e">
        <f t="shared" si="32"/>
        <v>#REF!</v>
      </c>
      <c r="BU47" s="346"/>
      <c r="BV47" s="173" t="e">
        <f>L47/$K$47</f>
        <v>#REF!</v>
      </c>
      <c r="BW47" s="173" t="e">
        <f t="shared" ref="BW47:CY47" si="65">M47/$K$47</f>
        <v>#REF!</v>
      </c>
      <c r="BX47" s="173" t="e">
        <f t="shared" si="65"/>
        <v>#REF!</v>
      </c>
      <c r="BY47" s="173" t="e">
        <f t="shared" si="65"/>
        <v>#REF!</v>
      </c>
      <c r="BZ47" s="173" t="e">
        <f t="shared" si="65"/>
        <v>#REF!</v>
      </c>
      <c r="CA47" s="173" t="e">
        <f t="shared" si="65"/>
        <v>#REF!</v>
      </c>
      <c r="CB47" s="173" t="e">
        <f t="shared" si="65"/>
        <v>#REF!</v>
      </c>
      <c r="CC47" s="173" t="e">
        <f t="shared" si="65"/>
        <v>#REF!</v>
      </c>
      <c r="CD47" s="173" t="e">
        <f t="shared" si="65"/>
        <v>#REF!</v>
      </c>
      <c r="CE47" s="173" t="e">
        <f t="shared" si="65"/>
        <v>#REF!</v>
      </c>
      <c r="CF47" s="173" t="e">
        <f t="shared" si="65"/>
        <v>#REF!</v>
      </c>
      <c r="CG47" s="173" t="e">
        <f t="shared" si="65"/>
        <v>#REF!</v>
      </c>
      <c r="CH47" s="173" t="e">
        <f t="shared" si="65"/>
        <v>#REF!</v>
      </c>
      <c r="CI47" s="173" t="e">
        <f t="shared" si="65"/>
        <v>#REF!</v>
      </c>
      <c r="CJ47" s="173" t="e">
        <f t="shared" si="65"/>
        <v>#REF!</v>
      </c>
      <c r="CK47" s="173" t="e">
        <f t="shared" si="65"/>
        <v>#REF!</v>
      </c>
      <c r="CL47" s="173" t="e">
        <f t="shared" si="65"/>
        <v>#REF!</v>
      </c>
      <c r="CM47" s="173" t="e">
        <f t="shared" si="65"/>
        <v>#REF!</v>
      </c>
      <c r="CN47" s="173" t="e">
        <f t="shared" si="65"/>
        <v>#REF!</v>
      </c>
      <c r="CO47" s="173" t="e">
        <f t="shared" si="65"/>
        <v>#REF!</v>
      </c>
      <c r="CP47" s="173" t="e">
        <f t="shared" si="65"/>
        <v>#REF!</v>
      </c>
      <c r="CQ47" s="173" t="e">
        <f t="shared" si="65"/>
        <v>#REF!</v>
      </c>
      <c r="CR47" s="173" t="e">
        <f t="shared" si="65"/>
        <v>#REF!</v>
      </c>
      <c r="CS47" s="173" t="e">
        <f t="shared" si="65"/>
        <v>#REF!</v>
      </c>
      <c r="CT47" s="173" t="e">
        <f t="shared" si="65"/>
        <v>#REF!</v>
      </c>
      <c r="CU47" s="173" t="e">
        <f t="shared" si="65"/>
        <v>#REF!</v>
      </c>
      <c r="CV47" s="173" t="e">
        <f t="shared" si="65"/>
        <v>#REF!</v>
      </c>
      <c r="CW47" s="173" t="e">
        <f t="shared" si="65"/>
        <v>#REF!</v>
      </c>
      <c r="CX47" s="173" t="e">
        <f t="shared" si="65"/>
        <v>#REF!</v>
      </c>
      <c r="CY47" s="173" t="e">
        <f t="shared" si="65"/>
        <v>#REF!</v>
      </c>
    </row>
    <row r="48" spans="1:103" s="195" customFormat="1" ht="47.25" customHeight="1" thickBot="1" x14ac:dyDescent="0.35">
      <c r="A48" s="14">
        <v>32</v>
      </c>
      <c r="B48" s="514" t="e">
        <f>#REF!</f>
        <v>#REF!</v>
      </c>
      <c r="C48" s="1383" t="s">
        <v>3</v>
      </c>
      <c r="D48" s="1383"/>
      <c r="E48" s="322" t="s">
        <v>379</v>
      </c>
      <c r="F48" s="228" t="e">
        <v>#REF!</v>
      </c>
      <c r="G48" s="320">
        <v>0.64</v>
      </c>
      <c r="H48" s="222" t="e">
        <f t="shared" si="57"/>
        <v>#REF!</v>
      </c>
      <c r="I48" s="222" t="e">
        <v>#REF!</v>
      </c>
      <c r="J48" s="278" t="e">
        <v>#REF!</v>
      </c>
      <c r="K48" s="269" t="e">
        <f>'тарифы 2018 (1)'!K70</f>
        <v>#REF!</v>
      </c>
      <c r="L48" s="173" t="e">
        <f>ROUND(#REF!*$L$14,2)</f>
        <v>#REF!</v>
      </c>
      <c r="M48" s="173" t="e">
        <f>ROUND(#REF!*$L$14,2)</f>
        <v>#REF!</v>
      </c>
      <c r="N48" s="173" t="e">
        <f>ROUND(#REF!*$L$14,2)</f>
        <v>#REF!</v>
      </c>
      <c r="O48" s="173" t="e">
        <f>ROUND(#REF!*$L$14,2)</f>
        <v>#REF!</v>
      </c>
      <c r="P48" s="173" t="e">
        <f>ROUND(#REF!*$L$14,2)</f>
        <v>#REF!</v>
      </c>
      <c r="Q48" s="173" t="e">
        <f>ROUND(#REF!*$L$14,2)</f>
        <v>#REF!</v>
      </c>
      <c r="R48" s="173" t="e">
        <f>ROUND(#REF!*$L$14,2)</f>
        <v>#REF!</v>
      </c>
      <c r="S48" s="173" t="e">
        <f>ROUND(#REF!*$L$14,2)</f>
        <v>#REF!</v>
      </c>
      <c r="T48" s="173" t="e">
        <f>ROUND(#REF!*$L$14,2)</f>
        <v>#REF!</v>
      </c>
      <c r="U48" s="173" t="e">
        <f>ROUND(#REF!*$L$14,2)</f>
        <v>#REF!</v>
      </c>
      <c r="V48" s="173" t="e">
        <f>ROUND(#REF!*$L$14,2)</f>
        <v>#REF!</v>
      </c>
      <c r="W48" s="173" t="e">
        <f>ROUND(#REF!*$L$14,2)</f>
        <v>#REF!</v>
      </c>
      <c r="X48" s="173" t="e">
        <f>ROUND(#REF!*$L$14,2)</f>
        <v>#REF!</v>
      </c>
      <c r="Y48" s="173" t="e">
        <f>ROUND(#REF!*$L$14,2)</f>
        <v>#REF!</v>
      </c>
      <c r="Z48" s="173" t="e">
        <f>ROUND(#REF!*$L$14,2)</f>
        <v>#REF!</v>
      </c>
      <c r="AA48" s="173" t="e">
        <f>ROUND(#REF!*$L$14,2)</f>
        <v>#REF!</v>
      </c>
      <c r="AB48" s="173" t="e">
        <f>ROUND(#REF!*$L$14,2)</f>
        <v>#REF!</v>
      </c>
      <c r="AC48" s="173" t="e">
        <f>ROUND(#REF!*$L$14,2)</f>
        <v>#REF!</v>
      </c>
      <c r="AD48" s="173" t="e">
        <f>ROUND(#REF!*$L$14,2)</f>
        <v>#REF!</v>
      </c>
      <c r="AE48" s="173" t="e">
        <f>ROUND(#REF!*$L$14,2)</f>
        <v>#REF!</v>
      </c>
      <c r="AF48" s="173" t="e">
        <f>ROUND(#REF!*$L$14,2)</f>
        <v>#REF!</v>
      </c>
      <c r="AG48" s="173" t="e">
        <f>ROUND(#REF!*$L$14,2)</f>
        <v>#REF!</v>
      </c>
      <c r="AH48" s="173" t="e">
        <f>ROUND(#REF!*$L$14,2)</f>
        <v>#REF!</v>
      </c>
      <c r="AI48" s="173" t="e">
        <f>ROUND(#REF!*$L$14,2)</f>
        <v>#REF!</v>
      </c>
      <c r="AJ48" s="173" t="e">
        <f>ROUND(#REF!*$L$14,2)</f>
        <v>#REF!</v>
      </c>
      <c r="AK48" s="173" t="e">
        <f>ROUND(#REF!*$L$14,2)</f>
        <v>#REF!</v>
      </c>
      <c r="AL48" s="173" t="e">
        <f>ROUND(#REF!*$L$14,2)</f>
        <v>#REF!</v>
      </c>
      <c r="AM48" s="173" t="e">
        <f>ROUND(#REF!*$L$14,2)</f>
        <v>#REF!</v>
      </c>
      <c r="AN48" s="173" t="e">
        <f>ROUND(#REF!*$L$14,2)</f>
        <v>#REF!</v>
      </c>
      <c r="AO48" s="173" t="e">
        <f>ROUND(#REF!*$L$14,2)</f>
        <v>#REF!</v>
      </c>
      <c r="AP48" s="325" t="e">
        <f t="shared" si="1"/>
        <v>#REF!</v>
      </c>
      <c r="AQ48" s="346"/>
      <c r="AR48" s="343" t="e">
        <f t="shared" si="4"/>
        <v>#REF!</v>
      </c>
      <c r="AS48" s="343" t="e">
        <f t="shared" si="5"/>
        <v>#REF!</v>
      </c>
      <c r="AT48" s="343" t="e">
        <f t="shared" si="6"/>
        <v>#REF!</v>
      </c>
      <c r="AU48" s="343" t="e">
        <f t="shared" si="7"/>
        <v>#REF!</v>
      </c>
      <c r="AV48" s="343" t="e">
        <f t="shared" si="8"/>
        <v>#REF!</v>
      </c>
      <c r="AW48" s="343" t="e">
        <f t="shared" si="9"/>
        <v>#REF!</v>
      </c>
      <c r="AX48" s="343" t="e">
        <f t="shared" si="10"/>
        <v>#REF!</v>
      </c>
      <c r="AY48" s="343" t="e">
        <f t="shared" si="11"/>
        <v>#REF!</v>
      </c>
      <c r="AZ48" s="343" t="e">
        <f t="shared" si="12"/>
        <v>#REF!</v>
      </c>
      <c r="BA48" s="343" t="e">
        <f t="shared" si="13"/>
        <v>#REF!</v>
      </c>
      <c r="BB48" s="343" t="e">
        <f t="shared" si="14"/>
        <v>#REF!</v>
      </c>
      <c r="BC48" s="343" t="e">
        <f t="shared" si="15"/>
        <v>#REF!</v>
      </c>
      <c r="BD48" s="343" t="e">
        <f t="shared" si="16"/>
        <v>#REF!</v>
      </c>
      <c r="BE48" s="343" t="e">
        <f t="shared" si="17"/>
        <v>#REF!</v>
      </c>
      <c r="BF48" s="343" t="e">
        <f t="shared" si="18"/>
        <v>#REF!</v>
      </c>
      <c r="BG48" s="343" t="e">
        <f t="shared" si="19"/>
        <v>#REF!</v>
      </c>
      <c r="BH48" s="343" t="e">
        <f t="shared" si="20"/>
        <v>#REF!</v>
      </c>
      <c r="BI48" s="343" t="e">
        <f t="shared" si="21"/>
        <v>#REF!</v>
      </c>
      <c r="BJ48" s="343" t="e">
        <f t="shared" si="22"/>
        <v>#REF!</v>
      </c>
      <c r="BK48" s="343" t="e">
        <f t="shared" si="23"/>
        <v>#REF!</v>
      </c>
      <c r="BL48" s="343" t="e">
        <f t="shared" si="24"/>
        <v>#REF!</v>
      </c>
      <c r="BM48" s="343" t="e">
        <f t="shared" si="25"/>
        <v>#REF!</v>
      </c>
      <c r="BN48" s="343" t="e">
        <f t="shared" si="26"/>
        <v>#REF!</v>
      </c>
      <c r="BO48" s="343" t="e">
        <f t="shared" si="27"/>
        <v>#REF!</v>
      </c>
      <c r="BP48" s="343" t="e">
        <f t="shared" si="28"/>
        <v>#REF!</v>
      </c>
      <c r="BQ48" s="343" t="e">
        <f t="shared" si="29"/>
        <v>#REF!</v>
      </c>
      <c r="BR48" s="343" t="e">
        <f t="shared" si="30"/>
        <v>#REF!</v>
      </c>
      <c r="BS48" s="343" t="e">
        <f t="shared" si="31"/>
        <v>#REF!</v>
      </c>
      <c r="BT48" s="343" t="e">
        <f t="shared" si="32"/>
        <v>#REF!</v>
      </c>
      <c r="BU48" s="346"/>
      <c r="BV48" s="173" t="e">
        <f>L48/$K$48</f>
        <v>#REF!</v>
      </c>
      <c r="BW48" s="173" t="e">
        <f t="shared" ref="BW48:CY48" si="66">M48/$K$48</f>
        <v>#REF!</v>
      </c>
      <c r="BX48" s="173" t="e">
        <f t="shared" si="66"/>
        <v>#REF!</v>
      </c>
      <c r="BY48" s="173" t="e">
        <f t="shared" si="66"/>
        <v>#REF!</v>
      </c>
      <c r="BZ48" s="173" t="e">
        <f t="shared" si="66"/>
        <v>#REF!</v>
      </c>
      <c r="CA48" s="173" t="e">
        <f t="shared" si="66"/>
        <v>#REF!</v>
      </c>
      <c r="CB48" s="173" t="e">
        <f t="shared" si="66"/>
        <v>#REF!</v>
      </c>
      <c r="CC48" s="173" t="e">
        <f t="shared" si="66"/>
        <v>#REF!</v>
      </c>
      <c r="CD48" s="173" t="e">
        <f t="shared" si="66"/>
        <v>#REF!</v>
      </c>
      <c r="CE48" s="173" t="e">
        <f t="shared" si="66"/>
        <v>#REF!</v>
      </c>
      <c r="CF48" s="173" t="e">
        <f t="shared" si="66"/>
        <v>#REF!</v>
      </c>
      <c r="CG48" s="173" t="e">
        <f t="shared" si="66"/>
        <v>#REF!</v>
      </c>
      <c r="CH48" s="173" t="e">
        <f t="shared" si="66"/>
        <v>#REF!</v>
      </c>
      <c r="CI48" s="173" t="e">
        <f t="shared" si="66"/>
        <v>#REF!</v>
      </c>
      <c r="CJ48" s="173" t="e">
        <f t="shared" si="66"/>
        <v>#REF!</v>
      </c>
      <c r="CK48" s="173" t="e">
        <f t="shared" si="66"/>
        <v>#REF!</v>
      </c>
      <c r="CL48" s="173" t="e">
        <f t="shared" si="66"/>
        <v>#REF!</v>
      </c>
      <c r="CM48" s="173" t="e">
        <f t="shared" si="66"/>
        <v>#REF!</v>
      </c>
      <c r="CN48" s="173" t="e">
        <f t="shared" si="66"/>
        <v>#REF!</v>
      </c>
      <c r="CO48" s="173" t="e">
        <f t="shared" si="66"/>
        <v>#REF!</v>
      </c>
      <c r="CP48" s="173" t="e">
        <f t="shared" si="66"/>
        <v>#REF!</v>
      </c>
      <c r="CQ48" s="173" t="e">
        <f t="shared" si="66"/>
        <v>#REF!</v>
      </c>
      <c r="CR48" s="173" t="e">
        <f t="shared" si="66"/>
        <v>#REF!</v>
      </c>
      <c r="CS48" s="173" t="e">
        <f t="shared" si="66"/>
        <v>#REF!</v>
      </c>
      <c r="CT48" s="173" t="e">
        <f t="shared" si="66"/>
        <v>#REF!</v>
      </c>
      <c r="CU48" s="173" t="e">
        <f t="shared" si="66"/>
        <v>#REF!</v>
      </c>
      <c r="CV48" s="173" t="e">
        <f t="shared" si="66"/>
        <v>#REF!</v>
      </c>
      <c r="CW48" s="173" t="e">
        <f t="shared" si="66"/>
        <v>#REF!</v>
      </c>
      <c r="CX48" s="173" t="e">
        <f t="shared" si="66"/>
        <v>#REF!</v>
      </c>
      <c r="CY48" s="173" t="e">
        <f t="shared" si="66"/>
        <v>#REF!</v>
      </c>
    </row>
    <row r="49" spans="1:103" s="195" customFormat="1" ht="47.25" customHeight="1" thickBot="1" x14ac:dyDescent="0.35">
      <c r="A49" s="306">
        <v>33</v>
      </c>
      <c r="B49" s="516" t="e">
        <f>#REF!</f>
        <v>#REF!</v>
      </c>
      <c r="C49" s="1390" t="s">
        <v>3</v>
      </c>
      <c r="D49" s="1390"/>
      <c r="E49" s="323" t="s">
        <v>382</v>
      </c>
      <c r="F49" s="224" t="e">
        <v>#REF!</v>
      </c>
      <c r="G49" s="319">
        <v>0.88</v>
      </c>
      <c r="H49" s="206" t="e">
        <f t="shared" si="57"/>
        <v>#REF!</v>
      </c>
      <c r="I49" s="206" t="e">
        <v>#REF!</v>
      </c>
      <c r="J49" s="274" t="e">
        <v>#REF!</v>
      </c>
      <c r="K49" s="269" t="e">
        <f>'тарифы 2018 (1)'!K71</f>
        <v>#REF!</v>
      </c>
      <c r="L49" s="173" t="e">
        <f>ROUND(#REF!*$L$14,2)</f>
        <v>#REF!</v>
      </c>
      <c r="M49" s="173" t="e">
        <f>ROUND(#REF!*$L$14,2)</f>
        <v>#REF!</v>
      </c>
      <c r="N49" s="173" t="e">
        <f>ROUND(#REF!*$L$14,2)</f>
        <v>#REF!</v>
      </c>
      <c r="O49" s="173" t="e">
        <f>ROUND(#REF!*$L$14,2)</f>
        <v>#REF!</v>
      </c>
      <c r="P49" s="173" t="e">
        <f>ROUND(#REF!*$L$14,2)</f>
        <v>#REF!</v>
      </c>
      <c r="Q49" s="173" t="e">
        <f>ROUND(#REF!*$L$14,2)</f>
        <v>#REF!</v>
      </c>
      <c r="R49" s="173" t="e">
        <f>ROUND(#REF!*$L$14,2)</f>
        <v>#REF!</v>
      </c>
      <c r="S49" s="173" t="e">
        <f>ROUND(#REF!*$L$14,2)</f>
        <v>#REF!</v>
      </c>
      <c r="T49" s="173" t="e">
        <f>ROUND(#REF!*$L$14,2)</f>
        <v>#REF!</v>
      </c>
      <c r="U49" s="173" t="e">
        <f>ROUND(#REF!*$L$14,2)</f>
        <v>#REF!</v>
      </c>
      <c r="V49" s="173" t="e">
        <f>ROUND(#REF!*$L$14,2)</f>
        <v>#REF!</v>
      </c>
      <c r="W49" s="173" t="e">
        <f>ROUND(#REF!*$L$14,2)</f>
        <v>#REF!</v>
      </c>
      <c r="X49" s="173" t="e">
        <f>ROUND(#REF!*$L$14,2)</f>
        <v>#REF!</v>
      </c>
      <c r="Y49" s="173" t="e">
        <f>ROUND(#REF!*$L$14,2)</f>
        <v>#REF!</v>
      </c>
      <c r="Z49" s="173" t="e">
        <f>ROUND(#REF!*$L$14,2)</f>
        <v>#REF!</v>
      </c>
      <c r="AA49" s="173" t="e">
        <f>ROUND(#REF!*$L$14,2)</f>
        <v>#REF!</v>
      </c>
      <c r="AB49" s="173" t="e">
        <f>ROUND(#REF!*$L$14,2)</f>
        <v>#REF!</v>
      </c>
      <c r="AC49" s="173" t="e">
        <f>ROUND(#REF!*$L$14,2)</f>
        <v>#REF!</v>
      </c>
      <c r="AD49" s="173" t="e">
        <f>ROUND(#REF!*$L$14,2)</f>
        <v>#REF!</v>
      </c>
      <c r="AE49" s="173" t="e">
        <f>ROUND(#REF!*$L$14,2)</f>
        <v>#REF!</v>
      </c>
      <c r="AF49" s="173" t="e">
        <f>ROUND(#REF!*$L$14,2)</f>
        <v>#REF!</v>
      </c>
      <c r="AG49" s="173" t="e">
        <f>ROUND(#REF!*$L$14,2)</f>
        <v>#REF!</v>
      </c>
      <c r="AH49" s="173" t="e">
        <f>ROUND(#REF!*$L$14,2)</f>
        <v>#REF!</v>
      </c>
      <c r="AI49" s="173" t="e">
        <f>ROUND(#REF!*$L$14,2)</f>
        <v>#REF!</v>
      </c>
      <c r="AJ49" s="173" t="e">
        <f>ROUND(#REF!*$L$14,2)</f>
        <v>#REF!</v>
      </c>
      <c r="AK49" s="173" t="e">
        <f>ROUND(#REF!*$L$14,2)</f>
        <v>#REF!</v>
      </c>
      <c r="AL49" s="173" t="e">
        <f>ROUND(#REF!*$L$14,2)</f>
        <v>#REF!</v>
      </c>
      <c r="AM49" s="173" t="e">
        <f>ROUND(#REF!*$L$14,2)</f>
        <v>#REF!</v>
      </c>
      <c r="AN49" s="173" t="e">
        <f>ROUND(#REF!*$L$14,2)</f>
        <v>#REF!</v>
      </c>
      <c r="AO49" s="173" t="e">
        <f>ROUND(#REF!*$L$14,2)</f>
        <v>#REF!</v>
      </c>
      <c r="AP49" s="325" t="e">
        <f t="shared" si="1"/>
        <v>#REF!</v>
      </c>
      <c r="AQ49" s="346"/>
      <c r="AR49" s="343" t="e">
        <f t="shared" si="4"/>
        <v>#REF!</v>
      </c>
      <c r="AS49" s="343" t="e">
        <f t="shared" si="5"/>
        <v>#REF!</v>
      </c>
      <c r="AT49" s="343" t="e">
        <f t="shared" si="6"/>
        <v>#REF!</v>
      </c>
      <c r="AU49" s="343" t="e">
        <f t="shared" si="7"/>
        <v>#REF!</v>
      </c>
      <c r="AV49" s="343" t="e">
        <f t="shared" si="8"/>
        <v>#REF!</v>
      </c>
      <c r="AW49" s="343" t="e">
        <f t="shared" si="9"/>
        <v>#REF!</v>
      </c>
      <c r="AX49" s="343" t="e">
        <f t="shared" si="10"/>
        <v>#REF!</v>
      </c>
      <c r="AY49" s="343" t="e">
        <f t="shared" si="11"/>
        <v>#REF!</v>
      </c>
      <c r="AZ49" s="343" t="e">
        <f t="shared" si="12"/>
        <v>#REF!</v>
      </c>
      <c r="BA49" s="343" t="e">
        <f t="shared" si="13"/>
        <v>#REF!</v>
      </c>
      <c r="BB49" s="343" t="e">
        <f t="shared" si="14"/>
        <v>#REF!</v>
      </c>
      <c r="BC49" s="343" t="e">
        <f t="shared" si="15"/>
        <v>#REF!</v>
      </c>
      <c r="BD49" s="343" t="e">
        <f t="shared" si="16"/>
        <v>#REF!</v>
      </c>
      <c r="BE49" s="343" t="e">
        <f t="shared" si="17"/>
        <v>#REF!</v>
      </c>
      <c r="BF49" s="343" t="e">
        <f t="shared" si="18"/>
        <v>#REF!</v>
      </c>
      <c r="BG49" s="343" t="e">
        <f t="shared" si="19"/>
        <v>#REF!</v>
      </c>
      <c r="BH49" s="343" t="e">
        <f t="shared" si="20"/>
        <v>#REF!</v>
      </c>
      <c r="BI49" s="343" t="e">
        <f t="shared" si="21"/>
        <v>#REF!</v>
      </c>
      <c r="BJ49" s="343" t="e">
        <f t="shared" si="22"/>
        <v>#REF!</v>
      </c>
      <c r="BK49" s="343" t="e">
        <f t="shared" si="23"/>
        <v>#REF!</v>
      </c>
      <c r="BL49" s="343" t="e">
        <f t="shared" si="24"/>
        <v>#REF!</v>
      </c>
      <c r="BM49" s="343" t="e">
        <f t="shared" si="25"/>
        <v>#REF!</v>
      </c>
      <c r="BN49" s="343" t="e">
        <f t="shared" si="26"/>
        <v>#REF!</v>
      </c>
      <c r="BO49" s="343" t="e">
        <f t="shared" si="27"/>
        <v>#REF!</v>
      </c>
      <c r="BP49" s="343" t="e">
        <f t="shared" si="28"/>
        <v>#REF!</v>
      </c>
      <c r="BQ49" s="343" t="e">
        <f t="shared" si="29"/>
        <v>#REF!</v>
      </c>
      <c r="BR49" s="343" t="e">
        <f t="shared" si="30"/>
        <v>#REF!</v>
      </c>
      <c r="BS49" s="343" t="e">
        <f t="shared" si="31"/>
        <v>#REF!</v>
      </c>
      <c r="BT49" s="343" t="e">
        <f t="shared" si="32"/>
        <v>#REF!</v>
      </c>
      <c r="BU49" s="346"/>
      <c r="BV49" s="173" t="e">
        <f>L49/$K$49</f>
        <v>#REF!</v>
      </c>
      <c r="BW49" s="173" t="e">
        <f t="shared" ref="BW49:CY49" si="67">M49/$K$49</f>
        <v>#REF!</v>
      </c>
      <c r="BX49" s="173" t="e">
        <f t="shared" si="67"/>
        <v>#REF!</v>
      </c>
      <c r="BY49" s="173" t="e">
        <f t="shared" si="67"/>
        <v>#REF!</v>
      </c>
      <c r="BZ49" s="173" t="e">
        <f t="shared" si="67"/>
        <v>#REF!</v>
      </c>
      <c r="CA49" s="173" t="e">
        <f t="shared" si="67"/>
        <v>#REF!</v>
      </c>
      <c r="CB49" s="173" t="e">
        <f t="shared" si="67"/>
        <v>#REF!</v>
      </c>
      <c r="CC49" s="173" t="e">
        <f t="shared" si="67"/>
        <v>#REF!</v>
      </c>
      <c r="CD49" s="173" t="e">
        <f t="shared" si="67"/>
        <v>#REF!</v>
      </c>
      <c r="CE49" s="173" t="e">
        <f t="shared" si="67"/>
        <v>#REF!</v>
      </c>
      <c r="CF49" s="173" t="e">
        <f t="shared" si="67"/>
        <v>#REF!</v>
      </c>
      <c r="CG49" s="173" t="e">
        <f t="shared" si="67"/>
        <v>#REF!</v>
      </c>
      <c r="CH49" s="173" t="e">
        <f t="shared" si="67"/>
        <v>#REF!</v>
      </c>
      <c r="CI49" s="173" t="e">
        <f t="shared" si="67"/>
        <v>#REF!</v>
      </c>
      <c r="CJ49" s="173" t="e">
        <f t="shared" si="67"/>
        <v>#REF!</v>
      </c>
      <c r="CK49" s="173" t="e">
        <f t="shared" si="67"/>
        <v>#REF!</v>
      </c>
      <c r="CL49" s="173" t="e">
        <f t="shared" si="67"/>
        <v>#REF!</v>
      </c>
      <c r="CM49" s="173" t="e">
        <f t="shared" si="67"/>
        <v>#REF!</v>
      </c>
      <c r="CN49" s="173" t="e">
        <f t="shared" si="67"/>
        <v>#REF!</v>
      </c>
      <c r="CO49" s="173" t="e">
        <f t="shared" si="67"/>
        <v>#REF!</v>
      </c>
      <c r="CP49" s="173" t="e">
        <f t="shared" si="67"/>
        <v>#REF!</v>
      </c>
      <c r="CQ49" s="173" t="e">
        <f t="shared" si="67"/>
        <v>#REF!</v>
      </c>
      <c r="CR49" s="173" t="e">
        <f t="shared" si="67"/>
        <v>#REF!</v>
      </c>
      <c r="CS49" s="173" t="e">
        <f t="shared" si="67"/>
        <v>#REF!</v>
      </c>
      <c r="CT49" s="173" t="e">
        <f t="shared" si="67"/>
        <v>#REF!</v>
      </c>
      <c r="CU49" s="173" t="e">
        <f t="shared" si="67"/>
        <v>#REF!</v>
      </c>
      <c r="CV49" s="173" t="e">
        <f t="shared" si="67"/>
        <v>#REF!</v>
      </c>
      <c r="CW49" s="173" t="e">
        <f t="shared" si="67"/>
        <v>#REF!</v>
      </c>
      <c r="CX49" s="173" t="e">
        <f t="shared" si="67"/>
        <v>#REF!</v>
      </c>
      <c r="CY49" s="173" t="e">
        <f t="shared" si="67"/>
        <v>#REF!</v>
      </c>
    </row>
    <row r="50" spans="1:103" s="195" customFormat="1" ht="47.25" customHeight="1" thickBot="1" x14ac:dyDescent="0.35">
      <c r="A50" s="98">
        <v>34</v>
      </c>
      <c r="B50" s="521" t="e">
        <f>#REF!</f>
        <v>#REF!</v>
      </c>
      <c r="C50" s="1404" t="s">
        <v>3</v>
      </c>
      <c r="D50" s="1404"/>
      <c r="E50" s="230" t="s">
        <v>383</v>
      </c>
      <c r="F50" s="231" t="e">
        <v>#REF!</v>
      </c>
      <c r="G50" s="324">
        <v>0.56000000000000005</v>
      </c>
      <c r="H50" s="233" t="e">
        <f t="shared" si="57"/>
        <v>#REF!</v>
      </c>
      <c r="I50" s="222" t="e">
        <v>#REF!</v>
      </c>
      <c r="J50" s="278" t="e">
        <v>#REF!</v>
      </c>
      <c r="K50" s="269" t="e">
        <f>'тарифы 2018 (1)'!K72</f>
        <v>#REF!</v>
      </c>
      <c r="L50" s="173" t="e">
        <f>ROUND(#REF!*$L$14,2)</f>
        <v>#REF!</v>
      </c>
      <c r="M50" s="173" t="e">
        <f>ROUND(#REF!*$L$14,2)</f>
        <v>#REF!</v>
      </c>
      <c r="N50" s="173" t="e">
        <f>ROUND(#REF!*$L$14,2)</f>
        <v>#REF!</v>
      </c>
      <c r="O50" s="173" t="e">
        <f>ROUND(#REF!*$L$14,2)</f>
        <v>#REF!</v>
      </c>
      <c r="P50" s="173" t="e">
        <f>ROUND(#REF!*$L$14,2)</f>
        <v>#REF!</v>
      </c>
      <c r="Q50" s="173" t="e">
        <f>ROUND(#REF!*$L$14,2)</f>
        <v>#REF!</v>
      </c>
      <c r="R50" s="173" t="e">
        <f>ROUND(#REF!*$L$14,2)</f>
        <v>#REF!</v>
      </c>
      <c r="S50" s="173" t="e">
        <f>ROUND(#REF!*$L$14,2)</f>
        <v>#REF!</v>
      </c>
      <c r="T50" s="173" t="e">
        <f>ROUND(#REF!*$L$14,2)</f>
        <v>#REF!</v>
      </c>
      <c r="U50" s="173" t="e">
        <f>ROUND(#REF!*$L$14,2)</f>
        <v>#REF!</v>
      </c>
      <c r="V50" s="173" t="e">
        <f>ROUND(#REF!*$L$14,2)</f>
        <v>#REF!</v>
      </c>
      <c r="W50" s="173" t="e">
        <f>ROUND(#REF!*$L$14,2)</f>
        <v>#REF!</v>
      </c>
      <c r="X50" s="173" t="e">
        <f>ROUND(#REF!*$L$14,2)</f>
        <v>#REF!</v>
      </c>
      <c r="Y50" s="173" t="e">
        <f>ROUND(#REF!*$L$14,2)</f>
        <v>#REF!</v>
      </c>
      <c r="Z50" s="173" t="e">
        <f>ROUND(#REF!*$L$14,2)</f>
        <v>#REF!</v>
      </c>
      <c r="AA50" s="173" t="e">
        <f>ROUND(#REF!*$L$14,2)</f>
        <v>#REF!</v>
      </c>
      <c r="AB50" s="173" t="e">
        <f>ROUND(#REF!*$L$14,2)</f>
        <v>#REF!</v>
      </c>
      <c r="AC50" s="173" t="e">
        <f>ROUND(#REF!*$L$14,2)</f>
        <v>#REF!</v>
      </c>
      <c r="AD50" s="173" t="e">
        <f>ROUND(#REF!*$L$14,2)</f>
        <v>#REF!</v>
      </c>
      <c r="AE50" s="173" t="e">
        <f>ROUND(#REF!*$L$14,2)</f>
        <v>#REF!</v>
      </c>
      <c r="AF50" s="173" t="e">
        <f>ROUND(#REF!*$L$14,2)</f>
        <v>#REF!</v>
      </c>
      <c r="AG50" s="173" t="e">
        <f>ROUND(#REF!*$L$14,2)</f>
        <v>#REF!</v>
      </c>
      <c r="AH50" s="173" t="e">
        <f>ROUND(#REF!*$L$14,2)</f>
        <v>#REF!</v>
      </c>
      <c r="AI50" s="173" t="e">
        <f>ROUND(#REF!*$L$14,2)</f>
        <v>#REF!</v>
      </c>
      <c r="AJ50" s="173" t="e">
        <f>ROUND(#REF!*$L$14,2)</f>
        <v>#REF!</v>
      </c>
      <c r="AK50" s="173" t="e">
        <f>ROUND(#REF!*$L$14,2)</f>
        <v>#REF!</v>
      </c>
      <c r="AL50" s="173" t="e">
        <f>ROUND(#REF!*$L$14,2)</f>
        <v>#REF!</v>
      </c>
      <c r="AM50" s="173" t="e">
        <f>ROUND(#REF!*$L$14,2)</f>
        <v>#REF!</v>
      </c>
      <c r="AN50" s="173" t="e">
        <f>ROUND(#REF!*$L$14,2)</f>
        <v>#REF!</v>
      </c>
      <c r="AO50" s="173" t="e">
        <f>ROUND(#REF!*$L$14,2)</f>
        <v>#REF!</v>
      </c>
      <c r="AP50" s="325" t="e">
        <f t="shared" si="1"/>
        <v>#REF!</v>
      </c>
      <c r="AQ50" s="346"/>
      <c r="AR50" s="343" t="e">
        <f t="shared" si="4"/>
        <v>#REF!</v>
      </c>
      <c r="AS50" s="343" t="e">
        <f t="shared" si="5"/>
        <v>#REF!</v>
      </c>
      <c r="AT50" s="343" t="e">
        <f t="shared" si="6"/>
        <v>#REF!</v>
      </c>
      <c r="AU50" s="343" t="e">
        <f t="shared" si="7"/>
        <v>#REF!</v>
      </c>
      <c r="AV50" s="343" t="e">
        <f t="shared" si="8"/>
        <v>#REF!</v>
      </c>
      <c r="AW50" s="343" t="e">
        <f t="shared" si="9"/>
        <v>#REF!</v>
      </c>
      <c r="AX50" s="343" t="e">
        <f t="shared" si="10"/>
        <v>#REF!</v>
      </c>
      <c r="AY50" s="343" t="e">
        <f t="shared" si="11"/>
        <v>#REF!</v>
      </c>
      <c r="AZ50" s="343" t="e">
        <f t="shared" si="12"/>
        <v>#REF!</v>
      </c>
      <c r="BA50" s="343" t="e">
        <f t="shared" si="13"/>
        <v>#REF!</v>
      </c>
      <c r="BB50" s="343" t="e">
        <f t="shared" si="14"/>
        <v>#REF!</v>
      </c>
      <c r="BC50" s="343" t="e">
        <f t="shared" si="15"/>
        <v>#REF!</v>
      </c>
      <c r="BD50" s="343" t="e">
        <f t="shared" si="16"/>
        <v>#REF!</v>
      </c>
      <c r="BE50" s="343" t="e">
        <f t="shared" si="17"/>
        <v>#REF!</v>
      </c>
      <c r="BF50" s="343" t="e">
        <f t="shared" si="18"/>
        <v>#REF!</v>
      </c>
      <c r="BG50" s="343" t="e">
        <f t="shared" si="19"/>
        <v>#REF!</v>
      </c>
      <c r="BH50" s="343" t="e">
        <f t="shared" si="20"/>
        <v>#REF!</v>
      </c>
      <c r="BI50" s="343" t="e">
        <f t="shared" si="21"/>
        <v>#REF!</v>
      </c>
      <c r="BJ50" s="343" t="e">
        <f t="shared" si="22"/>
        <v>#REF!</v>
      </c>
      <c r="BK50" s="343" t="e">
        <f t="shared" si="23"/>
        <v>#REF!</v>
      </c>
      <c r="BL50" s="343" t="e">
        <f t="shared" si="24"/>
        <v>#REF!</v>
      </c>
      <c r="BM50" s="343" t="e">
        <f t="shared" si="25"/>
        <v>#REF!</v>
      </c>
      <c r="BN50" s="343" t="e">
        <f t="shared" si="26"/>
        <v>#REF!</v>
      </c>
      <c r="BO50" s="343" t="e">
        <f t="shared" si="27"/>
        <v>#REF!</v>
      </c>
      <c r="BP50" s="343" t="e">
        <f t="shared" si="28"/>
        <v>#REF!</v>
      </c>
      <c r="BQ50" s="343" t="e">
        <f t="shared" si="29"/>
        <v>#REF!</v>
      </c>
      <c r="BR50" s="343" t="e">
        <f t="shared" si="30"/>
        <v>#REF!</v>
      </c>
      <c r="BS50" s="343" t="e">
        <f t="shared" si="31"/>
        <v>#REF!</v>
      </c>
      <c r="BT50" s="343" t="e">
        <f t="shared" si="32"/>
        <v>#REF!</v>
      </c>
      <c r="BU50" s="346"/>
      <c r="BV50" s="173" t="e">
        <f>L50/$K$50</f>
        <v>#REF!</v>
      </c>
      <c r="BW50" s="173" t="e">
        <f t="shared" ref="BW50:CY50" si="68">M50/$K$50</f>
        <v>#REF!</v>
      </c>
      <c r="BX50" s="173" t="e">
        <f t="shared" si="68"/>
        <v>#REF!</v>
      </c>
      <c r="BY50" s="173" t="e">
        <f t="shared" si="68"/>
        <v>#REF!</v>
      </c>
      <c r="BZ50" s="173" t="e">
        <f t="shared" si="68"/>
        <v>#REF!</v>
      </c>
      <c r="CA50" s="173" t="e">
        <f t="shared" si="68"/>
        <v>#REF!</v>
      </c>
      <c r="CB50" s="173" t="e">
        <f t="shared" si="68"/>
        <v>#REF!</v>
      </c>
      <c r="CC50" s="173" t="e">
        <f t="shared" si="68"/>
        <v>#REF!</v>
      </c>
      <c r="CD50" s="173" t="e">
        <f t="shared" si="68"/>
        <v>#REF!</v>
      </c>
      <c r="CE50" s="173" t="e">
        <f t="shared" si="68"/>
        <v>#REF!</v>
      </c>
      <c r="CF50" s="173" t="e">
        <f t="shared" si="68"/>
        <v>#REF!</v>
      </c>
      <c r="CG50" s="173" t="e">
        <f t="shared" si="68"/>
        <v>#REF!</v>
      </c>
      <c r="CH50" s="173" t="e">
        <f t="shared" si="68"/>
        <v>#REF!</v>
      </c>
      <c r="CI50" s="173" t="e">
        <f t="shared" si="68"/>
        <v>#REF!</v>
      </c>
      <c r="CJ50" s="173" t="e">
        <f t="shared" si="68"/>
        <v>#REF!</v>
      </c>
      <c r="CK50" s="173" t="e">
        <f t="shared" si="68"/>
        <v>#REF!</v>
      </c>
      <c r="CL50" s="173" t="e">
        <f t="shared" si="68"/>
        <v>#REF!</v>
      </c>
      <c r="CM50" s="173" t="e">
        <f t="shared" si="68"/>
        <v>#REF!</v>
      </c>
      <c r="CN50" s="173" t="e">
        <f t="shared" si="68"/>
        <v>#REF!</v>
      </c>
      <c r="CO50" s="173" t="e">
        <f t="shared" si="68"/>
        <v>#REF!</v>
      </c>
      <c r="CP50" s="173" t="e">
        <f t="shared" si="68"/>
        <v>#REF!</v>
      </c>
      <c r="CQ50" s="173" t="e">
        <f t="shared" si="68"/>
        <v>#REF!</v>
      </c>
      <c r="CR50" s="173" t="e">
        <f t="shared" si="68"/>
        <v>#REF!</v>
      </c>
      <c r="CS50" s="173" t="e">
        <f t="shared" si="68"/>
        <v>#REF!</v>
      </c>
      <c r="CT50" s="173" t="e">
        <f t="shared" si="68"/>
        <v>#REF!</v>
      </c>
      <c r="CU50" s="173" t="e">
        <f t="shared" si="68"/>
        <v>#REF!</v>
      </c>
      <c r="CV50" s="173" t="e">
        <f t="shared" si="68"/>
        <v>#REF!</v>
      </c>
      <c r="CW50" s="173" t="e">
        <f t="shared" si="68"/>
        <v>#REF!</v>
      </c>
      <c r="CX50" s="173" t="e">
        <f t="shared" si="68"/>
        <v>#REF!</v>
      </c>
      <c r="CY50" s="173" t="e">
        <f t="shared" si="68"/>
        <v>#REF!</v>
      </c>
    </row>
    <row r="51" spans="1:103" ht="22.5" customHeight="1" x14ac:dyDescent="0.3">
      <c r="AQ51" s="346"/>
      <c r="AR51" s="344"/>
      <c r="AS51" s="344"/>
      <c r="AT51" s="344"/>
      <c r="AU51" s="344"/>
      <c r="AV51" s="344"/>
      <c r="AW51" s="344"/>
      <c r="AX51" s="344"/>
      <c r="AY51" s="344"/>
      <c r="AZ51" s="344"/>
      <c r="BA51" s="344"/>
      <c r="BB51" s="344"/>
      <c r="BC51" s="344"/>
      <c r="BD51" s="344"/>
      <c r="BE51" s="344"/>
      <c r="BF51" s="344"/>
      <c r="BG51" s="344"/>
      <c r="BH51" s="344"/>
      <c r="BI51" s="344"/>
      <c r="BJ51" s="344"/>
      <c r="BK51" s="344"/>
      <c r="BL51" s="344"/>
      <c r="BM51" s="344"/>
      <c r="BN51" s="344"/>
      <c r="BO51" s="344"/>
      <c r="BP51" s="344"/>
      <c r="BQ51" s="344"/>
      <c r="BR51" s="344"/>
      <c r="BS51" s="344"/>
      <c r="BT51" s="344"/>
      <c r="BU51" s="34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</row>
    <row r="52" spans="1:103" ht="22.5" customHeight="1" x14ac:dyDescent="0.3">
      <c r="AQ52" s="346"/>
      <c r="AR52" s="344"/>
      <c r="AS52" s="344"/>
      <c r="AT52" s="344"/>
      <c r="AU52" s="344"/>
      <c r="AV52" s="344"/>
      <c r="AW52" s="344"/>
      <c r="AX52" s="344"/>
      <c r="AY52" s="344"/>
      <c r="AZ52" s="344"/>
      <c r="BA52" s="344"/>
      <c r="BB52" s="344"/>
      <c r="BC52" s="344"/>
      <c r="BD52" s="344"/>
      <c r="BE52" s="344"/>
      <c r="BF52" s="344"/>
      <c r="BG52" s="344"/>
      <c r="BH52" s="344"/>
      <c r="BI52" s="344"/>
      <c r="BJ52" s="344"/>
      <c r="BK52" s="344"/>
      <c r="BL52" s="344"/>
      <c r="BM52" s="344"/>
      <c r="BN52" s="344"/>
      <c r="BO52" s="344"/>
      <c r="BP52" s="344"/>
      <c r="BQ52" s="344"/>
      <c r="BR52" s="344"/>
      <c r="BS52" s="344"/>
      <c r="BT52" s="344"/>
      <c r="BU52" s="34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</row>
    <row r="53" spans="1:103" ht="22.5" customHeight="1" x14ac:dyDescent="0.3">
      <c r="AQ53" s="346"/>
      <c r="AR53" s="344"/>
      <c r="AS53" s="344"/>
      <c r="AT53" s="344"/>
      <c r="AU53" s="344"/>
      <c r="AV53" s="344"/>
      <c r="AW53" s="344"/>
      <c r="AX53" s="344"/>
      <c r="AY53" s="344"/>
      <c r="AZ53" s="344"/>
      <c r="BA53" s="344"/>
      <c r="BB53" s="344"/>
      <c r="BC53" s="344"/>
      <c r="BD53" s="344"/>
      <c r="BE53" s="344"/>
      <c r="BF53" s="344"/>
      <c r="BG53" s="344"/>
      <c r="BH53" s="344"/>
      <c r="BI53" s="344"/>
      <c r="BJ53" s="344"/>
      <c r="BK53" s="344"/>
      <c r="BL53" s="344"/>
      <c r="BM53" s="344"/>
      <c r="BN53" s="344"/>
      <c r="BO53" s="344"/>
      <c r="BP53" s="344"/>
      <c r="BQ53" s="344"/>
      <c r="BR53" s="344"/>
      <c r="BS53" s="344"/>
      <c r="BT53" s="344"/>
      <c r="BU53" s="34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</row>
    <row r="54" spans="1:103" ht="22.5" customHeight="1" x14ac:dyDescent="0.3">
      <c r="AQ54" s="346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34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</row>
    <row r="55" spans="1:103" ht="22.5" customHeight="1" x14ac:dyDescent="0.3">
      <c r="AQ55" s="346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34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</row>
    <row r="56" spans="1:103" ht="22.5" customHeight="1" x14ac:dyDescent="0.3">
      <c r="AQ56" s="346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34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</row>
    <row r="57" spans="1:103" ht="22.5" customHeight="1" x14ac:dyDescent="0.3">
      <c r="AQ57" s="346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34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</row>
    <row r="58" spans="1:103" ht="22.5" customHeight="1" x14ac:dyDescent="0.3">
      <c r="AQ58" s="346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34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</row>
    <row r="59" spans="1:103" ht="22.5" customHeight="1" x14ac:dyDescent="0.3">
      <c r="AQ59" s="346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34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</row>
    <row r="60" spans="1:103" ht="22.5" customHeight="1" x14ac:dyDescent="0.3">
      <c r="AQ60" s="346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34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</row>
    <row r="61" spans="1:103" ht="22.5" customHeight="1" x14ac:dyDescent="0.3">
      <c r="AQ61" s="346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34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</row>
    <row r="62" spans="1:103" ht="22.5" customHeight="1" x14ac:dyDescent="0.3">
      <c r="AQ62" s="346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34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</row>
    <row r="63" spans="1:103" ht="22.5" customHeight="1" x14ac:dyDescent="0.3">
      <c r="AQ63" s="346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340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</row>
    <row r="64" spans="1:103" ht="22.5" customHeight="1" x14ac:dyDescent="0.3">
      <c r="AQ64" s="346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340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</row>
    <row r="65" spans="43:103" ht="22.5" customHeight="1" x14ac:dyDescent="0.25">
      <c r="AQ65" s="340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340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</row>
    <row r="66" spans="43:103" ht="22.5" customHeight="1" x14ac:dyDescent="0.25">
      <c r="AQ66" s="340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340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</row>
    <row r="67" spans="43:103" ht="22.5" customHeight="1" x14ac:dyDescent="0.25">
      <c r="AQ67" s="340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340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</row>
    <row r="68" spans="43:103" ht="22.5" customHeight="1" x14ac:dyDescent="0.25">
      <c r="AQ68" s="340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340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</row>
    <row r="69" spans="43:103" ht="22.5" customHeight="1" x14ac:dyDescent="0.25">
      <c r="AQ69" s="340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340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</row>
  </sheetData>
  <sheetProtection formatCells="0" formatRows="0"/>
  <autoFilter ref="A13:AQ50">
    <filterColumn colId="2" showButton="0"/>
  </autoFilter>
  <mergeCells count="150">
    <mergeCell ref="CT12:CT13"/>
    <mergeCell ref="CU12:CU13"/>
    <mergeCell ref="CV12:CV13"/>
    <mergeCell ref="CW12:CW13"/>
    <mergeCell ref="CX12:CX13"/>
    <mergeCell ref="CY12:CY13"/>
    <mergeCell ref="L2:AO2"/>
    <mergeCell ref="L3:AO3"/>
    <mergeCell ref="CK12:CK13"/>
    <mergeCell ref="CL12:CL13"/>
    <mergeCell ref="CM12:CM13"/>
    <mergeCell ref="CN12:CN13"/>
    <mergeCell ref="CO12:CO13"/>
    <mergeCell ref="CP12:CP13"/>
    <mergeCell ref="CQ12:CQ13"/>
    <mergeCell ref="CR12:CR13"/>
    <mergeCell ref="CS12:CS13"/>
    <mergeCell ref="CB12:CB13"/>
    <mergeCell ref="CC12:CC13"/>
    <mergeCell ref="CD12:CD13"/>
    <mergeCell ref="CE12:CE13"/>
    <mergeCell ref="CF12:CF13"/>
    <mergeCell ref="CG12:CG13"/>
    <mergeCell ref="CH12:CH13"/>
    <mergeCell ref="BQ12:BQ13"/>
    <mergeCell ref="CI12:CI13"/>
    <mergeCell ref="CJ12:CJ13"/>
    <mergeCell ref="BR12:BR13"/>
    <mergeCell ref="BS12:BS13"/>
    <mergeCell ref="BT12:BT13"/>
    <mergeCell ref="BV12:BV13"/>
    <mergeCell ref="BW12:BW13"/>
    <mergeCell ref="BX12:BX13"/>
    <mergeCell ref="BY12:BY13"/>
    <mergeCell ref="BZ12:BZ13"/>
    <mergeCell ref="CA12:CA13"/>
    <mergeCell ref="BH12:BH13"/>
    <mergeCell ref="BI12:BI13"/>
    <mergeCell ref="BJ12:BJ13"/>
    <mergeCell ref="BK12:BK13"/>
    <mergeCell ref="BL12:BL13"/>
    <mergeCell ref="BM12:BM13"/>
    <mergeCell ref="BN12:BN13"/>
    <mergeCell ref="BO12:BO13"/>
    <mergeCell ref="BP12:BP13"/>
    <mergeCell ref="O12:O13"/>
    <mergeCell ref="P12:P13"/>
    <mergeCell ref="BF1:BG1"/>
    <mergeCell ref="CJ1:CK1"/>
    <mergeCell ref="AR2:BT2"/>
    <mergeCell ref="BV2:CX2"/>
    <mergeCell ref="AR11:BT11"/>
    <mergeCell ref="BV11:CX11"/>
    <mergeCell ref="AR12:AR13"/>
    <mergeCell ref="AS12:AS13"/>
    <mergeCell ref="AT12:AT13"/>
    <mergeCell ref="AU12:AU13"/>
    <mergeCell ref="AV12:AV13"/>
    <mergeCell ref="AW12:AW13"/>
    <mergeCell ref="AX12:AX13"/>
    <mergeCell ref="AY12:AY13"/>
    <mergeCell ref="AZ12:AZ13"/>
    <mergeCell ref="BA12:BA13"/>
    <mergeCell ref="BB12:BB13"/>
    <mergeCell ref="BC12:BC13"/>
    <mergeCell ref="BD12:BD13"/>
    <mergeCell ref="BE12:BE13"/>
    <mergeCell ref="BF12:BF13"/>
    <mergeCell ref="BG12:BG13"/>
    <mergeCell ref="A1:K1"/>
    <mergeCell ref="AO12:AO13"/>
    <mergeCell ref="AP12:AP13"/>
    <mergeCell ref="AK12:AK13"/>
    <mergeCell ref="AL12:AL13"/>
    <mergeCell ref="AM12:AM13"/>
    <mergeCell ref="AN12:AN13"/>
    <mergeCell ref="AO1:AQ1"/>
    <mergeCell ref="A2:K2"/>
    <mergeCell ref="A3:K3"/>
    <mergeCell ref="I5:K5"/>
    <mergeCell ref="A12:A13"/>
    <mergeCell ref="B12:B13"/>
    <mergeCell ref="C12:D13"/>
    <mergeCell ref="E12:E13"/>
    <mergeCell ref="F12:F13"/>
    <mergeCell ref="G12:G13"/>
    <mergeCell ref="H12:H13"/>
    <mergeCell ref="I12:I13"/>
    <mergeCell ref="AI12:AI13"/>
    <mergeCell ref="AJ12:AJ13"/>
    <mergeCell ref="AC12:AC13"/>
    <mergeCell ref="AD12:AD13"/>
    <mergeCell ref="M12:M13"/>
    <mergeCell ref="AE12:AE13"/>
    <mergeCell ref="AF12:AF13"/>
    <mergeCell ref="X12:X13"/>
    <mergeCell ref="Y12:Y13"/>
    <mergeCell ref="Z12:Z13"/>
    <mergeCell ref="AA12:AA13"/>
    <mergeCell ref="AB12:AB13"/>
    <mergeCell ref="AG12:AG13"/>
    <mergeCell ref="AH12:AH13"/>
    <mergeCell ref="C24:D24"/>
    <mergeCell ref="C25:D25"/>
    <mergeCell ref="C26:D26"/>
    <mergeCell ref="C27:D27"/>
    <mergeCell ref="C28:D28"/>
    <mergeCell ref="W12:W13"/>
    <mergeCell ref="C17:D17"/>
    <mergeCell ref="C18:D18"/>
    <mergeCell ref="C19:D19"/>
    <mergeCell ref="C20:D20"/>
    <mergeCell ref="C21:D21"/>
    <mergeCell ref="C22:D22"/>
    <mergeCell ref="C15:D15"/>
    <mergeCell ref="C16:D16"/>
    <mergeCell ref="J12:J13"/>
    <mergeCell ref="Q12:Q13"/>
    <mergeCell ref="R12:R13"/>
    <mergeCell ref="S12:S13"/>
    <mergeCell ref="T12:T13"/>
    <mergeCell ref="U12:U13"/>
    <mergeCell ref="V12:V13"/>
    <mergeCell ref="K12:K13"/>
    <mergeCell ref="L12:L13"/>
    <mergeCell ref="N12:N13"/>
    <mergeCell ref="C47:D47"/>
    <mergeCell ref="C48:D48"/>
    <mergeCell ref="C49:D49"/>
    <mergeCell ref="C50:D50"/>
    <mergeCell ref="A14:B14"/>
    <mergeCell ref="C41:D41"/>
    <mergeCell ref="C42:D42"/>
    <mergeCell ref="C43:D43"/>
    <mergeCell ref="C44:D44"/>
    <mergeCell ref="C45:D45"/>
    <mergeCell ref="C46:D46"/>
    <mergeCell ref="C35:D35"/>
    <mergeCell ref="C36:D36"/>
    <mergeCell ref="C37:D37"/>
    <mergeCell ref="C38:D38"/>
    <mergeCell ref="C39:D39"/>
    <mergeCell ref="C40:D40"/>
    <mergeCell ref="C29:D29"/>
    <mergeCell ref="C30:D30"/>
    <mergeCell ref="C31:D31"/>
    <mergeCell ref="C32:D32"/>
    <mergeCell ref="C33:D33"/>
    <mergeCell ref="C34:D34"/>
    <mergeCell ref="C23:D23"/>
  </mergeCells>
  <conditionalFormatting sqref="L15:AO50">
    <cfRule type="cellIs" dxfId="153" priority="8" operator="lessThan">
      <formula>#REF!</formula>
    </cfRule>
  </conditionalFormatting>
  <conditionalFormatting sqref="L14:AO50">
    <cfRule type="cellIs" dxfId="152" priority="6" operator="between">
      <formula>0.5</formula>
      <formula>1</formula>
    </cfRule>
  </conditionalFormatting>
  <conditionalFormatting sqref="B51:B1048576 B2:B13">
    <cfRule type="duplicateValues" dxfId="151" priority="1087"/>
  </conditionalFormatting>
  <conditionalFormatting sqref="AR14:BT14">
    <cfRule type="cellIs" dxfId="150" priority="4" operator="greaterThan">
      <formula>50</formula>
    </cfRule>
  </conditionalFormatting>
  <conditionalFormatting sqref="BV14:CX14">
    <cfRule type="cellIs" dxfId="149" priority="3" operator="greaterThan">
      <formula>1.15</formula>
    </cfRule>
  </conditionalFormatting>
  <conditionalFormatting sqref="BV15:CY50">
    <cfRule type="cellIs" dxfId="148" priority="1" operator="greaterThan">
      <formula>1</formula>
    </cfRule>
  </conditionalFormatting>
  <pageMargins left="0.39370078740157483" right="0.19685039370078741" top="0.59055118110236227" bottom="0.39370078740157483" header="0.31496062992125984" footer="0.31496062992125984"/>
  <pageSetup paperSize="8" scale="33" fitToHeight="12" orientation="landscape" horizontalDpi="4294967295" verticalDpi="4294967295" r:id="rId1"/>
  <headerFooter>
    <oddHeader>&amp;R&amp;P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outlinePr summaryRight="0"/>
  </sheetPr>
  <dimension ref="A1:DL69"/>
  <sheetViews>
    <sheetView view="pageBreakPreview" zoomScale="65" zoomScaleNormal="80" zoomScaleSheetLayoutView="65" workbookViewId="0">
      <pane xSplit="11" ySplit="13" topLeftCell="U14" activePane="bottomRight" state="frozen"/>
      <selection pane="topRight" activeCell="L1" sqref="L1"/>
      <selection pane="bottomLeft" activeCell="A14" sqref="A14"/>
      <selection pane="bottomRight" activeCell="J12" sqref="J12:J13"/>
    </sheetView>
  </sheetViews>
  <sheetFormatPr defaultColWidth="9.140625" defaultRowHeight="22.5" customHeight="1" outlineLevelRow="1" outlineLevelCol="2" x14ac:dyDescent="0.25"/>
  <cols>
    <col min="1" max="1" width="5.7109375" style="4" customWidth="1"/>
    <col min="2" max="2" width="53.7109375" style="1" customWidth="1"/>
    <col min="3" max="3" width="9.140625" style="1" hidden="1" customWidth="1"/>
    <col min="4" max="4" width="5.140625" style="1" hidden="1" customWidth="1"/>
    <col min="5" max="5" width="40.42578125" style="1" hidden="1" customWidth="1" collapsed="1"/>
    <col min="6" max="6" width="12.7109375" style="1" hidden="1" customWidth="1" outlineLevel="1"/>
    <col min="7" max="7" width="21.28515625" style="1" hidden="1" customWidth="1" outlineLevel="1"/>
    <col min="8" max="8" width="12.7109375" style="1" hidden="1" customWidth="1" outlineLevel="1"/>
    <col min="9" max="9" width="17.140625" style="1" hidden="1" customWidth="1" outlineLevel="1"/>
    <col min="10" max="10" width="17.140625" style="1" customWidth="1" collapsed="1"/>
    <col min="11" max="11" width="3.140625" style="1" hidden="1" customWidth="1" outlineLevel="2"/>
    <col min="12" max="15" width="10.7109375" style="1" hidden="1" customWidth="1" outlineLevel="2"/>
    <col min="16" max="16" width="12.42578125" style="1" hidden="1" customWidth="1" outlineLevel="2"/>
    <col min="17" max="40" width="10.7109375" style="1" hidden="1" customWidth="1" outlineLevel="2"/>
    <col min="41" max="41" width="11.5703125" style="1" hidden="1" customWidth="1"/>
    <col min="42" max="42" width="11.7109375" style="1" hidden="1" customWidth="1"/>
    <col min="43" max="43" width="4.140625" style="341" customWidth="1" outlineLevel="2"/>
    <col min="44" max="51" width="10.7109375" style="445" hidden="1" customWidth="1" outlineLevel="2"/>
    <col min="52" max="52" width="12.28515625" style="445" hidden="1" customWidth="1" outlineLevel="2"/>
    <col min="53" max="65" width="10.7109375" style="445" hidden="1" customWidth="1" outlineLevel="2"/>
    <col min="66" max="66" width="9.7109375" style="445" hidden="1" customWidth="1" outlineLevel="2"/>
    <col min="67" max="67" width="11" style="445" hidden="1" customWidth="1" outlineLevel="2"/>
    <col min="68" max="68" width="10.85546875" style="445" hidden="1" customWidth="1" outlineLevel="2"/>
    <col min="69" max="69" width="10.5703125" style="445" hidden="1" customWidth="1" outlineLevel="2"/>
    <col min="70" max="70" width="13" style="445" hidden="1" customWidth="1" outlineLevel="2"/>
    <col min="71" max="71" width="0" style="400" hidden="1" customWidth="1"/>
    <col min="72" max="72" width="11.5703125" style="400" hidden="1" customWidth="1"/>
    <col min="73" max="73" width="7.140625" style="341" hidden="1" customWidth="1" outlineLevel="2"/>
    <col min="74" max="102" width="8.7109375" style="1" customWidth="1"/>
    <col min="103" max="103" width="7.140625" style="1" hidden="1" customWidth="1"/>
    <col min="104" max="16384" width="9.140625" style="1"/>
  </cols>
  <sheetData>
    <row r="1" spans="1:116" ht="56.25" customHeight="1" x14ac:dyDescent="0.35">
      <c r="A1" s="1434" t="s">
        <v>442</v>
      </c>
      <c r="B1" s="1434"/>
      <c r="C1" s="1434"/>
      <c r="D1" s="1434"/>
      <c r="E1" s="1434"/>
      <c r="F1" s="1434"/>
      <c r="G1" s="1434"/>
      <c r="H1" s="1434"/>
      <c r="I1" s="1434"/>
      <c r="J1" s="1434"/>
      <c r="K1" s="1434"/>
      <c r="L1" s="342"/>
      <c r="M1" s="342"/>
      <c r="N1" s="342"/>
      <c r="O1" s="342"/>
      <c r="P1" s="342"/>
      <c r="Q1" s="342"/>
      <c r="R1" s="342"/>
      <c r="S1" s="342"/>
      <c r="T1" s="342"/>
      <c r="U1" s="342"/>
      <c r="V1" s="353"/>
      <c r="W1" s="353"/>
      <c r="X1" s="353"/>
      <c r="Z1" s="1517"/>
      <c r="AA1" s="1517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1" t="s">
        <v>524</v>
      </c>
      <c r="AO1" s="351"/>
      <c r="AP1" s="351"/>
      <c r="AQ1" s="339"/>
      <c r="AR1" s="440"/>
      <c r="AS1" s="440"/>
      <c r="AT1" s="440"/>
      <c r="AU1" s="440"/>
      <c r="AV1" s="440"/>
      <c r="AW1" s="440"/>
      <c r="AX1" s="440"/>
      <c r="AY1" s="440"/>
      <c r="AZ1" s="440"/>
      <c r="BA1" s="440"/>
      <c r="BB1" s="441"/>
      <c r="BC1" s="441"/>
      <c r="BD1" s="441"/>
      <c r="BE1" s="400"/>
      <c r="BF1" s="1528"/>
      <c r="BG1" s="1528"/>
      <c r="BH1" s="442"/>
      <c r="BI1" s="442"/>
      <c r="BJ1" s="442"/>
      <c r="BK1" s="442"/>
      <c r="BL1" s="442"/>
      <c r="BM1" s="442"/>
      <c r="BN1" s="442"/>
      <c r="BO1" s="442"/>
      <c r="BP1" s="442"/>
      <c r="BQ1" s="442"/>
      <c r="BR1" s="442"/>
      <c r="BU1" s="339"/>
      <c r="BV1" s="342"/>
      <c r="BW1" s="342"/>
      <c r="BX1" s="342"/>
      <c r="BY1" s="342"/>
      <c r="BZ1" s="342"/>
      <c r="CA1" s="342"/>
      <c r="CB1" s="342"/>
      <c r="CC1" s="342"/>
      <c r="CD1" s="342"/>
      <c r="CE1" s="342"/>
      <c r="CF1" s="353"/>
      <c r="CG1" s="353"/>
      <c r="CH1" s="353"/>
      <c r="CJ1" s="1517"/>
      <c r="CK1" s="1517"/>
      <c r="CL1" s="418"/>
      <c r="CM1" s="418"/>
      <c r="CN1" s="418"/>
      <c r="CO1" s="418"/>
      <c r="CP1" s="418"/>
      <c r="CQ1" s="418"/>
      <c r="CR1" s="418"/>
      <c r="CS1" s="418"/>
      <c r="CT1" s="418"/>
      <c r="CU1" s="418"/>
      <c r="CV1" s="418"/>
      <c r="CW1" s="418"/>
      <c r="CX1" s="351" t="s">
        <v>529</v>
      </c>
      <c r="CY1" s="355"/>
    </row>
    <row r="2" spans="1:116" ht="45" customHeight="1" x14ac:dyDescent="0.3">
      <c r="A2" s="1436" t="s">
        <v>443</v>
      </c>
      <c r="B2" s="1436"/>
      <c r="C2" s="1436"/>
      <c r="D2" s="1436"/>
      <c r="E2" s="1436"/>
      <c r="F2" s="1436"/>
      <c r="G2" s="1436"/>
      <c r="H2" s="1436"/>
      <c r="I2" s="1436"/>
      <c r="J2" s="1436"/>
      <c r="K2" s="1436"/>
      <c r="L2" s="1520" t="s">
        <v>538</v>
      </c>
      <c r="M2" s="1520"/>
      <c r="N2" s="1520"/>
      <c r="O2" s="1520"/>
      <c r="P2" s="1520"/>
      <c r="Q2" s="1520"/>
      <c r="R2" s="1520"/>
      <c r="S2" s="1520"/>
      <c r="T2" s="1520"/>
      <c r="U2" s="1520"/>
      <c r="V2" s="1520"/>
      <c r="W2" s="1520"/>
      <c r="X2" s="1520"/>
      <c r="Y2" s="1520"/>
      <c r="Z2" s="1520"/>
      <c r="AA2" s="1520"/>
      <c r="AB2" s="1520"/>
      <c r="AC2" s="1520"/>
      <c r="AD2" s="1520"/>
      <c r="AE2" s="1520"/>
      <c r="AF2" s="1520"/>
      <c r="AG2" s="1520"/>
      <c r="AH2" s="1520"/>
      <c r="AI2" s="1520"/>
      <c r="AJ2" s="1520"/>
      <c r="AK2" s="1520"/>
      <c r="AL2" s="1520"/>
      <c r="AM2" s="1520"/>
      <c r="AN2" s="1520"/>
      <c r="AO2" s="1520"/>
      <c r="AP2" s="352"/>
      <c r="AQ2" s="346"/>
      <c r="AR2" s="1522" t="s">
        <v>527</v>
      </c>
      <c r="AS2" s="1522"/>
      <c r="AT2" s="1522"/>
      <c r="AU2" s="1522"/>
      <c r="AV2" s="1522"/>
      <c r="AW2" s="1522"/>
      <c r="AX2" s="1522"/>
      <c r="AY2" s="1522"/>
      <c r="AZ2" s="1522"/>
      <c r="BA2" s="1522"/>
      <c r="BB2" s="1522"/>
      <c r="BC2" s="1522"/>
      <c r="BD2" s="1522"/>
      <c r="BE2" s="1522"/>
      <c r="BF2" s="1522"/>
      <c r="BG2" s="1522"/>
      <c r="BH2" s="1522"/>
      <c r="BI2" s="1522"/>
      <c r="BJ2" s="1522"/>
      <c r="BK2" s="1522"/>
      <c r="BL2" s="1522"/>
      <c r="BM2" s="1522"/>
      <c r="BN2" s="1522"/>
      <c r="BO2" s="1522"/>
      <c r="BP2" s="1522"/>
      <c r="BQ2" s="1522"/>
      <c r="BR2" s="1522"/>
      <c r="BU2" s="352"/>
      <c r="BV2" s="1518" t="s">
        <v>539</v>
      </c>
      <c r="BW2" s="1518"/>
      <c r="BX2" s="1518"/>
      <c r="BY2" s="1518"/>
      <c r="BZ2" s="1518"/>
      <c r="CA2" s="1518"/>
      <c r="CB2" s="1518"/>
      <c r="CC2" s="1518"/>
      <c r="CD2" s="1518"/>
      <c r="CE2" s="1518"/>
      <c r="CF2" s="1518"/>
      <c r="CG2" s="1518"/>
      <c r="CH2" s="1518"/>
      <c r="CI2" s="1518"/>
      <c r="CJ2" s="1518"/>
      <c r="CK2" s="1518"/>
      <c r="CL2" s="1518"/>
      <c r="CM2" s="1518"/>
      <c r="CN2" s="1518"/>
      <c r="CO2" s="1518"/>
      <c r="CP2" s="1518"/>
      <c r="CQ2" s="1518"/>
      <c r="CR2" s="1518"/>
      <c r="CS2" s="1518"/>
      <c r="CT2" s="1518"/>
      <c r="CU2" s="1518"/>
      <c r="CV2" s="1518"/>
      <c r="CW2" s="1518"/>
      <c r="CX2" s="1518"/>
      <c r="CY2" s="355"/>
    </row>
    <row r="3" spans="1:116" s="349" customFormat="1" ht="26.25" customHeight="1" x14ac:dyDescent="0.25">
      <c r="A3" s="1525" t="s">
        <v>444</v>
      </c>
      <c r="B3" s="1526"/>
      <c r="C3" s="1526"/>
      <c r="D3" s="1526"/>
      <c r="E3" s="1526"/>
      <c r="F3" s="1526"/>
      <c r="G3" s="1526"/>
      <c r="H3" s="1526"/>
      <c r="I3" s="1526"/>
      <c r="J3" s="1526"/>
      <c r="K3" s="1526"/>
      <c r="L3" s="1521" t="s">
        <v>537</v>
      </c>
      <c r="M3" s="1521"/>
      <c r="N3" s="1521"/>
      <c r="O3" s="1521"/>
      <c r="P3" s="1521"/>
      <c r="Q3" s="1521"/>
      <c r="R3" s="1521"/>
      <c r="S3" s="1521"/>
      <c r="T3" s="1521"/>
      <c r="U3" s="1521"/>
      <c r="V3" s="1521"/>
      <c r="W3" s="1521"/>
      <c r="X3" s="1521"/>
      <c r="Y3" s="1521"/>
      <c r="Z3" s="1521"/>
      <c r="AA3" s="1521"/>
      <c r="AB3" s="1521"/>
      <c r="AC3" s="1521"/>
      <c r="AD3" s="1521"/>
      <c r="AE3" s="1521"/>
      <c r="AF3" s="1521"/>
      <c r="AG3" s="1521"/>
      <c r="AH3" s="1521"/>
      <c r="AI3" s="1521"/>
      <c r="AJ3" s="1521"/>
      <c r="AK3" s="1521"/>
      <c r="AL3" s="1521"/>
      <c r="AM3" s="1521"/>
      <c r="AN3" s="1521"/>
      <c r="AO3" s="1521"/>
      <c r="AP3" s="1"/>
      <c r="AQ3" s="347"/>
      <c r="AR3" s="443"/>
      <c r="AS3" s="443"/>
      <c r="AT3" s="443"/>
      <c r="AU3" s="443"/>
      <c r="AV3" s="443"/>
      <c r="AW3" s="443"/>
      <c r="AX3" s="443"/>
      <c r="AY3" s="443"/>
      <c r="AZ3" s="443"/>
      <c r="BA3" s="443"/>
      <c r="BB3" s="443"/>
      <c r="BC3" s="443"/>
      <c r="BD3" s="443"/>
      <c r="BE3" s="443"/>
      <c r="BF3" s="443"/>
      <c r="BG3" s="443"/>
      <c r="BH3" s="443"/>
      <c r="BI3" s="443"/>
      <c r="BJ3" s="443"/>
      <c r="BK3" s="443"/>
      <c r="BL3" s="443"/>
      <c r="BM3" s="443"/>
      <c r="BN3" s="443"/>
      <c r="BO3" s="443"/>
      <c r="BP3" s="443"/>
      <c r="BQ3" s="443"/>
      <c r="BR3" s="443"/>
      <c r="BS3" s="444"/>
      <c r="BT3" s="444"/>
      <c r="BU3" s="354"/>
      <c r="BV3" s="354"/>
      <c r="BW3" s="354"/>
      <c r="BX3" s="354"/>
      <c r="BY3" s="354"/>
      <c r="BZ3" s="354"/>
      <c r="CA3" s="354"/>
      <c r="CB3" s="354"/>
      <c r="CC3" s="354"/>
      <c r="CD3" s="354"/>
      <c r="CE3" s="354"/>
      <c r="CF3" s="354"/>
      <c r="CG3" s="354"/>
      <c r="CH3" s="354"/>
      <c r="CI3" s="354"/>
      <c r="CJ3" s="354"/>
      <c r="CK3" s="354"/>
      <c r="CL3" s="354"/>
      <c r="CM3" s="354"/>
      <c r="CN3" s="354"/>
      <c r="CO3" s="354"/>
      <c r="CP3" s="354"/>
      <c r="CQ3" s="354"/>
      <c r="CR3" s="354"/>
      <c r="CS3" s="354"/>
      <c r="CT3" s="354"/>
      <c r="CU3" s="354"/>
      <c r="CV3" s="354"/>
      <c r="CW3" s="354"/>
      <c r="CX3" s="354"/>
      <c r="CY3" s="355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</row>
    <row r="4" spans="1:116" ht="22.5" hidden="1" customHeight="1" outlineLevel="1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AQ4" s="346"/>
      <c r="AR4" s="443" t="s">
        <v>526</v>
      </c>
      <c r="BU4" s="346"/>
      <c r="BV4" s="354" t="s">
        <v>526</v>
      </c>
      <c r="BW4" s="345"/>
      <c r="BX4" s="345"/>
      <c r="BY4" s="345"/>
      <c r="BZ4" s="345"/>
      <c r="CA4" s="345"/>
      <c r="CB4" s="345"/>
      <c r="CC4" s="345"/>
      <c r="CD4" s="345"/>
      <c r="CE4" s="345"/>
      <c r="CF4" s="345"/>
      <c r="CG4" s="345"/>
      <c r="CH4" s="345"/>
      <c r="CI4" s="345"/>
      <c r="CJ4" s="345"/>
      <c r="CK4" s="345"/>
      <c r="CL4" s="345"/>
      <c r="CM4" s="345"/>
      <c r="CN4" s="345"/>
      <c r="CO4" s="345"/>
      <c r="CP4" s="345"/>
      <c r="CQ4" s="345"/>
      <c r="CR4" s="345"/>
      <c r="CS4" s="345"/>
      <c r="CT4" s="345"/>
      <c r="CU4" s="345"/>
      <c r="CV4" s="345"/>
      <c r="CW4" s="345"/>
      <c r="CX4" s="345"/>
    </row>
    <row r="5" spans="1:116" ht="30.75" hidden="1" customHeight="1" outlineLevel="1" x14ac:dyDescent="0.3">
      <c r="A5" s="2"/>
      <c r="B5" s="2"/>
      <c r="C5" s="2"/>
      <c r="D5" s="2"/>
      <c r="E5" s="2"/>
      <c r="F5" s="2"/>
      <c r="G5" s="2"/>
      <c r="H5" s="2"/>
      <c r="I5" s="1441" t="s">
        <v>394</v>
      </c>
      <c r="J5" s="1441"/>
      <c r="K5" s="1441"/>
      <c r="AQ5" s="346"/>
      <c r="AR5" s="443" t="s">
        <v>526</v>
      </c>
      <c r="BU5" s="346"/>
      <c r="BV5" s="354" t="s">
        <v>526</v>
      </c>
      <c r="BW5" s="345"/>
      <c r="BX5" s="345"/>
      <c r="BY5" s="345"/>
      <c r="BZ5" s="345"/>
      <c r="CA5" s="345"/>
      <c r="CB5" s="345"/>
      <c r="CC5" s="345"/>
      <c r="CD5" s="345"/>
      <c r="CE5" s="345"/>
      <c r="CF5" s="345"/>
      <c r="CG5" s="345"/>
      <c r="CH5" s="345"/>
      <c r="CI5" s="345"/>
      <c r="CJ5" s="345"/>
      <c r="CK5" s="345"/>
      <c r="CL5" s="345"/>
      <c r="CM5" s="345"/>
      <c r="CN5" s="345"/>
      <c r="CO5" s="345"/>
      <c r="CP5" s="345"/>
      <c r="CQ5" s="345"/>
      <c r="CR5" s="345"/>
      <c r="CS5" s="345"/>
      <c r="CT5" s="345"/>
      <c r="CU5" s="345"/>
      <c r="CV5" s="345"/>
      <c r="CW5" s="345"/>
      <c r="CX5" s="345"/>
    </row>
    <row r="6" spans="1:116" ht="28.5" hidden="1" customHeight="1" outlineLevel="1" x14ac:dyDescent="0.3">
      <c r="A6" s="2"/>
      <c r="B6" s="2"/>
      <c r="C6" s="2"/>
      <c r="D6" s="2"/>
      <c r="E6" s="2"/>
      <c r="F6" s="2"/>
      <c r="G6" s="2"/>
      <c r="H6" s="2"/>
      <c r="I6" s="5" t="s">
        <v>367</v>
      </c>
      <c r="J6" s="3"/>
      <c r="K6" s="3"/>
      <c r="AQ6" s="346"/>
      <c r="AR6" s="443" t="s">
        <v>526</v>
      </c>
      <c r="BU6" s="346"/>
      <c r="BV6" s="354" t="s">
        <v>526</v>
      </c>
      <c r="BW6" s="345"/>
      <c r="BX6" s="345"/>
      <c r="BY6" s="345"/>
      <c r="BZ6" s="345"/>
      <c r="CA6" s="345"/>
      <c r="CB6" s="345"/>
      <c r="CC6" s="345"/>
      <c r="CD6" s="345"/>
      <c r="CE6" s="345"/>
      <c r="CF6" s="345"/>
      <c r="CG6" s="345"/>
      <c r="CH6" s="345"/>
      <c r="CI6" s="345"/>
      <c r="CJ6" s="345"/>
      <c r="CK6" s="345"/>
      <c r="CL6" s="345"/>
      <c r="CM6" s="345"/>
      <c r="CN6" s="345"/>
      <c r="CO6" s="345"/>
      <c r="CP6" s="345"/>
      <c r="CQ6" s="345"/>
      <c r="CR6" s="345"/>
      <c r="CS6" s="345"/>
      <c r="CT6" s="345"/>
      <c r="CU6" s="345"/>
      <c r="CV6" s="345"/>
      <c r="CW6" s="345"/>
      <c r="CX6" s="345"/>
    </row>
    <row r="7" spans="1:116" ht="14.25" hidden="1" customHeight="1" outlineLevel="1" x14ac:dyDescent="0.3">
      <c r="A7" s="2"/>
      <c r="B7" s="2"/>
      <c r="C7" s="2"/>
      <c r="D7" s="2"/>
      <c r="E7" s="85"/>
      <c r="F7" s="95"/>
      <c r="G7" s="92"/>
      <c r="I7" s="135">
        <v>1.9</v>
      </c>
      <c r="J7" s="4"/>
      <c r="K7" s="4"/>
      <c r="AQ7" s="346"/>
      <c r="AR7" s="443" t="s">
        <v>526</v>
      </c>
      <c r="BU7" s="346"/>
      <c r="BV7" s="354" t="s">
        <v>526</v>
      </c>
      <c r="BW7" s="345"/>
      <c r="BX7" s="345"/>
      <c r="BY7" s="345"/>
      <c r="BZ7" s="345"/>
      <c r="CA7" s="345"/>
      <c r="CB7" s="345"/>
      <c r="CC7" s="345"/>
      <c r="CD7" s="345"/>
      <c r="CE7" s="345"/>
      <c r="CF7" s="345"/>
      <c r="CG7" s="345"/>
      <c r="CH7" s="345"/>
      <c r="CI7" s="345"/>
      <c r="CJ7" s="345"/>
      <c r="CK7" s="345"/>
      <c r="CL7" s="345"/>
      <c r="CM7" s="345"/>
      <c r="CN7" s="345"/>
      <c r="CO7" s="345"/>
      <c r="CP7" s="345"/>
      <c r="CQ7" s="345"/>
      <c r="CR7" s="345"/>
      <c r="CS7" s="345"/>
      <c r="CT7" s="345"/>
      <c r="CU7" s="345"/>
      <c r="CV7" s="345"/>
      <c r="CW7" s="345"/>
      <c r="CX7" s="345"/>
    </row>
    <row r="8" spans="1:116" ht="33" hidden="1" customHeight="1" outlineLevel="1" x14ac:dyDescent="0.3">
      <c r="A8" s="2"/>
      <c r="B8" s="2"/>
      <c r="C8" s="2"/>
      <c r="D8" s="2"/>
      <c r="E8" s="2"/>
      <c r="F8" s="95"/>
      <c r="G8" s="93"/>
      <c r="H8" s="2"/>
      <c r="I8" s="5" t="s">
        <v>368</v>
      </c>
      <c r="J8" s="5" t="s">
        <v>369</v>
      </c>
      <c r="K8" s="5" t="s">
        <v>370</v>
      </c>
      <c r="AQ8" s="346"/>
      <c r="AR8" s="443" t="s">
        <v>526</v>
      </c>
      <c r="BU8" s="346"/>
      <c r="BV8" s="354" t="s">
        <v>526</v>
      </c>
      <c r="BW8" s="345"/>
      <c r="BX8" s="345"/>
      <c r="BY8" s="345"/>
      <c r="BZ8" s="345"/>
      <c r="CA8" s="345"/>
      <c r="CB8" s="345"/>
      <c r="CC8" s="345"/>
      <c r="CD8" s="345"/>
      <c r="CE8" s="345"/>
      <c r="CF8" s="345"/>
      <c r="CG8" s="345"/>
      <c r="CH8" s="345"/>
      <c r="CI8" s="345"/>
      <c r="CJ8" s="345"/>
      <c r="CK8" s="345"/>
      <c r="CL8" s="345"/>
      <c r="CM8" s="345"/>
      <c r="CN8" s="345"/>
      <c r="CO8" s="345"/>
      <c r="CP8" s="345"/>
      <c r="CQ8" s="345"/>
      <c r="CR8" s="345"/>
      <c r="CS8" s="345"/>
      <c r="CT8" s="345"/>
      <c r="CU8" s="345"/>
      <c r="CV8" s="345"/>
      <c r="CW8" s="345"/>
      <c r="CX8" s="345"/>
    </row>
    <row r="9" spans="1:116" ht="18" hidden="1" customHeight="1" outlineLevel="1" x14ac:dyDescent="0.3">
      <c r="A9" s="2"/>
      <c r="B9" s="2"/>
      <c r="C9" s="2"/>
      <c r="D9" s="2"/>
      <c r="E9" s="2"/>
      <c r="F9" s="95"/>
      <c r="G9" s="92"/>
      <c r="H9" s="88"/>
      <c r="I9" s="135">
        <v>1.9</v>
      </c>
      <c r="J9" s="130">
        <v>1.4</v>
      </c>
      <c r="K9" s="130">
        <v>1.1399999999999999</v>
      </c>
      <c r="AQ9" s="346"/>
      <c r="AR9" s="443" t="s">
        <v>526</v>
      </c>
      <c r="BU9" s="346"/>
      <c r="BV9" s="354" t="s">
        <v>526</v>
      </c>
      <c r="BW9" s="345"/>
      <c r="BX9" s="345"/>
      <c r="BY9" s="345"/>
      <c r="BZ9" s="345"/>
      <c r="CA9" s="345"/>
      <c r="CB9" s="345"/>
      <c r="CC9" s="345"/>
      <c r="CD9" s="345"/>
      <c r="CE9" s="345"/>
      <c r="CF9" s="345"/>
      <c r="CG9" s="345"/>
      <c r="CH9" s="345"/>
      <c r="CI9" s="345"/>
      <c r="CJ9" s="345"/>
      <c r="CK9" s="345"/>
      <c r="CL9" s="345"/>
      <c r="CM9" s="345"/>
      <c r="CN9" s="345"/>
      <c r="CO9" s="345"/>
      <c r="CP9" s="345"/>
      <c r="CQ9" s="345"/>
      <c r="CR9" s="345"/>
      <c r="CS9" s="345"/>
      <c r="CT9" s="345"/>
      <c r="CU9" s="345"/>
      <c r="CV9" s="345"/>
      <c r="CW9" s="345"/>
      <c r="CX9" s="345"/>
    </row>
    <row r="10" spans="1:116" ht="24.75" hidden="1" customHeight="1" outlineLevel="1" x14ac:dyDescent="0.3">
      <c r="A10" s="2"/>
      <c r="B10" s="2"/>
      <c r="C10" s="2"/>
      <c r="D10" s="2"/>
      <c r="E10" s="2"/>
      <c r="F10" s="95"/>
      <c r="G10" s="93"/>
      <c r="H10" s="2"/>
      <c r="I10" s="5" t="s">
        <v>371</v>
      </c>
      <c r="J10" s="4"/>
      <c r="K10" s="4"/>
      <c r="AQ10" s="346"/>
      <c r="AR10" s="443" t="s">
        <v>526</v>
      </c>
      <c r="BU10" s="346"/>
      <c r="BV10" s="354" t="s">
        <v>526</v>
      </c>
      <c r="BW10" s="345"/>
      <c r="BX10" s="345"/>
      <c r="BY10" s="345"/>
      <c r="BZ10" s="345"/>
      <c r="CA10" s="345"/>
      <c r="CB10" s="345"/>
      <c r="CC10" s="345"/>
      <c r="CD10" s="345"/>
      <c r="CE10" s="345"/>
      <c r="CF10" s="345"/>
      <c r="CG10" s="345"/>
      <c r="CH10" s="345"/>
      <c r="CI10" s="345"/>
      <c r="CJ10" s="345"/>
      <c r="CK10" s="345"/>
      <c r="CL10" s="345"/>
      <c r="CM10" s="345"/>
      <c r="CN10" s="345"/>
      <c r="CO10" s="345"/>
      <c r="CP10" s="345"/>
      <c r="CQ10" s="345"/>
      <c r="CR10" s="345"/>
      <c r="CS10" s="345"/>
      <c r="CT10" s="345"/>
      <c r="CU10" s="345"/>
      <c r="CV10" s="345"/>
      <c r="CW10" s="345"/>
      <c r="CX10" s="345"/>
    </row>
    <row r="11" spans="1:116" ht="59.25" customHeight="1" outlineLevel="1" thickBot="1" x14ac:dyDescent="0.35">
      <c r="A11" s="2"/>
      <c r="B11" s="2"/>
      <c r="C11" s="2"/>
      <c r="D11" s="2"/>
      <c r="F11" s="96"/>
      <c r="G11" s="94"/>
      <c r="H11" s="89"/>
      <c r="I11" s="135">
        <v>1.9</v>
      </c>
      <c r="J11" s="4"/>
      <c r="K11" s="4"/>
      <c r="L11" s="1527"/>
      <c r="M11" s="1527"/>
      <c r="N11" s="1527"/>
      <c r="O11" s="1527"/>
      <c r="P11" s="1527"/>
      <c r="Q11" s="1527"/>
      <c r="R11" s="1527"/>
      <c r="S11" s="1527"/>
      <c r="T11" s="1527"/>
      <c r="U11" s="1527"/>
      <c r="V11" s="1527"/>
      <c r="W11" s="1527"/>
      <c r="X11" s="1527"/>
      <c r="Y11" s="1527"/>
      <c r="Z11" s="1527"/>
      <c r="AA11" s="1527"/>
      <c r="AB11" s="1527"/>
      <c r="AC11" s="1527"/>
      <c r="AD11" s="1527"/>
      <c r="AE11" s="1527"/>
      <c r="AF11" s="1527"/>
      <c r="AG11" s="1527"/>
      <c r="AH11" s="1527"/>
      <c r="AI11" s="1527"/>
      <c r="AJ11" s="1527"/>
      <c r="AK11" s="1527"/>
      <c r="AL11" s="1527"/>
      <c r="AM11" s="1527"/>
      <c r="AN11" s="1527"/>
      <c r="AO11" s="1527"/>
      <c r="AQ11" s="346"/>
      <c r="AR11" s="1529" t="s">
        <v>526</v>
      </c>
      <c r="AS11" s="1529"/>
      <c r="AT11" s="1529"/>
      <c r="AU11" s="1529"/>
      <c r="AV11" s="1529"/>
      <c r="AW11" s="1529"/>
      <c r="AX11" s="1529"/>
      <c r="AY11" s="1529"/>
      <c r="AZ11" s="1529"/>
      <c r="BA11" s="1529"/>
      <c r="BB11" s="1529"/>
      <c r="BC11" s="1529"/>
      <c r="BD11" s="1529"/>
      <c r="BE11" s="1529"/>
      <c r="BF11" s="1529"/>
      <c r="BG11" s="1529"/>
      <c r="BH11" s="1529"/>
      <c r="BI11" s="1529"/>
      <c r="BJ11" s="1529"/>
      <c r="BK11" s="1529"/>
      <c r="BL11" s="1529"/>
      <c r="BM11" s="1529"/>
      <c r="BN11" s="1529"/>
      <c r="BO11" s="1529"/>
      <c r="BP11" s="1529"/>
      <c r="BQ11" s="1529"/>
      <c r="BR11" s="1529"/>
      <c r="BU11" s="346"/>
      <c r="BV11" s="1519" t="s">
        <v>528</v>
      </c>
      <c r="BW11" s="1519"/>
      <c r="BX11" s="1519"/>
      <c r="BY11" s="1519"/>
      <c r="BZ11" s="1519"/>
      <c r="CA11" s="1519"/>
      <c r="CB11" s="1519"/>
      <c r="CC11" s="1519"/>
      <c r="CD11" s="1519"/>
      <c r="CE11" s="1519"/>
      <c r="CF11" s="1519"/>
      <c r="CG11" s="1519"/>
      <c r="CH11" s="1519"/>
      <c r="CI11" s="1519"/>
      <c r="CJ11" s="1519"/>
      <c r="CK11" s="1519"/>
      <c r="CL11" s="1519"/>
      <c r="CM11" s="1519"/>
      <c r="CN11" s="1519"/>
      <c r="CO11" s="1519"/>
      <c r="CP11" s="1519"/>
      <c r="CQ11" s="1519"/>
      <c r="CR11" s="1519"/>
      <c r="CS11" s="1519"/>
      <c r="CT11" s="1519"/>
      <c r="CU11" s="1519"/>
      <c r="CV11" s="1519"/>
      <c r="CW11" s="1519"/>
      <c r="CX11" s="1519"/>
    </row>
    <row r="12" spans="1:116" s="6" customFormat="1" ht="22.5" customHeight="1" x14ac:dyDescent="0.3">
      <c r="A12" s="1428" t="s">
        <v>363</v>
      </c>
      <c r="B12" s="1430" t="s">
        <v>357</v>
      </c>
      <c r="C12" s="1430" t="s">
        <v>0</v>
      </c>
      <c r="D12" s="1430"/>
      <c r="E12" s="1430" t="s">
        <v>358</v>
      </c>
      <c r="F12" s="1421" t="s">
        <v>360</v>
      </c>
      <c r="G12" s="1432" t="s">
        <v>359</v>
      </c>
      <c r="H12" s="1421" t="s">
        <v>420</v>
      </c>
      <c r="I12" s="1421" t="s">
        <v>361</v>
      </c>
      <c r="J12" s="1530" t="s">
        <v>523</v>
      </c>
      <c r="K12" s="1448" t="s">
        <v>503</v>
      </c>
      <c r="L12" s="1445" t="s">
        <v>500</v>
      </c>
      <c r="M12" s="1445" t="s">
        <v>501</v>
      </c>
      <c r="N12" s="1446" t="s">
        <v>446</v>
      </c>
      <c r="O12" s="1446" t="s">
        <v>449</v>
      </c>
      <c r="P12" s="1447" t="s">
        <v>450</v>
      </c>
      <c r="Q12" s="1445" t="s">
        <v>452</v>
      </c>
      <c r="R12" s="1513" t="s">
        <v>454</v>
      </c>
      <c r="S12" s="1445" t="s">
        <v>456</v>
      </c>
      <c r="T12" s="1447" t="s">
        <v>520</v>
      </c>
      <c r="U12" s="1445" t="s">
        <v>458</v>
      </c>
      <c r="V12" s="1445" t="s">
        <v>460</v>
      </c>
      <c r="W12" s="1445" t="s">
        <v>462</v>
      </c>
      <c r="X12" s="1445" t="s">
        <v>464</v>
      </c>
      <c r="Y12" s="1445" t="s">
        <v>466</v>
      </c>
      <c r="Z12" s="1445" t="s">
        <v>471</v>
      </c>
      <c r="AA12" s="1445" t="s">
        <v>473</v>
      </c>
      <c r="AB12" s="1445" t="s">
        <v>475</v>
      </c>
      <c r="AC12" s="1445" t="s">
        <v>477</v>
      </c>
      <c r="AD12" s="1445" t="s">
        <v>479</v>
      </c>
      <c r="AE12" s="1445" t="s">
        <v>481</v>
      </c>
      <c r="AF12" s="1445" t="s">
        <v>483</v>
      </c>
      <c r="AG12" s="1445" t="s">
        <v>485</v>
      </c>
      <c r="AH12" s="1447" t="s">
        <v>487</v>
      </c>
      <c r="AI12" s="1445" t="s">
        <v>489</v>
      </c>
      <c r="AJ12" s="1445" t="s">
        <v>508</v>
      </c>
      <c r="AK12" s="1513" t="s">
        <v>491</v>
      </c>
      <c r="AL12" s="1513" t="s">
        <v>493</v>
      </c>
      <c r="AM12" s="1513" t="s">
        <v>495</v>
      </c>
      <c r="AN12" s="1513" t="s">
        <v>497</v>
      </c>
      <c r="AO12" s="1515" t="s">
        <v>513</v>
      </c>
      <c r="AP12" s="1515" t="s">
        <v>522</v>
      </c>
      <c r="AQ12" s="447"/>
      <c r="AR12" s="1513" t="s">
        <v>500</v>
      </c>
      <c r="AS12" s="1513" t="s">
        <v>501</v>
      </c>
      <c r="AT12" s="1516" t="s">
        <v>446</v>
      </c>
      <c r="AU12" s="1516" t="s">
        <v>449</v>
      </c>
      <c r="AV12" s="1524" t="s">
        <v>450</v>
      </c>
      <c r="AW12" s="1513" t="s">
        <v>452</v>
      </c>
      <c r="AX12" s="1513" t="s">
        <v>454</v>
      </c>
      <c r="AY12" s="1513" t="s">
        <v>456</v>
      </c>
      <c r="AZ12" s="1524" t="s">
        <v>520</v>
      </c>
      <c r="BA12" s="1513" t="s">
        <v>458</v>
      </c>
      <c r="BB12" s="1513" t="s">
        <v>460</v>
      </c>
      <c r="BC12" s="1513" t="s">
        <v>462</v>
      </c>
      <c r="BD12" s="1513" t="s">
        <v>464</v>
      </c>
      <c r="BE12" s="1513" t="s">
        <v>466</v>
      </c>
      <c r="BF12" s="1513" t="s">
        <v>471</v>
      </c>
      <c r="BG12" s="1513" t="s">
        <v>473</v>
      </c>
      <c r="BH12" s="1513" t="s">
        <v>475</v>
      </c>
      <c r="BI12" s="1513" t="s">
        <v>477</v>
      </c>
      <c r="BJ12" s="1513" t="s">
        <v>479</v>
      </c>
      <c r="BK12" s="1513" t="s">
        <v>481</v>
      </c>
      <c r="BL12" s="1513" t="s">
        <v>483</v>
      </c>
      <c r="BM12" s="1513" t="s">
        <v>485</v>
      </c>
      <c r="BN12" s="1524" t="s">
        <v>487</v>
      </c>
      <c r="BO12" s="1513" t="s">
        <v>489</v>
      </c>
      <c r="BP12" s="1513" t="s">
        <v>508</v>
      </c>
      <c r="BQ12" s="1513" t="s">
        <v>491</v>
      </c>
      <c r="BR12" s="1513" t="s">
        <v>493</v>
      </c>
      <c r="BS12" s="1513" t="s">
        <v>495</v>
      </c>
      <c r="BT12" s="1513" t="s">
        <v>497</v>
      </c>
      <c r="BU12" s="447"/>
      <c r="BV12" s="1516" t="s">
        <v>500</v>
      </c>
      <c r="BW12" s="1516" t="s">
        <v>501</v>
      </c>
      <c r="BX12" s="1516" t="s">
        <v>446</v>
      </c>
      <c r="BY12" s="1516" t="s">
        <v>449</v>
      </c>
      <c r="BZ12" s="1516" t="s">
        <v>450</v>
      </c>
      <c r="CA12" s="1516" t="s">
        <v>452</v>
      </c>
      <c r="CB12" s="1516" t="s">
        <v>454</v>
      </c>
      <c r="CC12" s="1516" t="s">
        <v>456</v>
      </c>
      <c r="CD12" s="1516" t="s">
        <v>520</v>
      </c>
      <c r="CE12" s="1516" t="s">
        <v>458</v>
      </c>
      <c r="CF12" s="1516" t="s">
        <v>460</v>
      </c>
      <c r="CG12" s="1516" t="s">
        <v>462</v>
      </c>
      <c r="CH12" s="1516" t="s">
        <v>464</v>
      </c>
      <c r="CI12" s="1516" t="s">
        <v>466</v>
      </c>
      <c r="CJ12" s="1516" t="s">
        <v>471</v>
      </c>
      <c r="CK12" s="1516" t="s">
        <v>473</v>
      </c>
      <c r="CL12" s="1516" t="s">
        <v>475</v>
      </c>
      <c r="CM12" s="1516" t="s">
        <v>477</v>
      </c>
      <c r="CN12" s="1516" t="s">
        <v>479</v>
      </c>
      <c r="CO12" s="1516" t="s">
        <v>481</v>
      </c>
      <c r="CP12" s="1516" t="s">
        <v>483</v>
      </c>
      <c r="CQ12" s="1516" t="s">
        <v>485</v>
      </c>
      <c r="CR12" s="1516" t="s">
        <v>487</v>
      </c>
      <c r="CS12" s="1516" t="s">
        <v>489</v>
      </c>
      <c r="CT12" s="1516" t="s">
        <v>508</v>
      </c>
      <c r="CU12" s="1516" t="s">
        <v>491</v>
      </c>
      <c r="CV12" s="1516" t="s">
        <v>493</v>
      </c>
      <c r="CW12" s="1516" t="s">
        <v>495</v>
      </c>
      <c r="CX12" s="1516" t="s">
        <v>497</v>
      </c>
      <c r="CY12" s="1444" t="s">
        <v>518</v>
      </c>
    </row>
    <row r="13" spans="1:116" s="6" customFormat="1" ht="120.75" customHeight="1" thickBot="1" x14ac:dyDescent="0.35">
      <c r="A13" s="1429"/>
      <c r="B13" s="1431"/>
      <c r="C13" s="1431"/>
      <c r="D13" s="1431"/>
      <c r="E13" s="1431"/>
      <c r="F13" s="1422"/>
      <c r="G13" s="1433"/>
      <c r="H13" s="1422"/>
      <c r="I13" s="1422"/>
      <c r="J13" s="1443"/>
      <c r="K13" s="1449"/>
      <c r="L13" s="1531"/>
      <c r="M13" s="1445"/>
      <c r="N13" s="1446"/>
      <c r="O13" s="1446"/>
      <c r="P13" s="1447"/>
      <c r="Q13" s="1445"/>
      <c r="R13" s="1513"/>
      <c r="S13" s="1445"/>
      <c r="T13" s="1447"/>
      <c r="U13" s="1445"/>
      <c r="V13" s="1445"/>
      <c r="W13" s="1445"/>
      <c r="X13" s="1445"/>
      <c r="Y13" s="1445"/>
      <c r="Z13" s="1445"/>
      <c r="AA13" s="1445"/>
      <c r="AB13" s="1445"/>
      <c r="AC13" s="1445"/>
      <c r="AD13" s="1445"/>
      <c r="AE13" s="1445"/>
      <c r="AF13" s="1445"/>
      <c r="AG13" s="1445"/>
      <c r="AH13" s="1447"/>
      <c r="AI13" s="1445"/>
      <c r="AJ13" s="1445"/>
      <c r="AK13" s="1513"/>
      <c r="AL13" s="1513"/>
      <c r="AM13" s="1513"/>
      <c r="AN13" s="1513"/>
      <c r="AO13" s="1515"/>
      <c r="AP13" s="1515"/>
      <c r="AQ13" s="447"/>
      <c r="AR13" s="1514"/>
      <c r="AS13" s="1513"/>
      <c r="AT13" s="1516"/>
      <c r="AU13" s="1516"/>
      <c r="AV13" s="1524"/>
      <c r="AW13" s="1513"/>
      <c r="AX13" s="1513"/>
      <c r="AY13" s="1513"/>
      <c r="AZ13" s="1524"/>
      <c r="BA13" s="1513"/>
      <c r="BB13" s="1513"/>
      <c r="BC13" s="1513"/>
      <c r="BD13" s="1513"/>
      <c r="BE13" s="1513"/>
      <c r="BF13" s="1513"/>
      <c r="BG13" s="1513"/>
      <c r="BH13" s="1513"/>
      <c r="BI13" s="1513"/>
      <c r="BJ13" s="1513"/>
      <c r="BK13" s="1513"/>
      <c r="BL13" s="1513"/>
      <c r="BM13" s="1513"/>
      <c r="BN13" s="1524"/>
      <c r="BO13" s="1513"/>
      <c r="BP13" s="1513"/>
      <c r="BQ13" s="1513"/>
      <c r="BR13" s="1513"/>
      <c r="BS13" s="1513"/>
      <c r="BT13" s="1513"/>
      <c r="BU13" s="447"/>
      <c r="BV13" s="1523"/>
      <c r="BW13" s="1516"/>
      <c r="BX13" s="1516"/>
      <c r="BY13" s="1516"/>
      <c r="BZ13" s="1516"/>
      <c r="CA13" s="1516"/>
      <c r="CB13" s="1516"/>
      <c r="CC13" s="1516"/>
      <c r="CD13" s="1516"/>
      <c r="CE13" s="1516"/>
      <c r="CF13" s="1516"/>
      <c r="CG13" s="1516"/>
      <c r="CH13" s="1516"/>
      <c r="CI13" s="1516"/>
      <c r="CJ13" s="1516"/>
      <c r="CK13" s="1516"/>
      <c r="CL13" s="1516"/>
      <c r="CM13" s="1516"/>
      <c r="CN13" s="1516"/>
      <c r="CO13" s="1516"/>
      <c r="CP13" s="1516"/>
      <c r="CQ13" s="1516"/>
      <c r="CR13" s="1516"/>
      <c r="CS13" s="1516"/>
      <c r="CT13" s="1516"/>
      <c r="CU13" s="1516"/>
      <c r="CV13" s="1516"/>
      <c r="CW13" s="1516"/>
      <c r="CX13" s="1516"/>
      <c r="CY13" s="1444"/>
    </row>
    <row r="14" spans="1:116" s="195" customFormat="1" ht="42" customHeight="1" thickBot="1" x14ac:dyDescent="0.35">
      <c r="A14" s="1457" t="s">
        <v>27</v>
      </c>
      <c r="B14" s="1458"/>
      <c r="C14" s="296"/>
      <c r="D14" s="296"/>
      <c r="E14" s="296"/>
      <c r="F14" s="296"/>
      <c r="G14" s="296"/>
      <c r="H14" s="296"/>
      <c r="I14" s="296"/>
      <c r="J14" s="296"/>
      <c r="K14" s="296"/>
      <c r="L14" s="448">
        <v>1</v>
      </c>
      <c r="M14" s="438"/>
      <c r="N14" s="173"/>
      <c r="O14" s="173"/>
      <c r="P14" s="173"/>
      <c r="Q14" s="173"/>
      <c r="R14" s="173"/>
      <c r="S14" s="173"/>
      <c r="T14" s="173"/>
      <c r="U14" s="173"/>
      <c r="V14" s="173"/>
      <c r="W14" s="173"/>
      <c r="X14" s="173"/>
      <c r="Y14" s="173"/>
      <c r="Z14" s="173"/>
      <c r="AA14" s="173"/>
      <c r="AB14" s="173"/>
      <c r="AC14" s="173"/>
      <c r="AD14" s="173"/>
      <c r="AE14" s="173"/>
      <c r="AF14" s="173"/>
      <c r="AG14" s="173"/>
      <c r="AH14" s="173"/>
      <c r="AI14" s="173"/>
      <c r="AJ14" s="173"/>
      <c r="AK14" s="173"/>
      <c r="AL14" s="173"/>
      <c r="AM14" s="173"/>
      <c r="AN14" s="173"/>
      <c r="AO14" s="325"/>
      <c r="AP14" s="326"/>
      <c r="AQ14" s="346"/>
      <c r="AR14" s="343"/>
      <c r="AS14" s="343"/>
      <c r="AT14" s="343"/>
      <c r="AU14" s="343"/>
      <c r="AV14" s="343"/>
      <c r="AW14" s="343"/>
      <c r="AX14" s="343"/>
      <c r="AY14" s="343"/>
      <c r="AZ14" s="343"/>
      <c r="BA14" s="343"/>
      <c r="BB14" s="343"/>
      <c r="BC14" s="343"/>
      <c r="BD14" s="343"/>
      <c r="BE14" s="343"/>
      <c r="BF14" s="343"/>
      <c r="BG14" s="343"/>
      <c r="BH14" s="343"/>
      <c r="BI14" s="343"/>
      <c r="BJ14" s="343"/>
      <c r="BK14" s="343"/>
      <c r="BL14" s="343"/>
      <c r="BM14" s="343"/>
      <c r="BN14" s="343"/>
      <c r="BO14" s="343"/>
      <c r="BP14" s="343"/>
      <c r="BQ14" s="343"/>
      <c r="BR14" s="343"/>
      <c r="BU14" s="346"/>
      <c r="BV14" s="173"/>
      <c r="BW14" s="173"/>
      <c r="BX14" s="173"/>
      <c r="BY14" s="173"/>
      <c r="BZ14" s="173"/>
      <c r="CA14" s="173"/>
      <c r="CB14" s="173"/>
      <c r="CC14" s="173"/>
      <c r="CD14" s="173"/>
      <c r="CE14" s="173"/>
      <c r="CF14" s="173"/>
      <c r="CG14" s="173"/>
      <c r="CH14" s="173"/>
      <c r="CI14" s="173"/>
      <c r="CJ14" s="173"/>
      <c r="CK14" s="173"/>
      <c r="CL14" s="173"/>
      <c r="CM14" s="173"/>
      <c r="CN14" s="173"/>
      <c r="CO14" s="173"/>
      <c r="CP14" s="173"/>
      <c r="CQ14" s="173"/>
      <c r="CR14" s="173"/>
      <c r="CS14" s="173"/>
      <c r="CT14" s="173"/>
      <c r="CU14" s="173"/>
      <c r="CV14" s="173"/>
      <c r="CW14" s="173"/>
      <c r="CX14" s="173"/>
      <c r="CY14" s="325"/>
    </row>
    <row r="15" spans="1:116" s="195" customFormat="1" ht="47.25" customHeight="1" thickBot="1" x14ac:dyDescent="0.35">
      <c r="A15" s="12">
        <v>1</v>
      </c>
      <c r="B15" s="513" t="e">
        <f>#REF!</f>
        <v>#REF!</v>
      </c>
      <c r="C15" s="1390" t="s">
        <v>3</v>
      </c>
      <c r="D15" s="1390"/>
      <c r="E15" s="333" t="s">
        <v>383</v>
      </c>
      <c r="F15" s="206" t="e">
        <v>#REF!</v>
      </c>
      <c r="G15" s="333">
        <v>0.32</v>
      </c>
      <c r="H15" s="206" t="e">
        <f t="shared" ref="H15:H38" si="0">F15*G15</f>
        <v>#REF!</v>
      </c>
      <c r="I15" s="206" t="e">
        <v>#REF!</v>
      </c>
      <c r="J15" s="268" t="e">
        <f>'тарифы 2018 (1)'!J37</f>
        <v>#REF!</v>
      </c>
      <c r="K15" s="275" t="e">
        <v>#REF!</v>
      </c>
      <c r="L15" s="439">
        <f>ROUND('анализ цен ЮЛ '!L37*$L$14,2)</f>
        <v>185</v>
      </c>
      <c r="M15" s="173">
        <f>ROUND('анализ цен ЮЛ '!M37*$L$14,2)</f>
        <v>139.04</v>
      </c>
      <c r="N15" s="173">
        <f>ROUND('анализ цен ЮЛ '!N37*$L$14,2)</f>
        <v>205</v>
      </c>
      <c r="O15" s="173">
        <f>ROUND('анализ цен ЮЛ '!O37*$L$14,2)</f>
        <v>184.48</v>
      </c>
      <c r="P15" s="173">
        <f>ROUND('анализ цен ЮЛ '!P37*$L$14,2)</f>
        <v>282</v>
      </c>
      <c r="Q15" s="173">
        <f>ROUND('анализ цен ЮЛ '!Q37*$L$14,2)</f>
        <v>150.62</v>
      </c>
      <c r="R15" s="173">
        <f>ROUND('анализ цен ЮЛ '!R37*$L$14,2)</f>
        <v>0</v>
      </c>
      <c r="S15" s="173">
        <f>ROUND('анализ цен ЮЛ '!S37*$L$14,2)</f>
        <v>246.62</v>
      </c>
      <c r="T15" s="173">
        <f>ROUND('анализ цен ЮЛ '!T37*$L$14,2)</f>
        <v>341</v>
      </c>
      <c r="U15" s="173">
        <f>ROUND('анализ цен ЮЛ '!U37*$L$14,2)</f>
        <v>210</v>
      </c>
      <c r="V15" s="173">
        <f>ROUND('анализ цен ЮЛ '!V37*$L$14,2)</f>
        <v>151</v>
      </c>
      <c r="W15" s="173">
        <f>ROUND('анализ цен ЮЛ '!W37*$L$14,2)</f>
        <v>118.2</v>
      </c>
      <c r="X15" s="173">
        <f>ROUND('анализ цен ЮЛ '!X37*$L$14,2)</f>
        <v>121.34</v>
      </c>
      <c r="Y15" s="173">
        <f>ROUND('анализ цен ЮЛ '!Y37*$L$14,2)</f>
        <v>104.18</v>
      </c>
      <c r="Z15" s="173">
        <f>ROUND('анализ цен ЮЛ '!Z37*$L$14,2)</f>
        <v>139.12</v>
      </c>
      <c r="AA15" s="173">
        <f>ROUND('анализ цен ЮЛ '!AA37*$L$14,2)</f>
        <v>132.25</v>
      </c>
      <c r="AB15" s="173">
        <f>ROUND('анализ цен ЮЛ '!AB37*$L$14,2)</f>
        <v>168</v>
      </c>
      <c r="AC15" s="173">
        <f>ROUND('анализ цен ЮЛ '!AC37*$L$14,2)</f>
        <v>148.57</v>
      </c>
      <c r="AD15" s="173">
        <f>ROUND('анализ цен ЮЛ '!AD37*$L$14,2)</f>
        <v>166.4</v>
      </c>
      <c r="AE15" s="173">
        <f>ROUND('анализ цен ЮЛ '!AE37*$L$14,2)</f>
        <v>104.22</v>
      </c>
      <c r="AF15" s="173">
        <f>ROUND('анализ цен ЮЛ '!AF37*$L$14,2)</f>
        <v>223.73</v>
      </c>
      <c r="AG15" s="173">
        <f>ROUND('анализ цен ЮЛ '!AG37*$L$14,2)</f>
        <v>218</v>
      </c>
      <c r="AH15" s="173">
        <f>ROUND('анализ цен ЮЛ '!AH37*$L$14,2)</f>
        <v>293</v>
      </c>
      <c r="AI15" s="173">
        <f>ROUND('анализ цен ЮЛ '!AI37*$L$14,2)</f>
        <v>137</v>
      </c>
      <c r="AJ15" s="173">
        <f>ROUND('анализ цен ЮЛ '!AJ37*$L$14,2)</f>
        <v>183</v>
      </c>
      <c r="AK15" s="173">
        <f>ROUND('анализ цен ЮЛ '!AK37*$L$14,2)</f>
        <v>116.1</v>
      </c>
      <c r="AL15" s="173">
        <f>ROUND('анализ цен ЮЛ '!AL37*$L$14,2)</f>
        <v>95</v>
      </c>
      <c r="AM15" s="173">
        <f>ROUND('анализ цен ЮЛ '!AM37*$L$14,2)</f>
        <v>166</v>
      </c>
      <c r="AN15" s="173">
        <f>ROUND('анализ цен ЮЛ '!AN37*$L$14,2)</f>
        <v>248.6</v>
      </c>
      <c r="AO15" s="325">
        <f t="shared" ref="AO15:AO50" si="1">AVERAGE(L15:AN15)</f>
        <v>171.63689655172413</v>
      </c>
      <c r="AP15" s="326" t="e">
        <f t="shared" ref="AP15:AP50" si="2">AO15*100/J15</f>
        <v>#REF!</v>
      </c>
      <c r="AQ15" s="346"/>
      <c r="AR15" s="343" t="e">
        <f>L15-$J15</f>
        <v>#REF!</v>
      </c>
      <c r="AS15" s="343" t="e">
        <f t="shared" ref="AS15:BT15" si="3">M15-$J15</f>
        <v>#REF!</v>
      </c>
      <c r="AT15" s="343" t="e">
        <f t="shared" si="3"/>
        <v>#REF!</v>
      </c>
      <c r="AU15" s="343" t="e">
        <f t="shared" si="3"/>
        <v>#REF!</v>
      </c>
      <c r="AV15" s="343" t="e">
        <f t="shared" si="3"/>
        <v>#REF!</v>
      </c>
      <c r="AW15" s="343" t="e">
        <f t="shared" si="3"/>
        <v>#REF!</v>
      </c>
      <c r="AX15" s="343" t="e">
        <f t="shared" si="3"/>
        <v>#REF!</v>
      </c>
      <c r="AY15" s="343" t="e">
        <f t="shared" si="3"/>
        <v>#REF!</v>
      </c>
      <c r="AZ15" s="343" t="e">
        <f t="shared" si="3"/>
        <v>#REF!</v>
      </c>
      <c r="BA15" s="343" t="e">
        <f t="shared" si="3"/>
        <v>#REF!</v>
      </c>
      <c r="BB15" s="343" t="e">
        <f t="shared" si="3"/>
        <v>#REF!</v>
      </c>
      <c r="BC15" s="343" t="e">
        <f t="shared" si="3"/>
        <v>#REF!</v>
      </c>
      <c r="BD15" s="343" t="e">
        <f t="shared" si="3"/>
        <v>#REF!</v>
      </c>
      <c r="BE15" s="343" t="e">
        <f t="shared" si="3"/>
        <v>#REF!</v>
      </c>
      <c r="BF15" s="343" t="e">
        <f t="shared" si="3"/>
        <v>#REF!</v>
      </c>
      <c r="BG15" s="343" t="e">
        <f t="shared" si="3"/>
        <v>#REF!</v>
      </c>
      <c r="BH15" s="343" t="e">
        <f t="shared" si="3"/>
        <v>#REF!</v>
      </c>
      <c r="BI15" s="343" t="e">
        <f t="shared" si="3"/>
        <v>#REF!</v>
      </c>
      <c r="BJ15" s="343" t="e">
        <f t="shared" si="3"/>
        <v>#REF!</v>
      </c>
      <c r="BK15" s="343" t="e">
        <f t="shared" si="3"/>
        <v>#REF!</v>
      </c>
      <c r="BL15" s="343" t="e">
        <f t="shared" si="3"/>
        <v>#REF!</v>
      </c>
      <c r="BM15" s="343" t="e">
        <f t="shared" si="3"/>
        <v>#REF!</v>
      </c>
      <c r="BN15" s="343" t="e">
        <f t="shared" si="3"/>
        <v>#REF!</v>
      </c>
      <c r="BO15" s="343" t="e">
        <f t="shared" si="3"/>
        <v>#REF!</v>
      </c>
      <c r="BP15" s="343" t="e">
        <f t="shared" si="3"/>
        <v>#REF!</v>
      </c>
      <c r="BQ15" s="343" t="e">
        <f t="shared" si="3"/>
        <v>#REF!</v>
      </c>
      <c r="BR15" s="343" t="e">
        <f t="shared" si="3"/>
        <v>#REF!</v>
      </c>
      <c r="BS15" s="343" t="e">
        <f t="shared" si="3"/>
        <v>#REF!</v>
      </c>
      <c r="BT15" s="343" t="e">
        <f t="shared" si="3"/>
        <v>#REF!</v>
      </c>
      <c r="BU15" s="346"/>
      <c r="BV15" s="173" t="e">
        <f>L15/$J$15</f>
        <v>#REF!</v>
      </c>
      <c r="BW15" s="173" t="e">
        <f t="shared" ref="BW15:CX15" si="4">M15/$J$15</f>
        <v>#REF!</v>
      </c>
      <c r="BX15" s="173" t="e">
        <f t="shared" si="4"/>
        <v>#REF!</v>
      </c>
      <c r="BY15" s="173" t="e">
        <f t="shared" si="4"/>
        <v>#REF!</v>
      </c>
      <c r="BZ15" s="173" t="e">
        <f t="shared" si="4"/>
        <v>#REF!</v>
      </c>
      <c r="CA15" s="173" t="e">
        <f t="shared" si="4"/>
        <v>#REF!</v>
      </c>
      <c r="CB15" s="173" t="e">
        <f t="shared" si="4"/>
        <v>#REF!</v>
      </c>
      <c r="CC15" s="173" t="e">
        <f t="shared" si="4"/>
        <v>#REF!</v>
      </c>
      <c r="CD15" s="173" t="e">
        <f t="shared" si="4"/>
        <v>#REF!</v>
      </c>
      <c r="CE15" s="173" t="e">
        <f t="shared" si="4"/>
        <v>#REF!</v>
      </c>
      <c r="CF15" s="173" t="e">
        <f t="shared" si="4"/>
        <v>#REF!</v>
      </c>
      <c r="CG15" s="173" t="e">
        <f t="shared" si="4"/>
        <v>#REF!</v>
      </c>
      <c r="CH15" s="173" t="e">
        <f t="shared" si="4"/>
        <v>#REF!</v>
      </c>
      <c r="CI15" s="173" t="e">
        <f t="shared" si="4"/>
        <v>#REF!</v>
      </c>
      <c r="CJ15" s="173" t="e">
        <f t="shared" si="4"/>
        <v>#REF!</v>
      </c>
      <c r="CK15" s="173" t="e">
        <f t="shared" si="4"/>
        <v>#REF!</v>
      </c>
      <c r="CL15" s="173" t="e">
        <f t="shared" si="4"/>
        <v>#REF!</v>
      </c>
      <c r="CM15" s="173" t="e">
        <f t="shared" si="4"/>
        <v>#REF!</v>
      </c>
      <c r="CN15" s="173" t="e">
        <f t="shared" si="4"/>
        <v>#REF!</v>
      </c>
      <c r="CO15" s="173" t="e">
        <f t="shared" si="4"/>
        <v>#REF!</v>
      </c>
      <c r="CP15" s="173" t="e">
        <f t="shared" si="4"/>
        <v>#REF!</v>
      </c>
      <c r="CQ15" s="173" t="e">
        <f t="shared" si="4"/>
        <v>#REF!</v>
      </c>
      <c r="CR15" s="173" t="e">
        <f t="shared" si="4"/>
        <v>#REF!</v>
      </c>
      <c r="CS15" s="173" t="e">
        <f t="shared" si="4"/>
        <v>#REF!</v>
      </c>
      <c r="CT15" s="173" t="e">
        <f t="shared" si="4"/>
        <v>#REF!</v>
      </c>
      <c r="CU15" s="173" t="e">
        <f t="shared" si="4"/>
        <v>#REF!</v>
      </c>
      <c r="CV15" s="173" t="e">
        <f t="shared" si="4"/>
        <v>#REF!</v>
      </c>
      <c r="CW15" s="173" t="e">
        <f t="shared" si="4"/>
        <v>#REF!</v>
      </c>
      <c r="CX15" s="173" t="e">
        <f t="shared" si="4"/>
        <v>#REF!</v>
      </c>
      <c r="CY15" s="173" t="e">
        <f>AO15/$J$15</f>
        <v>#REF!</v>
      </c>
    </row>
    <row r="16" spans="1:116" s="195" customFormat="1" ht="47.25" customHeight="1" thickBot="1" x14ac:dyDescent="0.35">
      <c r="A16" s="14">
        <v>2</v>
      </c>
      <c r="B16" s="514" t="e">
        <f>#REF!</f>
        <v>#REF!</v>
      </c>
      <c r="C16" s="1383" t="s">
        <v>3</v>
      </c>
      <c r="D16" s="1383"/>
      <c r="E16" s="334" t="s">
        <v>8</v>
      </c>
      <c r="F16" s="222" t="e">
        <v>#REF!</v>
      </c>
      <c r="G16" s="334">
        <v>0.96</v>
      </c>
      <c r="H16" s="222" t="e">
        <f t="shared" si="0"/>
        <v>#REF!</v>
      </c>
      <c r="I16" s="222" t="e">
        <v>#REF!</v>
      </c>
      <c r="J16" s="268" t="e">
        <f>'тарифы 2018 (1)'!J38</f>
        <v>#REF!</v>
      </c>
      <c r="K16" s="279" t="e">
        <v>#REF!</v>
      </c>
      <c r="L16" s="173">
        <f>ROUND('анализ цен ЮЛ '!L38*$L$14,2)</f>
        <v>556</v>
      </c>
      <c r="M16" s="173">
        <f>ROUND('анализ цен ЮЛ '!M38*$L$14,2)</f>
        <v>417.12</v>
      </c>
      <c r="N16" s="173">
        <f>ROUND('анализ цен ЮЛ '!N38*$L$14,2)</f>
        <v>614</v>
      </c>
      <c r="O16" s="173">
        <f>ROUND('анализ цен ЮЛ '!O38*$L$14,2)</f>
        <v>553.44000000000005</v>
      </c>
      <c r="P16" s="173">
        <f>ROUND('анализ цен ЮЛ '!P38*$L$14,2)</f>
        <v>973</v>
      </c>
      <c r="Q16" s="173">
        <f>ROUND('анализ цен ЮЛ '!Q38*$L$14,2)</f>
        <v>451.86</v>
      </c>
      <c r="R16" s="173">
        <f>ROUND('анализ цен ЮЛ '!R38*$L$14,2)</f>
        <v>0</v>
      </c>
      <c r="S16" s="173">
        <f>ROUND('анализ цен ЮЛ '!S38*$L$14,2)</f>
        <v>739.86</v>
      </c>
      <c r="T16" s="173">
        <f>ROUND('анализ цен ЮЛ '!T38*$L$14,2)</f>
        <v>1022</v>
      </c>
      <c r="U16" s="173">
        <f>ROUND('анализ цен ЮЛ '!U38*$L$14,2)</f>
        <v>629</v>
      </c>
      <c r="V16" s="173">
        <f>ROUND('анализ цен ЮЛ '!V38*$L$14,2)</f>
        <v>454</v>
      </c>
      <c r="W16" s="173">
        <f>ROUND('анализ цен ЮЛ '!W38*$L$14,2)</f>
        <v>353.55</v>
      </c>
      <c r="X16" s="173">
        <f>ROUND('анализ цен ЮЛ '!X38*$L$14,2)</f>
        <v>362.96</v>
      </c>
      <c r="Y16" s="173">
        <f>ROUND('анализ цен ЮЛ '!Y38*$L$14,2)</f>
        <v>263.69</v>
      </c>
      <c r="Z16" s="173">
        <f>ROUND('анализ цен ЮЛ '!Z38*$L$14,2)</f>
        <v>417.36</v>
      </c>
      <c r="AA16" s="173">
        <f>ROUND('анализ цен ЮЛ '!AA38*$L$14,2)</f>
        <v>448.13</v>
      </c>
      <c r="AB16" s="173">
        <f>ROUND('анализ цен ЮЛ '!AB38*$L$14,2)</f>
        <v>503</v>
      </c>
      <c r="AC16" s="173">
        <f>ROUND('анализ цен ЮЛ '!AC38*$L$14,2)</f>
        <v>445.7</v>
      </c>
      <c r="AD16" s="173">
        <f>ROUND('анализ цен ЮЛ '!AD38*$L$14,2)</f>
        <v>500.8</v>
      </c>
      <c r="AE16" s="173">
        <f>ROUND('анализ цен ЮЛ '!AE38*$L$14,2)</f>
        <v>349.77</v>
      </c>
      <c r="AF16" s="173">
        <f>ROUND('анализ цен ЮЛ '!AF38*$L$14,2)</f>
        <v>671.19</v>
      </c>
      <c r="AG16" s="173">
        <f>ROUND('анализ цен ЮЛ '!AG38*$L$14,2)</f>
        <v>653</v>
      </c>
      <c r="AH16" s="173">
        <f>ROUND('анализ цен ЮЛ '!AH38*$L$14,2)</f>
        <v>879</v>
      </c>
      <c r="AI16" s="173">
        <f>ROUND('анализ цен ЮЛ '!AI38*$L$14,2)</f>
        <v>488</v>
      </c>
      <c r="AJ16" s="173">
        <f>ROUND('анализ цен ЮЛ '!AJ38*$L$14,2)</f>
        <v>549</v>
      </c>
      <c r="AK16" s="173">
        <f>ROUND('анализ цен ЮЛ '!AK38*$L$14,2)</f>
        <v>349.15</v>
      </c>
      <c r="AL16" s="173">
        <f>ROUND('анализ цен ЮЛ '!AL38*$L$14,2)</f>
        <v>284</v>
      </c>
      <c r="AM16" s="173">
        <f>ROUND('анализ цен ЮЛ '!AM38*$L$14,2)</f>
        <v>499</v>
      </c>
      <c r="AN16" s="173">
        <f>ROUND('анализ цен ЮЛ '!AN38*$L$14,2)</f>
        <v>745.8</v>
      </c>
      <c r="AO16" s="325">
        <f t="shared" si="1"/>
        <v>523.22</v>
      </c>
      <c r="AP16" s="326" t="e">
        <f t="shared" si="2"/>
        <v>#REF!</v>
      </c>
      <c r="AQ16" s="346"/>
      <c r="AR16" s="343" t="e">
        <f t="shared" ref="AR16:AR50" si="5">L16-$J16</f>
        <v>#REF!</v>
      </c>
      <c r="AS16" s="343" t="e">
        <f t="shared" ref="AS16:AS50" si="6">M16-$J16</f>
        <v>#REF!</v>
      </c>
      <c r="AT16" s="343" t="e">
        <f t="shared" ref="AT16:AT50" si="7">N16-$J16</f>
        <v>#REF!</v>
      </c>
      <c r="AU16" s="343" t="e">
        <f t="shared" ref="AU16:AU50" si="8">O16-$J16</f>
        <v>#REF!</v>
      </c>
      <c r="AV16" s="343" t="e">
        <f t="shared" ref="AV16:AV50" si="9">P16-$J16</f>
        <v>#REF!</v>
      </c>
      <c r="AW16" s="343" t="e">
        <f t="shared" ref="AW16:AW50" si="10">Q16-$J16</f>
        <v>#REF!</v>
      </c>
      <c r="AX16" s="343" t="e">
        <f t="shared" ref="AX16:AX50" si="11">R16-$J16</f>
        <v>#REF!</v>
      </c>
      <c r="AY16" s="343" t="e">
        <f t="shared" ref="AY16:AY50" si="12">S16-$J16</f>
        <v>#REF!</v>
      </c>
      <c r="AZ16" s="343" t="e">
        <f t="shared" ref="AZ16:AZ50" si="13">T16-$J16</f>
        <v>#REF!</v>
      </c>
      <c r="BA16" s="343" t="e">
        <f t="shared" ref="BA16:BA50" si="14">U16-$J16</f>
        <v>#REF!</v>
      </c>
      <c r="BB16" s="343" t="e">
        <f t="shared" ref="BB16:BB50" si="15">V16-$J16</f>
        <v>#REF!</v>
      </c>
      <c r="BC16" s="343" t="e">
        <f t="shared" ref="BC16:BC50" si="16">W16-$J16</f>
        <v>#REF!</v>
      </c>
      <c r="BD16" s="343" t="e">
        <f t="shared" ref="BD16:BD50" si="17">X16-$J16</f>
        <v>#REF!</v>
      </c>
      <c r="BE16" s="343" t="e">
        <f t="shared" ref="BE16:BE50" si="18">Y16-$J16</f>
        <v>#REF!</v>
      </c>
      <c r="BF16" s="343" t="e">
        <f t="shared" ref="BF16:BF50" si="19">Z16-$J16</f>
        <v>#REF!</v>
      </c>
      <c r="BG16" s="343" t="e">
        <f t="shared" ref="BG16:BG50" si="20">AA16-$J16</f>
        <v>#REF!</v>
      </c>
      <c r="BH16" s="343" t="e">
        <f t="shared" ref="BH16:BH50" si="21">AB16-$J16</f>
        <v>#REF!</v>
      </c>
      <c r="BI16" s="343" t="e">
        <f t="shared" ref="BI16:BI50" si="22">AC16-$J16</f>
        <v>#REF!</v>
      </c>
      <c r="BJ16" s="343" t="e">
        <f t="shared" ref="BJ16:BJ50" si="23">AD16-$J16</f>
        <v>#REF!</v>
      </c>
      <c r="BK16" s="343" t="e">
        <f t="shared" ref="BK16:BK50" si="24">AE16-$J16</f>
        <v>#REF!</v>
      </c>
      <c r="BL16" s="343" t="e">
        <f t="shared" ref="BL16:BL50" si="25">AF16-$J16</f>
        <v>#REF!</v>
      </c>
      <c r="BM16" s="343" t="e">
        <f t="shared" ref="BM16:BM50" si="26">AG16-$J16</f>
        <v>#REF!</v>
      </c>
      <c r="BN16" s="343" t="e">
        <f t="shared" ref="BN16:BN50" si="27">AH16-$J16</f>
        <v>#REF!</v>
      </c>
      <c r="BO16" s="343" t="e">
        <f t="shared" ref="BO16:BO50" si="28">AI16-$J16</f>
        <v>#REF!</v>
      </c>
      <c r="BP16" s="343" t="e">
        <f t="shared" ref="BP16:BP50" si="29">AJ16-$J16</f>
        <v>#REF!</v>
      </c>
      <c r="BQ16" s="343" t="e">
        <f t="shared" ref="BQ16:BQ50" si="30">AK16-$J16</f>
        <v>#REF!</v>
      </c>
      <c r="BR16" s="343" t="e">
        <f t="shared" ref="BR16:BR50" si="31">AL16-$J16</f>
        <v>#REF!</v>
      </c>
      <c r="BS16" s="343" t="e">
        <f t="shared" ref="BS16:BS50" si="32">AM16-$J16</f>
        <v>#REF!</v>
      </c>
      <c r="BT16" s="343" t="e">
        <f t="shared" ref="BT16:BT50" si="33">AN16-$J16</f>
        <v>#REF!</v>
      </c>
      <c r="BU16" s="346"/>
      <c r="BV16" s="173" t="e">
        <f>L16/$J$16</f>
        <v>#REF!</v>
      </c>
      <c r="BW16" s="173" t="e">
        <f t="shared" ref="BW16:CX16" si="34">M16/$J$16</f>
        <v>#REF!</v>
      </c>
      <c r="BX16" s="173" t="e">
        <f t="shared" si="34"/>
        <v>#REF!</v>
      </c>
      <c r="BY16" s="173" t="e">
        <f t="shared" si="34"/>
        <v>#REF!</v>
      </c>
      <c r="BZ16" s="173" t="e">
        <f t="shared" si="34"/>
        <v>#REF!</v>
      </c>
      <c r="CA16" s="173" t="e">
        <f t="shared" si="34"/>
        <v>#REF!</v>
      </c>
      <c r="CB16" s="173" t="e">
        <f t="shared" si="34"/>
        <v>#REF!</v>
      </c>
      <c r="CC16" s="173" t="e">
        <f t="shared" si="34"/>
        <v>#REF!</v>
      </c>
      <c r="CD16" s="173" t="e">
        <f t="shared" si="34"/>
        <v>#REF!</v>
      </c>
      <c r="CE16" s="173" t="e">
        <f t="shared" si="34"/>
        <v>#REF!</v>
      </c>
      <c r="CF16" s="173" t="e">
        <f t="shared" si="34"/>
        <v>#REF!</v>
      </c>
      <c r="CG16" s="173" t="e">
        <f t="shared" si="34"/>
        <v>#REF!</v>
      </c>
      <c r="CH16" s="173" t="e">
        <f t="shared" si="34"/>
        <v>#REF!</v>
      </c>
      <c r="CI16" s="173" t="e">
        <f t="shared" si="34"/>
        <v>#REF!</v>
      </c>
      <c r="CJ16" s="173" t="e">
        <f t="shared" si="34"/>
        <v>#REF!</v>
      </c>
      <c r="CK16" s="173" t="e">
        <f t="shared" si="34"/>
        <v>#REF!</v>
      </c>
      <c r="CL16" s="173" t="e">
        <f t="shared" si="34"/>
        <v>#REF!</v>
      </c>
      <c r="CM16" s="173" t="e">
        <f t="shared" si="34"/>
        <v>#REF!</v>
      </c>
      <c r="CN16" s="173" t="e">
        <f t="shared" si="34"/>
        <v>#REF!</v>
      </c>
      <c r="CO16" s="173" t="e">
        <f t="shared" si="34"/>
        <v>#REF!</v>
      </c>
      <c r="CP16" s="173" t="e">
        <f t="shared" si="34"/>
        <v>#REF!</v>
      </c>
      <c r="CQ16" s="173" t="e">
        <f t="shared" si="34"/>
        <v>#REF!</v>
      </c>
      <c r="CR16" s="173" t="e">
        <f t="shared" si="34"/>
        <v>#REF!</v>
      </c>
      <c r="CS16" s="173" t="e">
        <f t="shared" si="34"/>
        <v>#REF!</v>
      </c>
      <c r="CT16" s="173" t="e">
        <f t="shared" si="34"/>
        <v>#REF!</v>
      </c>
      <c r="CU16" s="173" t="e">
        <f t="shared" si="34"/>
        <v>#REF!</v>
      </c>
      <c r="CV16" s="173" t="e">
        <f t="shared" si="34"/>
        <v>#REF!</v>
      </c>
      <c r="CW16" s="173" t="e">
        <f t="shared" si="34"/>
        <v>#REF!</v>
      </c>
      <c r="CX16" s="173" t="e">
        <f t="shared" si="34"/>
        <v>#REF!</v>
      </c>
      <c r="CY16" s="173" t="e">
        <f>AO16/$K$16</f>
        <v>#REF!</v>
      </c>
    </row>
    <row r="17" spans="1:103" s="195" customFormat="1" ht="47.25" customHeight="1" thickBot="1" x14ac:dyDescent="0.35">
      <c r="A17" s="12">
        <v>3</v>
      </c>
      <c r="B17" s="513" t="e">
        <f>#REF!</f>
        <v>#REF!</v>
      </c>
      <c r="C17" s="1390" t="s">
        <v>3</v>
      </c>
      <c r="D17" s="1390"/>
      <c r="E17" s="333" t="s">
        <v>8</v>
      </c>
      <c r="F17" s="206" t="e">
        <v>#REF!</v>
      </c>
      <c r="G17" s="333">
        <v>1.18</v>
      </c>
      <c r="H17" s="206" t="e">
        <f t="shared" si="0"/>
        <v>#REF!</v>
      </c>
      <c r="I17" s="206" t="e">
        <v>#REF!</v>
      </c>
      <c r="J17" s="268" t="e">
        <f>'тарифы 2018 (1)'!J39</f>
        <v>#REF!</v>
      </c>
      <c r="K17" s="275" t="e">
        <v>#REF!</v>
      </c>
      <c r="L17" s="173">
        <f>ROUND('анализ цен ЮЛ '!L39*$L$14,2)</f>
        <v>683</v>
      </c>
      <c r="M17" s="173">
        <f>ROUND('анализ цен ЮЛ '!M39*$L$14,2)</f>
        <v>512.71</v>
      </c>
      <c r="N17" s="173">
        <f>ROUND('анализ цен ЮЛ '!N39*$L$14,2)</f>
        <v>755</v>
      </c>
      <c r="O17" s="173">
        <f>ROUND('анализ цен ЮЛ '!O39*$L$14,2)</f>
        <v>680.27</v>
      </c>
      <c r="P17" s="173">
        <f>ROUND('анализ цен ЮЛ '!P39*$L$14,2)</f>
        <v>1195</v>
      </c>
      <c r="Q17" s="173">
        <f>ROUND('анализ цен ЮЛ '!Q39*$L$14,2)</f>
        <v>555.41</v>
      </c>
      <c r="R17" s="173">
        <f>ROUND('анализ цен ЮЛ '!R39*$L$14,2)</f>
        <v>0</v>
      </c>
      <c r="S17" s="173">
        <f>ROUND('анализ цен ЮЛ '!S39*$L$14,2)</f>
        <v>909.41</v>
      </c>
      <c r="T17" s="173">
        <f>ROUND('анализ цен ЮЛ '!T39*$L$14,2)</f>
        <v>1256</v>
      </c>
      <c r="U17" s="173">
        <f>ROUND('анализ цен ЮЛ '!U39*$L$14,2)</f>
        <v>773</v>
      </c>
      <c r="V17" s="173">
        <f>ROUND('анализ цен ЮЛ '!V39*$L$14,2)</f>
        <v>558</v>
      </c>
      <c r="W17" s="173">
        <f>ROUND('анализ цен ЮЛ '!W39*$L$14,2)</f>
        <v>434.09</v>
      </c>
      <c r="X17" s="173">
        <f>ROUND('анализ цен ЮЛ '!X39*$L$14,2)</f>
        <v>446.64</v>
      </c>
      <c r="Y17" s="173">
        <f>ROUND('анализ цен ЮЛ '!Y39*$L$14,2)</f>
        <v>348.34</v>
      </c>
      <c r="Z17" s="173">
        <f>ROUND('анализ цен ЮЛ '!Z39*$L$14,2)</f>
        <v>513</v>
      </c>
      <c r="AA17" s="173">
        <f>ROUND('анализ цен ЮЛ '!AA39*$L$14,2)</f>
        <v>538.85</v>
      </c>
      <c r="AB17" s="173">
        <f>ROUND('анализ цен ЮЛ '!AB39*$L$14,2)</f>
        <v>619</v>
      </c>
      <c r="AC17" s="173">
        <f>ROUND('анализ цен ЮЛ '!AC39*$L$14,2)</f>
        <v>547.84</v>
      </c>
      <c r="AD17" s="173">
        <f>ROUND('анализ цен ЮЛ '!AD39*$L$14,2)</f>
        <v>616</v>
      </c>
      <c r="AE17" s="173">
        <f>ROUND('анализ цен ЮЛ '!AE39*$L$14,2)</f>
        <v>420.43</v>
      </c>
      <c r="AF17" s="173">
        <f>ROUND('анализ цен ЮЛ '!AF39*$L$14,2)</f>
        <v>824.58</v>
      </c>
      <c r="AG17" s="173">
        <f>ROUND('анализ цен ЮЛ '!AG39*$L$14,2)</f>
        <v>803</v>
      </c>
      <c r="AH17" s="173">
        <f>ROUND('анализ цен ЮЛ '!AH39*$L$14,2)</f>
        <v>1080</v>
      </c>
      <c r="AI17" s="173">
        <f>ROUND('анализ цен ЮЛ '!AI39*$L$14,2)</f>
        <v>599</v>
      </c>
      <c r="AJ17" s="173">
        <f>ROUND('анализ цен ЮЛ '!AJ39*$L$14,2)</f>
        <v>674</v>
      </c>
      <c r="AK17" s="173">
        <f>ROUND('анализ цен ЮЛ '!AK39*$L$14,2)</f>
        <v>429.66</v>
      </c>
      <c r="AL17" s="173">
        <f>ROUND('анализ цен ЮЛ '!AL39*$L$14,2)</f>
        <v>349</v>
      </c>
      <c r="AM17" s="173">
        <f>ROUND('анализ цен ЮЛ '!AM39*$L$14,2)</f>
        <v>613</v>
      </c>
      <c r="AN17" s="173">
        <f>ROUND('анализ цен ЮЛ '!AN39*$L$14,2)</f>
        <v>917.4</v>
      </c>
      <c r="AO17" s="325">
        <f t="shared" si="1"/>
        <v>643.15965517241386</v>
      </c>
      <c r="AP17" s="326" t="e">
        <f t="shared" si="2"/>
        <v>#REF!</v>
      </c>
      <c r="AQ17" s="346"/>
      <c r="AR17" s="343" t="e">
        <f t="shared" si="5"/>
        <v>#REF!</v>
      </c>
      <c r="AS17" s="343" t="e">
        <f t="shared" si="6"/>
        <v>#REF!</v>
      </c>
      <c r="AT17" s="343" t="e">
        <f t="shared" si="7"/>
        <v>#REF!</v>
      </c>
      <c r="AU17" s="343" t="e">
        <f t="shared" si="8"/>
        <v>#REF!</v>
      </c>
      <c r="AV17" s="343" t="e">
        <f t="shared" si="9"/>
        <v>#REF!</v>
      </c>
      <c r="AW17" s="343" t="e">
        <f t="shared" si="10"/>
        <v>#REF!</v>
      </c>
      <c r="AX17" s="343" t="e">
        <f t="shared" si="11"/>
        <v>#REF!</v>
      </c>
      <c r="AY17" s="343" t="e">
        <f t="shared" si="12"/>
        <v>#REF!</v>
      </c>
      <c r="AZ17" s="343" t="e">
        <f t="shared" si="13"/>
        <v>#REF!</v>
      </c>
      <c r="BA17" s="343" t="e">
        <f t="shared" si="14"/>
        <v>#REF!</v>
      </c>
      <c r="BB17" s="343" t="e">
        <f t="shared" si="15"/>
        <v>#REF!</v>
      </c>
      <c r="BC17" s="343" t="e">
        <f t="shared" si="16"/>
        <v>#REF!</v>
      </c>
      <c r="BD17" s="343" t="e">
        <f t="shared" si="17"/>
        <v>#REF!</v>
      </c>
      <c r="BE17" s="343" t="e">
        <f t="shared" si="18"/>
        <v>#REF!</v>
      </c>
      <c r="BF17" s="343" t="e">
        <f t="shared" si="19"/>
        <v>#REF!</v>
      </c>
      <c r="BG17" s="343" t="e">
        <f t="shared" si="20"/>
        <v>#REF!</v>
      </c>
      <c r="BH17" s="343" t="e">
        <f t="shared" si="21"/>
        <v>#REF!</v>
      </c>
      <c r="BI17" s="343" t="e">
        <f t="shared" si="22"/>
        <v>#REF!</v>
      </c>
      <c r="BJ17" s="343" t="e">
        <f t="shared" si="23"/>
        <v>#REF!</v>
      </c>
      <c r="BK17" s="343" t="e">
        <f t="shared" si="24"/>
        <v>#REF!</v>
      </c>
      <c r="BL17" s="343" t="e">
        <f t="shared" si="25"/>
        <v>#REF!</v>
      </c>
      <c r="BM17" s="343" t="e">
        <f t="shared" si="26"/>
        <v>#REF!</v>
      </c>
      <c r="BN17" s="343" t="e">
        <f t="shared" si="27"/>
        <v>#REF!</v>
      </c>
      <c r="BO17" s="343" t="e">
        <f t="shared" si="28"/>
        <v>#REF!</v>
      </c>
      <c r="BP17" s="343" t="e">
        <f t="shared" si="29"/>
        <v>#REF!</v>
      </c>
      <c r="BQ17" s="343" t="e">
        <f t="shared" si="30"/>
        <v>#REF!</v>
      </c>
      <c r="BR17" s="343" t="e">
        <f t="shared" si="31"/>
        <v>#REF!</v>
      </c>
      <c r="BS17" s="343" t="e">
        <f t="shared" si="32"/>
        <v>#REF!</v>
      </c>
      <c r="BT17" s="343" t="e">
        <f t="shared" si="33"/>
        <v>#REF!</v>
      </c>
      <c r="BU17" s="346"/>
      <c r="BV17" s="173" t="e">
        <f>L17/$J$17</f>
        <v>#REF!</v>
      </c>
      <c r="BW17" s="173" t="e">
        <f t="shared" ref="BW17:CX17" si="35">M17/$J$17</f>
        <v>#REF!</v>
      </c>
      <c r="BX17" s="173" t="e">
        <f t="shared" si="35"/>
        <v>#REF!</v>
      </c>
      <c r="BY17" s="173" t="e">
        <f t="shared" si="35"/>
        <v>#REF!</v>
      </c>
      <c r="BZ17" s="173" t="e">
        <f t="shared" si="35"/>
        <v>#REF!</v>
      </c>
      <c r="CA17" s="173" t="e">
        <f t="shared" si="35"/>
        <v>#REF!</v>
      </c>
      <c r="CB17" s="173" t="e">
        <f t="shared" si="35"/>
        <v>#REF!</v>
      </c>
      <c r="CC17" s="173" t="e">
        <f t="shared" si="35"/>
        <v>#REF!</v>
      </c>
      <c r="CD17" s="173" t="e">
        <f t="shared" si="35"/>
        <v>#REF!</v>
      </c>
      <c r="CE17" s="173" t="e">
        <f t="shared" si="35"/>
        <v>#REF!</v>
      </c>
      <c r="CF17" s="173" t="e">
        <f t="shared" si="35"/>
        <v>#REF!</v>
      </c>
      <c r="CG17" s="173" t="e">
        <f t="shared" si="35"/>
        <v>#REF!</v>
      </c>
      <c r="CH17" s="173" t="e">
        <f t="shared" si="35"/>
        <v>#REF!</v>
      </c>
      <c r="CI17" s="173" t="e">
        <f t="shared" si="35"/>
        <v>#REF!</v>
      </c>
      <c r="CJ17" s="173" t="e">
        <f t="shared" si="35"/>
        <v>#REF!</v>
      </c>
      <c r="CK17" s="173" t="e">
        <f t="shared" si="35"/>
        <v>#REF!</v>
      </c>
      <c r="CL17" s="173" t="e">
        <f t="shared" si="35"/>
        <v>#REF!</v>
      </c>
      <c r="CM17" s="173" t="e">
        <f t="shared" si="35"/>
        <v>#REF!</v>
      </c>
      <c r="CN17" s="173" t="e">
        <f t="shared" si="35"/>
        <v>#REF!</v>
      </c>
      <c r="CO17" s="173" t="e">
        <f t="shared" si="35"/>
        <v>#REF!</v>
      </c>
      <c r="CP17" s="173" t="e">
        <f t="shared" si="35"/>
        <v>#REF!</v>
      </c>
      <c r="CQ17" s="173" t="e">
        <f t="shared" si="35"/>
        <v>#REF!</v>
      </c>
      <c r="CR17" s="173" t="e">
        <f t="shared" si="35"/>
        <v>#REF!</v>
      </c>
      <c r="CS17" s="173" t="e">
        <f t="shared" si="35"/>
        <v>#REF!</v>
      </c>
      <c r="CT17" s="173" t="e">
        <f t="shared" si="35"/>
        <v>#REF!</v>
      </c>
      <c r="CU17" s="173" t="e">
        <f t="shared" si="35"/>
        <v>#REF!</v>
      </c>
      <c r="CV17" s="173" t="e">
        <f t="shared" si="35"/>
        <v>#REF!</v>
      </c>
      <c r="CW17" s="173" t="e">
        <f t="shared" si="35"/>
        <v>#REF!</v>
      </c>
      <c r="CX17" s="173" t="e">
        <f t="shared" si="35"/>
        <v>#REF!</v>
      </c>
      <c r="CY17" s="325" t="e">
        <f t="shared" ref="CY17:CY50" si="36">AVERAGE(BV17:CX17)</f>
        <v>#REF!</v>
      </c>
    </row>
    <row r="18" spans="1:103" s="195" customFormat="1" ht="47.25" customHeight="1" thickBot="1" x14ac:dyDescent="0.35">
      <c r="A18" s="304">
        <v>4</v>
      </c>
      <c r="B18" s="515" t="e">
        <f>#REF!</f>
        <v>#REF!</v>
      </c>
      <c r="C18" s="1383" t="s">
        <v>3</v>
      </c>
      <c r="D18" s="1383"/>
      <c r="E18" s="334" t="s">
        <v>8</v>
      </c>
      <c r="F18" s="222" t="e">
        <v>#REF!</v>
      </c>
      <c r="G18" s="334">
        <v>0.5</v>
      </c>
      <c r="H18" s="222" t="e">
        <f t="shared" si="0"/>
        <v>#REF!</v>
      </c>
      <c r="I18" s="222" t="e">
        <v>#REF!</v>
      </c>
      <c r="J18" s="268" t="e">
        <f>'тарифы 2018 (1)'!J40</f>
        <v>#REF!</v>
      </c>
      <c r="K18" s="279" t="e">
        <v>#REF!</v>
      </c>
      <c r="L18" s="173">
        <f>ROUND('анализ цен ЮЛ '!L40*$L$14,2)</f>
        <v>290</v>
      </c>
      <c r="M18" s="173">
        <f>ROUND('анализ цен ЮЛ '!M40*$L$14,2)</f>
        <v>217.25</v>
      </c>
      <c r="N18" s="173">
        <f>ROUND('анализ цен ЮЛ '!N40*$L$14,2)</f>
        <v>320</v>
      </c>
      <c r="O18" s="173">
        <f>ROUND('анализ цен ЮЛ '!O40*$L$14,2)</f>
        <v>288.25</v>
      </c>
      <c r="P18" s="173">
        <f>ROUND('анализ цен ЮЛ '!P40*$L$14,2)</f>
        <v>507</v>
      </c>
      <c r="Q18" s="173">
        <f>ROUND('анализ цен ЮЛ '!Q40*$L$14,2)</f>
        <v>179.33</v>
      </c>
      <c r="R18" s="173">
        <f>ROUND('анализ цен ЮЛ '!R40*$L$14,2)</f>
        <v>194</v>
      </c>
      <c r="S18" s="173">
        <f>ROUND('анализ цен ЮЛ '!S40*$L$14,2)</f>
        <v>385.34</v>
      </c>
      <c r="T18" s="173">
        <f>ROUND('анализ цен ЮЛ '!T40*$L$14,2)</f>
        <v>532</v>
      </c>
      <c r="U18" s="173">
        <f>ROUND('анализ цен ЮЛ '!U40*$L$14,2)</f>
        <v>328</v>
      </c>
      <c r="V18" s="173">
        <f>ROUND('анализ цен ЮЛ '!V40*$L$14,2)</f>
        <v>236</v>
      </c>
      <c r="W18" s="173">
        <f>ROUND('анализ цен ЮЛ '!W40*$L$14,2)</f>
        <v>184.1</v>
      </c>
      <c r="X18" s="173">
        <f>ROUND('анализ цен ЮЛ '!X40*$L$14,2)</f>
        <v>189.33</v>
      </c>
      <c r="Y18" s="173">
        <f>ROUND('анализ цен ЮЛ '!Y40*$L$14,2)</f>
        <v>162.77000000000001</v>
      </c>
      <c r="Z18" s="173">
        <f>ROUND('анализ цен ЮЛ '!Z40*$L$14,2)</f>
        <v>217.37</v>
      </c>
      <c r="AA18" s="173">
        <f>ROUND('анализ цен ЮЛ '!AA40*$L$14,2)</f>
        <v>266.69</v>
      </c>
      <c r="AB18" s="173">
        <f>ROUND('анализ цен ЮЛ '!AB40*$L$14,2)</f>
        <v>262</v>
      </c>
      <c r="AC18" s="173">
        <f>ROUND('анализ цен ЮЛ '!AC40*$L$14,2)</f>
        <v>232.14</v>
      </c>
      <c r="AD18" s="173">
        <f>ROUND('анализ цен ЮЛ '!AD40*$L$14,2)</f>
        <v>260.8</v>
      </c>
      <c r="AE18" s="173">
        <f>ROUND('анализ цен ЮЛ '!AE40*$L$14,2)</f>
        <v>182.34</v>
      </c>
      <c r="AF18" s="173">
        <f>ROUND('анализ цен ЮЛ '!AF40*$L$14,2)</f>
        <v>349.15</v>
      </c>
      <c r="AG18" s="173">
        <f>ROUND('анализ цен ЮЛ '!AG40*$L$14,2)</f>
        <v>340</v>
      </c>
      <c r="AH18" s="173">
        <f>ROUND('анализ цен ЮЛ '!AH40*$L$14,2)</f>
        <v>458</v>
      </c>
      <c r="AI18" s="173">
        <f>ROUND('анализ цен ЮЛ '!AI40*$L$14,2)</f>
        <v>241</v>
      </c>
      <c r="AJ18" s="173">
        <f>ROUND('анализ цен ЮЛ '!AJ40*$L$14,2)</f>
        <v>286</v>
      </c>
      <c r="AK18" s="173">
        <f>ROUND('анализ цен ЮЛ '!AK40*$L$14,2)</f>
        <v>182.2</v>
      </c>
      <c r="AL18" s="173">
        <f>ROUND('анализ цен ЮЛ '!AL40*$L$14,2)</f>
        <v>148</v>
      </c>
      <c r="AM18" s="173">
        <f>ROUND('анализ цен ЮЛ '!AM40*$L$14,2)</f>
        <v>260</v>
      </c>
      <c r="AN18" s="173">
        <f>ROUND('анализ цен ЮЛ '!AN40*$L$14,2)</f>
        <v>388.3</v>
      </c>
      <c r="AO18" s="325">
        <f t="shared" si="1"/>
        <v>278.87448275862067</v>
      </c>
      <c r="AP18" s="326" t="e">
        <f t="shared" si="2"/>
        <v>#REF!</v>
      </c>
      <c r="AQ18" s="346"/>
      <c r="AR18" s="343" t="e">
        <f t="shared" si="5"/>
        <v>#REF!</v>
      </c>
      <c r="AS18" s="343" t="e">
        <f t="shared" si="6"/>
        <v>#REF!</v>
      </c>
      <c r="AT18" s="343" t="e">
        <f t="shared" si="7"/>
        <v>#REF!</v>
      </c>
      <c r="AU18" s="343" t="e">
        <f t="shared" si="8"/>
        <v>#REF!</v>
      </c>
      <c r="AV18" s="343" t="e">
        <f t="shared" si="9"/>
        <v>#REF!</v>
      </c>
      <c r="AW18" s="343" t="e">
        <f t="shared" si="10"/>
        <v>#REF!</v>
      </c>
      <c r="AX18" s="343" t="e">
        <f t="shared" si="11"/>
        <v>#REF!</v>
      </c>
      <c r="AY18" s="343" t="e">
        <f t="shared" si="12"/>
        <v>#REF!</v>
      </c>
      <c r="AZ18" s="343" t="e">
        <f t="shared" si="13"/>
        <v>#REF!</v>
      </c>
      <c r="BA18" s="343" t="e">
        <f t="shared" si="14"/>
        <v>#REF!</v>
      </c>
      <c r="BB18" s="343" t="e">
        <f t="shared" si="15"/>
        <v>#REF!</v>
      </c>
      <c r="BC18" s="343" t="e">
        <f t="shared" si="16"/>
        <v>#REF!</v>
      </c>
      <c r="BD18" s="343" t="e">
        <f t="shared" si="17"/>
        <v>#REF!</v>
      </c>
      <c r="BE18" s="343" t="e">
        <f t="shared" si="18"/>
        <v>#REF!</v>
      </c>
      <c r="BF18" s="343" t="e">
        <f t="shared" si="19"/>
        <v>#REF!</v>
      </c>
      <c r="BG18" s="343" t="e">
        <f t="shared" si="20"/>
        <v>#REF!</v>
      </c>
      <c r="BH18" s="343" t="e">
        <f t="shared" si="21"/>
        <v>#REF!</v>
      </c>
      <c r="BI18" s="343" t="e">
        <f t="shared" si="22"/>
        <v>#REF!</v>
      </c>
      <c r="BJ18" s="343" t="e">
        <f t="shared" si="23"/>
        <v>#REF!</v>
      </c>
      <c r="BK18" s="343" t="e">
        <f t="shared" si="24"/>
        <v>#REF!</v>
      </c>
      <c r="BL18" s="343" t="e">
        <f t="shared" si="25"/>
        <v>#REF!</v>
      </c>
      <c r="BM18" s="343" t="e">
        <f t="shared" si="26"/>
        <v>#REF!</v>
      </c>
      <c r="BN18" s="343" t="e">
        <f t="shared" si="27"/>
        <v>#REF!</v>
      </c>
      <c r="BO18" s="343" t="e">
        <f t="shared" si="28"/>
        <v>#REF!</v>
      </c>
      <c r="BP18" s="343" t="e">
        <f t="shared" si="29"/>
        <v>#REF!</v>
      </c>
      <c r="BQ18" s="343" t="e">
        <f t="shared" si="30"/>
        <v>#REF!</v>
      </c>
      <c r="BR18" s="343" t="e">
        <f t="shared" si="31"/>
        <v>#REF!</v>
      </c>
      <c r="BS18" s="343" t="e">
        <f t="shared" si="32"/>
        <v>#REF!</v>
      </c>
      <c r="BT18" s="343" t="e">
        <f t="shared" si="33"/>
        <v>#REF!</v>
      </c>
      <c r="BU18" s="346"/>
      <c r="BV18" s="173" t="e">
        <f>L18/$J$18</f>
        <v>#REF!</v>
      </c>
      <c r="BW18" s="173" t="e">
        <f t="shared" ref="BW18:CX18" si="37">M18/$J$18</f>
        <v>#REF!</v>
      </c>
      <c r="BX18" s="173" t="e">
        <f t="shared" si="37"/>
        <v>#REF!</v>
      </c>
      <c r="BY18" s="173" t="e">
        <f t="shared" si="37"/>
        <v>#REF!</v>
      </c>
      <c r="BZ18" s="173" t="e">
        <f t="shared" si="37"/>
        <v>#REF!</v>
      </c>
      <c r="CA18" s="173" t="e">
        <f t="shared" si="37"/>
        <v>#REF!</v>
      </c>
      <c r="CB18" s="173" t="e">
        <f t="shared" si="37"/>
        <v>#REF!</v>
      </c>
      <c r="CC18" s="173" t="e">
        <f t="shared" si="37"/>
        <v>#REF!</v>
      </c>
      <c r="CD18" s="173" t="e">
        <f t="shared" si="37"/>
        <v>#REF!</v>
      </c>
      <c r="CE18" s="173" t="e">
        <f t="shared" si="37"/>
        <v>#REF!</v>
      </c>
      <c r="CF18" s="173" t="e">
        <f t="shared" si="37"/>
        <v>#REF!</v>
      </c>
      <c r="CG18" s="173" t="e">
        <f t="shared" si="37"/>
        <v>#REF!</v>
      </c>
      <c r="CH18" s="173" t="e">
        <f t="shared" si="37"/>
        <v>#REF!</v>
      </c>
      <c r="CI18" s="173" t="e">
        <f t="shared" si="37"/>
        <v>#REF!</v>
      </c>
      <c r="CJ18" s="173" t="e">
        <f t="shared" si="37"/>
        <v>#REF!</v>
      </c>
      <c r="CK18" s="173" t="e">
        <f t="shared" si="37"/>
        <v>#REF!</v>
      </c>
      <c r="CL18" s="173" t="e">
        <f t="shared" si="37"/>
        <v>#REF!</v>
      </c>
      <c r="CM18" s="173" t="e">
        <f t="shared" si="37"/>
        <v>#REF!</v>
      </c>
      <c r="CN18" s="173" t="e">
        <f t="shared" si="37"/>
        <v>#REF!</v>
      </c>
      <c r="CO18" s="173" t="e">
        <f t="shared" si="37"/>
        <v>#REF!</v>
      </c>
      <c r="CP18" s="173" t="e">
        <f t="shared" si="37"/>
        <v>#REF!</v>
      </c>
      <c r="CQ18" s="173" t="e">
        <f t="shared" si="37"/>
        <v>#REF!</v>
      </c>
      <c r="CR18" s="173" t="e">
        <f t="shared" si="37"/>
        <v>#REF!</v>
      </c>
      <c r="CS18" s="173" t="e">
        <f t="shared" si="37"/>
        <v>#REF!</v>
      </c>
      <c r="CT18" s="173" t="e">
        <f t="shared" si="37"/>
        <v>#REF!</v>
      </c>
      <c r="CU18" s="173" t="e">
        <f t="shared" si="37"/>
        <v>#REF!</v>
      </c>
      <c r="CV18" s="173" t="e">
        <f t="shared" si="37"/>
        <v>#REF!</v>
      </c>
      <c r="CW18" s="173" t="e">
        <f t="shared" si="37"/>
        <v>#REF!</v>
      </c>
      <c r="CX18" s="173" t="e">
        <f t="shared" si="37"/>
        <v>#REF!</v>
      </c>
      <c r="CY18" s="325" t="e">
        <f t="shared" si="36"/>
        <v>#REF!</v>
      </c>
    </row>
    <row r="19" spans="1:103" s="195" customFormat="1" ht="47.25" customHeight="1" thickBot="1" x14ac:dyDescent="0.35">
      <c r="A19" s="12">
        <v>5</v>
      </c>
      <c r="B19" s="513" t="e">
        <f>#REF!</f>
        <v>#REF!</v>
      </c>
      <c r="C19" s="1390" t="s">
        <v>3</v>
      </c>
      <c r="D19" s="1390"/>
      <c r="E19" s="333" t="s">
        <v>8</v>
      </c>
      <c r="F19" s="206" t="e">
        <v>#REF!</v>
      </c>
      <c r="G19" s="333">
        <v>0.3</v>
      </c>
      <c r="H19" s="206" t="e">
        <f t="shared" si="0"/>
        <v>#REF!</v>
      </c>
      <c r="I19" s="206" t="e">
        <v>#REF!</v>
      </c>
      <c r="J19" s="268" t="e">
        <f>'тарифы 2018 (1)'!J41</f>
        <v>#REF!</v>
      </c>
      <c r="K19" s="275" t="e">
        <v>#REF!</v>
      </c>
      <c r="L19" s="173">
        <f>ROUND('анализ цен ЮЛ '!L41*$L$14,2)</f>
        <v>174</v>
      </c>
      <c r="M19" s="173">
        <f>ROUND('анализ цен ЮЛ '!M41*$L$14,2)</f>
        <v>130.35</v>
      </c>
      <c r="N19" s="173">
        <f>ROUND('анализ цен ЮЛ '!N41*$L$14,2)</f>
        <v>192</v>
      </c>
      <c r="O19" s="173">
        <f>ROUND('анализ цен ЮЛ '!O41*$L$14,2)</f>
        <v>172.95</v>
      </c>
      <c r="P19" s="173">
        <f>ROUND('анализ цен ЮЛ '!P41*$L$14,2)</f>
        <v>304</v>
      </c>
      <c r="Q19" s="173">
        <f>ROUND('анализ цен ЮЛ '!Q41*$L$14,2)</f>
        <v>107.6</v>
      </c>
      <c r="R19" s="173">
        <f>ROUND('анализ цен ЮЛ '!R41*$L$14,2)</f>
        <v>264</v>
      </c>
      <c r="S19" s="173">
        <f>ROUND('анализ цен ЮЛ '!S41*$L$14,2)</f>
        <v>231.2</v>
      </c>
      <c r="T19" s="173">
        <f>ROUND('анализ цен ЮЛ '!T41*$L$14,2)</f>
        <v>320</v>
      </c>
      <c r="U19" s="173">
        <f>ROUND('анализ цен ЮЛ '!U41*$L$14,2)</f>
        <v>197</v>
      </c>
      <c r="V19" s="173">
        <f>ROUND('анализ цен ЮЛ '!V41*$L$14,2)</f>
        <v>142</v>
      </c>
      <c r="W19" s="173">
        <f>ROUND('анализ цен ЮЛ '!W41*$L$14,2)</f>
        <v>110.88</v>
      </c>
      <c r="X19" s="173">
        <f>ROUND('анализ цен ЮЛ '!X41*$L$14,2)</f>
        <v>114.01</v>
      </c>
      <c r="Y19" s="173">
        <f>ROUND('анализ цен ЮЛ '!Y41*$L$14,2)</f>
        <v>97.67</v>
      </c>
      <c r="Z19" s="173">
        <f>ROUND('анализ цен ЮЛ '!Z41*$L$14,2)</f>
        <v>130.41999999999999</v>
      </c>
      <c r="AA19" s="173">
        <f>ROUND('анализ цен ЮЛ '!AA41*$L$14,2)</f>
        <v>142.09</v>
      </c>
      <c r="AB19" s="173">
        <f>ROUND('анализ цен ЮЛ '!AB41*$L$14,2)</f>
        <v>157</v>
      </c>
      <c r="AC19" s="173">
        <f>ROUND('анализ цен ЮЛ '!AC41*$L$14,2)</f>
        <v>139.28</v>
      </c>
      <c r="AD19" s="173">
        <f>ROUND('анализ цен ЮЛ '!AD41*$L$14,2)</f>
        <v>156.80000000000001</v>
      </c>
      <c r="AE19" s="173">
        <f>ROUND('анализ цен ЮЛ '!AE41*$L$14,2)</f>
        <v>109.53</v>
      </c>
      <c r="AF19" s="173">
        <f>ROUND('анализ цен ЮЛ '!AF41*$L$14,2)</f>
        <v>104.24</v>
      </c>
      <c r="AG19" s="173">
        <f>ROUND('анализ цен ЮЛ '!AG41*$L$14,2)</f>
        <v>204</v>
      </c>
      <c r="AH19" s="173">
        <f>ROUND('анализ цен ЮЛ '!AH41*$L$14,2)</f>
        <v>275</v>
      </c>
      <c r="AI19" s="173">
        <f>ROUND('анализ цен ЮЛ '!AI41*$L$14,2)</f>
        <v>145</v>
      </c>
      <c r="AJ19" s="173">
        <f>ROUND('анализ цен ЮЛ '!AJ41*$L$14,2)</f>
        <v>215</v>
      </c>
      <c r="AK19" s="173">
        <f>ROUND('анализ цен ЮЛ '!AK41*$L$14,2)</f>
        <v>109.32</v>
      </c>
      <c r="AL19" s="173">
        <f>ROUND('анализ цен ЮЛ '!AL41*$L$14,2)</f>
        <v>89</v>
      </c>
      <c r="AM19" s="173">
        <f>ROUND('анализ цен ЮЛ '!AM41*$L$14,2)</f>
        <v>156</v>
      </c>
      <c r="AN19" s="173">
        <f>ROUND('анализ цен ЮЛ '!AN41*$L$14,2)</f>
        <v>233.2</v>
      </c>
      <c r="AO19" s="325">
        <f t="shared" si="1"/>
        <v>169.77724137931034</v>
      </c>
      <c r="AP19" s="326" t="e">
        <f t="shared" si="2"/>
        <v>#REF!</v>
      </c>
      <c r="AQ19" s="346"/>
      <c r="AR19" s="343" t="e">
        <f t="shared" si="5"/>
        <v>#REF!</v>
      </c>
      <c r="AS19" s="343" t="e">
        <f t="shared" si="6"/>
        <v>#REF!</v>
      </c>
      <c r="AT19" s="343" t="e">
        <f t="shared" si="7"/>
        <v>#REF!</v>
      </c>
      <c r="AU19" s="343" t="e">
        <f t="shared" si="8"/>
        <v>#REF!</v>
      </c>
      <c r="AV19" s="343" t="e">
        <f t="shared" si="9"/>
        <v>#REF!</v>
      </c>
      <c r="AW19" s="343" t="e">
        <f t="shared" si="10"/>
        <v>#REF!</v>
      </c>
      <c r="AX19" s="343" t="e">
        <f t="shared" si="11"/>
        <v>#REF!</v>
      </c>
      <c r="AY19" s="343" t="e">
        <f t="shared" si="12"/>
        <v>#REF!</v>
      </c>
      <c r="AZ19" s="343" t="e">
        <f t="shared" si="13"/>
        <v>#REF!</v>
      </c>
      <c r="BA19" s="343" t="e">
        <f t="shared" si="14"/>
        <v>#REF!</v>
      </c>
      <c r="BB19" s="343" t="e">
        <f t="shared" si="15"/>
        <v>#REF!</v>
      </c>
      <c r="BC19" s="343" t="e">
        <f t="shared" si="16"/>
        <v>#REF!</v>
      </c>
      <c r="BD19" s="343" t="e">
        <f t="shared" si="17"/>
        <v>#REF!</v>
      </c>
      <c r="BE19" s="343" t="e">
        <f t="shared" si="18"/>
        <v>#REF!</v>
      </c>
      <c r="BF19" s="343" t="e">
        <f t="shared" si="19"/>
        <v>#REF!</v>
      </c>
      <c r="BG19" s="343" t="e">
        <f t="shared" si="20"/>
        <v>#REF!</v>
      </c>
      <c r="BH19" s="343" t="e">
        <f t="shared" si="21"/>
        <v>#REF!</v>
      </c>
      <c r="BI19" s="343" t="e">
        <f t="shared" si="22"/>
        <v>#REF!</v>
      </c>
      <c r="BJ19" s="343" t="e">
        <f t="shared" si="23"/>
        <v>#REF!</v>
      </c>
      <c r="BK19" s="343" t="e">
        <f t="shared" si="24"/>
        <v>#REF!</v>
      </c>
      <c r="BL19" s="343" t="e">
        <f t="shared" si="25"/>
        <v>#REF!</v>
      </c>
      <c r="BM19" s="343" t="e">
        <f t="shared" si="26"/>
        <v>#REF!</v>
      </c>
      <c r="BN19" s="343" t="e">
        <f t="shared" si="27"/>
        <v>#REF!</v>
      </c>
      <c r="BO19" s="343" t="e">
        <f t="shared" si="28"/>
        <v>#REF!</v>
      </c>
      <c r="BP19" s="343" t="e">
        <f t="shared" si="29"/>
        <v>#REF!</v>
      </c>
      <c r="BQ19" s="343" t="e">
        <f t="shared" si="30"/>
        <v>#REF!</v>
      </c>
      <c r="BR19" s="343" t="e">
        <f t="shared" si="31"/>
        <v>#REF!</v>
      </c>
      <c r="BS19" s="343" t="e">
        <f t="shared" si="32"/>
        <v>#REF!</v>
      </c>
      <c r="BT19" s="343" t="e">
        <f t="shared" si="33"/>
        <v>#REF!</v>
      </c>
      <c r="BU19" s="346"/>
      <c r="BV19" s="173" t="e">
        <f>L19/$J$19</f>
        <v>#REF!</v>
      </c>
      <c r="BW19" s="173" t="e">
        <f t="shared" ref="BW19:CX19" si="38">M19/$J$19</f>
        <v>#REF!</v>
      </c>
      <c r="BX19" s="173" t="e">
        <f t="shared" si="38"/>
        <v>#REF!</v>
      </c>
      <c r="BY19" s="173" t="e">
        <f t="shared" si="38"/>
        <v>#REF!</v>
      </c>
      <c r="BZ19" s="173" t="e">
        <f t="shared" si="38"/>
        <v>#REF!</v>
      </c>
      <c r="CA19" s="173" t="e">
        <f t="shared" si="38"/>
        <v>#REF!</v>
      </c>
      <c r="CB19" s="173" t="e">
        <f t="shared" si="38"/>
        <v>#REF!</v>
      </c>
      <c r="CC19" s="173" t="e">
        <f t="shared" si="38"/>
        <v>#REF!</v>
      </c>
      <c r="CD19" s="173" t="e">
        <f t="shared" si="38"/>
        <v>#REF!</v>
      </c>
      <c r="CE19" s="173" t="e">
        <f t="shared" si="38"/>
        <v>#REF!</v>
      </c>
      <c r="CF19" s="173" t="e">
        <f t="shared" si="38"/>
        <v>#REF!</v>
      </c>
      <c r="CG19" s="173" t="e">
        <f t="shared" si="38"/>
        <v>#REF!</v>
      </c>
      <c r="CH19" s="173" t="e">
        <f t="shared" si="38"/>
        <v>#REF!</v>
      </c>
      <c r="CI19" s="173" t="e">
        <f t="shared" si="38"/>
        <v>#REF!</v>
      </c>
      <c r="CJ19" s="173" t="e">
        <f t="shared" si="38"/>
        <v>#REF!</v>
      </c>
      <c r="CK19" s="173" t="e">
        <f t="shared" si="38"/>
        <v>#REF!</v>
      </c>
      <c r="CL19" s="173" t="e">
        <f t="shared" si="38"/>
        <v>#REF!</v>
      </c>
      <c r="CM19" s="173" t="e">
        <f t="shared" si="38"/>
        <v>#REF!</v>
      </c>
      <c r="CN19" s="173" t="e">
        <f t="shared" si="38"/>
        <v>#REF!</v>
      </c>
      <c r="CO19" s="173" t="e">
        <f t="shared" si="38"/>
        <v>#REF!</v>
      </c>
      <c r="CP19" s="173" t="e">
        <f t="shared" si="38"/>
        <v>#REF!</v>
      </c>
      <c r="CQ19" s="173" t="e">
        <f t="shared" si="38"/>
        <v>#REF!</v>
      </c>
      <c r="CR19" s="173" t="e">
        <f t="shared" si="38"/>
        <v>#REF!</v>
      </c>
      <c r="CS19" s="173" t="e">
        <f t="shared" si="38"/>
        <v>#REF!</v>
      </c>
      <c r="CT19" s="173" t="e">
        <f t="shared" si="38"/>
        <v>#REF!</v>
      </c>
      <c r="CU19" s="173" t="e">
        <f t="shared" si="38"/>
        <v>#REF!</v>
      </c>
      <c r="CV19" s="173" t="e">
        <f t="shared" si="38"/>
        <v>#REF!</v>
      </c>
      <c r="CW19" s="173" t="e">
        <f t="shared" si="38"/>
        <v>#REF!</v>
      </c>
      <c r="CX19" s="173" t="e">
        <f t="shared" si="38"/>
        <v>#REF!</v>
      </c>
      <c r="CY19" s="325" t="e">
        <f t="shared" si="36"/>
        <v>#REF!</v>
      </c>
    </row>
    <row r="20" spans="1:103" s="195" customFormat="1" ht="47.25" customHeight="1" thickBot="1" x14ac:dyDescent="0.35">
      <c r="A20" s="14">
        <v>6</v>
      </c>
      <c r="B20" s="514" t="e">
        <f>#REF!</f>
        <v>#REF!</v>
      </c>
      <c r="C20" s="1383" t="s">
        <v>3</v>
      </c>
      <c r="D20" s="1383"/>
      <c r="E20" s="334" t="s">
        <v>8</v>
      </c>
      <c r="F20" s="222" t="e">
        <v>#REF!</v>
      </c>
      <c r="G20" s="334">
        <v>0.5</v>
      </c>
      <c r="H20" s="222" t="e">
        <f t="shared" si="0"/>
        <v>#REF!</v>
      </c>
      <c r="I20" s="222" t="e">
        <v>#REF!</v>
      </c>
      <c r="J20" s="268" t="e">
        <f>'тарифы 2018 (1)'!J42</f>
        <v>#REF!</v>
      </c>
      <c r="K20" s="279" t="e">
        <v>#REF!</v>
      </c>
      <c r="L20" s="173">
        <f>ROUND('анализ цен ЮЛ '!L42*$L$14,2)</f>
        <v>290</v>
      </c>
      <c r="M20" s="173">
        <f>ROUND('анализ цен ЮЛ '!M42*$L$14,2)</f>
        <v>217.25</v>
      </c>
      <c r="N20" s="173">
        <f>ROUND('анализ цен ЮЛ '!N42*$L$14,2)</f>
        <v>320</v>
      </c>
      <c r="O20" s="173">
        <f>ROUND('анализ цен ЮЛ '!O42*$L$14,2)</f>
        <v>288.25</v>
      </c>
      <c r="P20" s="173">
        <f>ROUND('анализ цен ЮЛ '!P42*$L$14,2)</f>
        <v>589</v>
      </c>
      <c r="Q20" s="173">
        <f>ROUND('анализ цен ЮЛ '!Q42*$L$14,2)</f>
        <v>235.34</v>
      </c>
      <c r="R20" s="173">
        <f>ROUND('анализ цен ЮЛ '!R42*$L$14,2)</f>
        <v>864.41</v>
      </c>
      <c r="S20" s="173">
        <f>ROUND('анализ цен ЮЛ '!S42*$L$14,2)</f>
        <v>385.34</v>
      </c>
      <c r="T20" s="173">
        <f>ROUND('анализ цен ЮЛ '!T42*$L$14,2)</f>
        <v>532</v>
      </c>
      <c r="U20" s="173">
        <f>ROUND('анализ цен ЮЛ '!U42*$L$14,2)</f>
        <v>328</v>
      </c>
      <c r="V20" s="173">
        <f>ROUND('анализ цен ЮЛ '!V42*$L$14,2)</f>
        <v>236</v>
      </c>
      <c r="W20" s="173">
        <f>ROUND('анализ цен ЮЛ '!W42*$L$14,2)</f>
        <v>184.1</v>
      </c>
      <c r="X20" s="173">
        <f>ROUND('анализ цен ЮЛ '!X42*$L$14,2)</f>
        <v>189.33</v>
      </c>
      <c r="Y20" s="173">
        <f>ROUND('анализ цен ЮЛ '!Y42*$L$14,2)</f>
        <v>162.77000000000001</v>
      </c>
      <c r="Z20" s="173">
        <f>ROUND('анализ цен ЮЛ '!Z42*$L$14,2)</f>
        <v>217.37</v>
      </c>
      <c r="AA20" s="173">
        <f>ROUND('анализ цен ЮЛ '!AA42*$L$14,2)</f>
        <v>360.69</v>
      </c>
      <c r="AB20" s="173">
        <f>ROUND('анализ цен ЮЛ '!AB42*$L$14,2)</f>
        <v>262</v>
      </c>
      <c r="AC20" s="173">
        <f>ROUND('анализ цен ЮЛ '!AC42*$L$14,2)</f>
        <v>232.14</v>
      </c>
      <c r="AD20" s="173">
        <f>ROUND('анализ цен ЮЛ '!AD42*$L$14,2)</f>
        <v>260.8</v>
      </c>
      <c r="AE20" s="173">
        <f>ROUND('анализ цен ЮЛ '!AE42*$L$14,2)</f>
        <v>182.34</v>
      </c>
      <c r="AF20" s="173">
        <f>ROUND('анализ цен ЮЛ '!AF42*$L$14,2)</f>
        <v>349.15</v>
      </c>
      <c r="AG20" s="173">
        <f>ROUND('анализ цен ЮЛ '!AG42*$L$14,2)</f>
        <v>340</v>
      </c>
      <c r="AH20" s="173">
        <f>ROUND('анализ цен ЮЛ '!AH42*$L$14,2)</f>
        <v>458</v>
      </c>
      <c r="AI20" s="173">
        <f>ROUND('анализ цен ЮЛ '!AI42*$L$14,2)</f>
        <v>241</v>
      </c>
      <c r="AJ20" s="173">
        <f>ROUND('анализ цен ЮЛ '!AJ42*$L$14,2)</f>
        <v>279.45</v>
      </c>
      <c r="AK20" s="173">
        <f>ROUND('анализ цен ЮЛ '!AK42*$L$14,2)</f>
        <v>182.2</v>
      </c>
      <c r="AL20" s="173">
        <f>ROUND('анализ цен ЮЛ '!AL42*$L$14,2)</f>
        <v>148</v>
      </c>
      <c r="AM20" s="173">
        <f>ROUND('анализ цен ЮЛ '!AM42*$L$14,2)</f>
        <v>260</v>
      </c>
      <c r="AN20" s="173">
        <f>ROUND('анализ цен ЮЛ '!AN42*$L$14,2)</f>
        <v>388.3</v>
      </c>
      <c r="AO20" s="325">
        <f t="shared" si="1"/>
        <v>309.76655172413791</v>
      </c>
      <c r="AP20" s="326" t="e">
        <f t="shared" si="2"/>
        <v>#REF!</v>
      </c>
      <c r="AQ20" s="346"/>
      <c r="AR20" s="343" t="e">
        <f t="shared" si="5"/>
        <v>#REF!</v>
      </c>
      <c r="AS20" s="343" t="e">
        <f t="shared" si="6"/>
        <v>#REF!</v>
      </c>
      <c r="AT20" s="343" t="e">
        <f t="shared" si="7"/>
        <v>#REF!</v>
      </c>
      <c r="AU20" s="343" t="e">
        <f t="shared" si="8"/>
        <v>#REF!</v>
      </c>
      <c r="AV20" s="343" t="e">
        <f t="shared" si="9"/>
        <v>#REF!</v>
      </c>
      <c r="AW20" s="343" t="e">
        <f t="shared" si="10"/>
        <v>#REF!</v>
      </c>
      <c r="AX20" s="343" t="e">
        <f t="shared" si="11"/>
        <v>#REF!</v>
      </c>
      <c r="AY20" s="343" t="e">
        <f t="shared" si="12"/>
        <v>#REF!</v>
      </c>
      <c r="AZ20" s="343" t="e">
        <f t="shared" si="13"/>
        <v>#REF!</v>
      </c>
      <c r="BA20" s="343" t="e">
        <f t="shared" si="14"/>
        <v>#REF!</v>
      </c>
      <c r="BB20" s="343" t="e">
        <f t="shared" si="15"/>
        <v>#REF!</v>
      </c>
      <c r="BC20" s="343" t="e">
        <f t="shared" si="16"/>
        <v>#REF!</v>
      </c>
      <c r="BD20" s="343" t="e">
        <f t="shared" si="17"/>
        <v>#REF!</v>
      </c>
      <c r="BE20" s="343" t="e">
        <f t="shared" si="18"/>
        <v>#REF!</v>
      </c>
      <c r="BF20" s="343" t="e">
        <f t="shared" si="19"/>
        <v>#REF!</v>
      </c>
      <c r="BG20" s="343" t="e">
        <f t="shared" si="20"/>
        <v>#REF!</v>
      </c>
      <c r="BH20" s="343" t="e">
        <f t="shared" si="21"/>
        <v>#REF!</v>
      </c>
      <c r="BI20" s="343" t="e">
        <f t="shared" si="22"/>
        <v>#REF!</v>
      </c>
      <c r="BJ20" s="343" t="e">
        <f t="shared" si="23"/>
        <v>#REF!</v>
      </c>
      <c r="BK20" s="343" t="e">
        <f t="shared" si="24"/>
        <v>#REF!</v>
      </c>
      <c r="BL20" s="343" t="e">
        <f t="shared" si="25"/>
        <v>#REF!</v>
      </c>
      <c r="BM20" s="343" t="e">
        <f t="shared" si="26"/>
        <v>#REF!</v>
      </c>
      <c r="BN20" s="343" t="e">
        <f t="shared" si="27"/>
        <v>#REF!</v>
      </c>
      <c r="BO20" s="343" t="e">
        <f t="shared" si="28"/>
        <v>#REF!</v>
      </c>
      <c r="BP20" s="343" t="e">
        <f t="shared" si="29"/>
        <v>#REF!</v>
      </c>
      <c r="BQ20" s="343" t="e">
        <f t="shared" si="30"/>
        <v>#REF!</v>
      </c>
      <c r="BR20" s="343" t="e">
        <f t="shared" si="31"/>
        <v>#REF!</v>
      </c>
      <c r="BS20" s="343" t="e">
        <f t="shared" si="32"/>
        <v>#REF!</v>
      </c>
      <c r="BT20" s="343" t="e">
        <f t="shared" si="33"/>
        <v>#REF!</v>
      </c>
      <c r="BU20" s="346"/>
      <c r="BV20" s="173" t="e">
        <f>L20/$J$20</f>
        <v>#REF!</v>
      </c>
      <c r="BW20" s="173" t="e">
        <f t="shared" ref="BW20:CX20" si="39">M20/$J$20</f>
        <v>#REF!</v>
      </c>
      <c r="BX20" s="173" t="e">
        <f t="shared" si="39"/>
        <v>#REF!</v>
      </c>
      <c r="BY20" s="173" t="e">
        <f t="shared" si="39"/>
        <v>#REF!</v>
      </c>
      <c r="BZ20" s="173" t="e">
        <f t="shared" si="39"/>
        <v>#REF!</v>
      </c>
      <c r="CA20" s="173" t="e">
        <f t="shared" si="39"/>
        <v>#REF!</v>
      </c>
      <c r="CB20" s="173" t="e">
        <f t="shared" si="39"/>
        <v>#REF!</v>
      </c>
      <c r="CC20" s="173" t="e">
        <f t="shared" si="39"/>
        <v>#REF!</v>
      </c>
      <c r="CD20" s="173" t="e">
        <f t="shared" si="39"/>
        <v>#REF!</v>
      </c>
      <c r="CE20" s="173" t="e">
        <f t="shared" si="39"/>
        <v>#REF!</v>
      </c>
      <c r="CF20" s="173" t="e">
        <f t="shared" si="39"/>
        <v>#REF!</v>
      </c>
      <c r="CG20" s="173" t="e">
        <f t="shared" si="39"/>
        <v>#REF!</v>
      </c>
      <c r="CH20" s="173" t="e">
        <f t="shared" si="39"/>
        <v>#REF!</v>
      </c>
      <c r="CI20" s="173" t="e">
        <f t="shared" si="39"/>
        <v>#REF!</v>
      </c>
      <c r="CJ20" s="173" t="e">
        <f t="shared" si="39"/>
        <v>#REF!</v>
      </c>
      <c r="CK20" s="173" t="e">
        <f t="shared" si="39"/>
        <v>#REF!</v>
      </c>
      <c r="CL20" s="173" t="e">
        <f t="shared" si="39"/>
        <v>#REF!</v>
      </c>
      <c r="CM20" s="173" t="e">
        <f t="shared" si="39"/>
        <v>#REF!</v>
      </c>
      <c r="CN20" s="173" t="e">
        <f t="shared" si="39"/>
        <v>#REF!</v>
      </c>
      <c r="CO20" s="173" t="e">
        <f t="shared" si="39"/>
        <v>#REF!</v>
      </c>
      <c r="CP20" s="173" t="e">
        <f t="shared" si="39"/>
        <v>#REF!</v>
      </c>
      <c r="CQ20" s="173" t="e">
        <f t="shared" si="39"/>
        <v>#REF!</v>
      </c>
      <c r="CR20" s="173" t="e">
        <f t="shared" si="39"/>
        <v>#REF!</v>
      </c>
      <c r="CS20" s="173" t="e">
        <f t="shared" si="39"/>
        <v>#REF!</v>
      </c>
      <c r="CT20" s="173" t="e">
        <f t="shared" si="39"/>
        <v>#REF!</v>
      </c>
      <c r="CU20" s="173" t="e">
        <f t="shared" si="39"/>
        <v>#REF!</v>
      </c>
      <c r="CV20" s="173" t="e">
        <f t="shared" si="39"/>
        <v>#REF!</v>
      </c>
      <c r="CW20" s="173" t="e">
        <f t="shared" si="39"/>
        <v>#REF!</v>
      </c>
      <c r="CX20" s="173" t="e">
        <f t="shared" si="39"/>
        <v>#REF!</v>
      </c>
      <c r="CY20" s="325" t="e">
        <f t="shared" si="36"/>
        <v>#REF!</v>
      </c>
    </row>
    <row r="21" spans="1:103" s="195" customFormat="1" ht="47.25" customHeight="1" thickBot="1" x14ac:dyDescent="0.35">
      <c r="A21" s="12">
        <v>7</v>
      </c>
      <c r="B21" s="513" t="e">
        <f>#REF!</f>
        <v>#REF!</v>
      </c>
      <c r="C21" s="1390" t="s">
        <v>3</v>
      </c>
      <c r="D21" s="1390"/>
      <c r="E21" s="333" t="s">
        <v>8</v>
      </c>
      <c r="F21" s="206" t="e">
        <v>#REF!</v>
      </c>
      <c r="G21" s="333">
        <v>0.25</v>
      </c>
      <c r="H21" s="206" t="e">
        <f t="shared" si="0"/>
        <v>#REF!</v>
      </c>
      <c r="I21" s="206" t="e">
        <v>#REF!</v>
      </c>
      <c r="J21" s="268" t="e">
        <f>'тарифы 2018 (1)'!J43</f>
        <v>#REF!</v>
      </c>
      <c r="K21" s="275" t="e">
        <v>#REF!</v>
      </c>
      <c r="L21" s="173">
        <f>ROUND('анализ цен ЮЛ '!L43*$L$14,2)</f>
        <v>145</v>
      </c>
      <c r="M21" s="173">
        <f>ROUND('анализ цен ЮЛ '!M43*$L$14,2)</f>
        <v>108.62</v>
      </c>
      <c r="N21" s="173">
        <f>ROUND('анализ цен ЮЛ '!N43*$L$14,2)</f>
        <v>160</v>
      </c>
      <c r="O21" s="173">
        <f>ROUND('анализ цен ЮЛ '!O43*$L$14,2)</f>
        <v>144.12</v>
      </c>
      <c r="P21" s="173">
        <f>ROUND('анализ цен ЮЛ '!P43*$L$14,2)</f>
        <v>295</v>
      </c>
      <c r="Q21" s="173">
        <f>ROUND('анализ цен ЮЛ '!Q43*$L$14,2)</f>
        <v>117.67</v>
      </c>
      <c r="R21" s="173">
        <f>ROUND('анализ цен ЮЛ '!R43*$L$14,2)</f>
        <v>785.59</v>
      </c>
      <c r="S21" s="173">
        <f>ROUND('анализ цен ЮЛ '!S43*$L$14,2)</f>
        <v>192.67</v>
      </c>
      <c r="T21" s="173">
        <f>ROUND('анализ цен ЮЛ '!T43*$L$14,2)</f>
        <v>266</v>
      </c>
      <c r="U21" s="173">
        <f>ROUND('анализ цен ЮЛ '!U43*$L$14,2)</f>
        <v>164</v>
      </c>
      <c r="V21" s="173">
        <f>ROUND('анализ цен ЮЛ '!V43*$L$14,2)</f>
        <v>118</v>
      </c>
      <c r="W21" s="173">
        <f>ROUND('анализ цен ЮЛ '!W43*$L$14,2)</f>
        <v>92.05</v>
      </c>
      <c r="X21" s="173">
        <f>ROUND('анализ цен ЮЛ '!X43*$L$14,2)</f>
        <v>94.14</v>
      </c>
      <c r="Y21" s="173">
        <f>ROUND('анализ цен ЮЛ '!Y43*$L$14,2)</f>
        <v>81.38</v>
      </c>
      <c r="Z21" s="173">
        <f>ROUND('анализ цен ЮЛ '!Z43*$L$14,2)</f>
        <v>108.69</v>
      </c>
      <c r="AA21" s="173">
        <f>ROUND('анализ цен ЮЛ '!AA43*$L$14,2)</f>
        <v>157.38999999999999</v>
      </c>
      <c r="AB21" s="173">
        <f>ROUND('анализ цен ЮЛ '!AB43*$L$14,2)</f>
        <v>131</v>
      </c>
      <c r="AC21" s="173">
        <f>ROUND('анализ цен ЮЛ '!AC43*$L$14,2)</f>
        <v>116.07</v>
      </c>
      <c r="AD21" s="173">
        <f>ROUND('анализ цен ЮЛ '!AD43*$L$14,2)</f>
        <v>131.19999999999999</v>
      </c>
      <c r="AE21" s="173">
        <f>ROUND('анализ цен ЮЛ '!AE43*$L$14,2)</f>
        <v>81.48</v>
      </c>
      <c r="AF21" s="173">
        <f>ROUND('анализ цен ЮЛ '!AF43*$L$14,2)</f>
        <v>174.58</v>
      </c>
      <c r="AG21" s="173">
        <f>ROUND('анализ цен ЮЛ '!AG43*$L$14,2)</f>
        <v>170</v>
      </c>
      <c r="AH21" s="173">
        <f>ROUND('анализ цен ЮЛ '!AH43*$L$14,2)</f>
        <v>229</v>
      </c>
      <c r="AI21" s="173">
        <f>ROUND('анализ цен ЮЛ '!AI43*$L$14,2)</f>
        <v>108</v>
      </c>
      <c r="AJ21" s="173">
        <f>ROUND('анализ цен ЮЛ '!AJ43*$L$14,2)</f>
        <v>139.15</v>
      </c>
      <c r="AK21" s="173">
        <f>ROUND('анализ цен ЮЛ '!AK43*$L$14,2)</f>
        <v>90.68</v>
      </c>
      <c r="AL21" s="173">
        <f>ROUND('анализ цен ЮЛ '!AL43*$L$14,2)</f>
        <v>74</v>
      </c>
      <c r="AM21" s="173">
        <f>ROUND('анализ цен ЮЛ '!AM43*$L$14,2)</f>
        <v>130</v>
      </c>
      <c r="AN21" s="173">
        <f>ROUND('анализ цен ЮЛ '!AN43*$L$14,2)</f>
        <v>194.7</v>
      </c>
      <c r="AO21" s="325">
        <f t="shared" si="1"/>
        <v>165.52344827586205</v>
      </c>
      <c r="AP21" s="326" t="e">
        <f t="shared" si="2"/>
        <v>#REF!</v>
      </c>
      <c r="AQ21" s="346"/>
      <c r="AR21" s="343" t="e">
        <f t="shared" si="5"/>
        <v>#REF!</v>
      </c>
      <c r="AS21" s="343" t="e">
        <f t="shared" si="6"/>
        <v>#REF!</v>
      </c>
      <c r="AT21" s="343" t="e">
        <f t="shared" si="7"/>
        <v>#REF!</v>
      </c>
      <c r="AU21" s="343" t="e">
        <f t="shared" si="8"/>
        <v>#REF!</v>
      </c>
      <c r="AV21" s="343" t="e">
        <f t="shared" si="9"/>
        <v>#REF!</v>
      </c>
      <c r="AW21" s="343" t="e">
        <f t="shared" si="10"/>
        <v>#REF!</v>
      </c>
      <c r="AX21" s="343" t="e">
        <f t="shared" si="11"/>
        <v>#REF!</v>
      </c>
      <c r="AY21" s="343" t="e">
        <f t="shared" si="12"/>
        <v>#REF!</v>
      </c>
      <c r="AZ21" s="343" t="e">
        <f t="shared" si="13"/>
        <v>#REF!</v>
      </c>
      <c r="BA21" s="343" t="e">
        <f t="shared" si="14"/>
        <v>#REF!</v>
      </c>
      <c r="BB21" s="343" t="e">
        <f t="shared" si="15"/>
        <v>#REF!</v>
      </c>
      <c r="BC21" s="343" t="e">
        <f t="shared" si="16"/>
        <v>#REF!</v>
      </c>
      <c r="BD21" s="343" t="e">
        <f t="shared" si="17"/>
        <v>#REF!</v>
      </c>
      <c r="BE21" s="343" t="e">
        <f t="shared" si="18"/>
        <v>#REF!</v>
      </c>
      <c r="BF21" s="343" t="e">
        <f t="shared" si="19"/>
        <v>#REF!</v>
      </c>
      <c r="BG21" s="343" t="e">
        <f t="shared" si="20"/>
        <v>#REF!</v>
      </c>
      <c r="BH21" s="343" t="e">
        <f t="shared" si="21"/>
        <v>#REF!</v>
      </c>
      <c r="BI21" s="343" t="e">
        <f t="shared" si="22"/>
        <v>#REF!</v>
      </c>
      <c r="BJ21" s="343" t="e">
        <f t="shared" si="23"/>
        <v>#REF!</v>
      </c>
      <c r="BK21" s="343" t="e">
        <f t="shared" si="24"/>
        <v>#REF!</v>
      </c>
      <c r="BL21" s="343" t="e">
        <f t="shared" si="25"/>
        <v>#REF!</v>
      </c>
      <c r="BM21" s="343" t="e">
        <f t="shared" si="26"/>
        <v>#REF!</v>
      </c>
      <c r="BN21" s="343" t="e">
        <f t="shared" si="27"/>
        <v>#REF!</v>
      </c>
      <c r="BO21" s="343" t="e">
        <f t="shared" si="28"/>
        <v>#REF!</v>
      </c>
      <c r="BP21" s="343" t="e">
        <f t="shared" si="29"/>
        <v>#REF!</v>
      </c>
      <c r="BQ21" s="343" t="e">
        <f t="shared" si="30"/>
        <v>#REF!</v>
      </c>
      <c r="BR21" s="343" t="e">
        <f t="shared" si="31"/>
        <v>#REF!</v>
      </c>
      <c r="BS21" s="343" t="e">
        <f t="shared" si="32"/>
        <v>#REF!</v>
      </c>
      <c r="BT21" s="343" t="e">
        <f t="shared" si="33"/>
        <v>#REF!</v>
      </c>
      <c r="BU21" s="346"/>
      <c r="BV21" s="173" t="e">
        <f>L21/$J$21</f>
        <v>#REF!</v>
      </c>
      <c r="BW21" s="173" t="e">
        <f t="shared" ref="BW21:CX21" si="40">M21/$J$21</f>
        <v>#REF!</v>
      </c>
      <c r="BX21" s="173" t="e">
        <f t="shared" si="40"/>
        <v>#REF!</v>
      </c>
      <c r="BY21" s="173" t="e">
        <f t="shared" si="40"/>
        <v>#REF!</v>
      </c>
      <c r="BZ21" s="173" t="e">
        <f t="shared" si="40"/>
        <v>#REF!</v>
      </c>
      <c r="CA21" s="173" t="e">
        <f t="shared" si="40"/>
        <v>#REF!</v>
      </c>
      <c r="CB21" s="173" t="e">
        <f t="shared" si="40"/>
        <v>#REF!</v>
      </c>
      <c r="CC21" s="173" t="e">
        <f t="shared" si="40"/>
        <v>#REF!</v>
      </c>
      <c r="CD21" s="173" t="e">
        <f t="shared" si="40"/>
        <v>#REF!</v>
      </c>
      <c r="CE21" s="173" t="e">
        <f t="shared" si="40"/>
        <v>#REF!</v>
      </c>
      <c r="CF21" s="173" t="e">
        <f t="shared" si="40"/>
        <v>#REF!</v>
      </c>
      <c r="CG21" s="173" t="e">
        <f t="shared" si="40"/>
        <v>#REF!</v>
      </c>
      <c r="CH21" s="173" t="e">
        <f t="shared" si="40"/>
        <v>#REF!</v>
      </c>
      <c r="CI21" s="173" t="e">
        <f t="shared" si="40"/>
        <v>#REF!</v>
      </c>
      <c r="CJ21" s="173" t="e">
        <f t="shared" si="40"/>
        <v>#REF!</v>
      </c>
      <c r="CK21" s="173" t="e">
        <f t="shared" si="40"/>
        <v>#REF!</v>
      </c>
      <c r="CL21" s="173" t="e">
        <f t="shared" si="40"/>
        <v>#REF!</v>
      </c>
      <c r="CM21" s="173" t="e">
        <f t="shared" si="40"/>
        <v>#REF!</v>
      </c>
      <c r="CN21" s="173" t="e">
        <f t="shared" si="40"/>
        <v>#REF!</v>
      </c>
      <c r="CO21" s="173" t="e">
        <f t="shared" si="40"/>
        <v>#REF!</v>
      </c>
      <c r="CP21" s="173" t="e">
        <f t="shared" si="40"/>
        <v>#REF!</v>
      </c>
      <c r="CQ21" s="173" t="e">
        <f t="shared" si="40"/>
        <v>#REF!</v>
      </c>
      <c r="CR21" s="173" t="e">
        <f t="shared" si="40"/>
        <v>#REF!</v>
      </c>
      <c r="CS21" s="173" t="e">
        <f t="shared" si="40"/>
        <v>#REF!</v>
      </c>
      <c r="CT21" s="173" t="e">
        <f t="shared" si="40"/>
        <v>#REF!</v>
      </c>
      <c r="CU21" s="173" t="e">
        <f t="shared" si="40"/>
        <v>#REF!</v>
      </c>
      <c r="CV21" s="173" t="e">
        <f t="shared" si="40"/>
        <v>#REF!</v>
      </c>
      <c r="CW21" s="173" t="e">
        <f t="shared" si="40"/>
        <v>#REF!</v>
      </c>
      <c r="CX21" s="173" t="e">
        <f t="shared" si="40"/>
        <v>#REF!</v>
      </c>
      <c r="CY21" s="325" t="e">
        <f t="shared" si="36"/>
        <v>#REF!</v>
      </c>
    </row>
    <row r="22" spans="1:103" s="195" customFormat="1" ht="47.25" customHeight="1" thickBot="1" x14ac:dyDescent="0.35">
      <c r="A22" s="304">
        <v>8</v>
      </c>
      <c r="B22" s="515" t="e">
        <f>#REF!</f>
        <v>#REF!</v>
      </c>
      <c r="C22" s="1383" t="s">
        <v>3</v>
      </c>
      <c r="D22" s="1383"/>
      <c r="E22" s="334" t="s">
        <v>8</v>
      </c>
      <c r="F22" s="222" t="e">
        <v>#REF!</v>
      </c>
      <c r="G22" s="334">
        <v>6</v>
      </c>
      <c r="H22" s="222" t="e">
        <f t="shared" si="0"/>
        <v>#REF!</v>
      </c>
      <c r="I22" s="222" t="e">
        <v>#REF!</v>
      </c>
      <c r="J22" s="268" t="e">
        <f>'тарифы 2018 (1)'!J44</f>
        <v>#REF!</v>
      </c>
      <c r="K22" s="279" t="e">
        <v>#REF!</v>
      </c>
      <c r="L22" s="173" t="e">
        <f>ROUND('анализ цен ЮЛ '!L44*$L$14,2)</f>
        <v>#REF!</v>
      </c>
      <c r="M22" s="173" t="e">
        <f>ROUND('анализ цен ЮЛ '!M44*$L$14,2)</f>
        <v>#REF!</v>
      </c>
      <c r="N22" s="173" t="e">
        <f>ROUND('анализ цен ЮЛ '!N44*$L$14,2)</f>
        <v>#REF!</v>
      </c>
      <c r="O22" s="173" t="e">
        <f>ROUND('анализ цен ЮЛ '!O44*$L$14,2)</f>
        <v>#REF!</v>
      </c>
      <c r="P22" s="173" t="e">
        <f>ROUND('анализ цен ЮЛ '!P44*$L$14,2)</f>
        <v>#REF!</v>
      </c>
      <c r="Q22" s="173" t="e">
        <f>ROUND('анализ цен ЮЛ '!Q44*$L$14,2)</f>
        <v>#REF!</v>
      </c>
      <c r="R22" s="173" t="e">
        <f>ROUND('анализ цен ЮЛ '!R44*$L$14,2)</f>
        <v>#REF!</v>
      </c>
      <c r="S22" s="173" t="e">
        <f>ROUND('анализ цен ЮЛ '!S44*$L$14,2)</f>
        <v>#REF!</v>
      </c>
      <c r="T22" s="173" t="e">
        <f>ROUND('анализ цен ЮЛ '!T44*$L$14,2)</f>
        <v>#REF!</v>
      </c>
      <c r="U22" s="173" t="e">
        <f>ROUND('анализ цен ЮЛ '!U44*$L$14,2)</f>
        <v>#REF!</v>
      </c>
      <c r="V22" s="173" t="e">
        <f>ROUND('анализ цен ЮЛ '!V44*$L$14,2)</f>
        <v>#REF!</v>
      </c>
      <c r="W22" s="173" t="e">
        <f>ROUND('анализ цен ЮЛ '!W44*$L$14,2)</f>
        <v>#REF!</v>
      </c>
      <c r="X22" s="173" t="e">
        <f>ROUND('анализ цен ЮЛ '!X44*$L$14,2)</f>
        <v>#REF!</v>
      </c>
      <c r="Y22" s="173" t="e">
        <f>ROUND('анализ цен ЮЛ '!Y44*$L$14,2)</f>
        <v>#REF!</v>
      </c>
      <c r="Z22" s="173" t="e">
        <f>ROUND('анализ цен ЮЛ '!Z44*$L$14,2)</f>
        <v>#REF!</v>
      </c>
      <c r="AA22" s="173" t="e">
        <f>ROUND('анализ цен ЮЛ '!AA44*$L$14,2)</f>
        <v>#REF!</v>
      </c>
      <c r="AB22" s="173" t="e">
        <f>ROUND('анализ цен ЮЛ '!AB44*$L$14,2)</f>
        <v>#REF!</v>
      </c>
      <c r="AC22" s="173" t="e">
        <f>ROUND('анализ цен ЮЛ '!AC44*$L$14,2)</f>
        <v>#REF!</v>
      </c>
      <c r="AD22" s="173" t="e">
        <f>ROUND('анализ цен ЮЛ '!AD44*$L$14,2)</f>
        <v>#REF!</v>
      </c>
      <c r="AE22" s="173" t="e">
        <f>ROUND('анализ цен ЮЛ '!AE44*$L$14,2)</f>
        <v>#REF!</v>
      </c>
      <c r="AF22" s="173" t="e">
        <f>ROUND('анализ цен ЮЛ '!AF44*$L$14,2)</f>
        <v>#REF!</v>
      </c>
      <c r="AG22" s="173" t="e">
        <f>ROUND('анализ цен ЮЛ '!AG44*$L$14,2)</f>
        <v>#REF!</v>
      </c>
      <c r="AH22" s="173" t="e">
        <f>ROUND('анализ цен ЮЛ '!AH44*$L$14,2)</f>
        <v>#REF!</v>
      </c>
      <c r="AI22" s="173" t="e">
        <f>ROUND('анализ цен ЮЛ '!AI44*$L$14,2)</f>
        <v>#REF!</v>
      </c>
      <c r="AJ22" s="173" t="e">
        <f>ROUND('анализ цен ЮЛ '!AJ44*$L$14,2)</f>
        <v>#REF!</v>
      </c>
      <c r="AK22" s="173" t="e">
        <f>ROUND('анализ цен ЮЛ '!AK44*$L$14,2)</f>
        <v>#REF!</v>
      </c>
      <c r="AL22" s="173" t="e">
        <f>ROUND('анализ цен ЮЛ '!AL44*$L$14,2)</f>
        <v>#REF!</v>
      </c>
      <c r="AM22" s="173" t="e">
        <f>ROUND('анализ цен ЮЛ '!AM44*$L$14,2)</f>
        <v>#REF!</v>
      </c>
      <c r="AN22" s="173" t="e">
        <f>ROUND('анализ цен ЮЛ '!AN44*$L$14,2)</f>
        <v>#REF!</v>
      </c>
      <c r="AO22" s="325" t="e">
        <f t="shared" si="1"/>
        <v>#REF!</v>
      </c>
      <c r="AP22" s="326" t="e">
        <f t="shared" si="2"/>
        <v>#REF!</v>
      </c>
      <c r="AQ22" s="346"/>
      <c r="AR22" s="343" t="e">
        <f t="shared" si="5"/>
        <v>#REF!</v>
      </c>
      <c r="AS22" s="343" t="e">
        <f t="shared" si="6"/>
        <v>#REF!</v>
      </c>
      <c r="AT22" s="343" t="e">
        <f t="shared" si="7"/>
        <v>#REF!</v>
      </c>
      <c r="AU22" s="343" t="e">
        <f t="shared" si="8"/>
        <v>#REF!</v>
      </c>
      <c r="AV22" s="343" t="e">
        <f t="shared" si="9"/>
        <v>#REF!</v>
      </c>
      <c r="AW22" s="343" t="e">
        <f t="shared" si="10"/>
        <v>#REF!</v>
      </c>
      <c r="AX22" s="343" t="e">
        <f t="shared" si="11"/>
        <v>#REF!</v>
      </c>
      <c r="AY22" s="343" t="e">
        <f t="shared" si="12"/>
        <v>#REF!</v>
      </c>
      <c r="AZ22" s="343" t="e">
        <f t="shared" si="13"/>
        <v>#REF!</v>
      </c>
      <c r="BA22" s="343" t="e">
        <f t="shared" si="14"/>
        <v>#REF!</v>
      </c>
      <c r="BB22" s="343" t="e">
        <f t="shared" si="15"/>
        <v>#REF!</v>
      </c>
      <c r="BC22" s="343" t="e">
        <f t="shared" si="16"/>
        <v>#REF!</v>
      </c>
      <c r="BD22" s="343" t="e">
        <f t="shared" si="17"/>
        <v>#REF!</v>
      </c>
      <c r="BE22" s="343" t="e">
        <f t="shared" si="18"/>
        <v>#REF!</v>
      </c>
      <c r="BF22" s="343" t="e">
        <f t="shared" si="19"/>
        <v>#REF!</v>
      </c>
      <c r="BG22" s="343" t="e">
        <f t="shared" si="20"/>
        <v>#REF!</v>
      </c>
      <c r="BH22" s="343" t="e">
        <f t="shared" si="21"/>
        <v>#REF!</v>
      </c>
      <c r="BI22" s="343" t="e">
        <f t="shared" si="22"/>
        <v>#REF!</v>
      </c>
      <c r="BJ22" s="343" t="e">
        <f t="shared" si="23"/>
        <v>#REF!</v>
      </c>
      <c r="BK22" s="343" t="e">
        <f t="shared" si="24"/>
        <v>#REF!</v>
      </c>
      <c r="BL22" s="343" t="e">
        <f t="shared" si="25"/>
        <v>#REF!</v>
      </c>
      <c r="BM22" s="343" t="e">
        <f t="shared" si="26"/>
        <v>#REF!</v>
      </c>
      <c r="BN22" s="343" t="e">
        <f t="shared" si="27"/>
        <v>#REF!</v>
      </c>
      <c r="BO22" s="343" t="e">
        <f t="shared" si="28"/>
        <v>#REF!</v>
      </c>
      <c r="BP22" s="343" t="e">
        <f t="shared" si="29"/>
        <v>#REF!</v>
      </c>
      <c r="BQ22" s="343" t="e">
        <f t="shared" si="30"/>
        <v>#REF!</v>
      </c>
      <c r="BR22" s="343" t="e">
        <f t="shared" si="31"/>
        <v>#REF!</v>
      </c>
      <c r="BS22" s="343" t="e">
        <f t="shared" si="32"/>
        <v>#REF!</v>
      </c>
      <c r="BT22" s="343" t="e">
        <f t="shared" si="33"/>
        <v>#REF!</v>
      </c>
      <c r="BU22" s="346"/>
      <c r="BV22" s="173" t="e">
        <f>L22/$J$22</f>
        <v>#REF!</v>
      </c>
      <c r="BW22" s="173" t="e">
        <f t="shared" ref="BW22:CX22" si="41">M22/$J$22</f>
        <v>#REF!</v>
      </c>
      <c r="BX22" s="173" t="e">
        <f t="shared" si="41"/>
        <v>#REF!</v>
      </c>
      <c r="BY22" s="173" t="e">
        <f t="shared" si="41"/>
        <v>#REF!</v>
      </c>
      <c r="BZ22" s="173" t="e">
        <f t="shared" si="41"/>
        <v>#REF!</v>
      </c>
      <c r="CA22" s="173" t="e">
        <f t="shared" si="41"/>
        <v>#REF!</v>
      </c>
      <c r="CB22" s="173" t="e">
        <f t="shared" si="41"/>
        <v>#REF!</v>
      </c>
      <c r="CC22" s="173" t="e">
        <f t="shared" si="41"/>
        <v>#REF!</v>
      </c>
      <c r="CD22" s="173" t="e">
        <f t="shared" si="41"/>
        <v>#REF!</v>
      </c>
      <c r="CE22" s="173" t="e">
        <f t="shared" si="41"/>
        <v>#REF!</v>
      </c>
      <c r="CF22" s="173" t="e">
        <f t="shared" si="41"/>
        <v>#REF!</v>
      </c>
      <c r="CG22" s="173" t="e">
        <f t="shared" si="41"/>
        <v>#REF!</v>
      </c>
      <c r="CH22" s="173" t="e">
        <f t="shared" si="41"/>
        <v>#REF!</v>
      </c>
      <c r="CI22" s="173" t="e">
        <f t="shared" si="41"/>
        <v>#REF!</v>
      </c>
      <c r="CJ22" s="173" t="e">
        <f t="shared" si="41"/>
        <v>#REF!</v>
      </c>
      <c r="CK22" s="173" t="e">
        <f t="shared" si="41"/>
        <v>#REF!</v>
      </c>
      <c r="CL22" s="173" t="e">
        <f t="shared" si="41"/>
        <v>#REF!</v>
      </c>
      <c r="CM22" s="173" t="e">
        <f t="shared" si="41"/>
        <v>#REF!</v>
      </c>
      <c r="CN22" s="173" t="e">
        <f t="shared" si="41"/>
        <v>#REF!</v>
      </c>
      <c r="CO22" s="173" t="e">
        <f t="shared" si="41"/>
        <v>#REF!</v>
      </c>
      <c r="CP22" s="173" t="e">
        <f t="shared" si="41"/>
        <v>#REF!</v>
      </c>
      <c r="CQ22" s="173" t="e">
        <f t="shared" si="41"/>
        <v>#REF!</v>
      </c>
      <c r="CR22" s="173" t="e">
        <f t="shared" si="41"/>
        <v>#REF!</v>
      </c>
      <c r="CS22" s="173" t="e">
        <f t="shared" si="41"/>
        <v>#REF!</v>
      </c>
      <c r="CT22" s="173" t="e">
        <f t="shared" si="41"/>
        <v>#REF!</v>
      </c>
      <c r="CU22" s="173" t="e">
        <f t="shared" si="41"/>
        <v>#REF!</v>
      </c>
      <c r="CV22" s="173" t="e">
        <f t="shared" si="41"/>
        <v>#REF!</v>
      </c>
      <c r="CW22" s="173" t="e">
        <f t="shared" si="41"/>
        <v>#REF!</v>
      </c>
      <c r="CX22" s="173" t="e">
        <f t="shared" si="41"/>
        <v>#REF!</v>
      </c>
      <c r="CY22" s="325" t="e">
        <f t="shared" si="36"/>
        <v>#REF!</v>
      </c>
    </row>
    <row r="23" spans="1:103" s="195" customFormat="1" ht="47.25" customHeight="1" thickBot="1" x14ac:dyDescent="0.35">
      <c r="A23" s="306">
        <v>9</v>
      </c>
      <c r="B23" s="516" t="e">
        <f>#REF!</f>
        <v>#REF!</v>
      </c>
      <c r="C23" s="1390" t="s">
        <v>3</v>
      </c>
      <c r="D23" s="1390"/>
      <c r="E23" s="333" t="s">
        <v>8</v>
      </c>
      <c r="F23" s="206" t="e">
        <v>#REF!</v>
      </c>
      <c r="G23" s="333">
        <v>8</v>
      </c>
      <c r="H23" s="206" t="e">
        <f t="shared" si="0"/>
        <v>#REF!</v>
      </c>
      <c r="I23" s="206" t="e">
        <v>#REF!</v>
      </c>
      <c r="J23" s="268" t="e">
        <f>'тарифы 2018 (1)'!J45</f>
        <v>#REF!</v>
      </c>
      <c r="K23" s="275" t="e">
        <v>#REF!</v>
      </c>
      <c r="L23" s="173">
        <f>ROUND('анализ цен ЮЛ '!L45*$L$14,2)</f>
        <v>4632</v>
      </c>
      <c r="M23" s="173">
        <f>ROUND('анализ цен ЮЛ '!M45*$L$14,2)</f>
        <v>3475.99</v>
      </c>
      <c r="N23" s="173">
        <f>ROUND('анализ цен ЮЛ '!N45*$L$14,2)</f>
        <v>5117</v>
      </c>
      <c r="O23" s="173">
        <f>ROUND('анализ цен ЮЛ '!O45*$L$14,2)</f>
        <v>4611.97</v>
      </c>
      <c r="P23" s="173">
        <f>ROUND('анализ цен ЮЛ '!P45*$L$14,2)</f>
        <v>7059</v>
      </c>
      <c r="Q23" s="173">
        <f>ROUND('анализ цен ЮЛ '!Q45*$L$14,2)</f>
        <v>3765.48</v>
      </c>
      <c r="R23" s="173">
        <f>ROUND('анализ цен ЮЛ '!R45*$L$14,2)</f>
        <v>2151.69</v>
      </c>
      <c r="S23" s="173">
        <f>ROUND('анализ цен ЮЛ '!S45*$L$14,2)</f>
        <v>6165.46</v>
      </c>
      <c r="T23" s="173">
        <f>ROUND('анализ цен ЮЛ '!T45*$L$14,2)</f>
        <v>4767</v>
      </c>
      <c r="U23" s="173">
        <f>ROUND('анализ цен ЮЛ '!U45*$L$14,2)</f>
        <v>5243</v>
      </c>
      <c r="V23" s="173">
        <f>ROUND('анализ цен ЮЛ '!V45*$L$14,2)</f>
        <v>3783</v>
      </c>
      <c r="W23" s="173">
        <f>ROUND('анализ цен ЮЛ '!W45*$L$14,2)</f>
        <v>2944.49</v>
      </c>
      <c r="X23" s="173">
        <f>ROUND('анализ цен ЮЛ '!X45*$L$14,2)</f>
        <v>3027.12</v>
      </c>
      <c r="Y23" s="173">
        <f>ROUND('анализ цен ЮЛ '!Y45*$L$14,2)</f>
        <v>1171.97</v>
      </c>
      <c r="Z23" s="173">
        <f>ROUND('анализ цен ЮЛ '!Z45*$L$14,2)</f>
        <v>3477.97</v>
      </c>
      <c r="AA23" s="173">
        <f>ROUND('анализ цен ЮЛ '!AA45*$L$14,2)</f>
        <v>4910.2</v>
      </c>
      <c r="AB23" s="173">
        <f>ROUND('анализ цен ЮЛ '!AB45*$L$14,2)</f>
        <v>4193</v>
      </c>
      <c r="AC23" s="173">
        <f>ROUND('анализ цен ЮЛ '!AC45*$L$14,2)</f>
        <v>3714.16</v>
      </c>
      <c r="AD23" s="173">
        <f>ROUND('анализ цен ЮЛ '!AD45*$L$14,2)</f>
        <v>4176</v>
      </c>
      <c r="AE23" s="173">
        <f>ROUND('анализ цен ЮЛ '!AE45*$L$14,2)</f>
        <v>2871</v>
      </c>
      <c r="AF23" s="173">
        <f>ROUND('анализ цен ЮЛ '!AF45*$L$14,2)</f>
        <v>5592.37</v>
      </c>
      <c r="AG23" s="173">
        <f>ROUND('анализ цен ЮЛ '!AG45*$L$14,2)</f>
        <v>5444</v>
      </c>
      <c r="AH23" s="173">
        <f>ROUND('анализ цен ЮЛ '!AH45*$L$14,2)</f>
        <v>7324</v>
      </c>
      <c r="AI23" s="173">
        <f>ROUND('анализ цен ЮЛ '!AI45*$L$14,2)</f>
        <v>4064</v>
      </c>
      <c r="AJ23" s="173">
        <f>ROUND('анализ цен ЮЛ '!AJ45*$L$14,2)</f>
        <v>2960.1</v>
      </c>
      <c r="AK23" s="173">
        <f>ROUND('анализ цен ЮЛ '!AK45*$L$14,2)</f>
        <v>1019.49</v>
      </c>
      <c r="AL23" s="173">
        <f>ROUND('анализ цен ЮЛ '!AL45*$L$14,2)</f>
        <v>2366</v>
      </c>
      <c r="AM23" s="173">
        <f>ROUND('анализ цен ЮЛ '!AM45*$L$14,2)</f>
        <v>4156</v>
      </c>
      <c r="AN23" s="173">
        <f>ROUND('анализ цен ЮЛ '!AN45*$L$14,2)</f>
        <v>6218.3</v>
      </c>
      <c r="AO23" s="325">
        <f t="shared" si="1"/>
        <v>4151.784827586207</v>
      </c>
      <c r="AP23" s="326" t="e">
        <f t="shared" si="2"/>
        <v>#REF!</v>
      </c>
      <c r="AQ23" s="346"/>
      <c r="AR23" s="343" t="e">
        <f t="shared" si="5"/>
        <v>#REF!</v>
      </c>
      <c r="AS23" s="343" t="e">
        <f t="shared" si="6"/>
        <v>#REF!</v>
      </c>
      <c r="AT23" s="343" t="e">
        <f t="shared" si="7"/>
        <v>#REF!</v>
      </c>
      <c r="AU23" s="343" t="e">
        <f t="shared" si="8"/>
        <v>#REF!</v>
      </c>
      <c r="AV23" s="343" t="e">
        <f t="shared" si="9"/>
        <v>#REF!</v>
      </c>
      <c r="AW23" s="343" t="e">
        <f t="shared" si="10"/>
        <v>#REF!</v>
      </c>
      <c r="AX23" s="343" t="e">
        <f t="shared" si="11"/>
        <v>#REF!</v>
      </c>
      <c r="AY23" s="343" t="e">
        <f t="shared" si="12"/>
        <v>#REF!</v>
      </c>
      <c r="AZ23" s="343" t="e">
        <f t="shared" si="13"/>
        <v>#REF!</v>
      </c>
      <c r="BA23" s="343" t="e">
        <f t="shared" si="14"/>
        <v>#REF!</v>
      </c>
      <c r="BB23" s="343" t="e">
        <f t="shared" si="15"/>
        <v>#REF!</v>
      </c>
      <c r="BC23" s="343" t="e">
        <f t="shared" si="16"/>
        <v>#REF!</v>
      </c>
      <c r="BD23" s="343" t="e">
        <f t="shared" si="17"/>
        <v>#REF!</v>
      </c>
      <c r="BE23" s="343" t="e">
        <f t="shared" si="18"/>
        <v>#REF!</v>
      </c>
      <c r="BF23" s="343" t="e">
        <f t="shared" si="19"/>
        <v>#REF!</v>
      </c>
      <c r="BG23" s="343" t="e">
        <f t="shared" si="20"/>
        <v>#REF!</v>
      </c>
      <c r="BH23" s="343" t="e">
        <f t="shared" si="21"/>
        <v>#REF!</v>
      </c>
      <c r="BI23" s="343" t="e">
        <f t="shared" si="22"/>
        <v>#REF!</v>
      </c>
      <c r="BJ23" s="343" t="e">
        <f t="shared" si="23"/>
        <v>#REF!</v>
      </c>
      <c r="BK23" s="343" t="e">
        <f t="shared" si="24"/>
        <v>#REF!</v>
      </c>
      <c r="BL23" s="343" t="e">
        <f t="shared" si="25"/>
        <v>#REF!</v>
      </c>
      <c r="BM23" s="343" t="e">
        <f t="shared" si="26"/>
        <v>#REF!</v>
      </c>
      <c r="BN23" s="343" t="e">
        <f t="shared" si="27"/>
        <v>#REF!</v>
      </c>
      <c r="BO23" s="343" t="e">
        <f t="shared" si="28"/>
        <v>#REF!</v>
      </c>
      <c r="BP23" s="343" t="e">
        <f t="shared" si="29"/>
        <v>#REF!</v>
      </c>
      <c r="BQ23" s="343" t="e">
        <f t="shared" si="30"/>
        <v>#REF!</v>
      </c>
      <c r="BR23" s="343" t="e">
        <f t="shared" si="31"/>
        <v>#REF!</v>
      </c>
      <c r="BS23" s="343" t="e">
        <f t="shared" si="32"/>
        <v>#REF!</v>
      </c>
      <c r="BT23" s="343" t="e">
        <f t="shared" si="33"/>
        <v>#REF!</v>
      </c>
      <c r="BU23" s="346"/>
      <c r="BV23" s="173" t="e">
        <f>L23/$J$23</f>
        <v>#REF!</v>
      </c>
      <c r="BW23" s="173" t="e">
        <f t="shared" ref="BW23:CX23" si="42">M23/$J$23</f>
        <v>#REF!</v>
      </c>
      <c r="BX23" s="173" t="e">
        <f t="shared" si="42"/>
        <v>#REF!</v>
      </c>
      <c r="BY23" s="173" t="e">
        <f t="shared" si="42"/>
        <v>#REF!</v>
      </c>
      <c r="BZ23" s="173" t="e">
        <f t="shared" si="42"/>
        <v>#REF!</v>
      </c>
      <c r="CA23" s="173" t="e">
        <f t="shared" si="42"/>
        <v>#REF!</v>
      </c>
      <c r="CB23" s="173" t="e">
        <f t="shared" si="42"/>
        <v>#REF!</v>
      </c>
      <c r="CC23" s="173" t="e">
        <f t="shared" si="42"/>
        <v>#REF!</v>
      </c>
      <c r="CD23" s="173" t="e">
        <f t="shared" si="42"/>
        <v>#REF!</v>
      </c>
      <c r="CE23" s="173" t="e">
        <f t="shared" si="42"/>
        <v>#REF!</v>
      </c>
      <c r="CF23" s="173" t="e">
        <f t="shared" si="42"/>
        <v>#REF!</v>
      </c>
      <c r="CG23" s="173" t="e">
        <f t="shared" si="42"/>
        <v>#REF!</v>
      </c>
      <c r="CH23" s="173" t="e">
        <f t="shared" si="42"/>
        <v>#REF!</v>
      </c>
      <c r="CI23" s="173" t="e">
        <f t="shared" si="42"/>
        <v>#REF!</v>
      </c>
      <c r="CJ23" s="173" t="e">
        <f t="shared" si="42"/>
        <v>#REF!</v>
      </c>
      <c r="CK23" s="173" t="e">
        <f t="shared" si="42"/>
        <v>#REF!</v>
      </c>
      <c r="CL23" s="173" t="e">
        <f t="shared" si="42"/>
        <v>#REF!</v>
      </c>
      <c r="CM23" s="173" t="e">
        <f t="shared" si="42"/>
        <v>#REF!</v>
      </c>
      <c r="CN23" s="173" t="e">
        <f t="shared" si="42"/>
        <v>#REF!</v>
      </c>
      <c r="CO23" s="173" t="e">
        <f t="shared" si="42"/>
        <v>#REF!</v>
      </c>
      <c r="CP23" s="173" t="e">
        <f t="shared" si="42"/>
        <v>#REF!</v>
      </c>
      <c r="CQ23" s="173" t="e">
        <f t="shared" si="42"/>
        <v>#REF!</v>
      </c>
      <c r="CR23" s="173" t="e">
        <f t="shared" si="42"/>
        <v>#REF!</v>
      </c>
      <c r="CS23" s="173" t="e">
        <f t="shared" si="42"/>
        <v>#REF!</v>
      </c>
      <c r="CT23" s="173" t="e">
        <f t="shared" si="42"/>
        <v>#REF!</v>
      </c>
      <c r="CU23" s="173" t="e">
        <f t="shared" si="42"/>
        <v>#REF!</v>
      </c>
      <c r="CV23" s="173" t="e">
        <f t="shared" si="42"/>
        <v>#REF!</v>
      </c>
      <c r="CW23" s="173" t="e">
        <f t="shared" si="42"/>
        <v>#REF!</v>
      </c>
      <c r="CX23" s="173" t="e">
        <f t="shared" si="42"/>
        <v>#REF!</v>
      </c>
      <c r="CY23" s="325" t="e">
        <f t="shared" si="36"/>
        <v>#REF!</v>
      </c>
    </row>
    <row r="24" spans="1:103" s="195" customFormat="1" ht="47.25" customHeight="1" thickBot="1" x14ac:dyDescent="0.35">
      <c r="A24" s="423">
        <v>10</v>
      </c>
      <c r="B24" s="517" t="e">
        <f>#REF!</f>
        <v>#REF!</v>
      </c>
      <c r="C24" s="1383" t="s">
        <v>3</v>
      </c>
      <c r="D24" s="1383"/>
      <c r="E24" s="334" t="s">
        <v>8</v>
      </c>
      <c r="F24" s="222" t="e">
        <v>#REF!</v>
      </c>
      <c r="G24" s="334">
        <v>10</v>
      </c>
      <c r="H24" s="222" t="e">
        <f t="shared" si="0"/>
        <v>#REF!</v>
      </c>
      <c r="I24" s="222" t="e">
        <v>#REF!</v>
      </c>
      <c r="J24" s="268" t="e">
        <f>'тарифы 2018 (1)'!J46</f>
        <v>#REF!</v>
      </c>
      <c r="K24" s="279" t="e">
        <v>#REF!</v>
      </c>
      <c r="L24" s="173">
        <f>ROUND('анализ цен ЮЛ '!L46*$L$14,2)</f>
        <v>5790</v>
      </c>
      <c r="M24" s="173">
        <f>ROUND('анализ цен ЮЛ '!M46*$L$14,2)</f>
        <v>4344.9799999999996</v>
      </c>
      <c r="N24" s="173">
        <f>ROUND('анализ цен ЮЛ '!N46*$L$14,2)</f>
        <v>6396</v>
      </c>
      <c r="O24" s="173">
        <f>ROUND('анализ цен ЮЛ '!O46*$L$14,2)</f>
        <v>5764.96</v>
      </c>
      <c r="P24" s="173">
        <f>ROUND('анализ цен ЮЛ '!P46*$L$14,2)</f>
        <v>8823</v>
      </c>
      <c r="Q24" s="173">
        <f>ROUND('анализ цен ЮЛ '!Q46*$L$14,2)</f>
        <v>4706.8500000000004</v>
      </c>
      <c r="R24" s="173">
        <f>ROUND('анализ цен ЮЛ '!R46*$L$14,2)</f>
        <v>2151.69</v>
      </c>
      <c r="S24" s="173">
        <f>ROUND('анализ цен ЮЛ '!S46*$L$14,2)</f>
        <v>7706.83</v>
      </c>
      <c r="T24" s="173">
        <f>ROUND('анализ цен ЮЛ '!T46*$L$14,2)</f>
        <v>5959</v>
      </c>
      <c r="U24" s="173">
        <f>ROUND('анализ цен ЮЛ '!U46*$L$14,2)</f>
        <v>6553</v>
      </c>
      <c r="V24" s="173">
        <f>ROUND('анализ цен ЮЛ '!V46*$L$14,2)</f>
        <v>4729</v>
      </c>
      <c r="W24" s="173">
        <f>ROUND('анализ цен ЮЛ '!W46*$L$14,2)</f>
        <v>3680.87</v>
      </c>
      <c r="X24" s="173">
        <f>ROUND('анализ цен ЮЛ '!X46*$L$14,2)</f>
        <v>3784.43</v>
      </c>
      <c r="Y24" s="173">
        <f>ROUND('анализ цен ЮЛ '!Y46*$L$14,2)</f>
        <v>1171.97</v>
      </c>
      <c r="Z24" s="173">
        <f>ROUND('анализ цен ЮЛ '!Z46*$L$14,2)</f>
        <v>4347.47</v>
      </c>
      <c r="AA24" s="173">
        <f>ROUND('анализ цен ЮЛ '!AA46*$L$14,2)</f>
        <v>6138</v>
      </c>
      <c r="AB24" s="173">
        <f>ROUND('анализ цен ЮЛ '!AB46*$L$14,2)</f>
        <v>5242</v>
      </c>
      <c r="AC24" s="173">
        <f>ROUND('анализ цен ЮЛ '!AC46*$L$14,2)</f>
        <v>4642.71</v>
      </c>
      <c r="AD24" s="173">
        <f>ROUND('анализ цен ЮЛ '!AD46*$L$14,2)</f>
        <v>5220.8</v>
      </c>
      <c r="AE24" s="173">
        <f>ROUND('анализ цен ЮЛ '!AE46*$L$14,2)</f>
        <v>3589</v>
      </c>
      <c r="AF24" s="173">
        <f>ROUND('анализ цен ЮЛ '!AF46*$L$14,2)</f>
        <v>6989.83</v>
      </c>
      <c r="AG24" s="173">
        <f>ROUND('анализ цен ЮЛ '!AG46*$L$14,2)</f>
        <v>6805</v>
      </c>
      <c r="AH24" s="173">
        <f>ROUND('анализ цен ЮЛ '!AH46*$L$14,2)</f>
        <v>9155</v>
      </c>
      <c r="AI24" s="173">
        <f>ROUND('анализ цен ЮЛ '!AI46*$L$14,2)</f>
        <v>5080</v>
      </c>
      <c r="AJ24" s="173">
        <f>ROUND('анализ цен ЮЛ '!AJ46*$L$14,2)</f>
        <v>3699.55</v>
      </c>
      <c r="AK24" s="173">
        <f>ROUND('анализ цен ЮЛ '!AK46*$L$14,2)</f>
        <v>1273.73</v>
      </c>
      <c r="AL24" s="173">
        <f>ROUND('анализ цен ЮЛ '!AL46*$L$14,2)</f>
        <v>2958</v>
      </c>
      <c r="AM24" s="173">
        <f>ROUND('анализ цен ЮЛ '!AM46*$L$14,2)</f>
        <v>5195</v>
      </c>
      <c r="AN24" s="173">
        <f>ROUND('анализ цен ЮЛ '!AN46*$L$14,2)</f>
        <v>7773.7</v>
      </c>
      <c r="AO24" s="325">
        <f t="shared" si="1"/>
        <v>5161.1162068965523</v>
      </c>
      <c r="AP24" s="326" t="e">
        <f t="shared" si="2"/>
        <v>#REF!</v>
      </c>
      <c r="AQ24" s="346"/>
      <c r="AR24" s="343" t="e">
        <f t="shared" si="5"/>
        <v>#REF!</v>
      </c>
      <c r="AS24" s="343" t="e">
        <f t="shared" si="6"/>
        <v>#REF!</v>
      </c>
      <c r="AT24" s="343" t="e">
        <f t="shared" si="7"/>
        <v>#REF!</v>
      </c>
      <c r="AU24" s="343" t="e">
        <f t="shared" si="8"/>
        <v>#REF!</v>
      </c>
      <c r="AV24" s="343" t="e">
        <f t="shared" si="9"/>
        <v>#REF!</v>
      </c>
      <c r="AW24" s="343" t="e">
        <f t="shared" si="10"/>
        <v>#REF!</v>
      </c>
      <c r="AX24" s="343" t="e">
        <f t="shared" si="11"/>
        <v>#REF!</v>
      </c>
      <c r="AY24" s="343" t="e">
        <f t="shared" si="12"/>
        <v>#REF!</v>
      </c>
      <c r="AZ24" s="343" t="e">
        <f t="shared" si="13"/>
        <v>#REF!</v>
      </c>
      <c r="BA24" s="343" t="e">
        <f t="shared" si="14"/>
        <v>#REF!</v>
      </c>
      <c r="BB24" s="343" t="e">
        <f t="shared" si="15"/>
        <v>#REF!</v>
      </c>
      <c r="BC24" s="343" t="e">
        <f t="shared" si="16"/>
        <v>#REF!</v>
      </c>
      <c r="BD24" s="343" t="e">
        <f t="shared" si="17"/>
        <v>#REF!</v>
      </c>
      <c r="BE24" s="343" t="e">
        <f t="shared" si="18"/>
        <v>#REF!</v>
      </c>
      <c r="BF24" s="343" t="e">
        <f t="shared" si="19"/>
        <v>#REF!</v>
      </c>
      <c r="BG24" s="343" t="e">
        <f t="shared" si="20"/>
        <v>#REF!</v>
      </c>
      <c r="BH24" s="343" t="e">
        <f t="shared" si="21"/>
        <v>#REF!</v>
      </c>
      <c r="BI24" s="343" t="e">
        <f t="shared" si="22"/>
        <v>#REF!</v>
      </c>
      <c r="BJ24" s="343" t="e">
        <f t="shared" si="23"/>
        <v>#REF!</v>
      </c>
      <c r="BK24" s="343" t="e">
        <f t="shared" si="24"/>
        <v>#REF!</v>
      </c>
      <c r="BL24" s="343" t="e">
        <f t="shared" si="25"/>
        <v>#REF!</v>
      </c>
      <c r="BM24" s="343" t="e">
        <f t="shared" si="26"/>
        <v>#REF!</v>
      </c>
      <c r="BN24" s="343" t="e">
        <f t="shared" si="27"/>
        <v>#REF!</v>
      </c>
      <c r="BO24" s="343" t="e">
        <f t="shared" si="28"/>
        <v>#REF!</v>
      </c>
      <c r="BP24" s="343" t="e">
        <f t="shared" si="29"/>
        <v>#REF!</v>
      </c>
      <c r="BQ24" s="343" t="e">
        <f t="shared" si="30"/>
        <v>#REF!</v>
      </c>
      <c r="BR24" s="343" t="e">
        <f t="shared" si="31"/>
        <v>#REF!</v>
      </c>
      <c r="BS24" s="343" t="e">
        <f t="shared" si="32"/>
        <v>#REF!</v>
      </c>
      <c r="BT24" s="343" t="e">
        <f t="shared" si="33"/>
        <v>#REF!</v>
      </c>
      <c r="BU24" s="346"/>
      <c r="BV24" s="173" t="e">
        <f>L24/$J$24</f>
        <v>#REF!</v>
      </c>
      <c r="BW24" s="173" t="e">
        <f t="shared" ref="BW24:CX24" si="43">M24/$J$24</f>
        <v>#REF!</v>
      </c>
      <c r="BX24" s="173" t="e">
        <f t="shared" si="43"/>
        <v>#REF!</v>
      </c>
      <c r="BY24" s="173" t="e">
        <f t="shared" si="43"/>
        <v>#REF!</v>
      </c>
      <c r="BZ24" s="173" t="e">
        <f t="shared" si="43"/>
        <v>#REF!</v>
      </c>
      <c r="CA24" s="173" t="e">
        <f t="shared" si="43"/>
        <v>#REF!</v>
      </c>
      <c r="CB24" s="173" t="e">
        <f t="shared" si="43"/>
        <v>#REF!</v>
      </c>
      <c r="CC24" s="173" t="e">
        <f t="shared" si="43"/>
        <v>#REF!</v>
      </c>
      <c r="CD24" s="173" t="e">
        <f t="shared" si="43"/>
        <v>#REF!</v>
      </c>
      <c r="CE24" s="173" t="e">
        <f t="shared" si="43"/>
        <v>#REF!</v>
      </c>
      <c r="CF24" s="173" t="e">
        <f t="shared" si="43"/>
        <v>#REF!</v>
      </c>
      <c r="CG24" s="173" t="e">
        <f t="shared" si="43"/>
        <v>#REF!</v>
      </c>
      <c r="CH24" s="173" t="e">
        <f t="shared" si="43"/>
        <v>#REF!</v>
      </c>
      <c r="CI24" s="173" t="e">
        <f t="shared" si="43"/>
        <v>#REF!</v>
      </c>
      <c r="CJ24" s="173" t="e">
        <f t="shared" si="43"/>
        <v>#REF!</v>
      </c>
      <c r="CK24" s="173" t="e">
        <f t="shared" si="43"/>
        <v>#REF!</v>
      </c>
      <c r="CL24" s="173" t="e">
        <f t="shared" si="43"/>
        <v>#REF!</v>
      </c>
      <c r="CM24" s="173" t="e">
        <f t="shared" si="43"/>
        <v>#REF!</v>
      </c>
      <c r="CN24" s="173" t="e">
        <f t="shared" si="43"/>
        <v>#REF!</v>
      </c>
      <c r="CO24" s="173" t="e">
        <f t="shared" si="43"/>
        <v>#REF!</v>
      </c>
      <c r="CP24" s="173" t="e">
        <f t="shared" si="43"/>
        <v>#REF!</v>
      </c>
      <c r="CQ24" s="173" t="e">
        <f t="shared" si="43"/>
        <v>#REF!</v>
      </c>
      <c r="CR24" s="173" t="e">
        <f t="shared" si="43"/>
        <v>#REF!</v>
      </c>
      <c r="CS24" s="173" t="e">
        <f t="shared" si="43"/>
        <v>#REF!</v>
      </c>
      <c r="CT24" s="173" t="e">
        <f t="shared" si="43"/>
        <v>#REF!</v>
      </c>
      <c r="CU24" s="173" t="e">
        <f t="shared" si="43"/>
        <v>#REF!</v>
      </c>
      <c r="CV24" s="173" t="e">
        <f t="shared" si="43"/>
        <v>#REF!</v>
      </c>
      <c r="CW24" s="173" t="e">
        <f t="shared" si="43"/>
        <v>#REF!</v>
      </c>
      <c r="CX24" s="173" t="e">
        <f t="shared" si="43"/>
        <v>#REF!</v>
      </c>
      <c r="CY24" s="325" t="e">
        <f t="shared" si="36"/>
        <v>#REF!</v>
      </c>
    </row>
    <row r="25" spans="1:103" s="195" customFormat="1" ht="47.25" customHeight="1" thickBot="1" x14ac:dyDescent="0.35">
      <c r="A25" s="425">
        <v>11</v>
      </c>
      <c r="B25" s="518" t="e">
        <f>#REF!</f>
        <v>#REF!</v>
      </c>
      <c r="C25" s="1390" t="s">
        <v>3</v>
      </c>
      <c r="D25" s="1390"/>
      <c r="E25" s="333" t="s">
        <v>8</v>
      </c>
      <c r="F25" s="206" t="e">
        <v>#REF!</v>
      </c>
      <c r="G25" s="333">
        <v>12</v>
      </c>
      <c r="H25" s="206" t="e">
        <f t="shared" si="0"/>
        <v>#REF!</v>
      </c>
      <c r="I25" s="206" t="e">
        <v>#REF!</v>
      </c>
      <c r="J25" s="268" t="e">
        <f>'тарифы 2018 (1)'!J47</f>
        <v>#REF!</v>
      </c>
      <c r="K25" s="275" t="e">
        <v>#REF!</v>
      </c>
      <c r="L25" s="173">
        <f>ROUND('анализ цен ЮЛ '!L47*$L$14,2)</f>
        <v>6948</v>
      </c>
      <c r="M25" s="173">
        <f>ROUND('анализ цен ЮЛ '!M47*$L$14,2)</f>
        <v>5213.9799999999996</v>
      </c>
      <c r="N25" s="173">
        <f>ROUND('анализ цен ЮЛ '!N47*$L$14,2)</f>
        <v>7675</v>
      </c>
      <c r="O25" s="173">
        <f>ROUND('анализ цен ЮЛ '!O47*$L$14,2)</f>
        <v>6917.95</v>
      </c>
      <c r="P25" s="173">
        <f>ROUND('анализ цен ЮЛ '!P47*$L$14,2)</f>
        <v>10588</v>
      </c>
      <c r="Q25" s="173">
        <f>ROUND('анализ цен ЮЛ '!Q47*$L$14,2)</f>
        <v>5648.22</v>
      </c>
      <c r="R25" s="173">
        <f>ROUND('анализ цен ЮЛ '!R47*$L$14,2)</f>
        <v>2151.69</v>
      </c>
      <c r="S25" s="173">
        <f>ROUND('анализ цен ЮЛ '!S47*$L$14,2)</f>
        <v>9248.19</v>
      </c>
      <c r="T25" s="173">
        <f>ROUND('анализ цен ЮЛ '!T47*$L$14,2)</f>
        <v>7151</v>
      </c>
      <c r="U25" s="173">
        <f>ROUND('анализ цен ЮЛ '!U47*$L$14,2)</f>
        <v>7864</v>
      </c>
      <c r="V25" s="173">
        <f>ROUND('анализ цен ЮЛ '!V47*$L$14,2)</f>
        <v>5675</v>
      </c>
      <c r="W25" s="173">
        <f>ROUND('анализ цен ЮЛ '!W47*$L$14,2)</f>
        <v>4417.26</v>
      </c>
      <c r="X25" s="173">
        <f>ROUND('анализ цен ЮЛ '!X47*$L$14,2)</f>
        <v>4540.6899999999996</v>
      </c>
      <c r="Y25" s="173">
        <f>ROUND('анализ цен ЮЛ '!Y47*$L$14,2)</f>
        <v>1171.97</v>
      </c>
      <c r="Z25" s="173">
        <f>ROUND('анализ цен ЮЛ '!Z47*$L$14,2)</f>
        <v>5216.96</v>
      </c>
      <c r="AA25" s="173">
        <f>ROUND('анализ цен ЮЛ '!AA47*$L$14,2)</f>
        <v>7365.81</v>
      </c>
      <c r="AB25" s="173">
        <f>ROUND('анализ цен ЮЛ '!AB47*$L$14,2)</f>
        <v>6290</v>
      </c>
      <c r="AC25" s="173">
        <f>ROUND('анализ цен ЮЛ '!AC47*$L$14,2)</f>
        <v>5571.25</v>
      </c>
      <c r="AD25" s="173">
        <f>ROUND('анализ цен ЮЛ '!AD47*$L$14,2)</f>
        <v>6264</v>
      </c>
      <c r="AE25" s="173">
        <f>ROUND('анализ цен ЮЛ '!AE47*$L$14,2)</f>
        <v>4307</v>
      </c>
      <c r="AF25" s="173">
        <f>ROUND('анализ цен ЮЛ '!AF47*$L$14,2)</f>
        <v>8388.14</v>
      </c>
      <c r="AG25" s="173">
        <f>ROUND('анализ цен ЮЛ '!AG47*$L$14,2)</f>
        <v>8166</v>
      </c>
      <c r="AH25" s="173">
        <f>ROUND('анализ цен ЮЛ '!AH47*$L$14,2)</f>
        <v>10987</v>
      </c>
      <c r="AI25" s="173">
        <f>ROUND('анализ цен ЮЛ '!AI47*$L$14,2)</f>
        <v>6096</v>
      </c>
      <c r="AJ25" s="173">
        <f>ROUND('анализ цен ЮЛ '!AJ47*$L$14,2)</f>
        <v>6859</v>
      </c>
      <c r="AK25" s="173">
        <f>ROUND('анализ цен ЮЛ '!AK47*$L$14,2)</f>
        <v>1528.81</v>
      </c>
      <c r="AL25" s="173">
        <f>ROUND('анализ цен ЮЛ '!AL47*$L$14,2)</f>
        <v>3549</v>
      </c>
      <c r="AM25" s="173">
        <f>ROUND('анализ цен ЮЛ '!AM47*$L$14,2)</f>
        <v>6234</v>
      </c>
      <c r="AN25" s="173">
        <f>ROUND('анализ цен ЮЛ '!AN47*$L$14,2)</f>
        <v>9328</v>
      </c>
      <c r="AO25" s="325">
        <f t="shared" si="1"/>
        <v>6253.8593103448275</v>
      </c>
      <c r="AP25" s="326" t="e">
        <f t="shared" si="2"/>
        <v>#REF!</v>
      </c>
      <c r="AQ25" s="346"/>
      <c r="AR25" s="343" t="e">
        <f t="shared" si="5"/>
        <v>#REF!</v>
      </c>
      <c r="AS25" s="343" t="e">
        <f t="shared" si="6"/>
        <v>#REF!</v>
      </c>
      <c r="AT25" s="343" t="e">
        <f t="shared" si="7"/>
        <v>#REF!</v>
      </c>
      <c r="AU25" s="343" t="e">
        <f t="shared" si="8"/>
        <v>#REF!</v>
      </c>
      <c r="AV25" s="343" t="e">
        <f t="shared" si="9"/>
        <v>#REF!</v>
      </c>
      <c r="AW25" s="343" t="e">
        <f t="shared" si="10"/>
        <v>#REF!</v>
      </c>
      <c r="AX25" s="343" t="e">
        <f t="shared" si="11"/>
        <v>#REF!</v>
      </c>
      <c r="AY25" s="343" t="e">
        <f t="shared" si="12"/>
        <v>#REF!</v>
      </c>
      <c r="AZ25" s="343" t="e">
        <f t="shared" si="13"/>
        <v>#REF!</v>
      </c>
      <c r="BA25" s="343" t="e">
        <f t="shared" si="14"/>
        <v>#REF!</v>
      </c>
      <c r="BB25" s="343" t="e">
        <f t="shared" si="15"/>
        <v>#REF!</v>
      </c>
      <c r="BC25" s="343" t="e">
        <f t="shared" si="16"/>
        <v>#REF!</v>
      </c>
      <c r="BD25" s="343" t="e">
        <f t="shared" si="17"/>
        <v>#REF!</v>
      </c>
      <c r="BE25" s="343" t="e">
        <f t="shared" si="18"/>
        <v>#REF!</v>
      </c>
      <c r="BF25" s="343" t="e">
        <f t="shared" si="19"/>
        <v>#REF!</v>
      </c>
      <c r="BG25" s="343" t="e">
        <f t="shared" si="20"/>
        <v>#REF!</v>
      </c>
      <c r="BH25" s="343" t="e">
        <f t="shared" si="21"/>
        <v>#REF!</v>
      </c>
      <c r="BI25" s="343" t="e">
        <f t="shared" si="22"/>
        <v>#REF!</v>
      </c>
      <c r="BJ25" s="343" t="e">
        <f t="shared" si="23"/>
        <v>#REF!</v>
      </c>
      <c r="BK25" s="343" t="e">
        <f t="shared" si="24"/>
        <v>#REF!</v>
      </c>
      <c r="BL25" s="343" t="e">
        <f t="shared" si="25"/>
        <v>#REF!</v>
      </c>
      <c r="BM25" s="343" t="e">
        <f t="shared" si="26"/>
        <v>#REF!</v>
      </c>
      <c r="BN25" s="343" t="e">
        <f t="shared" si="27"/>
        <v>#REF!</v>
      </c>
      <c r="BO25" s="343" t="e">
        <f t="shared" si="28"/>
        <v>#REF!</v>
      </c>
      <c r="BP25" s="343" t="e">
        <f t="shared" si="29"/>
        <v>#REF!</v>
      </c>
      <c r="BQ25" s="343" t="e">
        <f t="shared" si="30"/>
        <v>#REF!</v>
      </c>
      <c r="BR25" s="343" t="e">
        <f t="shared" si="31"/>
        <v>#REF!</v>
      </c>
      <c r="BS25" s="343" t="e">
        <f t="shared" si="32"/>
        <v>#REF!</v>
      </c>
      <c r="BT25" s="343" t="e">
        <f t="shared" si="33"/>
        <v>#REF!</v>
      </c>
      <c r="BU25" s="346"/>
      <c r="BV25" s="173" t="e">
        <f>L25/$J$25</f>
        <v>#REF!</v>
      </c>
      <c r="BW25" s="173" t="e">
        <f t="shared" ref="BW25:CX25" si="44">M25/$J$25</f>
        <v>#REF!</v>
      </c>
      <c r="BX25" s="173" t="e">
        <f t="shared" si="44"/>
        <v>#REF!</v>
      </c>
      <c r="BY25" s="173" t="e">
        <f t="shared" si="44"/>
        <v>#REF!</v>
      </c>
      <c r="BZ25" s="173" t="e">
        <f t="shared" si="44"/>
        <v>#REF!</v>
      </c>
      <c r="CA25" s="173" t="e">
        <f t="shared" si="44"/>
        <v>#REF!</v>
      </c>
      <c r="CB25" s="173" t="e">
        <f t="shared" si="44"/>
        <v>#REF!</v>
      </c>
      <c r="CC25" s="173" t="e">
        <f t="shared" si="44"/>
        <v>#REF!</v>
      </c>
      <c r="CD25" s="173" t="e">
        <f t="shared" si="44"/>
        <v>#REF!</v>
      </c>
      <c r="CE25" s="173" t="e">
        <f t="shared" si="44"/>
        <v>#REF!</v>
      </c>
      <c r="CF25" s="173" t="e">
        <f t="shared" si="44"/>
        <v>#REF!</v>
      </c>
      <c r="CG25" s="173" t="e">
        <f t="shared" si="44"/>
        <v>#REF!</v>
      </c>
      <c r="CH25" s="173" t="e">
        <f t="shared" si="44"/>
        <v>#REF!</v>
      </c>
      <c r="CI25" s="173" t="e">
        <f t="shared" si="44"/>
        <v>#REF!</v>
      </c>
      <c r="CJ25" s="173" t="e">
        <f t="shared" si="44"/>
        <v>#REF!</v>
      </c>
      <c r="CK25" s="173" t="e">
        <f t="shared" si="44"/>
        <v>#REF!</v>
      </c>
      <c r="CL25" s="173" t="e">
        <f t="shared" si="44"/>
        <v>#REF!</v>
      </c>
      <c r="CM25" s="173" t="e">
        <f t="shared" si="44"/>
        <v>#REF!</v>
      </c>
      <c r="CN25" s="173" t="e">
        <f t="shared" si="44"/>
        <v>#REF!</v>
      </c>
      <c r="CO25" s="173" t="e">
        <f t="shared" si="44"/>
        <v>#REF!</v>
      </c>
      <c r="CP25" s="173" t="e">
        <f t="shared" si="44"/>
        <v>#REF!</v>
      </c>
      <c r="CQ25" s="173" t="e">
        <f t="shared" si="44"/>
        <v>#REF!</v>
      </c>
      <c r="CR25" s="173" t="e">
        <f t="shared" si="44"/>
        <v>#REF!</v>
      </c>
      <c r="CS25" s="173" t="e">
        <f t="shared" si="44"/>
        <v>#REF!</v>
      </c>
      <c r="CT25" s="173" t="e">
        <f t="shared" si="44"/>
        <v>#REF!</v>
      </c>
      <c r="CU25" s="173" t="e">
        <f t="shared" si="44"/>
        <v>#REF!</v>
      </c>
      <c r="CV25" s="173" t="e">
        <f t="shared" si="44"/>
        <v>#REF!</v>
      </c>
      <c r="CW25" s="173" t="e">
        <f t="shared" si="44"/>
        <v>#REF!</v>
      </c>
      <c r="CX25" s="173" t="e">
        <f t="shared" si="44"/>
        <v>#REF!</v>
      </c>
      <c r="CY25" s="325" t="e">
        <f t="shared" si="36"/>
        <v>#REF!</v>
      </c>
    </row>
    <row r="26" spans="1:103" s="195" customFormat="1" ht="47.25" customHeight="1" thickBot="1" x14ac:dyDescent="0.35">
      <c r="A26" s="423">
        <v>12</v>
      </c>
      <c r="B26" s="517" t="e">
        <f>#REF!</f>
        <v>#REF!</v>
      </c>
      <c r="C26" s="1383" t="s">
        <v>3</v>
      </c>
      <c r="D26" s="1383"/>
      <c r="E26" s="334" t="s">
        <v>8</v>
      </c>
      <c r="F26" s="222" t="e">
        <v>#REF!</v>
      </c>
      <c r="G26" s="334">
        <v>14</v>
      </c>
      <c r="H26" s="222" t="e">
        <f t="shared" si="0"/>
        <v>#REF!</v>
      </c>
      <c r="I26" s="222" t="e">
        <v>#REF!</v>
      </c>
      <c r="J26" s="268" t="e">
        <f>'тарифы 2018 (1)'!J48</f>
        <v>#REF!</v>
      </c>
      <c r="K26" s="279" t="e">
        <v>#REF!</v>
      </c>
      <c r="L26" s="173">
        <f>ROUND('анализ цен ЮЛ '!L48*$L$14,2)</f>
        <v>8107</v>
      </c>
      <c r="M26" s="173">
        <f>ROUND('анализ цен ЮЛ '!M48*$L$14,2)</f>
        <v>6082.98</v>
      </c>
      <c r="N26" s="173">
        <f>ROUND('анализ цен ЮЛ '!N48*$L$14,2)</f>
        <v>8954</v>
      </c>
      <c r="O26" s="173">
        <f>ROUND('анализ цен ЮЛ '!O48*$L$14,2)</f>
        <v>8070.94</v>
      </c>
      <c r="P26" s="173">
        <f>ROUND('анализ цен ЮЛ '!P48*$L$14,2)</f>
        <v>12353</v>
      </c>
      <c r="Q26" s="173">
        <f>ROUND('анализ цен ЮЛ '!Q48*$L$14,2)</f>
        <v>6589.59</v>
      </c>
      <c r="R26" s="173">
        <f>ROUND('анализ цен ЮЛ '!R48*$L$14,2)</f>
        <v>2151.69</v>
      </c>
      <c r="S26" s="173">
        <f>ROUND('анализ цен ЮЛ '!S48*$L$14,2)</f>
        <v>10789.56</v>
      </c>
      <c r="T26" s="173">
        <f>ROUND('анализ цен ЮЛ '!T48*$L$14,2)</f>
        <v>8343</v>
      </c>
      <c r="U26" s="173">
        <f>ROUND('анализ цен ЮЛ '!U48*$L$14,2)</f>
        <v>9174</v>
      </c>
      <c r="V26" s="173">
        <f>ROUND('анализ цен ЮЛ '!V48*$L$14,2)</f>
        <v>6621</v>
      </c>
      <c r="W26" s="173">
        <f>ROUND('анализ цен ЮЛ '!W48*$L$14,2)</f>
        <v>5152.6000000000004</v>
      </c>
      <c r="X26" s="173">
        <f>ROUND('анализ цен ЮЛ '!X48*$L$14,2)</f>
        <v>5297.99</v>
      </c>
      <c r="Y26" s="173">
        <f>ROUND('анализ цен ЮЛ '!Y48*$L$14,2)</f>
        <v>1171.97</v>
      </c>
      <c r="Z26" s="173">
        <f>ROUND('анализ цен ЮЛ '!Z48*$L$14,2)</f>
        <v>6086.45</v>
      </c>
      <c r="AA26" s="173">
        <f>ROUND('анализ цен ЮЛ '!AA48*$L$14,2)</f>
        <v>8593.6200000000008</v>
      </c>
      <c r="AB26" s="173">
        <f>ROUND('анализ цен ЮЛ '!AB48*$L$14,2)</f>
        <v>7339</v>
      </c>
      <c r="AC26" s="173">
        <f>ROUND('анализ цен ЮЛ '!AC48*$L$14,2)</f>
        <v>6499.79</v>
      </c>
      <c r="AD26" s="173">
        <f>ROUND('анализ цен ЮЛ '!AD48*$L$14,2)</f>
        <v>7308.8</v>
      </c>
      <c r="AE26" s="173">
        <f>ROUND('анализ цен ЮЛ '!AE48*$L$14,2)</f>
        <v>5296.35</v>
      </c>
      <c r="AF26" s="173">
        <f>ROUND('анализ цен ЮЛ '!AF48*$L$14,2)</f>
        <v>9786.44</v>
      </c>
      <c r="AG26" s="173">
        <f>ROUND('анализ цен ЮЛ '!AG48*$L$14,2)</f>
        <v>9527</v>
      </c>
      <c r="AH26" s="173">
        <f>ROUND('анализ цен ЮЛ '!AH48*$L$14,2)</f>
        <v>12818</v>
      </c>
      <c r="AI26" s="173">
        <f>ROUND('анализ цен ЮЛ '!AI48*$L$14,2)</f>
        <v>7112</v>
      </c>
      <c r="AJ26" s="173">
        <f>ROUND('анализ цен ЮЛ '!AJ48*$L$14,2)</f>
        <v>8002</v>
      </c>
      <c r="AK26" s="173">
        <f>ROUND('анализ цен ЮЛ '!AK48*$L$14,2)</f>
        <v>1783.9</v>
      </c>
      <c r="AL26" s="173">
        <f>ROUND('анализ цен ЮЛ '!AL48*$L$14,2)</f>
        <v>4141</v>
      </c>
      <c r="AM26" s="173">
        <f>ROUND('анализ цен ЮЛ '!AM48*$L$14,2)</f>
        <v>7273</v>
      </c>
      <c r="AN26" s="173">
        <f>ROUND('анализ цен ЮЛ '!AN48*$L$14,2)</f>
        <v>10882.3</v>
      </c>
      <c r="AO26" s="325">
        <f t="shared" si="1"/>
        <v>7286.516206896551</v>
      </c>
      <c r="AP26" s="326" t="e">
        <f t="shared" si="2"/>
        <v>#REF!</v>
      </c>
      <c r="AQ26" s="346"/>
      <c r="AR26" s="343" t="e">
        <f t="shared" si="5"/>
        <v>#REF!</v>
      </c>
      <c r="AS26" s="343" t="e">
        <f t="shared" si="6"/>
        <v>#REF!</v>
      </c>
      <c r="AT26" s="343" t="e">
        <f t="shared" si="7"/>
        <v>#REF!</v>
      </c>
      <c r="AU26" s="343" t="e">
        <f t="shared" si="8"/>
        <v>#REF!</v>
      </c>
      <c r="AV26" s="343" t="e">
        <f t="shared" si="9"/>
        <v>#REF!</v>
      </c>
      <c r="AW26" s="343" t="e">
        <f t="shared" si="10"/>
        <v>#REF!</v>
      </c>
      <c r="AX26" s="343" t="e">
        <f t="shared" si="11"/>
        <v>#REF!</v>
      </c>
      <c r="AY26" s="343" t="e">
        <f t="shared" si="12"/>
        <v>#REF!</v>
      </c>
      <c r="AZ26" s="343" t="e">
        <f t="shared" si="13"/>
        <v>#REF!</v>
      </c>
      <c r="BA26" s="343" t="e">
        <f t="shared" si="14"/>
        <v>#REF!</v>
      </c>
      <c r="BB26" s="343" t="e">
        <f t="shared" si="15"/>
        <v>#REF!</v>
      </c>
      <c r="BC26" s="343" t="e">
        <f t="shared" si="16"/>
        <v>#REF!</v>
      </c>
      <c r="BD26" s="343" t="e">
        <f t="shared" si="17"/>
        <v>#REF!</v>
      </c>
      <c r="BE26" s="343" t="e">
        <f t="shared" si="18"/>
        <v>#REF!</v>
      </c>
      <c r="BF26" s="343" t="e">
        <f t="shared" si="19"/>
        <v>#REF!</v>
      </c>
      <c r="BG26" s="343" t="e">
        <f t="shared" si="20"/>
        <v>#REF!</v>
      </c>
      <c r="BH26" s="343" t="e">
        <f t="shared" si="21"/>
        <v>#REF!</v>
      </c>
      <c r="BI26" s="343" t="e">
        <f t="shared" si="22"/>
        <v>#REF!</v>
      </c>
      <c r="BJ26" s="343" t="e">
        <f t="shared" si="23"/>
        <v>#REF!</v>
      </c>
      <c r="BK26" s="343" t="e">
        <f t="shared" si="24"/>
        <v>#REF!</v>
      </c>
      <c r="BL26" s="343" t="e">
        <f t="shared" si="25"/>
        <v>#REF!</v>
      </c>
      <c r="BM26" s="343" t="e">
        <f t="shared" si="26"/>
        <v>#REF!</v>
      </c>
      <c r="BN26" s="343" t="e">
        <f t="shared" si="27"/>
        <v>#REF!</v>
      </c>
      <c r="BO26" s="343" t="e">
        <f t="shared" si="28"/>
        <v>#REF!</v>
      </c>
      <c r="BP26" s="343" t="e">
        <f t="shared" si="29"/>
        <v>#REF!</v>
      </c>
      <c r="BQ26" s="343" t="e">
        <f t="shared" si="30"/>
        <v>#REF!</v>
      </c>
      <c r="BR26" s="343" t="e">
        <f t="shared" si="31"/>
        <v>#REF!</v>
      </c>
      <c r="BS26" s="343" t="e">
        <f t="shared" si="32"/>
        <v>#REF!</v>
      </c>
      <c r="BT26" s="343" t="e">
        <f t="shared" si="33"/>
        <v>#REF!</v>
      </c>
      <c r="BU26" s="346"/>
      <c r="BV26" s="173" t="e">
        <f>L26/$J$26</f>
        <v>#REF!</v>
      </c>
      <c r="BW26" s="173" t="e">
        <f t="shared" ref="BW26:CX26" si="45">M26/$J$26</f>
        <v>#REF!</v>
      </c>
      <c r="BX26" s="173" t="e">
        <f t="shared" si="45"/>
        <v>#REF!</v>
      </c>
      <c r="BY26" s="173" t="e">
        <f t="shared" si="45"/>
        <v>#REF!</v>
      </c>
      <c r="BZ26" s="173" t="e">
        <f t="shared" si="45"/>
        <v>#REF!</v>
      </c>
      <c r="CA26" s="173" t="e">
        <f t="shared" si="45"/>
        <v>#REF!</v>
      </c>
      <c r="CB26" s="173" t="e">
        <f t="shared" si="45"/>
        <v>#REF!</v>
      </c>
      <c r="CC26" s="173" t="e">
        <f t="shared" si="45"/>
        <v>#REF!</v>
      </c>
      <c r="CD26" s="173" t="e">
        <f t="shared" si="45"/>
        <v>#REF!</v>
      </c>
      <c r="CE26" s="173" t="e">
        <f t="shared" si="45"/>
        <v>#REF!</v>
      </c>
      <c r="CF26" s="173" t="e">
        <f t="shared" si="45"/>
        <v>#REF!</v>
      </c>
      <c r="CG26" s="173" t="e">
        <f t="shared" si="45"/>
        <v>#REF!</v>
      </c>
      <c r="CH26" s="173" t="e">
        <f t="shared" si="45"/>
        <v>#REF!</v>
      </c>
      <c r="CI26" s="173" t="e">
        <f t="shared" si="45"/>
        <v>#REF!</v>
      </c>
      <c r="CJ26" s="173" t="e">
        <f t="shared" si="45"/>
        <v>#REF!</v>
      </c>
      <c r="CK26" s="173" t="e">
        <f t="shared" si="45"/>
        <v>#REF!</v>
      </c>
      <c r="CL26" s="173" t="e">
        <f t="shared" si="45"/>
        <v>#REF!</v>
      </c>
      <c r="CM26" s="173" t="e">
        <f t="shared" si="45"/>
        <v>#REF!</v>
      </c>
      <c r="CN26" s="173" t="e">
        <f t="shared" si="45"/>
        <v>#REF!</v>
      </c>
      <c r="CO26" s="173" t="e">
        <f t="shared" si="45"/>
        <v>#REF!</v>
      </c>
      <c r="CP26" s="173" t="e">
        <f t="shared" si="45"/>
        <v>#REF!</v>
      </c>
      <c r="CQ26" s="173" t="e">
        <f t="shared" si="45"/>
        <v>#REF!</v>
      </c>
      <c r="CR26" s="173" t="e">
        <f t="shared" si="45"/>
        <v>#REF!</v>
      </c>
      <c r="CS26" s="173" t="e">
        <f t="shared" si="45"/>
        <v>#REF!</v>
      </c>
      <c r="CT26" s="173" t="e">
        <f t="shared" si="45"/>
        <v>#REF!</v>
      </c>
      <c r="CU26" s="173" t="e">
        <f t="shared" si="45"/>
        <v>#REF!</v>
      </c>
      <c r="CV26" s="173" t="e">
        <f t="shared" si="45"/>
        <v>#REF!</v>
      </c>
      <c r="CW26" s="173" t="e">
        <f t="shared" si="45"/>
        <v>#REF!</v>
      </c>
      <c r="CX26" s="173" t="e">
        <f t="shared" si="45"/>
        <v>#REF!</v>
      </c>
      <c r="CY26" s="325" t="e">
        <f t="shared" si="36"/>
        <v>#REF!</v>
      </c>
    </row>
    <row r="27" spans="1:103" s="195" customFormat="1" ht="47.25" customHeight="1" thickBot="1" x14ac:dyDescent="0.35">
      <c r="A27" s="306">
        <v>13</v>
      </c>
      <c r="B27" s="516" t="e">
        <f>#REF!</f>
        <v>#REF!</v>
      </c>
      <c r="C27" s="1390" t="s">
        <v>3</v>
      </c>
      <c r="D27" s="1390"/>
      <c r="E27" s="333" t="s">
        <v>8</v>
      </c>
      <c r="F27" s="206" t="e">
        <v>#REF!</v>
      </c>
      <c r="G27" s="333">
        <v>6</v>
      </c>
      <c r="H27" s="206" t="e">
        <f t="shared" si="0"/>
        <v>#REF!</v>
      </c>
      <c r="I27" s="206" t="e">
        <v>#REF!</v>
      </c>
      <c r="J27" s="268" t="e">
        <f>'тарифы 2018 (1)'!J49</f>
        <v>#REF!</v>
      </c>
      <c r="K27" s="275" t="e">
        <v>#REF!</v>
      </c>
      <c r="L27" s="173">
        <f>ROUND('анализ цен ЮЛ '!L49*$L$14,2)</f>
        <v>3474</v>
      </c>
      <c r="M27" s="173">
        <f>ROUND('анализ цен ЮЛ '!M49*$L$14,2)</f>
        <v>2606.9899999999998</v>
      </c>
      <c r="N27" s="173">
        <f>ROUND('анализ цен ЮЛ '!N49*$L$14,2)</f>
        <v>3838</v>
      </c>
      <c r="O27" s="173">
        <f>ROUND('анализ цен ЮЛ '!O49*$L$14,2)</f>
        <v>3458.98</v>
      </c>
      <c r="P27" s="173">
        <f>ROUND('анализ цен ЮЛ '!P49*$L$14,2)</f>
        <v>5294</v>
      </c>
      <c r="Q27" s="173">
        <f>ROUND('анализ цен ЮЛ '!Q49*$L$14,2)</f>
        <v>2824.11</v>
      </c>
      <c r="R27" s="173">
        <f>ROUND('анализ цен ЮЛ '!R49*$L$14,2)</f>
        <v>2151.69</v>
      </c>
      <c r="S27" s="173">
        <f>ROUND('анализ цен ЮЛ '!S49*$L$14,2)</f>
        <v>4624.1000000000004</v>
      </c>
      <c r="T27" s="173">
        <f>ROUND('анализ цен ЮЛ '!T49*$L$14,2)</f>
        <v>3576</v>
      </c>
      <c r="U27" s="173">
        <f>ROUND('анализ цен ЮЛ '!U49*$L$14,2)</f>
        <v>3932</v>
      </c>
      <c r="V27" s="173">
        <f>ROUND('анализ цен ЮЛ '!V49*$L$14,2)</f>
        <v>2838</v>
      </c>
      <c r="W27" s="173">
        <f>ROUND('анализ цен ЮЛ '!W49*$L$14,2)</f>
        <v>2208.11</v>
      </c>
      <c r="X27" s="173">
        <f>ROUND('анализ цен ЮЛ '!X49*$L$14,2)</f>
        <v>2270.87</v>
      </c>
      <c r="Y27" s="173">
        <f>ROUND('анализ цен ЮЛ '!Y49*$L$14,2)</f>
        <v>1171.97</v>
      </c>
      <c r="Z27" s="173">
        <f>ROUND('анализ цен ЮЛ '!Z49*$L$14,2)</f>
        <v>2608.48</v>
      </c>
      <c r="AA27" s="173">
        <f>ROUND('анализ цен ЮЛ '!AA49*$L$14,2)</f>
        <v>3682.39</v>
      </c>
      <c r="AB27" s="173">
        <f>ROUND('анализ цен ЮЛ '!AB49*$L$14,2)</f>
        <v>3145</v>
      </c>
      <c r="AC27" s="173">
        <f>ROUND('анализ цен ЮЛ '!AC49*$L$14,2)</f>
        <v>2785.62</v>
      </c>
      <c r="AD27" s="173">
        <f>ROUND('анализ цен ЮЛ '!AD49*$L$14,2)</f>
        <v>3132.8</v>
      </c>
      <c r="AE27" s="173">
        <f>ROUND('анализ цен ЮЛ '!AE49*$L$14,2)</f>
        <v>2270.3200000000002</v>
      </c>
      <c r="AF27" s="173">
        <f>ROUND('анализ цен ЮЛ '!AF49*$L$14,2)</f>
        <v>4194.07</v>
      </c>
      <c r="AG27" s="173">
        <f>ROUND('анализ цен ЮЛ '!AG49*$L$14,2)</f>
        <v>4083</v>
      </c>
      <c r="AH27" s="173">
        <f>ROUND('анализ цен ЮЛ '!AH49*$L$14,2)</f>
        <v>5493</v>
      </c>
      <c r="AI27" s="173">
        <f>ROUND('анализ цен ЮЛ '!AI49*$L$14,2)</f>
        <v>3048</v>
      </c>
      <c r="AJ27" s="173">
        <f>ROUND('анализ цен ЮЛ '!AJ49*$L$14,2)</f>
        <v>2219.5</v>
      </c>
      <c r="AK27" s="173">
        <f>ROUND('анализ цен ЮЛ '!AK49*$L$14,2)</f>
        <v>764.41</v>
      </c>
      <c r="AL27" s="173">
        <f>ROUND('анализ цен ЮЛ '!AL49*$L$14,2)</f>
        <v>1775</v>
      </c>
      <c r="AM27" s="173">
        <f>ROUND('анализ цен ЮЛ '!AM49*$L$14,2)</f>
        <v>3117</v>
      </c>
      <c r="AN27" s="173">
        <f>ROUND('анализ цен ЮЛ '!AN49*$L$14,2)</f>
        <v>4664</v>
      </c>
      <c r="AO27" s="325">
        <f t="shared" si="1"/>
        <v>3146.6003448275869</v>
      </c>
      <c r="AP27" s="326" t="e">
        <f t="shared" si="2"/>
        <v>#REF!</v>
      </c>
      <c r="AQ27" s="346"/>
      <c r="AR27" s="343" t="e">
        <f t="shared" si="5"/>
        <v>#REF!</v>
      </c>
      <c r="AS27" s="343" t="e">
        <f t="shared" si="6"/>
        <v>#REF!</v>
      </c>
      <c r="AT27" s="343" t="e">
        <f t="shared" si="7"/>
        <v>#REF!</v>
      </c>
      <c r="AU27" s="343" t="e">
        <f t="shared" si="8"/>
        <v>#REF!</v>
      </c>
      <c r="AV27" s="343" t="e">
        <f t="shared" si="9"/>
        <v>#REF!</v>
      </c>
      <c r="AW27" s="343" t="e">
        <f t="shared" si="10"/>
        <v>#REF!</v>
      </c>
      <c r="AX27" s="343" t="e">
        <f t="shared" si="11"/>
        <v>#REF!</v>
      </c>
      <c r="AY27" s="343" t="e">
        <f t="shared" si="12"/>
        <v>#REF!</v>
      </c>
      <c r="AZ27" s="343" t="e">
        <f t="shared" si="13"/>
        <v>#REF!</v>
      </c>
      <c r="BA27" s="343" t="e">
        <f t="shared" si="14"/>
        <v>#REF!</v>
      </c>
      <c r="BB27" s="343" t="e">
        <f t="shared" si="15"/>
        <v>#REF!</v>
      </c>
      <c r="BC27" s="343" t="e">
        <f t="shared" si="16"/>
        <v>#REF!</v>
      </c>
      <c r="BD27" s="343" t="e">
        <f t="shared" si="17"/>
        <v>#REF!</v>
      </c>
      <c r="BE27" s="343" t="e">
        <f t="shared" si="18"/>
        <v>#REF!</v>
      </c>
      <c r="BF27" s="343" t="e">
        <f t="shared" si="19"/>
        <v>#REF!</v>
      </c>
      <c r="BG27" s="343" t="e">
        <f t="shared" si="20"/>
        <v>#REF!</v>
      </c>
      <c r="BH27" s="343" t="e">
        <f t="shared" si="21"/>
        <v>#REF!</v>
      </c>
      <c r="BI27" s="343" t="e">
        <f t="shared" si="22"/>
        <v>#REF!</v>
      </c>
      <c r="BJ27" s="343" t="e">
        <f t="shared" si="23"/>
        <v>#REF!</v>
      </c>
      <c r="BK27" s="343" t="e">
        <f t="shared" si="24"/>
        <v>#REF!</v>
      </c>
      <c r="BL27" s="343" t="e">
        <f t="shared" si="25"/>
        <v>#REF!</v>
      </c>
      <c r="BM27" s="343" t="e">
        <f t="shared" si="26"/>
        <v>#REF!</v>
      </c>
      <c r="BN27" s="343" t="e">
        <f t="shared" si="27"/>
        <v>#REF!</v>
      </c>
      <c r="BO27" s="343" t="e">
        <f t="shared" si="28"/>
        <v>#REF!</v>
      </c>
      <c r="BP27" s="343" t="e">
        <f t="shared" si="29"/>
        <v>#REF!</v>
      </c>
      <c r="BQ27" s="343" t="e">
        <f t="shared" si="30"/>
        <v>#REF!</v>
      </c>
      <c r="BR27" s="343" t="e">
        <f t="shared" si="31"/>
        <v>#REF!</v>
      </c>
      <c r="BS27" s="343" t="e">
        <f t="shared" si="32"/>
        <v>#REF!</v>
      </c>
      <c r="BT27" s="343" t="e">
        <f t="shared" si="33"/>
        <v>#REF!</v>
      </c>
      <c r="BU27" s="346"/>
      <c r="BV27" s="173" t="e">
        <f>L27/$J$27</f>
        <v>#REF!</v>
      </c>
      <c r="BW27" s="173" t="e">
        <f t="shared" ref="BW27:CX27" si="46">M27/$J$27</f>
        <v>#REF!</v>
      </c>
      <c r="BX27" s="173" t="e">
        <f t="shared" si="46"/>
        <v>#REF!</v>
      </c>
      <c r="BY27" s="173" t="e">
        <f t="shared" si="46"/>
        <v>#REF!</v>
      </c>
      <c r="BZ27" s="173" t="e">
        <f t="shared" si="46"/>
        <v>#REF!</v>
      </c>
      <c r="CA27" s="173" t="e">
        <f t="shared" si="46"/>
        <v>#REF!</v>
      </c>
      <c r="CB27" s="173" t="e">
        <f t="shared" si="46"/>
        <v>#REF!</v>
      </c>
      <c r="CC27" s="173" t="e">
        <f t="shared" si="46"/>
        <v>#REF!</v>
      </c>
      <c r="CD27" s="173" t="e">
        <f t="shared" si="46"/>
        <v>#REF!</v>
      </c>
      <c r="CE27" s="173" t="e">
        <f t="shared" si="46"/>
        <v>#REF!</v>
      </c>
      <c r="CF27" s="173" t="e">
        <f t="shared" si="46"/>
        <v>#REF!</v>
      </c>
      <c r="CG27" s="173" t="e">
        <f t="shared" si="46"/>
        <v>#REF!</v>
      </c>
      <c r="CH27" s="173" t="e">
        <f t="shared" si="46"/>
        <v>#REF!</v>
      </c>
      <c r="CI27" s="173" t="e">
        <f t="shared" si="46"/>
        <v>#REF!</v>
      </c>
      <c r="CJ27" s="173" t="e">
        <f t="shared" si="46"/>
        <v>#REF!</v>
      </c>
      <c r="CK27" s="173" t="e">
        <f t="shared" si="46"/>
        <v>#REF!</v>
      </c>
      <c r="CL27" s="173" t="e">
        <f t="shared" si="46"/>
        <v>#REF!</v>
      </c>
      <c r="CM27" s="173" t="e">
        <f t="shared" si="46"/>
        <v>#REF!</v>
      </c>
      <c r="CN27" s="173" t="e">
        <f t="shared" si="46"/>
        <v>#REF!</v>
      </c>
      <c r="CO27" s="173" t="e">
        <f t="shared" si="46"/>
        <v>#REF!</v>
      </c>
      <c r="CP27" s="173" t="e">
        <f t="shared" si="46"/>
        <v>#REF!</v>
      </c>
      <c r="CQ27" s="173" t="e">
        <f t="shared" si="46"/>
        <v>#REF!</v>
      </c>
      <c r="CR27" s="173" t="e">
        <f t="shared" si="46"/>
        <v>#REF!</v>
      </c>
      <c r="CS27" s="173" t="e">
        <f t="shared" si="46"/>
        <v>#REF!</v>
      </c>
      <c r="CT27" s="173" t="e">
        <f t="shared" si="46"/>
        <v>#REF!</v>
      </c>
      <c r="CU27" s="173" t="e">
        <f t="shared" si="46"/>
        <v>#REF!</v>
      </c>
      <c r="CV27" s="173" t="e">
        <f t="shared" si="46"/>
        <v>#REF!</v>
      </c>
      <c r="CW27" s="173" t="e">
        <f t="shared" si="46"/>
        <v>#REF!</v>
      </c>
      <c r="CX27" s="173" t="e">
        <f t="shared" si="46"/>
        <v>#REF!</v>
      </c>
      <c r="CY27" s="325" t="e">
        <f t="shared" si="36"/>
        <v>#REF!</v>
      </c>
    </row>
    <row r="28" spans="1:103" s="195" customFormat="1" ht="47.25" customHeight="1" thickBot="1" x14ac:dyDescent="0.35">
      <c r="A28" s="304">
        <v>14</v>
      </c>
      <c r="B28" s="515" t="e">
        <f>#REF!</f>
        <v>#REF!</v>
      </c>
      <c r="C28" s="1383" t="s">
        <v>3</v>
      </c>
      <c r="D28" s="1383"/>
      <c r="E28" s="334" t="s">
        <v>8</v>
      </c>
      <c r="F28" s="222" t="e">
        <v>#REF!</v>
      </c>
      <c r="G28" s="334">
        <v>8</v>
      </c>
      <c r="H28" s="222" t="e">
        <f t="shared" si="0"/>
        <v>#REF!</v>
      </c>
      <c r="I28" s="222" t="e">
        <v>#REF!</v>
      </c>
      <c r="J28" s="268" t="e">
        <f>'тарифы 2018 (1)'!J50</f>
        <v>#REF!</v>
      </c>
      <c r="K28" s="279" t="e">
        <v>#REF!</v>
      </c>
      <c r="L28" s="173">
        <f>ROUND('анализ цен ЮЛ '!L50*$L$14,2)</f>
        <v>4632</v>
      </c>
      <c r="M28" s="173">
        <f>ROUND('анализ цен ЮЛ '!M50*$L$14,2)</f>
        <v>3475.99</v>
      </c>
      <c r="N28" s="173">
        <f>ROUND('анализ цен ЮЛ '!N50*$L$14,2)</f>
        <v>5117</v>
      </c>
      <c r="O28" s="173">
        <f>ROUND('анализ цен ЮЛ '!O50*$L$14,2)</f>
        <v>4611.97</v>
      </c>
      <c r="P28" s="173">
        <f>ROUND('анализ цен ЮЛ '!P50*$L$14,2)</f>
        <v>7059</v>
      </c>
      <c r="Q28" s="173">
        <f>ROUND('анализ цен ЮЛ '!Q50*$L$14,2)</f>
        <v>3765.48</v>
      </c>
      <c r="R28" s="173">
        <f>ROUND('анализ цен ЮЛ '!R50*$L$14,2)</f>
        <v>2151.69</v>
      </c>
      <c r="S28" s="173">
        <f>ROUND('анализ цен ЮЛ '!S50*$L$14,2)</f>
        <v>6165.46</v>
      </c>
      <c r="T28" s="173">
        <f>ROUND('анализ цен ЮЛ '!T50*$L$14,2)</f>
        <v>4767</v>
      </c>
      <c r="U28" s="173">
        <f>ROUND('анализ цен ЮЛ '!U50*$L$14,2)</f>
        <v>5243</v>
      </c>
      <c r="V28" s="173">
        <f>ROUND('анализ цен ЮЛ '!V50*$L$14,2)</f>
        <v>3783</v>
      </c>
      <c r="W28" s="173">
        <f>ROUND('анализ цен ЮЛ '!W50*$L$14,2)</f>
        <v>2944.49</v>
      </c>
      <c r="X28" s="173">
        <f>ROUND('анализ цен ЮЛ '!X50*$L$14,2)</f>
        <v>3027.12</v>
      </c>
      <c r="Y28" s="173">
        <f>ROUND('анализ цен ЮЛ '!Y50*$L$14,2)</f>
        <v>1171.97</v>
      </c>
      <c r="Z28" s="173">
        <f>ROUND('анализ цен ЮЛ '!Z50*$L$14,2)</f>
        <v>3477.97</v>
      </c>
      <c r="AA28" s="173">
        <f>ROUND('анализ цен ЮЛ '!AA50*$L$14,2)</f>
        <v>4910.2</v>
      </c>
      <c r="AB28" s="173">
        <f>ROUND('анализ цен ЮЛ '!AB50*$L$14,2)</f>
        <v>4193</v>
      </c>
      <c r="AC28" s="173">
        <f>ROUND('анализ цен ЮЛ '!AC50*$L$14,2)</f>
        <v>3714.16</v>
      </c>
      <c r="AD28" s="173">
        <f>ROUND('анализ цен ЮЛ '!AD50*$L$14,2)</f>
        <v>4176</v>
      </c>
      <c r="AE28" s="173">
        <f>ROUND('анализ цен ЮЛ '!AE50*$L$14,2)</f>
        <v>3026.03</v>
      </c>
      <c r="AF28" s="173">
        <f>ROUND('анализ цен ЮЛ '!AF50*$L$14,2)</f>
        <v>5592.37</v>
      </c>
      <c r="AG28" s="173">
        <f>ROUND('анализ цен ЮЛ '!AG50*$L$14,2)</f>
        <v>5444</v>
      </c>
      <c r="AH28" s="173">
        <f>ROUND('анализ цен ЮЛ '!AH50*$L$14,2)</f>
        <v>7324</v>
      </c>
      <c r="AI28" s="173">
        <f>ROUND('анализ цен ЮЛ '!AI50*$L$14,2)</f>
        <v>4064</v>
      </c>
      <c r="AJ28" s="173">
        <f>ROUND('анализ цен ЮЛ '!AJ50*$L$14,2)</f>
        <v>2960.1</v>
      </c>
      <c r="AK28" s="173">
        <f>ROUND('анализ цен ЮЛ '!AK50*$L$14,2)</f>
        <v>1019.49</v>
      </c>
      <c r="AL28" s="173">
        <f>ROUND('анализ цен ЮЛ '!AL50*$L$14,2)</f>
        <v>2366</v>
      </c>
      <c r="AM28" s="173">
        <f>ROUND('анализ цен ЮЛ '!AM50*$L$14,2)</f>
        <v>4156</v>
      </c>
      <c r="AN28" s="173">
        <f>ROUND('анализ цен ЮЛ '!AN50*$L$14,2)</f>
        <v>6218.3</v>
      </c>
      <c r="AO28" s="325">
        <f t="shared" si="1"/>
        <v>4157.1306896551723</v>
      </c>
      <c r="AP28" s="326" t="e">
        <f t="shared" si="2"/>
        <v>#REF!</v>
      </c>
      <c r="AQ28" s="346"/>
      <c r="AR28" s="343" t="e">
        <f t="shared" si="5"/>
        <v>#REF!</v>
      </c>
      <c r="AS28" s="343" t="e">
        <f t="shared" si="6"/>
        <v>#REF!</v>
      </c>
      <c r="AT28" s="343" t="e">
        <f t="shared" si="7"/>
        <v>#REF!</v>
      </c>
      <c r="AU28" s="343" t="e">
        <f t="shared" si="8"/>
        <v>#REF!</v>
      </c>
      <c r="AV28" s="343" t="e">
        <f t="shared" si="9"/>
        <v>#REF!</v>
      </c>
      <c r="AW28" s="343" t="e">
        <f t="shared" si="10"/>
        <v>#REF!</v>
      </c>
      <c r="AX28" s="343" t="e">
        <f t="shared" si="11"/>
        <v>#REF!</v>
      </c>
      <c r="AY28" s="343" t="e">
        <f t="shared" si="12"/>
        <v>#REF!</v>
      </c>
      <c r="AZ28" s="343" t="e">
        <f t="shared" si="13"/>
        <v>#REF!</v>
      </c>
      <c r="BA28" s="343" t="e">
        <f t="shared" si="14"/>
        <v>#REF!</v>
      </c>
      <c r="BB28" s="343" t="e">
        <f t="shared" si="15"/>
        <v>#REF!</v>
      </c>
      <c r="BC28" s="343" t="e">
        <f t="shared" si="16"/>
        <v>#REF!</v>
      </c>
      <c r="BD28" s="343" t="e">
        <f t="shared" si="17"/>
        <v>#REF!</v>
      </c>
      <c r="BE28" s="343" t="e">
        <f t="shared" si="18"/>
        <v>#REF!</v>
      </c>
      <c r="BF28" s="343" t="e">
        <f t="shared" si="19"/>
        <v>#REF!</v>
      </c>
      <c r="BG28" s="343" t="e">
        <f t="shared" si="20"/>
        <v>#REF!</v>
      </c>
      <c r="BH28" s="343" t="e">
        <f t="shared" si="21"/>
        <v>#REF!</v>
      </c>
      <c r="BI28" s="343" t="e">
        <f t="shared" si="22"/>
        <v>#REF!</v>
      </c>
      <c r="BJ28" s="343" t="e">
        <f t="shared" si="23"/>
        <v>#REF!</v>
      </c>
      <c r="BK28" s="343" t="e">
        <f t="shared" si="24"/>
        <v>#REF!</v>
      </c>
      <c r="BL28" s="343" t="e">
        <f t="shared" si="25"/>
        <v>#REF!</v>
      </c>
      <c r="BM28" s="343" t="e">
        <f t="shared" si="26"/>
        <v>#REF!</v>
      </c>
      <c r="BN28" s="343" t="e">
        <f t="shared" si="27"/>
        <v>#REF!</v>
      </c>
      <c r="BO28" s="343" t="e">
        <f t="shared" si="28"/>
        <v>#REF!</v>
      </c>
      <c r="BP28" s="343" t="e">
        <f t="shared" si="29"/>
        <v>#REF!</v>
      </c>
      <c r="BQ28" s="343" t="e">
        <f t="shared" si="30"/>
        <v>#REF!</v>
      </c>
      <c r="BR28" s="343" t="e">
        <f t="shared" si="31"/>
        <v>#REF!</v>
      </c>
      <c r="BS28" s="343" t="e">
        <f t="shared" si="32"/>
        <v>#REF!</v>
      </c>
      <c r="BT28" s="343" t="e">
        <f t="shared" si="33"/>
        <v>#REF!</v>
      </c>
      <c r="BU28" s="346"/>
      <c r="BV28" s="173" t="e">
        <f>L28/$J$28</f>
        <v>#REF!</v>
      </c>
      <c r="BW28" s="173" t="e">
        <f t="shared" ref="BW28:CX28" si="47">M28/$J$28</f>
        <v>#REF!</v>
      </c>
      <c r="BX28" s="173" t="e">
        <f t="shared" si="47"/>
        <v>#REF!</v>
      </c>
      <c r="BY28" s="173" t="e">
        <f t="shared" si="47"/>
        <v>#REF!</v>
      </c>
      <c r="BZ28" s="173" t="e">
        <f t="shared" si="47"/>
        <v>#REF!</v>
      </c>
      <c r="CA28" s="173" t="e">
        <f t="shared" si="47"/>
        <v>#REF!</v>
      </c>
      <c r="CB28" s="173" t="e">
        <f t="shared" si="47"/>
        <v>#REF!</v>
      </c>
      <c r="CC28" s="173" t="e">
        <f t="shared" si="47"/>
        <v>#REF!</v>
      </c>
      <c r="CD28" s="173" t="e">
        <f t="shared" si="47"/>
        <v>#REF!</v>
      </c>
      <c r="CE28" s="173" t="e">
        <f t="shared" si="47"/>
        <v>#REF!</v>
      </c>
      <c r="CF28" s="173" t="e">
        <f t="shared" si="47"/>
        <v>#REF!</v>
      </c>
      <c r="CG28" s="173" t="e">
        <f t="shared" si="47"/>
        <v>#REF!</v>
      </c>
      <c r="CH28" s="173" t="e">
        <f t="shared" si="47"/>
        <v>#REF!</v>
      </c>
      <c r="CI28" s="173" t="e">
        <f t="shared" si="47"/>
        <v>#REF!</v>
      </c>
      <c r="CJ28" s="173" t="e">
        <f t="shared" si="47"/>
        <v>#REF!</v>
      </c>
      <c r="CK28" s="173" t="e">
        <f t="shared" si="47"/>
        <v>#REF!</v>
      </c>
      <c r="CL28" s="173" t="e">
        <f t="shared" si="47"/>
        <v>#REF!</v>
      </c>
      <c r="CM28" s="173" t="e">
        <f t="shared" si="47"/>
        <v>#REF!</v>
      </c>
      <c r="CN28" s="173" t="e">
        <f t="shared" si="47"/>
        <v>#REF!</v>
      </c>
      <c r="CO28" s="173" t="e">
        <f t="shared" si="47"/>
        <v>#REF!</v>
      </c>
      <c r="CP28" s="173" t="e">
        <f t="shared" si="47"/>
        <v>#REF!</v>
      </c>
      <c r="CQ28" s="173" t="e">
        <f t="shared" si="47"/>
        <v>#REF!</v>
      </c>
      <c r="CR28" s="173" t="e">
        <f t="shared" si="47"/>
        <v>#REF!</v>
      </c>
      <c r="CS28" s="173" t="e">
        <f t="shared" si="47"/>
        <v>#REF!</v>
      </c>
      <c r="CT28" s="173" t="e">
        <f t="shared" si="47"/>
        <v>#REF!</v>
      </c>
      <c r="CU28" s="173" t="e">
        <f t="shared" si="47"/>
        <v>#REF!</v>
      </c>
      <c r="CV28" s="173" t="e">
        <f t="shared" si="47"/>
        <v>#REF!</v>
      </c>
      <c r="CW28" s="173" t="e">
        <f t="shared" si="47"/>
        <v>#REF!</v>
      </c>
      <c r="CX28" s="173" t="e">
        <f t="shared" si="47"/>
        <v>#REF!</v>
      </c>
      <c r="CY28" s="325" t="e">
        <f t="shared" si="36"/>
        <v>#REF!</v>
      </c>
    </row>
    <row r="29" spans="1:103" s="195" customFormat="1" ht="47.25" customHeight="1" thickBot="1" x14ac:dyDescent="0.35">
      <c r="A29" s="425">
        <v>15</v>
      </c>
      <c r="B29" s="518" t="e">
        <f>#REF!</f>
        <v>#REF!</v>
      </c>
      <c r="C29" s="1390" t="s">
        <v>3</v>
      </c>
      <c r="D29" s="1390"/>
      <c r="E29" s="333" t="s">
        <v>8</v>
      </c>
      <c r="F29" s="206" t="e">
        <v>#REF!</v>
      </c>
      <c r="G29" s="333">
        <v>10</v>
      </c>
      <c r="H29" s="206" t="e">
        <f t="shared" si="0"/>
        <v>#REF!</v>
      </c>
      <c r="I29" s="206" t="e">
        <v>#REF!</v>
      </c>
      <c r="J29" s="268" t="e">
        <f>'тарифы 2018 (1)'!J51</f>
        <v>#REF!</v>
      </c>
      <c r="K29" s="275" t="e">
        <v>#REF!</v>
      </c>
      <c r="L29" s="173">
        <f>ROUND('анализ цен ЮЛ '!L51*$L$14,2)</f>
        <v>5790</v>
      </c>
      <c r="M29" s="173">
        <f>ROUND('анализ цен ЮЛ '!M51*$L$14,2)</f>
        <v>4344.9799999999996</v>
      </c>
      <c r="N29" s="173">
        <f>ROUND('анализ цен ЮЛ '!N51*$L$14,2)</f>
        <v>6396</v>
      </c>
      <c r="O29" s="173">
        <f>ROUND('анализ цен ЮЛ '!O51*$L$14,2)</f>
        <v>5764.96</v>
      </c>
      <c r="P29" s="173">
        <f>ROUND('анализ цен ЮЛ '!P51*$L$14,2)</f>
        <v>8823</v>
      </c>
      <c r="Q29" s="173">
        <f>ROUND('анализ цен ЮЛ '!Q51*$L$14,2)</f>
        <v>4706.8500000000004</v>
      </c>
      <c r="R29" s="173">
        <f>ROUND('анализ цен ЮЛ '!R51*$L$14,2)</f>
        <v>2151.69</v>
      </c>
      <c r="S29" s="173">
        <f>ROUND('анализ цен ЮЛ '!S51*$L$14,2)</f>
        <v>7706.83</v>
      </c>
      <c r="T29" s="173">
        <f>ROUND('анализ цен ЮЛ '!T51*$L$14,2)</f>
        <v>5959</v>
      </c>
      <c r="U29" s="173">
        <f>ROUND('анализ цен ЮЛ '!U51*$L$14,2)</f>
        <v>6553</v>
      </c>
      <c r="V29" s="173">
        <f>ROUND('анализ цен ЮЛ '!V51*$L$14,2)</f>
        <v>4729</v>
      </c>
      <c r="W29" s="173">
        <f>ROUND('анализ цен ЮЛ '!W51*$L$14,2)</f>
        <v>3680.87</v>
      </c>
      <c r="X29" s="173">
        <f>ROUND('анализ цен ЮЛ '!X51*$L$14,2)</f>
        <v>3784.43</v>
      </c>
      <c r="Y29" s="173">
        <f>ROUND('анализ цен ЮЛ '!Y51*$L$14,2)</f>
        <v>1171.97</v>
      </c>
      <c r="Z29" s="173">
        <f>ROUND('анализ цен ЮЛ '!Z51*$L$14,2)</f>
        <v>4347.47</v>
      </c>
      <c r="AA29" s="173">
        <f>ROUND('анализ цен ЮЛ '!AA51*$L$14,2)</f>
        <v>6138</v>
      </c>
      <c r="AB29" s="173">
        <f>ROUND('анализ цен ЮЛ '!AB51*$L$14,2)</f>
        <v>5242</v>
      </c>
      <c r="AC29" s="173">
        <f>ROUND('анализ цен ЮЛ '!AC51*$L$14,2)</f>
        <v>4642.71</v>
      </c>
      <c r="AD29" s="173">
        <f>ROUND('анализ цен ЮЛ '!AD51*$L$14,2)</f>
        <v>5220.8</v>
      </c>
      <c r="AE29" s="173">
        <f>ROUND('анализ цен ЮЛ '!AE51*$L$14,2)</f>
        <v>3782.81</v>
      </c>
      <c r="AF29" s="173">
        <f>ROUND('анализ цен ЮЛ '!AF51*$L$14,2)</f>
        <v>6989.83</v>
      </c>
      <c r="AG29" s="173">
        <f>ROUND('анализ цен ЮЛ '!AG51*$L$14,2)</f>
        <v>6805</v>
      </c>
      <c r="AH29" s="173">
        <f>ROUND('анализ цен ЮЛ '!AH51*$L$14,2)</f>
        <v>9155</v>
      </c>
      <c r="AI29" s="173">
        <f>ROUND('анализ цен ЮЛ '!AI51*$L$14,2)</f>
        <v>5080</v>
      </c>
      <c r="AJ29" s="173">
        <f>ROUND('анализ цен ЮЛ '!AJ51*$L$14,2)</f>
        <v>3699.55</v>
      </c>
      <c r="AK29" s="173">
        <f>ROUND('анализ цен ЮЛ '!AK51*$L$14,2)</f>
        <v>1273.73</v>
      </c>
      <c r="AL29" s="173">
        <f>ROUND('анализ цен ЮЛ '!AL51*$L$14,2)</f>
        <v>2958</v>
      </c>
      <c r="AM29" s="173">
        <f>ROUND('анализ цен ЮЛ '!AM51*$L$14,2)</f>
        <v>5195</v>
      </c>
      <c r="AN29" s="173">
        <f>ROUND('анализ цен ЮЛ '!AN51*$L$14,2)</f>
        <v>7773.7</v>
      </c>
      <c r="AO29" s="325">
        <f t="shared" si="1"/>
        <v>5167.799310344828</v>
      </c>
      <c r="AP29" s="326" t="e">
        <f t="shared" si="2"/>
        <v>#REF!</v>
      </c>
      <c r="AQ29" s="346"/>
      <c r="AR29" s="343" t="e">
        <f t="shared" si="5"/>
        <v>#REF!</v>
      </c>
      <c r="AS29" s="343" t="e">
        <f t="shared" si="6"/>
        <v>#REF!</v>
      </c>
      <c r="AT29" s="343" t="e">
        <f t="shared" si="7"/>
        <v>#REF!</v>
      </c>
      <c r="AU29" s="343" t="e">
        <f t="shared" si="8"/>
        <v>#REF!</v>
      </c>
      <c r="AV29" s="343" t="e">
        <f t="shared" si="9"/>
        <v>#REF!</v>
      </c>
      <c r="AW29" s="343" t="e">
        <f t="shared" si="10"/>
        <v>#REF!</v>
      </c>
      <c r="AX29" s="343" t="e">
        <f t="shared" si="11"/>
        <v>#REF!</v>
      </c>
      <c r="AY29" s="343" t="e">
        <f t="shared" si="12"/>
        <v>#REF!</v>
      </c>
      <c r="AZ29" s="343" t="e">
        <f t="shared" si="13"/>
        <v>#REF!</v>
      </c>
      <c r="BA29" s="343" t="e">
        <f t="shared" si="14"/>
        <v>#REF!</v>
      </c>
      <c r="BB29" s="343" t="e">
        <f t="shared" si="15"/>
        <v>#REF!</v>
      </c>
      <c r="BC29" s="343" t="e">
        <f t="shared" si="16"/>
        <v>#REF!</v>
      </c>
      <c r="BD29" s="343" t="e">
        <f t="shared" si="17"/>
        <v>#REF!</v>
      </c>
      <c r="BE29" s="343" t="e">
        <f t="shared" si="18"/>
        <v>#REF!</v>
      </c>
      <c r="BF29" s="343" t="e">
        <f t="shared" si="19"/>
        <v>#REF!</v>
      </c>
      <c r="BG29" s="343" t="e">
        <f t="shared" si="20"/>
        <v>#REF!</v>
      </c>
      <c r="BH29" s="343" t="e">
        <f t="shared" si="21"/>
        <v>#REF!</v>
      </c>
      <c r="BI29" s="343" t="e">
        <f t="shared" si="22"/>
        <v>#REF!</v>
      </c>
      <c r="BJ29" s="343" t="e">
        <f t="shared" si="23"/>
        <v>#REF!</v>
      </c>
      <c r="BK29" s="343" t="e">
        <f t="shared" si="24"/>
        <v>#REF!</v>
      </c>
      <c r="BL29" s="343" t="e">
        <f t="shared" si="25"/>
        <v>#REF!</v>
      </c>
      <c r="BM29" s="343" t="e">
        <f t="shared" si="26"/>
        <v>#REF!</v>
      </c>
      <c r="BN29" s="343" t="e">
        <f t="shared" si="27"/>
        <v>#REF!</v>
      </c>
      <c r="BO29" s="343" t="e">
        <f t="shared" si="28"/>
        <v>#REF!</v>
      </c>
      <c r="BP29" s="343" t="e">
        <f t="shared" si="29"/>
        <v>#REF!</v>
      </c>
      <c r="BQ29" s="343" t="e">
        <f t="shared" si="30"/>
        <v>#REF!</v>
      </c>
      <c r="BR29" s="343" t="e">
        <f t="shared" si="31"/>
        <v>#REF!</v>
      </c>
      <c r="BS29" s="343" t="e">
        <f t="shared" si="32"/>
        <v>#REF!</v>
      </c>
      <c r="BT29" s="343" t="e">
        <f t="shared" si="33"/>
        <v>#REF!</v>
      </c>
      <c r="BU29" s="346"/>
      <c r="BV29" s="173" t="e">
        <f>L29/$J$29</f>
        <v>#REF!</v>
      </c>
      <c r="BW29" s="173" t="e">
        <f t="shared" ref="BW29:CX29" si="48">M29/$J$29</f>
        <v>#REF!</v>
      </c>
      <c r="BX29" s="173" t="e">
        <f t="shared" si="48"/>
        <v>#REF!</v>
      </c>
      <c r="BY29" s="173" t="e">
        <f t="shared" si="48"/>
        <v>#REF!</v>
      </c>
      <c r="BZ29" s="173" t="e">
        <f t="shared" si="48"/>
        <v>#REF!</v>
      </c>
      <c r="CA29" s="173" t="e">
        <f t="shared" si="48"/>
        <v>#REF!</v>
      </c>
      <c r="CB29" s="173" t="e">
        <f t="shared" si="48"/>
        <v>#REF!</v>
      </c>
      <c r="CC29" s="173" t="e">
        <f t="shared" si="48"/>
        <v>#REF!</v>
      </c>
      <c r="CD29" s="173" t="e">
        <f t="shared" si="48"/>
        <v>#REF!</v>
      </c>
      <c r="CE29" s="173" t="e">
        <f t="shared" si="48"/>
        <v>#REF!</v>
      </c>
      <c r="CF29" s="173" t="e">
        <f t="shared" si="48"/>
        <v>#REF!</v>
      </c>
      <c r="CG29" s="173" t="e">
        <f t="shared" si="48"/>
        <v>#REF!</v>
      </c>
      <c r="CH29" s="173" t="e">
        <f t="shared" si="48"/>
        <v>#REF!</v>
      </c>
      <c r="CI29" s="173" t="e">
        <f t="shared" si="48"/>
        <v>#REF!</v>
      </c>
      <c r="CJ29" s="173" t="e">
        <f t="shared" si="48"/>
        <v>#REF!</v>
      </c>
      <c r="CK29" s="173" t="e">
        <f t="shared" si="48"/>
        <v>#REF!</v>
      </c>
      <c r="CL29" s="173" t="e">
        <f t="shared" si="48"/>
        <v>#REF!</v>
      </c>
      <c r="CM29" s="173" t="e">
        <f t="shared" si="48"/>
        <v>#REF!</v>
      </c>
      <c r="CN29" s="173" t="e">
        <f t="shared" si="48"/>
        <v>#REF!</v>
      </c>
      <c r="CO29" s="173" t="e">
        <f t="shared" si="48"/>
        <v>#REF!</v>
      </c>
      <c r="CP29" s="173" t="e">
        <f t="shared" si="48"/>
        <v>#REF!</v>
      </c>
      <c r="CQ29" s="173" t="e">
        <f t="shared" si="48"/>
        <v>#REF!</v>
      </c>
      <c r="CR29" s="173" t="e">
        <f t="shared" si="48"/>
        <v>#REF!</v>
      </c>
      <c r="CS29" s="173" t="e">
        <f t="shared" si="48"/>
        <v>#REF!</v>
      </c>
      <c r="CT29" s="173" t="e">
        <f t="shared" si="48"/>
        <v>#REF!</v>
      </c>
      <c r="CU29" s="173" t="e">
        <f t="shared" si="48"/>
        <v>#REF!</v>
      </c>
      <c r="CV29" s="173" t="e">
        <f t="shared" si="48"/>
        <v>#REF!</v>
      </c>
      <c r="CW29" s="173" t="e">
        <f t="shared" si="48"/>
        <v>#REF!</v>
      </c>
      <c r="CX29" s="173" t="e">
        <f t="shared" si="48"/>
        <v>#REF!</v>
      </c>
      <c r="CY29" s="325" t="e">
        <f t="shared" si="36"/>
        <v>#REF!</v>
      </c>
    </row>
    <row r="30" spans="1:103" s="195" customFormat="1" ht="47.25" customHeight="1" thickBot="1" x14ac:dyDescent="0.35">
      <c r="A30" s="423">
        <v>16</v>
      </c>
      <c r="B30" s="517" t="e">
        <f>#REF!</f>
        <v>#REF!</v>
      </c>
      <c r="C30" s="1383" t="s">
        <v>3</v>
      </c>
      <c r="D30" s="1383"/>
      <c r="E30" s="334" t="s">
        <v>8</v>
      </c>
      <c r="F30" s="222" t="e">
        <v>#REF!</v>
      </c>
      <c r="G30" s="334">
        <v>12</v>
      </c>
      <c r="H30" s="222" t="e">
        <f t="shared" si="0"/>
        <v>#REF!</v>
      </c>
      <c r="I30" s="222" t="e">
        <v>#REF!</v>
      </c>
      <c r="J30" s="268" t="e">
        <f>'тарифы 2018 (1)'!J52</f>
        <v>#REF!</v>
      </c>
      <c r="K30" s="279" t="e">
        <v>#REF!</v>
      </c>
      <c r="L30" s="173">
        <f>ROUND('анализ цен ЮЛ '!L52*$L$14,2)</f>
        <v>6948</v>
      </c>
      <c r="M30" s="173">
        <f>ROUND('анализ цен ЮЛ '!M52*$L$14,2)</f>
        <v>5213.9799999999996</v>
      </c>
      <c r="N30" s="173">
        <f>ROUND('анализ цен ЮЛ '!N52*$L$14,2)</f>
        <v>7675</v>
      </c>
      <c r="O30" s="173">
        <f>ROUND('анализ цен ЮЛ '!O52*$L$14,2)</f>
        <v>6917.95</v>
      </c>
      <c r="P30" s="173">
        <f>ROUND('анализ цен ЮЛ '!P52*$L$14,2)</f>
        <v>10588</v>
      </c>
      <c r="Q30" s="173">
        <f>ROUND('анализ цен ЮЛ '!Q52*$L$14,2)</f>
        <v>5648.22</v>
      </c>
      <c r="R30" s="173">
        <f>ROUND('анализ цен ЮЛ '!R52*$L$14,2)</f>
        <v>2151.69</v>
      </c>
      <c r="S30" s="173">
        <f>ROUND('анализ цен ЮЛ '!S52*$L$14,2)</f>
        <v>9248.19</v>
      </c>
      <c r="T30" s="173">
        <f>ROUND('анализ цен ЮЛ '!T52*$L$14,2)</f>
        <v>7151</v>
      </c>
      <c r="U30" s="173">
        <f>ROUND('анализ цен ЮЛ '!U52*$L$14,2)</f>
        <v>7864</v>
      </c>
      <c r="V30" s="173">
        <f>ROUND('анализ цен ЮЛ '!V52*$L$14,2)</f>
        <v>5675</v>
      </c>
      <c r="W30" s="173">
        <f>ROUND('анализ цен ЮЛ '!W52*$L$14,2)</f>
        <v>4417.26</v>
      </c>
      <c r="X30" s="173">
        <f>ROUND('анализ цен ЮЛ '!X52*$L$14,2)</f>
        <v>4540.6899999999996</v>
      </c>
      <c r="Y30" s="173">
        <f>ROUND('анализ цен ЮЛ '!Y52*$L$14,2)</f>
        <v>1171.97</v>
      </c>
      <c r="Z30" s="173">
        <f>ROUND('анализ цен ЮЛ '!Z52*$L$14,2)</f>
        <v>5216.96</v>
      </c>
      <c r="AA30" s="173">
        <f>ROUND('анализ цен ЮЛ '!AA52*$L$14,2)</f>
        <v>7365.81</v>
      </c>
      <c r="AB30" s="173">
        <f>ROUND('анализ цен ЮЛ '!AB52*$L$14,2)</f>
        <v>6290</v>
      </c>
      <c r="AC30" s="173">
        <f>ROUND('анализ цен ЮЛ '!AC52*$L$14,2)</f>
        <v>5571.25</v>
      </c>
      <c r="AD30" s="173">
        <f>ROUND('анализ цен ЮЛ '!AD52*$L$14,2)</f>
        <v>6264</v>
      </c>
      <c r="AE30" s="173">
        <f>ROUND('анализ цен ЮЛ '!AE52*$L$14,2)</f>
        <v>4539.58</v>
      </c>
      <c r="AF30" s="173">
        <f>ROUND('анализ цен ЮЛ '!AF52*$L$14,2)</f>
        <v>8388.14</v>
      </c>
      <c r="AG30" s="173">
        <f>ROUND('анализ цен ЮЛ '!AG52*$L$14,2)</f>
        <v>8166</v>
      </c>
      <c r="AH30" s="173">
        <f>ROUND('анализ цен ЮЛ '!AH52*$L$14,2)</f>
        <v>10987</v>
      </c>
      <c r="AI30" s="173">
        <f>ROUND('анализ цен ЮЛ '!AI52*$L$14,2)</f>
        <v>6096</v>
      </c>
      <c r="AJ30" s="173">
        <f>ROUND('анализ цен ЮЛ '!AJ52*$L$14,2)</f>
        <v>6859</v>
      </c>
      <c r="AK30" s="173">
        <f>ROUND('анализ цен ЮЛ '!AK52*$L$14,2)</f>
        <v>1528.81</v>
      </c>
      <c r="AL30" s="173">
        <f>ROUND('анализ цен ЮЛ '!AL52*$L$14,2)</f>
        <v>3549</v>
      </c>
      <c r="AM30" s="173">
        <f>ROUND('анализ цен ЮЛ '!AM52*$L$14,2)</f>
        <v>6234</v>
      </c>
      <c r="AN30" s="173">
        <f>ROUND('анализ цен ЮЛ '!AN52*$L$14,2)</f>
        <v>9328</v>
      </c>
      <c r="AO30" s="325">
        <f t="shared" si="1"/>
        <v>6261.8793103448279</v>
      </c>
      <c r="AP30" s="326" t="e">
        <f t="shared" si="2"/>
        <v>#REF!</v>
      </c>
      <c r="AQ30" s="346"/>
      <c r="AR30" s="343" t="e">
        <f t="shared" si="5"/>
        <v>#REF!</v>
      </c>
      <c r="AS30" s="343" t="e">
        <f t="shared" si="6"/>
        <v>#REF!</v>
      </c>
      <c r="AT30" s="343" t="e">
        <f t="shared" si="7"/>
        <v>#REF!</v>
      </c>
      <c r="AU30" s="343" t="e">
        <f t="shared" si="8"/>
        <v>#REF!</v>
      </c>
      <c r="AV30" s="343" t="e">
        <f t="shared" si="9"/>
        <v>#REF!</v>
      </c>
      <c r="AW30" s="343" t="e">
        <f t="shared" si="10"/>
        <v>#REF!</v>
      </c>
      <c r="AX30" s="343" t="e">
        <f t="shared" si="11"/>
        <v>#REF!</v>
      </c>
      <c r="AY30" s="343" t="e">
        <f t="shared" si="12"/>
        <v>#REF!</v>
      </c>
      <c r="AZ30" s="343" t="e">
        <f t="shared" si="13"/>
        <v>#REF!</v>
      </c>
      <c r="BA30" s="343" t="e">
        <f t="shared" si="14"/>
        <v>#REF!</v>
      </c>
      <c r="BB30" s="343" t="e">
        <f t="shared" si="15"/>
        <v>#REF!</v>
      </c>
      <c r="BC30" s="343" t="e">
        <f t="shared" si="16"/>
        <v>#REF!</v>
      </c>
      <c r="BD30" s="343" t="e">
        <f t="shared" si="17"/>
        <v>#REF!</v>
      </c>
      <c r="BE30" s="343" t="e">
        <f t="shared" si="18"/>
        <v>#REF!</v>
      </c>
      <c r="BF30" s="343" t="e">
        <f t="shared" si="19"/>
        <v>#REF!</v>
      </c>
      <c r="BG30" s="343" t="e">
        <f t="shared" si="20"/>
        <v>#REF!</v>
      </c>
      <c r="BH30" s="343" t="e">
        <f t="shared" si="21"/>
        <v>#REF!</v>
      </c>
      <c r="BI30" s="343" t="e">
        <f t="shared" si="22"/>
        <v>#REF!</v>
      </c>
      <c r="BJ30" s="343" t="e">
        <f t="shared" si="23"/>
        <v>#REF!</v>
      </c>
      <c r="BK30" s="343" t="e">
        <f t="shared" si="24"/>
        <v>#REF!</v>
      </c>
      <c r="BL30" s="343" t="e">
        <f t="shared" si="25"/>
        <v>#REF!</v>
      </c>
      <c r="BM30" s="343" t="e">
        <f t="shared" si="26"/>
        <v>#REF!</v>
      </c>
      <c r="BN30" s="343" t="e">
        <f t="shared" si="27"/>
        <v>#REF!</v>
      </c>
      <c r="BO30" s="343" t="e">
        <f t="shared" si="28"/>
        <v>#REF!</v>
      </c>
      <c r="BP30" s="343" t="e">
        <f t="shared" si="29"/>
        <v>#REF!</v>
      </c>
      <c r="BQ30" s="343" t="e">
        <f t="shared" si="30"/>
        <v>#REF!</v>
      </c>
      <c r="BR30" s="343" t="e">
        <f t="shared" si="31"/>
        <v>#REF!</v>
      </c>
      <c r="BS30" s="343" t="e">
        <f t="shared" si="32"/>
        <v>#REF!</v>
      </c>
      <c r="BT30" s="343" t="e">
        <f t="shared" si="33"/>
        <v>#REF!</v>
      </c>
      <c r="BU30" s="346"/>
      <c r="BV30" s="173" t="e">
        <f>L30/$J$30</f>
        <v>#REF!</v>
      </c>
      <c r="BW30" s="173" t="e">
        <f t="shared" ref="BW30:CX30" si="49">M30/$J$30</f>
        <v>#REF!</v>
      </c>
      <c r="BX30" s="173" t="e">
        <f t="shared" si="49"/>
        <v>#REF!</v>
      </c>
      <c r="BY30" s="173" t="e">
        <f t="shared" si="49"/>
        <v>#REF!</v>
      </c>
      <c r="BZ30" s="173" t="e">
        <f t="shared" si="49"/>
        <v>#REF!</v>
      </c>
      <c r="CA30" s="173" t="e">
        <f t="shared" si="49"/>
        <v>#REF!</v>
      </c>
      <c r="CB30" s="173" t="e">
        <f t="shared" si="49"/>
        <v>#REF!</v>
      </c>
      <c r="CC30" s="173" t="e">
        <f t="shared" si="49"/>
        <v>#REF!</v>
      </c>
      <c r="CD30" s="173" t="e">
        <f t="shared" si="49"/>
        <v>#REF!</v>
      </c>
      <c r="CE30" s="173" t="e">
        <f t="shared" si="49"/>
        <v>#REF!</v>
      </c>
      <c r="CF30" s="173" t="e">
        <f t="shared" si="49"/>
        <v>#REF!</v>
      </c>
      <c r="CG30" s="173" t="e">
        <f t="shared" si="49"/>
        <v>#REF!</v>
      </c>
      <c r="CH30" s="173" t="e">
        <f t="shared" si="49"/>
        <v>#REF!</v>
      </c>
      <c r="CI30" s="173" t="e">
        <f t="shared" si="49"/>
        <v>#REF!</v>
      </c>
      <c r="CJ30" s="173" t="e">
        <f t="shared" si="49"/>
        <v>#REF!</v>
      </c>
      <c r="CK30" s="173" t="e">
        <f t="shared" si="49"/>
        <v>#REF!</v>
      </c>
      <c r="CL30" s="173" t="e">
        <f t="shared" si="49"/>
        <v>#REF!</v>
      </c>
      <c r="CM30" s="173" t="e">
        <f t="shared" si="49"/>
        <v>#REF!</v>
      </c>
      <c r="CN30" s="173" t="e">
        <f t="shared" si="49"/>
        <v>#REF!</v>
      </c>
      <c r="CO30" s="173" t="e">
        <f t="shared" si="49"/>
        <v>#REF!</v>
      </c>
      <c r="CP30" s="173" t="e">
        <f t="shared" si="49"/>
        <v>#REF!</v>
      </c>
      <c r="CQ30" s="173" t="e">
        <f t="shared" si="49"/>
        <v>#REF!</v>
      </c>
      <c r="CR30" s="173" t="e">
        <f t="shared" si="49"/>
        <v>#REF!</v>
      </c>
      <c r="CS30" s="173" t="e">
        <f t="shared" si="49"/>
        <v>#REF!</v>
      </c>
      <c r="CT30" s="173" t="e">
        <f t="shared" si="49"/>
        <v>#REF!</v>
      </c>
      <c r="CU30" s="173" t="e">
        <f t="shared" si="49"/>
        <v>#REF!</v>
      </c>
      <c r="CV30" s="173" t="e">
        <f t="shared" si="49"/>
        <v>#REF!</v>
      </c>
      <c r="CW30" s="173" t="e">
        <f t="shared" si="49"/>
        <v>#REF!</v>
      </c>
      <c r="CX30" s="173" t="e">
        <f t="shared" si="49"/>
        <v>#REF!</v>
      </c>
      <c r="CY30" s="325" t="e">
        <f t="shared" si="36"/>
        <v>#REF!</v>
      </c>
    </row>
    <row r="31" spans="1:103" s="195" customFormat="1" ht="47.25" customHeight="1" thickBot="1" x14ac:dyDescent="0.35">
      <c r="A31" s="425">
        <v>17</v>
      </c>
      <c r="B31" s="518" t="e">
        <f>#REF!</f>
        <v>#REF!</v>
      </c>
      <c r="C31" s="1390" t="s">
        <v>3</v>
      </c>
      <c r="D31" s="1390"/>
      <c r="E31" s="333" t="s">
        <v>8</v>
      </c>
      <c r="F31" s="206" t="e">
        <v>#REF!</v>
      </c>
      <c r="G31" s="333">
        <v>14</v>
      </c>
      <c r="H31" s="206" t="e">
        <f t="shared" si="0"/>
        <v>#REF!</v>
      </c>
      <c r="I31" s="206" t="e">
        <v>#REF!</v>
      </c>
      <c r="J31" s="268" t="e">
        <f>'тарифы 2018 (1)'!J53</f>
        <v>#REF!</v>
      </c>
      <c r="K31" s="275" t="e">
        <v>#REF!</v>
      </c>
      <c r="L31" s="173">
        <f>ROUND('анализ цен ЮЛ '!L53*$L$14,2)</f>
        <v>8107</v>
      </c>
      <c r="M31" s="173">
        <f>ROUND('анализ цен ЮЛ '!M53*$L$14,2)</f>
        <v>6082.98</v>
      </c>
      <c r="N31" s="173">
        <f>ROUND('анализ цен ЮЛ '!N53*$L$14,2)</f>
        <v>8954</v>
      </c>
      <c r="O31" s="173">
        <f>ROUND('анализ цен ЮЛ '!O53*$L$14,2)</f>
        <v>8070.94</v>
      </c>
      <c r="P31" s="173">
        <f>ROUND('анализ цен ЮЛ '!P53*$L$14,2)</f>
        <v>12353</v>
      </c>
      <c r="Q31" s="173">
        <f>ROUND('анализ цен ЮЛ '!Q53*$L$14,2)</f>
        <v>6589.59</v>
      </c>
      <c r="R31" s="173">
        <f>ROUND('анализ цен ЮЛ '!R53*$L$14,2)</f>
        <v>2151.69</v>
      </c>
      <c r="S31" s="173">
        <f>ROUND('анализ цен ЮЛ '!S53*$L$14,2)</f>
        <v>10789.56</v>
      </c>
      <c r="T31" s="173">
        <f>ROUND('анализ цен ЮЛ '!T53*$L$14,2)</f>
        <v>8343</v>
      </c>
      <c r="U31" s="173">
        <f>ROUND('анализ цен ЮЛ '!U53*$L$14,2)</f>
        <v>9174</v>
      </c>
      <c r="V31" s="173">
        <f>ROUND('анализ цен ЮЛ '!V53*$L$14,2)</f>
        <v>6621</v>
      </c>
      <c r="W31" s="173">
        <f>ROUND('анализ цен ЮЛ '!W53*$L$14,2)</f>
        <v>5152.6000000000004</v>
      </c>
      <c r="X31" s="173">
        <f>ROUND('анализ цен ЮЛ '!X53*$L$14,2)</f>
        <v>5297.99</v>
      </c>
      <c r="Y31" s="173">
        <f>ROUND('анализ цен ЮЛ '!Y53*$L$14,2)</f>
        <v>1171.97</v>
      </c>
      <c r="Z31" s="173">
        <f>ROUND('анализ цен ЮЛ '!Z53*$L$14,2)</f>
        <v>6086.45</v>
      </c>
      <c r="AA31" s="173">
        <f>ROUND('анализ цен ЮЛ '!AA53*$L$14,2)</f>
        <v>8593.6200000000008</v>
      </c>
      <c r="AB31" s="173">
        <f>ROUND('анализ цен ЮЛ '!AB53*$L$14,2)</f>
        <v>7339</v>
      </c>
      <c r="AC31" s="173">
        <f>ROUND('анализ цен ЮЛ '!AC53*$L$14,2)</f>
        <v>6499.79</v>
      </c>
      <c r="AD31" s="173">
        <f>ROUND('анализ цен ЮЛ '!AD53*$L$14,2)</f>
        <v>7308.8</v>
      </c>
      <c r="AE31" s="173">
        <f>ROUND('анализ цен ЮЛ '!AE53*$L$14,2)</f>
        <v>5296.35</v>
      </c>
      <c r="AF31" s="173">
        <f>ROUND('анализ цен ЮЛ '!AF53*$L$14,2)</f>
        <v>9786.44</v>
      </c>
      <c r="AG31" s="173">
        <f>ROUND('анализ цен ЮЛ '!AG53*$L$14,2)</f>
        <v>9527</v>
      </c>
      <c r="AH31" s="173">
        <f>ROUND('анализ цен ЮЛ '!AH53*$L$14,2)</f>
        <v>12818</v>
      </c>
      <c r="AI31" s="173">
        <f>ROUND('анализ цен ЮЛ '!AI53*$L$14,2)</f>
        <v>7112</v>
      </c>
      <c r="AJ31" s="173">
        <f>ROUND('анализ цен ЮЛ '!AJ53*$L$14,2)</f>
        <v>8002</v>
      </c>
      <c r="AK31" s="173">
        <f>ROUND('анализ цен ЮЛ '!AK53*$L$14,2)</f>
        <v>1783.9</v>
      </c>
      <c r="AL31" s="173">
        <f>ROUND('анализ цен ЮЛ '!AL53*$L$14,2)</f>
        <v>4141</v>
      </c>
      <c r="AM31" s="173">
        <f>ROUND('анализ цен ЮЛ '!AM53*$L$14,2)</f>
        <v>7273</v>
      </c>
      <c r="AN31" s="173">
        <f>ROUND('анализ цен ЮЛ '!AN53*$L$14,2)</f>
        <v>10882.3</v>
      </c>
      <c r="AO31" s="325">
        <f t="shared" si="1"/>
        <v>7286.516206896551</v>
      </c>
      <c r="AP31" s="326" t="e">
        <f t="shared" si="2"/>
        <v>#REF!</v>
      </c>
      <c r="AQ31" s="346"/>
      <c r="AR31" s="343" t="e">
        <f t="shared" si="5"/>
        <v>#REF!</v>
      </c>
      <c r="AS31" s="343" t="e">
        <f t="shared" si="6"/>
        <v>#REF!</v>
      </c>
      <c r="AT31" s="343" t="e">
        <f t="shared" si="7"/>
        <v>#REF!</v>
      </c>
      <c r="AU31" s="343" t="e">
        <f t="shared" si="8"/>
        <v>#REF!</v>
      </c>
      <c r="AV31" s="343" t="e">
        <f t="shared" si="9"/>
        <v>#REF!</v>
      </c>
      <c r="AW31" s="343" t="e">
        <f t="shared" si="10"/>
        <v>#REF!</v>
      </c>
      <c r="AX31" s="343" t="e">
        <f t="shared" si="11"/>
        <v>#REF!</v>
      </c>
      <c r="AY31" s="343" t="e">
        <f t="shared" si="12"/>
        <v>#REF!</v>
      </c>
      <c r="AZ31" s="343" t="e">
        <f t="shared" si="13"/>
        <v>#REF!</v>
      </c>
      <c r="BA31" s="343" t="e">
        <f t="shared" si="14"/>
        <v>#REF!</v>
      </c>
      <c r="BB31" s="343" t="e">
        <f t="shared" si="15"/>
        <v>#REF!</v>
      </c>
      <c r="BC31" s="343" t="e">
        <f t="shared" si="16"/>
        <v>#REF!</v>
      </c>
      <c r="BD31" s="343" t="e">
        <f t="shared" si="17"/>
        <v>#REF!</v>
      </c>
      <c r="BE31" s="343" t="e">
        <f t="shared" si="18"/>
        <v>#REF!</v>
      </c>
      <c r="BF31" s="343" t="e">
        <f t="shared" si="19"/>
        <v>#REF!</v>
      </c>
      <c r="BG31" s="343" t="e">
        <f t="shared" si="20"/>
        <v>#REF!</v>
      </c>
      <c r="BH31" s="343" t="e">
        <f t="shared" si="21"/>
        <v>#REF!</v>
      </c>
      <c r="BI31" s="343" t="e">
        <f t="shared" si="22"/>
        <v>#REF!</v>
      </c>
      <c r="BJ31" s="343" t="e">
        <f t="shared" si="23"/>
        <v>#REF!</v>
      </c>
      <c r="BK31" s="343" t="e">
        <f t="shared" si="24"/>
        <v>#REF!</v>
      </c>
      <c r="BL31" s="343" t="e">
        <f t="shared" si="25"/>
        <v>#REF!</v>
      </c>
      <c r="BM31" s="343" t="e">
        <f t="shared" si="26"/>
        <v>#REF!</v>
      </c>
      <c r="BN31" s="343" t="e">
        <f t="shared" si="27"/>
        <v>#REF!</v>
      </c>
      <c r="BO31" s="343" t="e">
        <f t="shared" si="28"/>
        <v>#REF!</v>
      </c>
      <c r="BP31" s="343" t="e">
        <f t="shared" si="29"/>
        <v>#REF!</v>
      </c>
      <c r="BQ31" s="343" t="e">
        <f t="shared" si="30"/>
        <v>#REF!</v>
      </c>
      <c r="BR31" s="343" t="e">
        <f t="shared" si="31"/>
        <v>#REF!</v>
      </c>
      <c r="BS31" s="343" t="e">
        <f t="shared" si="32"/>
        <v>#REF!</v>
      </c>
      <c r="BT31" s="343" t="e">
        <f t="shared" si="33"/>
        <v>#REF!</v>
      </c>
      <c r="BU31" s="346"/>
      <c r="BV31" s="173" t="e">
        <f>L31/$J$31</f>
        <v>#REF!</v>
      </c>
      <c r="BW31" s="173" t="e">
        <f t="shared" ref="BW31:CX31" si="50">M31/$J$31</f>
        <v>#REF!</v>
      </c>
      <c r="BX31" s="173" t="e">
        <f t="shared" si="50"/>
        <v>#REF!</v>
      </c>
      <c r="BY31" s="173" t="e">
        <f t="shared" si="50"/>
        <v>#REF!</v>
      </c>
      <c r="BZ31" s="173" t="e">
        <f t="shared" si="50"/>
        <v>#REF!</v>
      </c>
      <c r="CA31" s="173" t="e">
        <f t="shared" si="50"/>
        <v>#REF!</v>
      </c>
      <c r="CB31" s="173" t="e">
        <f t="shared" si="50"/>
        <v>#REF!</v>
      </c>
      <c r="CC31" s="173" t="e">
        <f t="shared" si="50"/>
        <v>#REF!</v>
      </c>
      <c r="CD31" s="173" t="e">
        <f t="shared" si="50"/>
        <v>#REF!</v>
      </c>
      <c r="CE31" s="173" t="e">
        <f t="shared" si="50"/>
        <v>#REF!</v>
      </c>
      <c r="CF31" s="173" t="e">
        <f t="shared" si="50"/>
        <v>#REF!</v>
      </c>
      <c r="CG31" s="173" t="e">
        <f t="shared" si="50"/>
        <v>#REF!</v>
      </c>
      <c r="CH31" s="173" t="e">
        <f t="shared" si="50"/>
        <v>#REF!</v>
      </c>
      <c r="CI31" s="173" t="e">
        <f t="shared" si="50"/>
        <v>#REF!</v>
      </c>
      <c r="CJ31" s="173" t="e">
        <f t="shared" si="50"/>
        <v>#REF!</v>
      </c>
      <c r="CK31" s="173" t="e">
        <f t="shared" si="50"/>
        <v>#REF!</v>
      </c>
      <c r="CL31" s="173" t="e">
        <f t="shared" si="50"/>
        <v>#REF!</v>
      </c>
      <c r="CM31" s="173" t="e">
        <f t="shared" si="50"/>
        <v>#REF!</v>
      </c>
      <c r="CN31" s="173" t="e">
        <f t="shared" si="50"/>
        <v>#REF!</v>
      </c>
      <c r="CO31" s="173" t="e">
        <f t="shared" si="50"/>
        <v>#REF!</v>
      </c>
      <c r="CP31" s="173" t="e">
        <f t="shared" si="50"/>
        <v>#REF!</v>
      </c>
      <c r="CQ31" s="173" t="e">
        <f t="shared" si="50"/>
        <v>#REF!</v>
      </c>
      <c r="CR31" s="173" t="e">
        <f t="shared" si="50"/>
        <v>#REF!</v>
      </c>
      <c r="CS31" s="173" t="e">
        <f t="shared" si="50"/>
        <v>#REF!</v>
      </c>
      <c r="CT31" s="173" t="e">
        <f t="shared" si="50"/>
        <v>#REF!</v>
      </c>
      <c r="CU31" s="173" t="e">
        <f t="shared" si="50"/>
        <v>#REF!</v>
      </c>
      <c r="CV31" s="173" t="e">
        <f t="shared" si="50"/>
        <v>#REF!</v>
      </c>
      <c r="CW31" s="173" t="e">
        <f t="shared" si="50"/>
        <v>#REF!</v>
      </c>
      <c r="CX31" s="173" t="e">
        <f t="shared" si="50"/>
        <v>#REF!</v>
      </c>
      <c r="CY31" s="325" t="e">
        <f t="shared" si="36"/>
        <v>#REF!</v>
      </c>
    </row>
    <row r="32" spans="1:103" s="195" customFormat="1" ht="47.25" customHeight="1" thickBot="1" x14ac:dyDescent="0.35">
      <c r="A32" s="14">
        <v>18</v>
      </c>
      <c r="B32" s="514" t="e">
        <f>#REF!</f>
        <v>#REF!</v>
      </c>
      <c r="C32" s="1383" t="s">
        <v>3</v>
      </c>
      <c r="D32" s="1383"/>
      <c r="E32" s="334" t="s">
        <v>384</v>
      </c>
      <c r="F32" s="222" t="e">
        <v>#REF!</v>
      </c>
      <c r="G32" s="334">
        <v>1.5</v>
      </c>
      <c r="H32" s="222" t="e">
        <f t="shared" si="0"/>
        <v>#REF!</v>
      </c>
      <c r="I32" s="222" t="e">
        <v>#REF!</v>
      </c>
      <c r="J32" s="268" t="e">
        <f>'тарифы 2018 (1)'!J54</f>
        <v>#REF!</v>
      </c>
      <c r="K32" s="279" t="e">
        <v>#REF!</v>
      </c>
      <c r="L32" s="173">
        <f>ROUND('анализ цен ЮЛ '!L54*$L$14,2)</f>
        <v>1072</v>
      </c>
      <c r="M32" s="173">
        <f>ROUND('анализ цен ЮЛ '!M54*$L$14,2)</f>
        <v>654.03</v>
      </c>
      <c r="N32" s="173">
        <f>ROUND('анализ цен ЮЛ '!N54*$L$14,2)</f>
        <v>1238</v>
      </c>
      <c r="O32" s="173">
        <f>ROUND('анализ цен ЮЛ '!O54*$L$14,2)</f>
        <v>1072.6099999999999</v>
      </c>
      <c r="P32" s="173">
        <f>ROUND('анализ цен ЮЛ '!P54*$L$14,2)</f>
        <v>1324</v>
      </c>
      <c r="Q32" s="173">
        <f>ROUND('анализ цен ЮЛ '!Q54*$L$14,2)</f>
        <v>809.01</v>
      </c>
      <c r="R32" s="173">
        <f>ROUND('анализ цен ЮЛ '!R54*$L$14,2)</f>
        <v>2151.69</v>
      </c>
      <c r="S32" s="173">
        <f>ROUND('анализ цен ЮЛ '!S54*$L$14,2)</f>
        <v>1627.37</v>
      </c>
      <c r="T32" s="173">
        <f>ROUND('анализ цен ЮЛ '!T54*$L$14,2)</f>
        <v>1121</v>
      </c>
      <c r="U32" s="173">
        <f>ROUND('анализ цен ЮЛ '!U54*$L$14,2)</f>
        <v>809</v>
      </c>
      <c r="V32" s="173">
        <f>ROUND('анализ цен ЮЛ '!V54*$L$14,2)</f>
        <v>1108</v>
      </c>
      <c r="W32" s="173">
        <f>ROUND('анализ цен ЮЛ '!W54*$L$14,2)</f>
        <v>907.93</v>
      </c>
      <c r="X32" s="173">
        <f>ROUND('анализ цен ЮЛ '!X54*$L$14,2)</f>
        <v>645.38</v>
      </c>
      <c r="Y32" s="173">
        <f>ROUND('анализ цен ЮЛ '!Y54*$L$14,2)</f>
        <v>1171.97</v>
      </c>
      <c r="Z32" s="173">
        <f>ROUND('анализ цен ЮЛ '!Z54*$L$14,2)</f>
        <v>834.46</v>
      </c>
      <c r="AA32" s="173">
        <f>ROUND('анализ цен ЮЛ '!AA54*$L$14,2)</f>
        <v>1133.44</v>
      </c>
      <c r="AB32" s="173">
        <f>ROUND('анализ цен ЮЛ '!AB54*$L$14,2)</f>
        <v>813</v>
      </c>
      <c r="AC32" s="173">
        <f>ROUND('анализ цен ЮЛ '!AC54*$L$14,2)</f>
        <v>815.04</v>
      </c>
      <c r="AD32" s="173">
        <f>ROUND('анализ цен ЮЛ '!AD54*$L$14,2)</f>
        <v>1004.8</v>
      </c>
      <c r="AE32" s="173">
        <f>ROUND('анализ цен ЮЛ '!AE54*$L$14,2)</f>
        <v>893.79</v>
      </c>
      <c r="AF32" s="173">
        <f>ROUND('анализ цен ЮЛ '!AF54*$L$14,2)</f>
        <v>1233.05</v>
      </c>
      <c r="AG32" s="173">
        <f>ROUND('анализ цен ЮЛ '!AG54*$L$14,2)</f>
        <v>1337</v>
      </c>
      <c r="AH32" s="173">
        <f>ROUND('анализ цен ЮЛ '!AH54*$L$14,2)</f>
        <v>1331</v>
      </c>
      <c r="AI32" s="173">
        <f>ROUND('анализ цен ЮЛ '!AI54*$L$14,2)</f>
        <v>752</v>
      </c>
      <c r="AJ32" s="173">
        <f>ROUND('анализ цен ЮЛ '!AJ54*$L$14,2)</f>
        <v>1154</v>
      </c>
      <c r="AK32" s="173">
        <f>ROUND('анализ цен ЮЛ '!AK54*$L$14,2)</f>
        <v>233.05</v>
      </c>
      <c r="AL32" s="173">
        <f>ROUND('анализ цен ЮЛ '!AL54*$L$14,2)</f>
        <v>457</v>
      </c>
      <c r="AM32" s="173">
        <f>ROUND('анализ цен ЮЛ '!AM54*$L$14,2)</f>
        <v>1104</v>
      </c>
      <c r="AN32" s="173">
        <f>ROUND('анализ цен ЮЛ '!AN54*$L$14,2)</f>
        <v>1702.8</v>
      </c>
      <c r="AO32" s="325">
        <f t="shared" si="1"/>
        <v>1052.0834482758619</v>
      </c>
      <c r="AP32" s="326" t="e">
        <f t="shared" si="2"/>
        <v>#REF!</v>
      </c>
      <c r="AQ32" s="346"/>
      <c r="AR32" s="343" t="e">
        <f t="shared" si="5"/>
        <v>#REF!</v>
      </c>
      <c r="AS32" s="343" t="e">
        <f t="shared" si="6"/>
        <v>#REF!</v>
      </c>
      <c r="AT32" s="343" t="e">
        <f t="shared" si="7"/>
        <v>#REF!</v>
      </c>
      <c r="AU32" s="343" t="e">
        <f t="shared" si="8"/>
        <v>#REF!</v>
      </c>
      <c r="AV32" s="343" t="e">
        <f t="shared" si="9"/>
        <v>#REF!</v>
      </c>
      <c r="AW32" s="343" t="e">
        <f t="shared" si="10"/>
        <v>#REF!</v>
      </c>
      <c r="AX32" s="343" t="e">
        <f t="shared" si="11"/>
        <v>#REF!</v>
      </c>
      <c r="AY32" s="343" t="e">
        <f t="shared" si="12"/>
        <v>#REF!</v>
      </c>
      <c r="AZ32" s="343" t="e">
        <f t="shared" si="13"/>
        <v>#REF!</v>
      </c>
      <c r="BA32" s="343" t="e">
        <f t="shared" si="14"/>
        <v>#REF!</v>
      </c>
      <c r="BB32" s="343" t="e">
        <f t="shared" si="15"/>
        <v>#REF!</v>
      </c>
      <c r="BC32" s="343" t="e">
        <f t="shared" si="16"/>
        <v>#REF!</v>
      </c>
      <c r="BD32" s="343" t="e">
        <f t="shared" si="17"/>
        <v>#REF!</v>
      </c>
      <c r="BE32" s="343" t="e">
        <f t="shared" si="18"/>
        <v>#REF!</v>
      </c>
      <c r="BF32" s="343" t="e">
        <f t="shared" si="19"/>
        <v>#REF!</v>
      </c>
      <c r="BG32" s="343" t="e">
        <f t="shared" si="20"/>
        <v>#REF!</v>
      </c>
      <c r="BH32" s="343" t="e">
        <f t="shared" si="21"/>
        <v>#REF!</v>
      </c>
      <c r="BI32" s="343" t="e">
        <f t="shared" si="22"/>
        <v>#REF!</v>
      </c>
      <c r="BJ32" s="343" t="e">
        <f t="shared" si="23"/>
        <v>#REF!</v>
      </c>
      <c r="BK32" s="343" t="e">
        <f t="shared" si="24"/>
        <v>#REF!</v>
      </c>
      <c r="BL32" s="343" t="e">
        <f t="shared" si="25"/>
        <v>#REF!</v>
      </c>
      <c r="BM32" s="343" t="e">
        <f t="shared" si="26"/>
        <v>#REF!</v>
      </c>
      <c r="BN32" s="343" t="e">
        <f t="shared" si="27"/>
        <v>#REF!</v>
      </c>
      <c r="BO32" s="343" t="e">
        <f t="shared" si="28"/>
        <v>#REF!</v>
      </c>
      <c r="BP32" s="343" t="e">
        <f t="shared" si="29"/>
        <v>#REF!</v>
      </c>
      <c r="BQ32" s="343" t="e">
        <f t="shared" si="30"/>
        <v>#REF!</v>
      </c>
      <c r="BR32" s="343" t="e">
        <f t="shared" si="31"/>
        <v>#REF!</v>
      </c>
      <c r="BS32" s="343" t="e">
        <f t="shared" si="32"/>
        <v>#REF!</v>
      </c>
      <c r="BT32" s="343" t="e">
        <f t="shared" si="33"/>
        <v>#REF!</v>
      </c>
      <c r="BU32" s="346"/>
      <c r="BV32" s="173" t="e">
        <f>L32/$J$32</f>
        <v>#REF!</v>
      </c>
      <c r="BW32" s="173" t="e">
        <f t="shared" ref="BW32:CX32" si="51">M32/$J$32</f>
        <v>#REF!</v>
      </c>
      <c r="BX32" s="173" t="e">
        <f t="shared" si="51"/>
        <v>#REF!</v>
      </c>
      <c r="BY32" s="173" t="e">
        <f t="shared" si="51"/>
        <v>#REF!</v>
      </c>
      <c r="BZ32" s="173" t="e">
        <f t="shared" si="51"/>
        <v>#REF!</v>
      </c>
      <c r="CA32" s="173" t="e">
        <f t="shared" si="51"/>
        <v>#REF!</v>
      </c>
      <c r="CB32" s="173" t="e">
        <f t="shared" si="51"/>
        <v>#REF!</v>
      </c>
      <c r="CC32" s="173" t="e">
        <f t="shared" si="51"/>
        <v>#REF!</v>
      </c>
      <c r="CD32" s="173" t="e">
        <f t="shared" si="51"/>
        <v>#REF!</v>
      </c>
      <c r="CE32" s="173" t="e">
        <f t="shared" si="51"/>
        <v>#REF!</v>
      </c>
      <c r="CF32" s="173" t="e">
        <f t="shared" si="51"/>
        <v>#REF!</v>
      </c>
      <c r="CG32" s="173" t="e">
        <f t="shared" si="51"/>
        <v>#REF!</v>
      </c>
      <c r="CH32" s="173" t="e">
        <f t="shared" si="51"/>
        <v>#REF!</v>
      </c>
      <c r="CI32" s="173" t="e">
        <f t="shared" si="51"/>
        <v>#REF!</v>
      </c>
      <c r="CJ32" s="173" t="e">
        <f t="shared" si="51"/>
        <v>#REF!</v>
      </c>
      <c r="CK32" s="173" t="e">
        <f t="shared" si="51"/>
        <v>#REF!</v>
      </c>
      <c r="CL32" s="173" t="e">
        <f t="shared" si="51"/>
        <v>#REF!</v>
      </c>
      <c r="CM32" s="173" t="e">
        <f t="shared" si="51"/>
        <v>#REF!</v>
      </c>
      <c r="CN32" s="173" t="e">
        <f t="shared" si="51"/>
        <v>#REF!</v>
      </c>
      <c r="CO32" s="173" t="e">
        <f t="shared" si="51"/>
        <v>#REF!</v>
      </c>
      <c r="CP32" s="173" t="e">
        <f t="shared" si="51"/>
        <v>#REF!</v>
      </c>
      <c r="CQ32" s="173" t="e">
        <f t="shared" si="51"/>
        <v>#REF!</v>
      </c>
      <c r="CR32" s="173" t="e">
        <f t="shared" si="51"/>
        <v>#REF!</v>
      </c>
      <c r="CS32" s="173" t="e">
        <f t="shared" si="51"/>
        <v>#REF!</v>
      </c>
      <c r="CT32" s="173" t="e">
        <f t="shared" si="51"/>
        <v>#REF!</v>
      </c>
      <c r="CU32" s="173" t="e">
        <f t="shared" si="51"/>
        <v>#REF!</v>
      </c>
      <c r="CV32" s="173" t="e">
        <f t="shared" si="51"/>
        <v>#REF!</v>
      </c>
      <c r="CW32" s="173" t="e">
        <f t="shared" si="51"/>
        <v>#REF!</v>
      </c>
      <c r="CX32" s="173" t="e">
        <f t="shared" si="51"/>
        <v>#REF!</v>
      </c>
      <c r="CY32" s="325" t="e">
        <f t="shared" si="36"/>
        <v>#REF!</v>
      </c>
    </row>
    <row r="33" spans="1:103" s="195" customFormat="1" ht="47.25" customHeight="1" thickBot="1" x14ac:dyDescent="0.35">
      <c r="A33" s="306">
        <v>19</v>
      </c>
      <c r="B33" s="516" t="e">
        <f>#REF!</f>
        <v>#REF!</v>
      </c>
      <c r="C33" s="1156" t="s">
        <v>3</v>
      </c>
      <c r="D33" s="1156"/>
      <c r="E33" s="337" t="s">
        <v>382</v>
      </c>
      <c r="F33" s="224" t="e">
        <v>#REF!</v>
      </c>
      <c r="G33" s="337">
        <v>1.3</v>
      </c>
      <c r="H33" s="224" t="e">
        <f>F33*G33</f>
        <v>#REF!</v>
      </c>
      <c r="I33" s="206" t="e">
        <v>#REF!</v>
      </c>
      <c r="J33" s="268" t="e">
        <f>'тарифы 2018 (1)'!J55</f>
        <v>#REF!</v>
      </c>
      <c r="K33" s="275" t="e">
        <v>#REF!</v>
      </c>
      <c r="L33" s="173">
        <f>ROUND('анализ цен ЮЛ '!L55*$L$14,2)</f>
        <v>659</v>
      </c>
      <c r="M33" s="173">
        <f>ROUND('анализ цен ЮЛ '!M55*$L$14,2)</f>
        <v>495.3</v>
      </c>
      <c r="N33" s="173">
        <f>ROUND('анализ цен ЮЛ '!N55*$L$14,2)</f>
        <v>738</v>
      </c>
      <c r="O33" s="173">
        <f>ROUND('анализ цен ЮЛ '!O55*$L$14,2)</f>
        <v>653.22</v>
      </c>
      <c r="P33" s="173">
        <f>ROUND('анализ цен ЮЛ '!P55*$L$14,2)</f>
        <v>1147</v>
      </c>
      <c r="Q33" s="173">
        <f>ROUND('анализ цен ЮЛ '!Q55*$L$14,2)</f>
        <v>466.28</v>
      </c>
      <c r="R33" s="173">
        <f>ROUND('анализ цен ЮЛ '!R55*$L$14,2)</f>
        <v>1141.53</v>
      </c>
      <c r="S33" s="173">
        <f>ROUND('анализ цен ЮЛ '!S55*$L$14,2)</f>
        <v>902.18</v>
      </c>
      <c r="T33" s="173">
        <f>ROUND('анализ цен ЮЛ '!T55*$L$14,2)</f>
        <v>664</v>
      </c>
      <c r="U33" s="173">
        <f>ROUND('анализ цен ЮЛ '!U55*$L$14,2)</f>
        <v>742</v>
      </c>
      <c r="V33" s="173">
        <f>ROUND('анализ цен ЮЛ '!V55*$L$14,2)</f>
        <v>582</v>
      </c>
      <c r="W33" s="173">
        <f>ROUND('анализ цен ЮЛ '!W55*$L$14,2)</f>
        <v>428.86</v>
      </c>
      <c r="X33" s="173">
        <f>ROUND('анализ цен ЮЛ '!X55*$L$14,2)</f>
        <v>435.14</v>
      </c>
      <c r="Y33" s="173">
        <f>ROUND('анализ цен ЮЛ '!Y55*$L$14,2)</f>
        <v>423.2</v>
      </c>
      <c r="Z33" s="173">
        <f>ROUND('анализ цен ЮЛ '!Z55*$L$14,2)</f>
        <v>565.16999999999996</v>
      </c>
      <c r="AA33" s="173">
        <f>ROUND('анализ цен ЮЛ '!AA55*$L$14,2)</f>
        <v>618.04999999999995</v>
      </c>
      <c r="AB33" s="173">
        <f>ROUND('анализ цен ЮЛ '!AB55*$L$14,2)</f>
        <v>594</v>
      </c>
      <c r="AC33" s="173">
        <f>ROUND('анализ цен ЮЛ '!AC55*$L$14,2)</f>
        <v>564.99</v>
      </c>
      <c r="AD33" s="173">
        <f>ROUND('анализ цен ЮЛ '!AD55*$L$14,2)</f>
        <v>678.4</v>
      </c>
      <c r="AE33" s="173">
        <f>ROUND('анализ цен ЮЛ '!AE55*$L$14,2)</f>
        <v>473.43</v>
      </c>
      <c r="AF33" s="173">
        <f>ROUND('анализ цен ЮЛ '!AF55*$L$14,2)</f>
        <v>669.49</v>
      </c>
      <c r="AG33" s="173">
        <f>ROUND('анализ цен ЮЛ '!AG55*$L$14,2)</f>
        <v>797</v>
      </c>
      <c r="AH33" s="173">
        <f>ROUND('анализ цен ЮЛ '!AH55*$L$14,2)</f>
        <v>1037</v>
      </c>
      <c r="AI33" s="173">
        <f>ROUND('анализ цен ЮЛ '!AI55*$L$14,2)</f>
        <v>577</v>
      </c>
      <c r="AJ33" s="173">
        <f>ROUND('анализ цен ЮЛ '!AJ55*$L$14,2)</f>
        <v>651</v>
      </c>
      <c r="AK33" s="173">
        <f>ROUND('анализ цен ЮЛ '!AK55*$L$14,2)</f>
        <v>412.71</v>
      </c>
      <c r="AL33" s="173">
        <f>ROUND('анализ цен ЮЛ '!AL55*$L$14,2)</f>
        <v>385</v>
      </c>
      <c r="AM33" s="173">
        <f>ROUND('анализ цен ЮЛ '!AM55*$L$14,2)</f>
        <v>630</v>
      </c>
      <c r="AN33" s="173">
        <f>ROUND('анализ цен ЮЛ '!AN55*$L$14,2)</f>
        <v>918.5</v>
      </c>
      <c r="AO33" s="325">
        <f t="shared" si="1"/>
        <v>656.87758620689647</v>
      </c>
      <c r="AP33" s="326" t="e">
        <f t="shared" si="2"/>
        <v>#REF!</v>
      </c>
      <c r="AQ33" s="346"/>
      <c r="AR33" s="343" t="e">
        <f t="shared" si="5"/>
        <v>#REF!</v>
      </c>
      <c r="AS33" s="343" t="e">
        <f t="shared" si="6"/>
        <v>#REF!</v>
      </c>
      <c r="AT33" s="343" t="e">
        <f t="shared" si="7"/>
        <v>#REF!</v>
      </c>
      <c r="AU33" s="343" t="e">
        <f t="shared" si="8"/>
        <v>#REF!</v>
      </c>
      <c r="AV33" s="343" t="e">
        <f t="shared" si="9"/>
        <v>#REF!</v>
      </c>
      <c r="AW33" s="343" t="e">
        <f t="shared" si="10"/>
        <v>#REF!</v>
      </c>
      <c r="AX33" s="343" t="e">
        <f t="shared" si="11"/>
        <v>#REF!</v>
      </c>
      <c r="AY33" s="343" t="e">
        <f t="shared" si="12"/>
        <v>#REF!</v>
      </c>
      <c r="AZ33" s="343" t="e">
        <f t="shared" si="13"/>
        <v>#REF!</v>
      </c>
      <c r="BA33" s="343" t="e">
        <f t="shared" si="14"/>
        <v>#REF!</v>
      </c>
      <c r="BB33" s="343" t="e">
        <f t="shared" si="15"/>
        <v>#REF!</v>
      </c>
      <c r="BC33" s="343" t="e">
        <f t="shared" si="16"/>
        <v>#REF!</v>
      </c>
      <c r="BD33" s="343" t="e">
        <f t="shared" si="17"/>
        <v>#REF!</v>
      </c>
      <c r="BE33" s="343" t="e">
        <f t="shared" si="18"/>
        <v>#REF!</v>
      </c>
      <c r="BF33" s="343" t="e">
        <f t="shared" si="19"/>
        <v>#REF!</v>
      </c>
      <c r="BG33" s="343" t="e">
        <f t="shared" si="20"/>
        <v>#REF!</v>
      </c>
      <c r="BH33" s="343" t="e">
        <f t="shared" si="21"/>
        <v>#REF!</v>
      </c>
      <c r="BI33" s="343" t="e">
        <f t="shared" si="22"/>
        <v>#REF!</v>
      </c>
      <c r="BJ33" s="343" t="e">
        <f t="shared" si="23"/>
        <v>#REF!</v>
      </c>
      <c r="BK33" s="343" t="e">
        <f t="shared" si="24"/>
        <v>#REF!</v>
      </c>
      <c r="BL33" s="343" t="e">
        <f t="shared" si="25"/>
        <v>#REF!</v>
      </c>
      <c r="BM33" s="343" t="e">
        <f t="shared" si="26"/>
        <v>#REF!</v>
      </c>
      <c r="BN33" s="343" t="e">
        <f t="shared" si="27"/>
        <v>#REF!</v>
      </c>
      <c r="BO33" s="343" t="e">
        <f t="shared" si="28"/>
        <v>#REF!</v>
      </c>
      <c r="BP33" s="343" t="e">
        <f t="shared" si="29"/>
        <v>#REF!</v>
      </c>
      <c r="BQ33" s="343" t="e">
        <f t="shared" si="30"/>
        <v>#REF!</v>
      </c>
      <c r="BR33" s="343" t="e">
        <f t="shared" si="31"/>
        <v>#REF!</v>
      </c>
      <c r="BS33" s="343" t="e">
        <f t="shared" si="32"/>
        <v>#REF!</v>
      </c>
      <c r="BT33" s="343" t="e">
        <f t="shared" si="33"/>
        <v>#REF!</v>
      </c>
      <c r="BU33" s="346"/>
      <c r="BV33" s="173" t="e">
        <f>L33/$J$33</f>
        <v>#REF!</v>
      </c>
      <c r="BW33" s="173" t="e">
        <f t="shared" ref="BW33:CX33" si="52">M33/$J$33</f>
        <v>#REF!</v>
      </c>
      <c r="BX33" s="173" t="e">
        <f t="shared" si="52"/>
        <v>#REF!</v>
      </c>
      <c r="BY33" s="173" t="e">
        <f t="shared" si="52"/>
        <v>#REF!</v>
      </c>
      <c r="BZ33" s="173" t="e">
        <f t="shared" si="52"/>
        <v>#REF!</v>
      </c>
      <c r="CA33" s="173" t="e">
        <f t="shared" si="52"/>
        <v>#REF!</v>
      </c>
      <c r="CB33" s="173" t="e">
        <f t="shared" si="52"/>
        <v>#REF!</v>
      </c>
      <c r="CC33" s="173" t="e">
        <f t="shared" si="52"/>
        <v>#REF!</v>
      </c>
      <c r="CD33" s="173" t="e">
        <f t="shared" si="52"/>
        <v>#REF!</v>
      </c>
      <c r="CE33" s="173" t="e">
        <f t="shared" si="52"/>
        <v>#REF!</v>
      </c>
      <c r="CF33" s="173" t="e">
        <f t="shared" si="52"/>
        <v>#REF!</v>
      </c>
      <c r="CG33" s="173" t="e">
        <f t="shared" si="52"/>
        <v>#REF!</v>
      </c>
      <c r="CH33" s="173" t="e">
        <f t="shared" si="52"/>
        <v>#REF!</v>
      </c>
      <c r="CI33" s="173" t="e">
        <f t="shared" si="52"/>
        <v>#REF!</v>
      </c>
      <c r="CJ33" s="173" t="e">
        <f t="shared" si="52"/>
        <v>#REF!</v>
      </c>
      <c r="CK33" s="173" t="e">
        <f t="shared" si="52"/>
        <v>#REF!</v>
      </c>
      <c r="CL33" s="173" t="e">
        <f t="shared" si="52"/>
        <v>#REF!</v>
      </c>
      <c r="CM33" s="173" t="e">
        <f t="shared" si="52"/>
        <v>#REF!</v>
      </c>
      <c r="CN33" s="173" t="e">
        <f t="shared" si="52"/>
        <v>#REF!</v>
      </c>
      <c r="CO33" s="173" t="e">
        <f t="shared" si="52"/>
        <v>#REF!</v>
      </c>
      <c r="CP33" s="173" t="e">
        <f t="shared" si="52"/>
        <v>#REF!</v>
      </c>
      <c r="CQ33" s="173" t="e">
        <f t="shared" si="52"/>
        <v>#REF!</v>
      </c>
      <c r="CR33" s="173" t="e">
        <f t="shared" si="52"/>
        <v>#REF!</v>
      </c>
      <c r="CS33" s="173" t="e">
        <f t="shared" si="52"/>
        <v>#REF!</v>
      </c>
      <c r="CT33" s="173" t="e">
        <f t="shared" si="52"/>
        <v>#REF!</v>
      </c>
      <c r="CU33" s="173" t="e">
        <f t="shared" si="52"/>
        <v>#REF!</v>
      </c>
      <c r="CV33" s="173" t="e">
        <f t="shared" si="52"/>
        <v>#REF!</v>
      </c>
      <c r="CW33" s="173" t="e">
        <f t="shared" si="52"/>
        <v>#REF!</v>
      </c>
      <c r="CX33" s="173" t="e">
        <f t="shared" si="52"/>
        <v>#REF!</v>
      </c>
      <c r="CY33" s="325" t="e">
        <f t="shared" si="36"/>
        <v>#REF!</v>
      </c>
    </row>
    <row r="34" spans="1:103" s="195" customFormat="1" ht="47.25" customHeight="1" thickBot="1" x14ac:dyDescent="0.35">
      <c r="A34" s="304">
        <v>20</v>
      </c>
      <c r="B34" s="515" t="e">
        <f>#REF!</f>
        <v>#REF!</v>
      </c>
      <c r="C34" s="1172" t="s">
        <v>3</v>
      </c>
      <c r="D34" s="1172"/>
      <c r="E34" s="336" t="s">
        <v>379</v>
      </c>
      <c r="F34" s="228" t="e">
        <v>#REF!</v>
      </c>
      <c r="G34" s="336">
        <v>1.08</v>
      </c>
      <c r="H34" s="228" t="e">
        <f t="shared" si="0"/>
        <v>#REF!</v>
      </c>
      <c r="I34" s="222" t="e">
        <v>#REF!</v>
      </c>
      <c r="J34" s="268" t="e">
        <f>'тарифы 2018 (1)'!J56</f>
        <v>#REF!</v>
      </c>
      <c r="K34" s="279" t="e">
        <v>#REF!</v>
      </c>
      <c r="L34" s="173">
        <f>ROUND('анализ цен ЮЛ '!L56*$L$14,2)</f>
        <v>489</v>
      </c>
      <c r="M34" s="173">
        <f>ROUND('анализ цен ЮЛ '!M56*$L$14,2)</f>
        <v>385.69</v>
      </c>
      <c r="N34" s="173">
        <f>ROUND('анализ цен ЮЛ '!N56*$L$14,2)</f>
        <v>568</v>
      </c>
      <c r="O34" s="173">
        <f>ROUND('анализ цен ЮЛ '!O56*$L$14,2)</f>
        <v>482.69</v>
      </c>
      <c r="P34" s="173">
        <f>ROUND('анализ цен ЮЛ '!P56*$L$14,2)</f>
        <v>953</v>
      </c>
      <c r="Q34" s="173">
        <f>ROUND('анализ цен ЮЛ '!Q56*$L$14,2)</f>
        <v>393.55</v>
      </c>
      <c r="R34" s="173">
        <f>ROUND('анализ цен ЮЛ '!R56*$L$14,2)</f>
        <v>849.15</v>
      </c>
      <c r="S34" s="173">
        <f>ROUND('анализ цен ЮЛ '!S56*$L$14,2)</f>
        <v>665.94</v>
      </c>
      <c r="T34" s="173">
        <f>ROUND('анализ цен ЮЛ '!T56*$L$14,2)</f>
        <v>871</v>
      </c>
      <c r="U34" s="173">
        <f>ROUND('анализ цен ЮЛ '!U56*$L$14,2)</f>
        <v>549</v>
      </c>
      <c r="V34" s="173">
        <f>ROUND('анализ цен ЮЛ '!V56*$L$14,2)</f>
        <v>465</v>
      </c>
      <c r="W34" s="173">
        <f>ROUND('анализ цен ЮЛ '!W56*$L$14,2)</f>
        <v>322.17</v>
      </c>
      <c r="X34" s="173">
        <f>ROUND('анализ цен ЮЛ '!X56*$L$14,2)</f>
        <v>327.39999999999998</v>
      </c>
      <c r="Y34" s="173">
        <f>ROUND('анализ цен ЮЛ '!Y56*$L$14,2)</f>
        <v>351.59</v>
      </c>
      <c r="Z34" s="173">
        <f>ROUND('анализ цен ЮЛ '!Z56*$L$14,2)</f>
        <v>469.53</v>
      </c>
      <c r="AA34" s="173">
        <f>ROUND('анализ цен ЮЛ '!AA56*$L$14,2)</f>
        <v>447.98</v>
      </c>
      <c r="AB34" s="173">
        <f>ROUND('анализ цен ЮЛ '!AB56*$L$14,2)</f>
        <v>440</v>
      </c>
      <c r="AC34" s="173">
        <f>ROUND('анализ цен ЮЛ '!AC56*$L$14,2)</f>
        <v>437.35</v>
      </c>
      <c r="AD34" s="173">
        <f>ROUND('анализ цен ЮЛ '!AD56*$L$14,2)</f>
        <v>563.20000000000005</v>
      </c>
      <c r="AE34" s="173">
        <f>ROUND('анализ цен ЮЛ '!AE56*$L$14,2)</f>
        <v>349.96</v>
      </c>
      <c r="AF34" s="173">
        <f>ROUND('анализ цен ЮЛ '!AF56*$L$14,2)</f>
        <v>556.78</v>
      </c>
      <c r="AG34" s="173">
        <f>ROUND('анализ цен ЮЛ '!AG56*$L$14,2)</f>
        <v>602</v>
      </c>
      <c r="AH34" s="173">
        <f>ROUND('анализ цен ЮЛ '!AH56*$L$14,2)</f>
        <v>798</v>
      </c>
      <c r="AI34" s="173">
        <f>ROUND('анализ цен ЮЛ '!AI56*$L$14,2)</f>
        <v>430</v>
      </c>
      <c r="AJ34" s="173">
        <f>ROUND('анализ цен ЮЛ '!AJ56*$L$14,2)</f>
        <v>486</v>
      </c>
      <c r="AK34" s="173">
        <f>ROUND('анализ цен ЮЛ '!AK56*$L$14,2)</f>
        <v>307.63</v>
      </c>
      <c r="AL34" s="173">
        <f>ROUND('анализ цен ЮЛ '!AL56*$L$14,2)</f>
        <v>319</v>
      </c>
      <c r="AM34" s="173">
        <f>ROUND('анализ цен ЮЛ '!AM56*$L$14,2)</f>
        <v>489</v>
      </c>
      <c r="AN34" s="173">
        <f>ROUND('анализ цен ЮЛ '!AN56*$L$14,2)</f>
        <v>718.3</v>
      </c>
      <c r="AO34" s="325">
        <f t="shared" si="1"/>
        <v>520.27275862068961</v>
      </c>
      <c r="AP34" s="326" t="e">
        <f t="shared" si="2"/>
        <v>#REF!</v>
      </c>
      <c r="AQ34" s="346"/>
      <c r="AR34" s="343" t="e">
        <f t="shared" si="5"/>
        <v>#REF!</v>
      </c>
      <c r="AS34" s="343" t="e">
        <f t="shared" si="6"/>
        <v>#REF!</v>
      </c>
      <c r="AT34" s="343" t="e">
        <f t="shared" si="7"/>
        <v>#REF!</v>
      </c>
      <c r="AU34" s="343" t="e">
        <f t="shared" si="8"/>
        <v>#REF!</v>
      </c>
      <c r="AV34" s="343" t="e">
        <f t="shared" si="9"/>
        <v>#REF!</v>
      </c>
      <c r="AW34" s="343" t="e">
        <f t="shared" si="10"/>
        <v>#REF!</v>
      </c>
      <c r="AX34" s="343" t="e">
        <f t="shared" si="11"/>
        <v>#REF!</v>
      </c>
      <c r="AY34" s="343" t="e">
        <f t="shared" si="12"/>
        <v>#REF!</v>
      </c>
      <c r="AZ34" s="343" t="e">
        <f t="shared" si="13"/>
        <v>#REF!</v>
      </c>
      <c r="BA34" s="343" t="e">
        <f t="shared" si="14"/>
        <v>#REF!</v>
      </c>
      <c r="BB34" s="343" t="e">
        <f t="shared" si="15"/>
        <v>#REF!</v>
      </c>
      <c r="BC34" s="343" t="e">
        <f t="shared" si="16"/>
        <v>#REF!</v>
      </c>
      <c r="BD34" s="343" t="e">
        <f t="shared" si="17"/>
        <v>#REF!</v>
      </c>
      <c r="BE34" s="343" t="e">
        <f t="shared" si="18"/>
        <v>#REF!</v>
      </c>
      <c r="BF34" s="343" t="e">
        <f t="shared" si="19"/>
        <v>#REF!</v>
      </c>
      <c r="BG34" s="343" t="e">
        <f t="shared" si="20"/>
        <v>#REF!</v>
      </c>
      <c r="BH34" s="343" t="e">
        <f t="shared" si="21"/>
        <v>#REF!</v>
      </c>
      <c r="BI34" s="343" t="e">
        <f t="shared" si="22"/>
        <v>#REF!</v>
      </c>
      <c r="BJ34" s="343" t="e">
        <f t="shared" si="23"/>
        <v>#REF!</v>
      </c>
      <c r="BK34" s="343" t="e">
        <f t="shared" si="24"/>
        <v>#REF!</v>
      </c>
      <c r="BL34" s="343" t="e">
        <f t="shared" si="25"/>
        <v>#REF!</v>
      </c>
      <c r="BM34" s="343" t="e">
        <f t="shared" si="26"/>
        <v>#REF!</v>
      </c>
      <c r="BN34" s="343" t="e">
        <f t="shared" si="27"/>
        <v>#REF!</v>
      </c>
      <c r="BO34" s="343" t="e">
        <f t="shared" si="28"/>
        <v>#REF!</v>
      </c>
      <c r="BP34" s="343" t="e">
        <f t="shared" si="29"/>
        <v>#REF!</v>
      </c>
      <c r="BQ34" s="343" t="e">
        <f t="shared" si="30"/>
        <v>#REF!</v>
      </c>
      <c r="BR34" s="343" t="e">
        <f t="shared" si="31"/>
        <v>#REF!</v>
      </c>
      <c r="BS34" s="343" t="e">
        <f t="shared" si="32"/>
        <v>#REF!</v>
      </c>
      <c r="BT34" s="343" t="e">
        <f t="shared" si="33"/>
        <v>#REF!</v>
      </c>
      <c r="BU34" s="346"/>
      <c r="BV34" s="173" t="e">
        <f>L34/$J$34</f>
        <v>#REF!</v>
      </c>
      <c r="BW34" s="173" t="e">
        <f t="shared" ref="BW34:CX34" si="53">M34/$J$34</f>
        <v>#REF!</v>
      </c>
      <c r="BX34" s="173" t="e">
        <f t="shared" si="53"/>
        <v>#REF!</v>
      </c>
      <c r="BY34" s="173" t="e">
        <f t="shared" si="53"/>
        <v>#REF!</v>
      </c>
      <c r="BZ34" s="173" t="e">
        <f t="shared" si="53"/>
        <v>#REF!</v>
      </c>
      <c r="CA34" s="173" t="e">
        <f t="shared" si="53"/>
        <v>#REF!</v>
      </c>
      <c r="CB34" s="173" t="e">
        <f t="shared" si="53"/>
        <v>#REF!</v>
      </c>
      <c r="CC34" s="173" t="e">
        <f t="shared" si="53"/>
        <v>#REF!</v>
      </c>
      <c r="CD34" s="173" t="e">
        <f t="shared" si="53"/>
        <v>#REF!</v>
      </c>
      <c r="CE34" s="173" t="e">
        <f t="shared" si="53"/>
        <v>#REF!</v>
      </c>
      <c r="CF34" s="173" t="e">
        <f t="shared" si="53"/>
        <v>#REF!</v>
      </c>
      <c r="CG34" s="173" t="e">
        <f t="shared" si="53"/>
        <v>#REF!</v>
      </c>
      <c r="CH34" s="173" t="e">
        <f t="shared" si="53"/>
        <v>#REF!</v>
      </c>
      <c r="CI34" s="173" t="e">
        <f t="shared" si="53"/>
        <v>#REF!</v>
      </c>
      <c r="CJ34" s="173" t="e">
        <f t="shared" si="53"/>
        <v>#REF!</v>
      </c>
      <c r="CK34" s="173" t="e">
        <f t="shared" si="53"/>
        <v>#REF!</v>
      </c>
      <c r="CL34" s="173" t="e">
        <f t="shared" si="53"/>
        <v>#REF!</v>
      </c>
      <c r="CM34" s="173" t="e">
        <f t="shared" si="53"/>
        <v>#REF!</v>
      </c>
      <c r="CN34" s="173" t="e">
        <f t="shared" si="53"/>
        <v>#REF!</v>
      </c>
      <c r="CO34" s="173" t="e">
        <f t="shared" si="53"/>
        <v>#REF!</v>
      </c>
      <c r="CP34" s="173" t="e">
        <f t="shared" si="53"/>
        <v>#REF!</v>
      </c>
      <c r="CQ34" s="173" t="e">
        <f t="shared" si="53"/>
        <v>#REF!</v>
      </c>
      <c r="CR34" s="173" t="e">
        <f t="shared" si="53"/>
        <v>#REF!</v>
      </c>
      <c r="CS34" s="173" t="e">
        <f t="shared" si="53"/>
        <v>#REF!</v>
      </c>
      <c r="CT34" s="173" t="e">
        <f t="shared" si="53"/>
        <v>#REF!</v>
      </c>
      <c r="CU34" s="173" t="e">
        <f t="shared" si="53"/>
        <v>#REF!</v>
      </c>
      <c r="CV34" s="173" t="e">
        <f t="shared" si="53"/>
        <v>#REF!</v>
      </c>
      <c r="CW34" s="173" t="e">
        <f t="shared" si="53"/>
        <v>#REF!</v>
      </c>
      <c r="CX34" s="173" t="e">
        <f t="shared" si="53"/>
        <v>#REF!</v>
      </c>
      <c r="CY34" s="325" t="e">
        <f t="shared" si="36"/>
        <v>#REF!</v>
      </c>
    </row>
    <row r="35" spans="1:103" s="195" customFormat="1" ht="47.25" customHeight="1" thickBot="1" x14ac:dyDescent="0.35">
      <c r="A35" s="425">
        <v>21</v>
      </c>
      <c r="B35" s="518" t="e">
        <f>#REF!</f>
        <v>#REF!</v>
      </c>
      <c r="C35" s="1390" t="s">
        <v>3</v>
      </c>
      <c r="D35" s="1390"/>
      <c r="E35" s="337" t="s">
        <v>382</v>
      </c>
      <c r="F35" s="224" t="e">
        <v>#REF!</v>
      </c>
      <c r="G35" s="333">
        <v>1.24</v>
      </c>
      <c r="H35" s="206" t="e">
        <f>F35*G35</f>
        <v>#REF!</v>
      </c>
      <c r="I35" s="206" t="e">
        <v>#REF!</v>
      </c>
      <c r="J35" s="268" t="e">
        <f>'тарифы 2018 (1)'!J57</f>
        <v>#REF!</v>
      </c>
      <c r="K35" s="275" t="e">
        <v>#REF!</v>
      </c>
      <c r="L35" s="173">
        <f>ROUND('анализ цен ЮЛ '!L57*$L$14,2)</f>
        <v>629</v>
      </c>
      <c r="M35" s="173">
        <f>ROUND('анализ цен ЮЛ '!M57*$L$14,2)</f>
        <v>472.44</v>
      </c>
      <c r="N35" s="173">
        <f>ROUND('анализ цен ЮЛ '!N57*$L$14,2)</f>
        <v>704</v>
      </c>
      <c r="O35" s="173">
        <f>ROUND('анализ цен ЮЛ '!O57*$L$14,2)</f>
        <v>623.07000000000005</v>
      </c>
      <c r="P35" s="173">
        <f>ROUND('анализ цен ЮЛ '!P57*$L$14,2)</f>
        <v>1094</v>
      </c>
      <c r="Q35" s="173">
        <f>ROUND('анализ цен ЮЛ '!Q57*$L$14,2)</f>
        <v>508.34</v>
      </c>
      <c r="R35" s="173">
        <f>ROUND('анализ цен ЮЛ '!R57*$L$14,2)</f>
        <v>1088.98</v>
      </c>
      <c r="S35" s="173">
        <f>ROUND('анализ цен ЮЛ '!S57*$L$14,2)</f>
        <v>860.54</v>
      </c>
      <c r="T35" s="173">
        <f>ROUND('анализ цен ЮЛ '!T57*$L$14,2)</f>
        <v>1130</v>
      </c>
      <c r="U35" s="173">
        <f>ROUND('анализ цен ЮЛ '!U57*$L$14,2)</f>
        <v>708</v>
      </c>
      <c r="V35" s="173">
        <f>ROUND('анализ цен ЮЛ '!V57*$L$14,2)</f>
        <v>555</v>
      </c>
      <c r="W35" s="173">
        <f>ROUND('анализ цен ЮЛ '!W57*$L$14,2)</f>
        <v>408.99</v>
      </c>
      <c r="X35" s="173">
        <f>ROUND('анализ цен ЮЛ '!X57*$L$14,2)</f>
        <v>415.26</v>
      </c>
      <c r="Y35" s="173">
        <f>ROUND('анализ цен ЮЛ '!Y57*$L$14,2)</f>
        <v>403.68</v>
      </c>
      <c r="Z35" s="173">
        <f>ROUND('анализ цен ЮЛ '!Z57*$L$14,2)</f>
        <v>539.09</v>
      </c>
      <c r="AA35" s="173">
        <f>ROUND('анализ цен ЮЛ '!AA57*$L$14,2)</f>
        <v>589.02</v>
      </c>
      <c r="AB35" s="173">
        <f>ROUND('анализ цен ЮЛ '!AB57*$L$14,2)</f>
        <v>567</v>
      </c>
      <c r="AC35" s="173">
        <f>ROUND('анализ цен ЮЛ '!AC57*$L$14,2)</f>
        <v>538.91999999999996</v>
      </c>
      <c r="AD35" s="173">
        <f>ROUND('анализ цен ЮЛ '!AD57*$L$14,2)</f>
        <v>648</v>
      </c>
      <c r="AE35" s="173">
        <f>ROUND('анализ цен ЮЛ '!AE57*$L$14,2)</f>
        <v>504.91</v>
      </c>
      <c r="AF35" s="173">
        <f>ROUND('анализ цен ЮЛ '!AF57*$L$14,2)</f>
        <v>720.34</v>
      </c>
      <c r="AG35" s="173">
        <f>ROUND('анализ цен ЮЛ '!AG57*$L$14,2)</f>
        <v>760</v>
      </c>
      <c r="AH35" s="173">
        <f>ROUND('анализ цен ЮЛ '!AH57*$L$14,2)</f>
        <v>989</v>
      </c>
      <c r="AI35" s="173">
        <f>ROUND('анализ цен ЮЛ '!AI57*$L$14,2)</f>
        <v>550</v>
      </c>
      <c r="AJ35" s="173">
        <f>ROUND('анализ цен ЮЛ '!AJ57*$L$14,2)</f>
        <v>621</v>
      </c>
      <c r="AK35" s="173">
        <f>ROUND('анализ цен ЮЛ '!AK57*$L$14,2)</f>
        <v>393.22</v>
      </c>
      <c r="AL35" s="173">
        <f>ROUND('анализ цен ЮЛ '!AL57*$L$14,2)</f>
        <v>367</v>
      </c>
      <c r="AM35" s="173">
        <f>ROUND('анализ цен ЮЛ '!AM57*$L$14,2)</f>
        <v>601</v>
      </c>
      <c r="AN35" s="173">
        <f>ROUND('анализ цен ЮЛ '!AN57*$L$14,2)</f>
        <v>876.7</v>
      </c>
      <c r="AO35" s="325">
        <f t="shared" si="1"/>
        <v>650.56896551724151</v>
      </c>
      <c r="AP35" s="326" t="e">
        <f t="shared" si="2"/>
        <v>#REF!</v>
      </c>
      <c r="AQ35" s="346"/>
      <c r="AR35" s="343" t="e">
        <f t="shared" si="5"/>
        <v>#REF!</v>
      </c>
      <c r="AS35" s="343" t="e">
        <f t="shared" si="6"/>
        <v>#REF!</v>
      </c>
      <c r="AT35" s="343" t="e">
        <f t="shared" si="7"/>
        <v>#REF!</v>
      </c>
      <c r="AU35" s="343" t="e">
        <f t="shared" si="8"/>
        <v>#REF!</v>
      </c>
      <c r="AV35" s="343" t="e">
        <f t="shared" si="9"/>
        <v>#REF!</v>
      </c>
      <c r="AW35" s="343" t="e">
        <f t="shared" si="10"/>
        <v>#REF!</v>
      </c>
      <c r="AX35" s="343" t="e">
        <f t="shared" si="11"/>
        <v>#REF!</v>
      </c>
      <c r="AY35" s="343" t="e">
        <f t="shared" si="12"/>
        <v>#REF!</v>
      </c>
      <c r="AZ35" s="343" t="e">
        <f t="shared" si="13"/>
        <v>#REF!</v>
      </c>
      <c r="BA35" s="343" t="e">
        <f t="shared" si="14"/>
        <v>#REF!</v>
      </c>
      <c r="BB35" s="343" t="e">
        <f t="shared" si="15"/>
        <v>#REF!</v>
      </c>
      <c r="BC35" s="343" t="e">
        <f t="shared" si="16"/>
        <v>#REF!</v>
      </c>
      <c r="BD35" s="343" t="e">
        <f t="shared" si="17"/>
        <v>#REF!</v>
      </c>
      <c r="BE35" s="343" t="e">
        <f t="shared" si="18"/>
        <v>#REF!</v>
      </c>
      <c r="BF35" s="343" t="e">
        <f t="shared" si="19"/>
        <v>#REF!</v>
      </c>
      <c r="BG35" s="343" t="e">
        <f t="shared" si="20"/>
        <v>#REF!</v>
      </c>
      <c r="BH35" s="343" t="e">
        <f t="shared" si="21"/>
        <v>#REF!</v>
      </c>
      <c r="BI35" s="343" t="e">
        <f t="shared" si="22"/>
        <v>#REF!</v>
      </c>
      <c r="BJ35" s="343" t="e">
        <f t="shared" si="23"/>
        <v>#REF!</v>
      </c>
      <c r="BK35" s="343" t="e">
        <f t="shared" si="24"/>
        <v>#REF!</v>
      </c>
      <c r="BL35" s="343" t="e">
        <f t="shared" si="25"/>
        <v>#REF!</v>
      </c>
      <c r="BM35" s="343" t="e">
        <f t="shared" si="26"/>
        <v>#REF!</v>
      </c>
      <c r="BN35" s="343" t="e">
        <f t="shared" si="27"/>
        <v>#REF!</v>
      </c>
      <c r="BO35" s="343" t="e">
        <f t="shared" si="28"/>
        <v>#REF!</v>
      </c>
      <c r="BP35" s="343" t="e">
        <f t="shared" si="29"/>
        <v>#REF!</v>
      </c>
      <c r="BQ35" s="343" t="e">
        <f t="shared" si="30"/>
        <v>#REF!</v>
      </c>
      <c r="BR35" s="343" t="e">
        <f t="shared" si="31"/>
        <v>#REF!</v>
      </c>
      <c r="BS35" s="343" t="e">
        <f t="shared" si="32"/>
        <v>#REF!</v>
      </c>
      <c r="BT35" s="343" t="e">
        <f t="shared" si="33"/>
        <v>#REF!</v>
      </c>
      <c r="BU35" s="346"/>
      <c r="BV35" s="173" t="e">
        <f>L35/$J$35</f>
        <v>#REF!</v>
      </c>
      <c r="BW35" s="173" t="e">
        <f t="shared" ref="BW35:CX35" si="54">M35/$J$35</f>
        <v>#REF!</v>
      </c>
      <c r="BX35" s="173" t="e">
        <f t="shared" si="54"/>
        <v>#REF!</v>
      </c>
      <c r="BY35" s="173" t="e">
        <f t="shared" si="54"/>
        <v>#REF!</v>
      </c>
      <c r="BZ35" s="173" t="e">
        <f t="shared" si="54"/>
        <v>#REF!</v>
      </c>
      <c r="CA35" s="173" t="e">
        <f t="shared" si="54"/>
        <v>#REF!</v>
      </c>
      <c r="CB35" s="173" t="e">
        <f t="shared" si="54"/>
        <v>#REF!</v>
      </c>
      <c r="CC35" s="173" t="e">
        <f t="shared" si="54"/>
        <v>#REF!</v>
      </c>
      <c r="CD35" s="173" t="e">
        <f t="shared" si="54"/>
        <v>#REF!</v>
      </c>
      <c r="CE35" s="173" t="e">
        <f t="shared" si="54"/>
        <v>#REF!</v>
      </c>
      <c r="CF35" s="173" t="e">
        <f t="shared" si="54"/>
        <v>#REF!</v>
      </c>
      <c r="CG35" s="173" t="e">
        <f t="shared" si="54"/>
        <v>#REF!</v>
      </c>
      <c r="CH35" s="173" t="e">
        <f t="shared" si="54"/>
        <v>#REF!</v>
      </c>
      <c r="CI35" s="173" t="e">
        <f t="shared" si="54"/>
        <v>#REF!</v>
      </c>
      <c r="CJ35" s="173" t="e">
        <f t="shared" si="54"/>
        <v>#REF!</v>
      </c>
      <c r="CK35" s="173" t="e">
        <f t="shared" si="54"/>
        <v>#REF!</v>
      </c>
      <c r="CL35" s="173" t="e">
        <f t="shared" si="54"/>
        <v>#REF!</v>
      </c>
      <c r="CM35" s="173" t="e">
        <f t="shared" si="54"/>
        <v>#REF!</v>
      </c>
      <c r="CN35" s="173" t="e">
        <f t="shared" si="54"/>
        <v>#REF!</v>
      </c>
      <c r="CO35" s="173" t="e">
        <f t="shared" si="54"/>
        <v>#REF!</v>
      </c>
      <c r="CP35" s="173" t="e">
        <f t="shared" si="54"/>
        <v>#REF!</v>
      </c>
      <c r="CQ35" s="173" t="e">
        <f t="shared" si="54"/>
        <v>#REF!</v>
      </c>
      <c r="CR35" s="173" t="e">
        <f t="shared" si="54"/>
        <v>#REF!</v>
      </c>
      <c r="CS35" s="173" t="e">
        <f t="shared" si="54"/>
        <v>#REF!</v>
      </c>
      <c r="CT35" s="173" t="e">
        <f t="shared" si="54"/>
        <v>#REF!</v>
      </c>
      <c r="CU35" s="173" t="e">
        <f t="shared" si="54"/>
        <v>#REF!</v>
      </c>
      <c r="CV35" s="173" t="e">
        <f t="shared" si="54"/>
        <v>#REF!</v>
      </c>
      <c r="CW35" s="173" t="e">
        <f t="shared" si="54"/>
        <v>#REF!</v>
      </c>
      <c r="CX35" s="173" t="e">
        <f t="shared" si="54"/>
        <v>#REF!</v>
      </c>
      <c r="CY35" s="325" t="e">
        <f t="shared" si="36"/>
        <v>#REF!</v>
      </c>
    </row>
    <row r="36" spans="1:103" s="195" customFormat="1" ht="47.25" customHeight="1" thickBot="1" x14ac:dyDescent="0.35">
      <c r="A36" s="423">
        <v>22</v>
      </c>
      <c r="B36" s="517" t="e">
        <f>#REF!</f>
        <v>#REF!</v>
      </c>
      <c r="C36" s="1383" t="s">
        <v>3</v>
      </c>
      <c r="D36" s="1383"/>
      <c r="E36" s="336" t="s">
        <v>382</v>
      </c>
      <c r="F36" s="228" t="e">
        <v>#REF!</v>
      </c>
      <c r="G36" s="334">
        <v>1.39</v>
      </c>
      <c r="H36" s="222" t="e">
        <f t="shared" si="0"/>
        <v>#REF!</v>
      </c>
      <c r="I36" s="222" t="e">
        <v>#REF!</v>
      </c>
      <c r="J36" s="268" t="e">
        <f>'тарифы 2018 (1)'!J58</f>
        <v>#REF!</v>
      </c>
      <c r="K36" s="279" t="e">
        <v>#REF!</v>
      </c>
      <c r="L36" s="173">
        <f>ROUND('анализ цен ЮЛ '!L58*$L$14,2)</f>
        <v>705</v>
      </c>
      <c r="M36" s="173">
        <f>ROUND('анализ цен ЮЛ '!M58*$L$14,2)</f>
        <v>529.59</v>
      </c>
      <c r="N36" s="173">
        <f>ROUND('анализ цен ЮЛ '!N58*$L$14,2)</f>
        <v>789</v>
      </c>
      <c r="O36" s="173">
        <f>ROUND('анализ цен ЮЛ '!O58*$L$14,2)</f>
        <v>698.44</v>
      </c>
      <c r="P36" s="173">
        <f>ROUND('анализ цен ЮЛ '!P58*$L$14,2)</f>
        <v>1226</v>
      </c>
      <c r="Q36" s="173">
        <f>ROUND('анализ цен ЮЛ '!Q58*$L$14,2)</f>
        <v>498.56</v>
      </c>
      <c r="R36" s="173">
        <f>ROUND('анализ цен ЮЛ '!R58*$L$14,2)</f>
        <v>1088.98</v>
      </c>
      <c r="S36" s="173">
        <f>ROUND('анализ цен ЮЛ '!S58*$L$14,2)</f>
        <v>964.63</v>
      </c>
      <c r="T36" s="173">
        <f>ROUND('анализ цен ЮЛ '!T58*$L$14,2)</f>
        <v>1267</v>
      </c>
      <c r="U36" s="173">
        <f>ROUND('анализ цен ЮЛ '!U58*$L$14,2)</f>
        <v>793</v>
      </c>
      <c r="V36" s="173">
        <f>ROUND('анализ цен ЮЛ '!V58*$L$14,2)</f>
        <v>622</v>
      </c>
      <c r="W36" s="173">
        <f>ROUND('анализ цен ЮЛ '!W58*$L$14,2)</f>
        <v>459.19</v>
      </c>
      <c r="X36" s="173">
        <f>ROUND('анализ цен ЮЛ '!X58*$L$14,2)</f>
        <v>465.47</v>
      </c>
      <c r="Y36" s="173">
        <f>ROUND('анализ цен ЮЛ '!Y58*$L$14,2)</f>
        <v>452.51</v>
      </c>
      <c r="Z36" s="173">
        <f>ROUND('анализ цен ЮЛ '!Z58*$L$14,2)</f>
        <v>604.29999999999995</v>
      </c>
      <c r="AA36" s="173">
        <f>ROUND('анализ цен ЮЛ '!AA58*$L$14,2)</f>
        <v>660.57</v>
      </c>
      <c r="AB36" s="173">
        <f>ROUND('анализ цен ЮЛ '!AB58*$L$14,2)</f>
        <v>636</v>
      </c>
      <c r="AC36" s="173">
        <f>ROUND('анализ цен ЮЛ '!AC58*$L$14,2)</f>
        <v>604.11</v>
      </c>
      <c r="AD36" s="173">
        <f>ROUND('анализ цен ЮЛ '!AD58*$L$14,2)</f>
        <v>726.4</v>
      </c>
      <c r="AE36" s="173">
        <f>ROUND('анализ цен ЮЛ '!AE58*$L$14,2)</f>
        <v>504.91</v>
      </c>
      <c r="AF36" s="173">
        <f>ROUND('анализ цен ЮЛ '!AF58*$L$14,2)</f>
        <v>720.34</v>
      </c>
      <c r="AG36" s="173">
        <f>ROUND('анализ цен ЮЛ '!AG58*$L$14,2)</f>
        <v>852</v>
      </c>
      <c r="AH36" s="173">
        <f>ROUND('анализ цен ЮЛ '!AH58*$L$14,2)</f>
        <v>1108</v>
      </c>
      <c r="AI36" s="173">
        <f>ROUND('анализ цен ЮЛ '!AI58*$L$14,2)</f>
        <v>617</v>
      </c>
      <c r="AJ36" s="173">
        <f>ROUND('анализ цен ЮЛ '!AJ58*$L$14,2)</f>
        <v>697</v>
      </c>
      <c r="AK36" s="173">
        <f>ROUND('анализ цен ЮЛ '!AK58*$L$14,2)</f>
        <v>441.53</v>
      </c>
      <c r="AL36" s="173">
        <f>ROUND('анализ цен ЮЛ '!AL58*$L$14,2)</f>
        <v>411</v>
      </c>
      <c r="AM36" s="173">
        <f>ROUND('анализ цен ЮЛ '!AM58*$L$14,2)</f>
        <v>674</v>
      </c>
      <c r="AN36" s="173">
        <f>ROUND('анализ цен ЮЛ '!AN58*$L$14,2)</f>
        <v>982.3</v>
      </c>
      <c r="AO36" s="325">
        <f t="shared" si="1"/>
        <v>717.20103448275859</v>
      </c>
      <c r="AP36" s="326" t="e">
        <f t="shared" si="2"/>
        <v>#REF!</v>
      </c>
      <c r="AQ36" s="346"/>
      <c r="AR36" s="343" t="e">
        <f t="shared" si="5"/>
        <v>#REF!</v>
      </c>
      <c r="AS36" s="343" t="e">
        <f t="shared" si="6"/>
        <v>#REF!</v>
      </c>
      <c r="AT36" s="343" t="e">
        <f t="shared" si="7"/>
        <v>#REF!</v>
      </c>
      <c r="AU36" s="343" t="e">
        <f t="shared" si="8"/>
        <v>#REF!</v>
      </c>
      <c r="AV36" s="343" t="e">
        <f t="shared" si="9"/>
        <v>#REF!</v>
      </c>
      <c r="AW36" s="343" t="e">
        <f t="shared" si="10"/>
        <v>#REF!</v>
      </c>
      <c r="AX36" s="343" t="e">
        <f t="shared" si="11"/>
        <v>#REF!</v>
      </c>
      <c r="AY36" s="343" t="e">
        <f t="shared" si="12"/>
        <v>#REF!</v>
      </c>
      <c r="AZ36" s="343" t="e">
        <f t="shared" si="13"/>
        <v>#REF!</v>
      </c>
      <c r="BA36" s="343" t="e">
        <f t="shared" si="14"/>
        <v>#REF!</v>
      </c>
      <c r="BB36" s="343" t="e">
        <f t="shared" si="15"/>
        <v>#REF!</v>
      </c>
      <c r="BC36" s="343" t="e">
        <f t="shared" si="16"/>
        <v>#REF!</v>
      </c>
      <c r="BD36" s="343" t="e">
        <f t="shared" si="17"/>
        <v>#REF!</v>
      </c>
      <c r="BE36" s="343" t="e">
        <f t="shared" si="18"/>
        <v>#REF!</v>
      </c>
      <c r="BF36" s="343" t="e">
        <f t="shared" si="19"/>
        <v>#REF!</v>
      </c>
      <c r="BG36" s="343" t="e">
        <f t="shared" si="20"/>
        <v>#REF!</v>
      </c>
      <c r="BH36" s="343" t="e">
        <f t="shared" si="21"/>
        <v>#REF!</v>
      </c>
      <c r="BI36" s="343" t="e">
        <f t="shared" si="22"/>
        <v>#REF!</v>
      </c>
      <c r="BJ36" s="343" t="e">
        <f t="shared" si="23"/>
        <v>#REF!</v>
      </c>
      <c r="BK36" s="343" t="e">
        <f t="shared" si="24"/>
        <v>#REF!</v>
      </c>
      <c r="BL36" s="343" t="e">
        <f t="shared" si="25"/>
        <v>#REF!</v>
      </c>
      <c r="BM36" s="343" t="e">
        <f t="shared" si="26"/>
        <v>#REF!</v>
      </c>
      <c r="BN36" s="343" t="e">
        <f t="shared" si="27"/>
        <v>#REF!</v>
      </c>
      <c r="BO36" s="343" t="e">
        <f t="shared" si="28"/>
        <v>#REF!</v>
      </c>
      <c r="BP36" s="343" t="e">
        <f t="shared" si="29"/>
        <v>#REF!</v>
      </c>
      <c r="BQ36" s="343" t="e">
        <f t="shared" si="30"/>
        <v>#REF!</v>
      </c>
      <c r="BR36" s="343" t="e">
        <f t="shared" si="31"/>
        <v>#REF!</v>
      </c>
      <c r="BS36" s="343" t="e">
        <f t="shared" si="32"/>
        <v>#REF!</v>
      </c>
      <c r="BT36" s="343" t="e">
        <f t="shared" si="33"/>
        <v>#REF!</v>
      </c>
      <c r="BU36" s="346"/>
      <c r="BV36" s="173" t="e">
        <f>L36/$J$36</f>
        <v>#REF!</v>
      </c>
      <c r="BW36" s="173" t="e">
        <f t="shared" ref="BW36:CX36" si="55">M36/$J$36</f>
        <v>#REF!</v>
      </c>
      <c r="BX36" s="173" t="e">
        <f t="shared" si="55"/>
        <v>#REF!</v>
      </c>
      <c r="BY36" s="173" t="e">
        <f t="shared" si="55"/>
        <v>#REF!</v>
      </c>
      <c r="BZ36" s="173" t="e">
        <f t="shared" si="55"/>
        <v>#REF!</v>
      </c>
      <c r="CA36" s="173" t="e">
        <f t="shared" si="55"/>
        <v>#REF!</v>
      </c>
      <c r="CB36" s="173" t="e">
        <f t="shared" si="55"/>
        <v>#REF!</v>
      </c>
      <c r="CC36" s="173" t="e">
        <f t="shared" si="55"/>
        <v>#REF!</v>
      </c>
      <c r="CD36" s="173" t="e">
        <f t="shared" si="55"/>
        <v>#REF!</v>
      </c>
      <c r="CE36" s="173" t="e">
        <f t="shared" si="55"/>
        <v>#REF!</v>
      </c>
      <c r="CF36" s="173" t="e">
        <f t="shared" si="55"/>
        <v>#REF!</v>
      </c>
      <c r="CG36" s="173" t="e">
        <f t="shared" si="55"/>
        <v>#REF!</v>
      </c>
      <c r="CH36" s="173" t="e">
        <f t="shared" si="55"/>
        <v>#REF!</v>
      </c>
      <c r="CI36" s="173" t="e">
        <f t="shared" si="55"/>
        <v>#REF!</v>
      </c>
      <c r="CJ36" s="173" t="e">
        <f t="shared" si="55"/>
        <v>#REF!</v>
      </c>
      <c r="CK36" s="173" t="e">
        <f t="shared" si="55"/>
        <v>#REF!</v>
      </c>
      <c r="CL36" s="173" t="e">
        <f t="shared" si="55"/>
        <v>#REF!</v>
      </c>
      <c r="CM36" s="173" t="e">
        <f t="shared" si="55"/>
        <v>#REF!</v>
      </c>
      <c r="CN36" s="173" t="e">
        <f t="shared" si="55"/>
        <v>#REF!</v>
      </c>
      <c r="CO36" s="173" t="e">
        <f t="shared" si="55"/>
        <v>#REF!</v>
      </c>
      <c r="CP36" s="173" t="e">
        <f t="shared" si="55"/>
        <v>#REF!</v>
      </c>
      <c r="CQ36" s="173" t="e">
        <f t="shared" si="55"/>
        <v>#REF!</v>
      </c>
      <c r="CR36" s="173" t="e">
        <f t="shared" si="55"/>
        <v>#REF!</v>
      </c>
      <c r="CS36" s="173" t="e">
        <f t="shared" si="55"/>
        <v>#REF!</v>
      </c>
      <c r="CT36" s="173" t="e">
        <f t="shared" si="55"/>
        <v>#REF!</v>
      </c>
      <c r="CU36" s="173" t="e">
        <f t="shared" si="55"/>
        <v>#REF!</v>
      </c>
      <c r="CV36" s="173" t="e">
        <f t="shared" si="55"/>
        <v>#REF!</v>
      </c>
      <c r="CW36" s="173" t="e">
        <f t="shared" si="55"/>
        <v>#REF!</v>
      </c>
      <c r="CX36" s="173" t="e">
        <f t="shared" si="55"/>
        <v>#REF!</v>
      </c>
      <c r="CY36" s="325" t="e">
        <f t="shared" si="36"/>
        <v>#REF!</v>
      </c>
    </row>
    <row r="37" spans="1:103" s="195" customFormat="1" ht="47.25" customHeight="1" thickBot="1" x14ac:dyDescent="0.35">
      <c r="A37" s="306">
        <v>23</v>
      </c>
      <c r="B37" s="516" t="e">
        <f>#REF!</f>
        <v>#REF!</v>
      </c>
      <c r="C37" s="1390" t="s">
        <v>3</v>
      </c>
      <c r="D37" s="1390"/>
      <c r="E37" s="337" t="s">
        <v>382</v>
      </c>
      <c r="F37" s="224" t="e">
        <v>#REF!</v>
      </c>
      <c r="G37" s="333">
        <v>1.74</v>
      </c>
      <c r="H37" s="206" t="e">
        <f t="shared" si="0"/>
        <v>#REF!</v>
      </c>
      <c r="I37" s="206" t="e">
        <v>#REF!</v>
      </c>
      <c r="J37" s="268" t="e">
        <f>'тарифы 2018 (1)'!J59</f>
        <v>#REF!</v>
      </c>
      <c r="K37" s="275" t="e">
        <v>#REF!</v>
      </c>
      <c r="L37" s="173">
        <f>ROUND('анализ цен ЮЛ '!L59*$L$14,2)</f>
        <v>883</v>
      </c>
      <c r="M37" s="173">
        <f>ROUND('анализ цен ЮЛ '!M59*$L$14,2)</f>
        <v>662.94</v>
      </c>
      <c r="N37" s="173">
        <f>ROUND('анализ цен ЮЛ '!N59*$L$14,2)</f>
        <v>987</v>
      </c>
      <c r="O37" s="173">
        <f>ROUND('анализ цен ЮЛ '!O59*$L$14,2)</f>
        <v>874.31</v>
      </c>
      <c r="P37" s="173">
        <f>ROUND('анализ цен ЮЛ '!P59*$L$14,2)</f>
        <v>1535</v>
      </c>
      <c r="Q37" s="173">
        <f>ROUND('анализ цен ЮЛ '!Q59*$L$14,2)</f>
        <v>624.11</v>
      </c>
      <c r="R37" s="173">
        <f>ROUND('анализ цен ЮЛ '!R59*$L$14,2)</f>
        <v>1088.98</v>
      </c>
      <c r="S37" s="173">
        <f>ROUND('анализ цен ЮЛ '!S59*$L$14,2)</f>
        <v>1207.53</v>
      </c>
      <c r="T37" s="173">
        <f>ROUND('анализ цен ЮЛ '!T59*$L$14,2)</f>
        <v>1587</v>
      </c>
      <c r="U37" s="173">
        <f>ROUND('анализ цен ЮЛ '!U59*$L$14,2)</f>
        <v>993</v>
      </c>
      <c r="V37" s="173">
        <f>ROUND('анализ цен ЮЛ '!V59*$L$14,2)</f>
        <v>779</v>
      </c>
      <c r="W37" s="173">
        <f>ROUND('анализ цен ЮЛ '!W59*$L$14,2)</f>
        <v>574.25</v>
      </c>
      <c r="X37" s="173">
        <f>ROUND('анализ цен ЮЛ '!X59*$L$14,2)</f>
        <v>582.62</v>
      </c>
      <c r="Y37" s="173">
        <f>ROUND('анализ цен ЮЛ '!Y59*$L$14,2)</f>
        <v>566.45000000000005</v>
      </c>
      <c r="Z37" s="173">
        <f>ROUND('анализ цен ЮЛ '!Z59*$L$14,2)</f>
        <v>756.46</v>
      </c>
      <c r="AA37" s="173">
        <f>ROUND('анализ цен ЮЛ '!AA59*$L$14,2)</f>
        <v>826.49</v>
      </c>
      <c r="AB37" s="173">
        <f>ROUND('анализ цен ЮЛ '!AB59*$L$14,2)</f>
        <v>796</v>
      </c>
      <c r="AC37" s="173">
        <f>ROUND('анализ цен ЮЛ '!AC59*$L$14,2)</f>
        <v>756.22</v>
      </c>
      <c r="AD37" s="173">
        <f>ROUND('анализ цен ЮЛ '!AD59*$L$14,2)</f>
        <v>908.8</v>
      </c>
      <c r="AE37" s="173">
        <f>ROUND('анализ цен ЮЛ '!AE59*$L$14,2)</f>
        <v>504.91</v>
      </c>
      <c r="AF37" s="173">
        <f>ROUND('анализ цен ЮЛ '!AF59*$L$14,2)</f>
        <v>720.34</v>
      </c>
      <c r="AG37" s="173">
        <f>ROUND('анализ цен ЮЛ '!AG59*$L$14,2)</f>
        <v>1067</v>
      </c>
      <c r="AH37" s="173">
        <f>ROUND('анализ цен ЮЛ '!AH59*$L$14,2)</f>
        <v>1388</v>
      </c>
      <c r="AI37" s="173">
        <f>ROUND('анализ цен ЮЛ '!AI59*$L$14,2)</f>
        <v>772</v>
      </c>
      <c r="AJ37" s="173">
        <f>ROUND('анализ цен ЮЛ '!AJ59*$L$14,2)</f>
        <v>872</v>
      </c>
      <c r="AK37" s="173">
        <f>ROUND('анализ цен ЮЛ '!AK59*$L$14,2)</f>
        <v>552.54</v>
      </c>
      <c r="AL37" s="173">
        <f>ROUND('анализ цен ЮЛ '!AL59*$L$14,2)</f>
        <v>515</v>
      </c>
      <c r="AM37" s="173">
        <f>ROUND('анализ цен ЮЛ '!AM59*$L$14,2)</f>
        <v>844</v>
      </c>
      <c r="AN37" s="173">
        <f>ROUND('анализ цен ЮЛ '!AN59*$L$14,2)</f>
        <v>1229.8</v>
      </c>
      <c r="AO37" s="325">
        <f t="shared" si="1"/>
        <v>877.75</v>
      </c>
      <c r="AP37" s="326" t="e">
        <f t="shared" si="2"/>
        <v>#REF!</v>
      </c>
      <c r="AQ37" s="346"/>
      <c r="AR37" s="343" t="e">
        <f t="shared" si="5"/>
        <v>#REF!</v>
      </c>
      <c r="AS37" s="343" t="e">
        <f t="shared" si="6"/>
        <v>#REF!</v>
      </c>
      <c r="AT37" s="343" t="e">
        <f t="shared" si="7"/>
        <v>#REF!</v>
      </c>
      <c r="AU37" s="343" t="e">
        <f t="shared" si="8"/>
        <v>#REF!</v>
      </c>
      <c r="AV37" s="343" t="e">
        <f t="shared" si="9"/>
        <v>#REF!</v>
      </c>
      <c r="AW37" s="343" t="e">
        <f t="shared" si="10"/>
        <v>#REF!</v>
      </c>
      <c r="AX37" s="343" t="e">
        <f t="shared" si="11"/>
        <v>#REF!</v>
      </c>
      <c r="AY37" s="343" t="e">
        <f t="shared" si="12"/>
        <v>#REF!</v>
      </c>
      <c r="AZ37" s="343" t="e">
        <f t="shared" si="13"/>
        <v>#REF!</v>
      </c>
      <c r="BA37" s="343" t="e">
        <f t="shared" si="14"/>
        <v>#REF!</v>
      </c>
      <c r="BB37" s="343" t="e">
        <f t="shared" si="15"/>
        <v>#REF!</v>
      </c>
      <c r="BC37" s="343" t="e">
        <f t="shared" si="16"/>
        <v>#REF!</v>
      </c>
      <c r="BD37" s="343" t="e">
        <f t="shared" si="17"/>
        <v>#REF!</v>
      </c>
      <c r="BE37" s="343" t="e">
        <f t="shared" si="18"/>
        <v>#REF!</v>
      </c>
      <c r="BF37" s="343" t="e">
        <f t="shared" si="19"/>
        <v>#REF!</v>
      </c>
      <c r="BG37" s="343" t="e">
        <f t="shared" si="20"/>
        <v>#REF!</v>
      </c>
      <c r="BH37" s="343" t="e">
        <f t="shared" si="21"/>
        <v>#REF!</v>
      </c>
      <c r="BI37" s="343" t="e">
        <f t="shared" si="22"/>
        <v>#REF!</v>
      </c>
      <c r="BJ37" s="343" t="e">
        <f t="shared" si="23"/>
        <v>#REF!</v>
      </c>
      <c r="BK37" s="343" t="e">
        <f t="shared" si="24"/>
        <v>#REF!</v>
      </c>
      <c r="BL37" s="343" t="e">
        <f t="shared" si="25"/>
        <v>#REF!</v>
      </c>
      <c r="BM37" s="343" t="e">
        <f t="shared" si="26"/>
        <v>#REF!</v>
      </c>
      <c r="BN37" s="343" t="e">
        <f t="shared" si="27"/>
        <v>#REF!</v>
      </c>
      <c r="BO37" s="343" t="e">
        <f t="shared" si="28"/>
        <v>#REF!</v>
      </c>
      <c r="BP37" s="343" t="e">
        <f t="shared" si="29"/>
        <v>#REF!</v>
      </c>
      <c r="BQ37" s="343" t="e">
        <f t="shared" si="30"/>
        <v>#REF!</v>
      </c>
      <c r="BR37" s="343" t="e">
        <f t="shared" si="31"/>
        <v>#REF!</v>
      </c>
      <c r="BS37" s="343" t="e">
        <f t="shared" si="32"/>
        <v>#REF!</v>
      </c>
      <c r="BT37" s="343" t="e">
        <f t="shared" si="33"/>
        <v>#REF!</v>
      </c>
      <c r="BU37" s="346"/>
      <c r="BV37" s="173" t="e">
        <f>L37/$J$37</f>
        <v>#REF!</v>
      </c>
      <c r="BW37" s="173" t="e">
        <f t="shared" ref="BW37:CX37" si="56">M37/$J$37</f>
        <v>#REF!</v>
      </c>
      <c r="BX37" s="173" t="e">
        <f t="shared" si="56"/>
        <v>#REF!</v>
      </c>
      <c r="BY37" s="173" t="e">
        <f t="shared" si="56"/>
        <v>#REF!</v>
      </c>
      <c r="BZ37" s="173" t="e">
        <f t="shared" si="56"/>
        <v>#REF!</v>
      </c>
      <c r="CA37" s="173" t="e">
        <f t="shared" si="56"/>
        <v>#REF!</v>
      </c>
      <c r="CB37" s="173" t="e">
        <f t="shared" si="56"/>
        <v>#REF!</v>
      </c>
      <c r="CC37" s="173" t="e">
        <f t="shared" si="56"/>
        <v>#REF!</v>
      </c>
      <c r="CD37" s="173" t="e">
        <f t="shared" si="56"/>
        <v>#REF!</v>
      </c>
      <c r="CE37" s="173" t="e">
        <f t="shared" si="56"/>
        <v>#REF!</v>
      </c>
      <c r="CF37" s="173" t="e">
        <f t="shared" si="56"/>
        <v>#REF!</v>
      </c>
      <c r="CG37" s="173" t="e">
        <f t="shared" si="56"/>
        <v>#REF!</v>
      </c>
      <c r="CH37" s="173" t="e">
        <f t="shared" si="56"/>
        <v>#REF!</v>
      </c>
      <c r="CI37" s="173" t="e">
        <f t="shared" si="56"/>
        <v>#REF!</v>
      </c>
      <c r="CJ37" s="173" t="e">
        <f t="shared" si="56"/>
        <v>#REF!</v>
      </c>
      <c r="CK37" s="173" t="e">
        <f t="shared" si="56"/>
        <v>#REF!</v>
      </c>
      <c r="CL37" s="173" t="e">
        <f t="shared" si="56"/>
        <v>#REF!</v>
      </c>
      <c r="CM37" s="173" t="e">
        <f t="shared" si="56"/>
        <v>#REF!</v>
      </c>
      <c r="CN37" s="173" t="e">
        <f t="shared" si="56"/>
        <v>#REF!</v>
      </c>
      <c r="CO37" s="173" t="e">
        <f t="shared" si="56"/>
        <v>#REF!</v>
      </c>
      <c r="CP37" s="173" t="e">
        <f t="shared" si="56"/>
        <v>#REF!</v>
      </c>
      <c r="CQ37" s="173" t="e">
        <f t="shared" si="56"/>
        <v>#REF!</v>
      </c>
      <c r="CR37" s="173" t="e">
        <f t="shared" si="56"/>
        <v>#REF!</v>
      </c>
      <c r="CS37" s="173" t="e">
        <f t="shared" si="56"/>
        <v>#REF!</v>
      </c>
      <c r="CT37" s="173" t="e">
        <f t="shared" si="56"/>
        <v>#REF!</v>
      </c>
      <c r="CU37" s="173" t="e">
        <f t="shared" si="56"/>
        <v>#REF!</v>
      </c>
      <c r="CV37" s="173" t="e">
        <f t="shared" si="56"/>
        <v>#REF!</v>
      </c>
      <c r="CW37" s="173" t="e">
        <f t="shared" si="56"/>
        <v>#REF!</v>
      </c>
      <c r="CX37" s="173" t="e">
        <f t="shared" si="56"/>
        <v>#REF!</v>
      </c>
      <c r="CY37" s="325" t="e">
        <f t="shared" si="36"/>
        <v>#REF!</v>
      </c>
    </row>
    <row r="38" spans="1:103" s="195" customFormat="1" ht="47.25" customHeight="1" thickBot="1" x14ac:dyDescent="0.35">
      <c r="A38" s="304">
        <v>24</v>
      </c>
      <c r="B38" s="515" t="e">
        <f>#REF!</f>
        <v>#REF!</v>
      </c>
      <c r="C38" s="1383" t="s">
        <v>3</v>
      </c>
      <c r="D38" s="1383"/>
      <c r="E38" s="336" t="s">
        <v>382</v>
      </c>
      <c r="F38" s="228" t="e">
        <v>#REF!</v>
      </c>
      <c r="G38" s="334">
        <v>2</v>
      </c>
      <c r="H38" s="222" t="e">
        <f t="shared" si="0"/>
        <v>#REF!</v>
      </c>
      <c r="I38" s="222" t="e">
        <v>#REF!</v>
      </c>
      <c r="J38" s="268" t="e">
        <f>'тарифы 2018 (1)'!J60</f>
        <v>#REF!</v>
      </c>
      <c r="K38" s="279" t="e">
        <v>#REF!</v>
      </c>
      <c r="L38" s="173">
        <f>ROUND('анализ цен ЮЛ '!L60*$L$14,2)</f>
        <v>1014</v>
      </c>
      <c r="M38" s="173">
        <f>ROUND('анализ цен ЮЛ '!M60*$L$14,2)</f>
        <v>762</v>
      </c>
      <c r="N38" s="173">
        <f>ROUND('анализ цен ЮЛ '!N60*$L$14,2)</f>
        <v>1135</v>
      </c>
      <c r="O38" s="173">
        <f>ROUND('анализ цен ЮЛ '!O60*$L$14,2)</f>
        <v>1004.95</v>
      </c>
      <c r="P38" s="173">
        <f>ROUND('анализ цен ЮЛ '!P60*$L$14,2)</f>
        <v>1765</v>
      </c>
      <c r="Q38" s="173">
        <f>ROUND('анализ цен ЮЛ '!Q60*$L$14,2)</f>
        <v>717.37</v>
      </c>
      <c r="R38" s="173">
        <f>ROUND('анализ цен ЮЛ '!R60*$L$14,2)</f>
        <v>1088.98</v>
      </c>
      <c r="S38" s="173">
        <f>ROUND('анализ цен ЮЛ '!S60*$L$14,2)</f>
        <v>1387.96</v>
      </c>
      <c r="T38" s="173">
        <f>ROUND('анализ цен ЮЛ '!T60*$L$14,2)</f>
        <v>1824</v>
      </c>
      <c r="U38" s="173">
        <f>ROUND('анализ цен ЮЛ '!U60*$L$14,2)</f>
        <v>1141</v>
      </c>
      <c r="V38" s="173">
        <f>ROUND('анализ цен ЮЛ '!V60*$L$14,2)</f>
        <v>895</v>
      </c>
      <c r="W38" s="173">
        <f>ROUND('анализ цен ЮЛ '!W60*$L$14,2)</f>
        <v>660.03</v>
      </c>
      <c r="X38" s="173">
        <f>ROUND('анализ цен ЮЛ '!X60*$L$14,2)</f>
        <v>669.44</v>
      </c>
      <c r="Y38" s="173">
        <f>ROUND('анализ цен ЮЛ '!Y60*$L$14,2)</f>
        <v>651.08000000000004</v>
      </c>
      <c r="Z38" s="173">
        <f>ROUND('анализ цен ЮЛ '!Z60*$L$14,2)</f>
        <v>869.49</v>
      </c>
      <c r="AA38" s="173">
        <f>ROUND('анализ цен ЮЛ '!AA60*$L$14,2)</f>
        <v>949.89</v>
      </c>
      <c r="AB38" s="173">
        <f>ROUND('анализ цен ЮЛ '!AB60*$L$14,2)</f>
        <v>915</v>
      </c>
      <c r="AC38" s="173">
        <f>ROUND('анализ цен ЮЛ '!AC60*$L$14,2)</f>
        <v>869.22</v>
      </c>
      <c r="AD38" s="173">
        <f>ROUND('анализ цен ЮЛ '!AD60*$L$14,2)</f>
        <v>1044.8</v>
      </c>
      <c r="AE38" s="173">
        <f>ROUND('анализ цен ЮЛ '!AE60*$L$14,2)</f>
        <v>872.24</v>
      </c>
      <c r="AF38" s="173">
        <f>ROUND('анализ цен ЮЛ '!AF60*$L$14,2)</f>
        <v>720.34</v>
      </c>
      <c r="AG38" s="173">
        <f>ROUND('анализ цен ЮЛ '!AG60*$L$14,2)</f>
        <v>1226</v>
      </c>
      <c r="AH38" s="173">
        <f>ROUND('анализ цен ЮЛ '!AH60*$L$14,2)</f>
        <v>1595</v>
      </c>
      <c r="AI38" s="173">
        <f>ROUND('анализ цен ЮЛ '!AI60*$L$14,2)</f>
        <v>887</v>
      </c>
      <c r="AJ38" s="173">
        <f>ROUND('анализ цен ЮЛ '!AJ60*$L$14,2)</f>
        <v>1002</v>
      </c>
      <c r="AK38" s="173">
        <f>ROUND('анализ цен ЮЛ '!AK60*$L$14,2)</f>
        <v>634.75</v>
      </c>
      <c r="AL38" s="173">
        <f>ROUND('анализ цен ЮЛ '!AL60*$L$14,2)</f>
        <v>592</v>
      </c>
      <c r="AM38" s="173">
        <f>ROUND('анализ цен ЮЛ '!AM60*$L$14,2)</f>
        <v>970</v>
      </c>
      <c r="AN38" s="173">
        <f>ROUND('анализ цен ЮЛ '!AN60*$L$14,2)</f>
        <v>1413.5</v>
      </c>
      <c r="AO38" s="325">
        <f t="shared" si="1"/>
        <v>1009.5531034482759</v>
      </c>
      <c r="AP38" s="326" t="e">
        <f t="shared" si="2"/>
        <v>#REF!</v>
      </c>
      <c r="AQ38" s="346"/>
      <c r="AR38" s="343" t="e">
        <f t="shared" si="5"/>
        <v>#REF!</v>
      </c>
      <c r="AS38" s="343" t="e">
        <f t="shared" si="6"/>
        <v>#REF!</v>
      </c>
      <c r="AT38" s="343" t="e">
        <f t="shared" si="7"/>
        <v>#REF!</v>
      </c>
      <c r="AU38" s="343" t="e">
        <f t="shared" si="8"/>
        <v>#REF!</v>
      </c>
      <c r="AV38" s="343" t="e">
        <f t="shared" si="9"/>
        <v>#REF!</v>
      </c>
      <c r="AW38" s="343" t="e">
        <f t="shared" si="10"/>
        <v>#REF!</v>
      </c>
      <c r="AX38" s="343" t="e">
        <f t="shared" si="11"/>
        <v>#REF!</v>
      </c>
      <c r="AY38" s="343" t="e">
        <f t="shared" si="12"/>
        <v>#REF!</v>
      </c>
      <c r="AZ38" s="343" t="e">
        <f t="shared" si="13"/>
        <v>#REF!</v>
      </c>
      <c r="BA38" s="343" t="e">
        <f t="shared" si="14"/>
        <v>#REF!</v>
      </c>
      <c r="BB38" s="343" t="e">
        <f t="shared" si="15"/>
        <v>#REF!</v>
      </c>
      <c r="BC38" s="343" t="e">
        <f t="shared" si="16"/>
        <v>#REF!</v>
      </c>
      <c r="BD38" s="343" t="e">
        <f t="shared" si="17"/>
        <v>#REF!</v>
      </c>
      <c r="BE38" s="343" t="e">
        <f t="shared" si="18"/>
        <v>#REF!</v>
      </c>
      <c r="BF38" s="343" t="e">
        <f t="shared" si="19"/>
        <v>#REF!</v>
      </c>
      <c r="BG38" s="343" t="e">
        <f t="shared" si="20"/>
        <v>#REF!</v>
      </c>
      <c r="BH38" s="343" t="e">
        <f t="shared" si="21"/>
        <v>#REF!</v>
      </c>
      <c r="BI38" s="343" t="e">
        <f t="shared" si="22"/>
        <v>#REF!</v>
      </c>
      <c r="BJ38" s="343" t="e">
        <f t="shared" si="23"/>
        <v>#REF!</v>
      </c>
      <c r="BK38" s="343" t="e">
        <f t="shared" si="24"/>
        <v>#REF!</v>
      </c>
      <c r="BL38" s="343" t="e">
        <f t="shared" si="25"/>
        <v>#REF!</v>
      </c>
      <c r="BM38" s="343" t="e">
        <f t="shared" si="26"/>
        <v>#REF!</v>
      </c>
      <c r="BN38" s="343" t="e">
        <f t="shared" si="27"/>
        <v>#REF!</v>
      </c>
      <c r="BO38" s="343" t="e">
        <f t="shared" si="28"/>
        <v>#REF!</v>
      </c>
      <c r="BP38" s="343" t="e">
        <f t="shared" si="29"/>
        <v>#REF!</v>
      </c>
      <c r="BQ38" s="343" t="e">
        <f t="shared" si="30"/>
        <v>#REF!</v>
      </c>
      <c r="BR38" s="343" t="e">
        <f t="shared" si="31"/>
        <v>#REF!</v>
      </c>
      <c r="BS38" s="343" t="e">
        <f t="shared" si="32"/>
        <v>#REF!</v>
      </c>
      <c r="BT38" s="343" t="e">
        <f t="shared" si="33"/>
        <v>#REF!</v>
      </c>
      <c r="BU38" s="346"/>
      <c r="BV38" s="173" t="e">
        <f>L38/$J$38</f>
        <v>#REF!</v>
      </c>
      <c r="BW38" s="173" t="e">
        <f t="shared" ref="BW38:CX38" si="57">M38/$J$38</f>
        <v>#REF!</v>
      </c>
      <c r="BX38" s="173" t="e">
        <f t="shared" si="57"/>
        <v>#REF!</v>
      </c>
      <c r="BY38" s="173" t="e">
        <f t="shared" si="57"/>
        <v>#REF!</v>
      </c>
      <c r="BZ38" s="173" t="e">
        <f t="shared" si="57"/>
        <v>#REF!</v>
      </c>
      <c r="CA38" s="173" t="e">
        <f t="shared" si="57"/>
        <v>#REF!</v>
      </c>
      <c r="CB38" s="173" t="e">
        <f t="shared" si="57"/>
        <v>#REF!</v>
      </c>
      <c r="CC38" s="173" t="e">
        <f t="shared" si="57"/>
        <v>#REF!</v>
      </c>
      <c r="CD38" s="173" t="e">
        <f t="shared" si="57"/>
        <v>#REF!</v>
      </c>
      <c r="CE38" s="173" t="e">
        <f t="shared" si="57"/>
        <v>#REF!</v>
      </c>
      <c r="CF38" s="173" t="e">
        <f t="shared" si="57"/>
        <v>#REF!</v>
      </c>
      <c r="CG38" s="173" t="e">
        <f t="shared" si="57"/>
        <v>#REF!</v>
      </c>
      <c r="CH38" s="173" t="e">
        <f t="shared" si="57"/>
        <v>#REF!</v>
      </c>
      <c r="CI38" s="173" t="e">
        <f t="shared" si="57"/>
        <v>#REF!</v>
      </c>
      <c r="CJ38" s="173" t="e">
        <f t="shared" si="57"/>
        <v>#REF!</v>
      </c>
      <c r="CK38" s="173" t="e">
        <f t="shared" si="57"/>
        <v>#REF!</v>
      </c>
      <c r="CL38" s="173" t="e">
        <f t="shared" si="57"/>
        <v>#REF!</v>
      </c>
      <c r="CM38" s="173" t="e">
        <f t="shared" si="57"/>
        <v>#REF!</v>
      </c>
      <c r="CN38" s="173" t="e">
        <f t="shared" si="57"/>
        <v>#REF!</v>
      </c>
      <c r="CO38" s="173" t="e">
        <f t="shared" si="57"/>
        <v>#REF!</v>
      </c>
      <c r="CP38" s="173" t="e">
        <f t="shared" si="57"/>
        <v>#REF!</v>
      </c>
      <c r="CQ38" s="173" t="e">
        <f t="shared" si="57"/>
        <v>#REF!</v>
      </c>
      <c r="CR38" s="173" t="e">
        <f t="shared" si="57"/>
        <v>#REF!</v>
      </c>
      <c r="CS38" s="173" t="e">
        <f t="shared" si="57"/>
        <v>#REF!</v>
      </c>
      <c r="CT38" s="173" t="e">
        <f t="shared" si="57"/>
        <v>#REF!</v>
      </c>
      <c r="CU38" s="173" t="e">
        <f t="shared" si="57"/>
        <v>#REF!</v>
      </c>
      <c r="CV38" s="173" t="e">
        <f t="shared" si="57"/>
        <v>#REF!</v>
      </c>
      <c r="CW38" s="173" t="e">
        <f t="shared" si="57"/>
        <v>#REF!</v>
      </c>
      <c r="CX38" s="173" t="e">
        <f t="shared" si="57"/>
        <v>#REF!</v>
      </c>
      <c r="CY38" s="325" t="e">
        <f t="shared" si="36"/>
        <v>#REF!</v>
      </c>
    </row>
    <row r="39" spans="1:103" s="195" customFormat="1" ht="47.25" customHeight="1" thickBot="1" x14ac:dyDescent="0.35">
      <c r="A39" s="425">
        <v>25</v>
      </c>
      <c r="B39" s="518" t="e">
        <f>#REF!</f>
        <v>#REF!</v>
      </c>
      <c r="C39" s="1390" t="s">
        <v>3</v>
      </c>
      <c r="D39" s="1390"/>
      <c r="E39" s="337" t="s">
        <v>382</v>
      </c>
      <c r="F39" s="224" t="e">
        <v>#REF!</v>
      </c>
      <c r="G39" s="333">
        <v>2.4</v>
      </c>
      <c r="H39" s="206" t="e">
        <f>F39*G39</f>
        <v>#REF!</v>
      </c>
      <c r="I39" s="206" t="e">
        <v>#REF!</v>
      </c>
      <c r="J39" s="268" t="e">
        <f>'тарифы 2018 (1)'!J61</f>
        <v>#REF!</v>
      </c>
      <c r="K39" s="275" t="e">
        <v>#REF!</v>
      </c>
      <c r="L39" s="173">
        <f>ROUND('анализ цен ЮЛ '!L61*$L$14,2)</f>
        <v>1217</v>
      </c>
      <c r="M39" s="173">
        <f>ROUND('анализ цен ЮЛ '!M61*$L$14,2)</f>
        <v>914.4</v>
      </c>
      <c r="N39" s="173">
        <f>ROUND('анализ цен ЮЛ '!N61*$L$14,2)</f>
        <v>1362</v>
      </c>
      <c r="O39" s="173">
        <f>ROUND('анализ цен ЮЛ '!O61*$L$14,2)</f>
        <v>1205.94</v>
      </c>
      <c r="P39" s="173">
        <f>ROUND('анализ цен ЮЛ '!P61*$L$14,2)</f>
        <v>2118</v>
      </c>
      <c r="Q39" s="173">
        <f>ROUND('анализ цен ЮЛ '!Q61*$L$14,2)</f>
        <v>860.86</v>
      </c>
      <c r="R39" s="173">
        <f>ROUND('анализ цен ЮЛ '!R61*$L$14,2)</f>
        <v>1088.98</v>
      </c>
      <c r="S39" s="173">
        <f>ROUND('анализ цен ЮЛ '!S61*$L$14,2)</f>
        <v>1665.56</v>
      </c>
      <c r="T39" s="173">
        <f>ROUND('анализ цен ЮЛ '!T61*$L$14,2)</f>
        <v>2189</v>
      </c>
      <c r="U39" s="173">
        <f>ROUND('анализ цен ЮЛ '!U61*$L$14,2)</f>
        <v>1369</v>
      </c>
      <c r="V39" s="173">
        <f>ROUND('анализ цен ЮЛ '!V61*$L$14,2)</f>
        <v>1075</v>
      </c>
      <c r="W39" s="173">
        <f>ROUND('анализ цен ЮЛ '!W61*$L$14,2)</f>
        <v>791.82</v>
      </c>
      <c r="X39" s="173">
        <f>ROUND('анализ цен ЮЛ '!X61*$L$14,2)</f>
        <v>803.33</v>
      </c>
      <c r="Y39" s="173">
        <f>ROUND('анализ цен ЮЛ '!Y61*$L$14,2)</f>
        <v>781.32</v>
      </c>
      <c r="Z39" s="173">
        <f>ROUND('анализ цен ЮЛ '!Z61*$L$14,2)</f>
        <v>1043.3900000000001</v>
      </c>
      <c r="AA39" s="173">
        <f>ROUND('анализ цен ЮЛ '!AA61*$L$14,2)</f>
        <v>1139.6600000000001</v>
      </c>
      <c r="AB39" s="173">
        <f>ROUND('анализ цен ЮЛ '!AB61*$L$14,2)</f>
        <v>1097</v>
      </c>
      <c r="AC39" s="173">
        <f>ROUND('анализ цен ЮЛ '!AC61*$L$14,2)</f>
        <v>1043.07</v>
      </c>
      <c r="AD39" s="173">
        <f>ROUND('анализ цен ЮЛ '!AD61*$L$14,2)</f>
        <v>1252.8</v>
      </c>
      <c r="AE39" s="173">
        <f>ROUND('анализ цен ЮЛ '!AE61*$L$14,2)</f>
        <v>872.24</v>
      </c>
      <c r="AF39" s="173">
        <f>ROUND('анализ цен ЮЛ '!AF61*$L$14,2)</f>
        <v>720.34</v>
      </c>
      <c r="AG39" s="173">
        <f>ROUND('анализ цен ЮЛ '!AG61*$L$14,2)</f>
        <v>1472</v>
      </c>
      <c r="AH39" s="173">
        <f>ROUND('анализ цен ЮЛ '!AH61*$L$14,2)</f>
        <v>1914</v>
      </c>
      <c r="AI39" s="173">
        <f>ROUND('анализ цен ЮЛ '!AI61*$L$14,2)</f>
        <v>1065</v>
      </c>
      <c r="AJ39" s="173">
        <f>ROUND('анализ цен ЮЛ '!AJ61*$L$14,2)</f>
        <v>1203</v>
      </c>
      <c r="AK39" s="173">
        <f>ROUND('анализ цен ЮЛ '!AK61*$L$14,2)</f>
        <v>761.86</v>
      </c>
      <c r="AL39" s="173">
        <f>ROUND('анализ цен ЮЛ '!AL61*$L$14,2)</f>
        <v>710</v>
      </c>
      <c r="AM39" s="173">
        <f>ROUND('анализ цен ЮЛ '!AM61*$L$14,2)</f>
        <v>1164</v>
      </c>
      <c r="AN39" s="173">
        <f>ROUND('анализ цен ЮЛ '!AN61*$L$14,2)</f>
        <v>1696.2</v>
      </c>
      <c r="AO39" s="325">
        <f t="shared" si="1"/>
        <v>1192.9920689655171</v>
      </c>
      <c r="AP39" s="326" t="e">
        <f t="shared" si="2"/>
        <v>#REF!</v>
      </c>
      <c r="AQ39" s="346"/>
      <c r="AR39" s="343" t="e">
        <f t="shared" si="5"/>
        <v>#REF!</v>
      </c>
      <c r="AS39" s="343" t="e">
        <f t="shared" si="6"/>
        <v>#REF!</v>
      </c>
      <c r="AT39" s="343" t="e">
        <f t="shared" si="7"/>
        <v>#REF!</v>
      </c>
      <c r="AU39" s="343" t="e">
        <f t="shared" si="8"/>
        <v>#REF!</v>
      </c>
      <c r="AV39" s="343" t="e">
        <f t="shared" si="9"/>
        <v>#REF!</v>
      </c>
      <c r="AW39" s="343" t="e">
        <f t="shared" si="10"/>
        <v>#REF!</v>
      </c>
      <c r="AX39" s="343" t="e">
        <f t="shared" si="11"/>
        <v>#REF!</v>
      </c>
      <c r="AY39" s="343" t="e">
        <f t="shared" si="12"/>
        <v>#REF!</v>
      </c>
      <c r="AZ39" s="343" t="e">
        <f t="shared" si="13"/>
        <v>#REF!</v>
      </c>
      <c r="BA39" s="343" t="e">
        <f t="shared" si="14"/>
        <v>#REF!</v>
      </c>
      <c r="BB39" s="343" t="e">
        <f t="shared" si="15"/>
        <v>#REF!</v>
      </c>
      <c r="BC39" s="343" t="e">
        <f t="shared" si="16"/>
        <v>#REF!</v>
      </c>
      <c r="BD39" s="343" t="e">
        <f t="shared" si="17"/>
        <v>#REF!</v>
      </c>
      <c r="BE39" s="343" t="e">
        <f t="shared" si="18"/>
        <v>#REF!</v>
      </c>
      <c r="BF39" s="343" t="e">
        <f t="shared" si="19"/>
        <v>#REF!</v>
      </c>
      <c r="BG39" s="343" t="e">
        <f t="shared" si="20"/>
        <v>#REF!</v>
      </c>
      <c r="BH39" s="343" t="e">
        <f t="shared" si="21"/>
        <v>#REF!</v>
      </c>
      <c r="BI39" s="343" t="e">
        <f t="shared" si="22"/>
        <v>#REF!</v>
      </c>
      <c r="BJ39" s="343" t="e">
        <f t="shared" si="23"/>
        <v>#REF!</v>
      </c>
      <c r="BK39" s="343" t="e">
        <f t="shared" si="24"/>
        <v>#REF!</v>
      </c>
      <c r="BL39" s="343" t="e">
        <f t="shared" si="25"/>
        <v>#REF!</v>
      </c>
      <c r="BM39" s="343" t="e">
        <f t="shared" si="26"/>
        <v>#REF!</v>
      </c>
      <c r="BN39" s="343" t="e">
        <f t="shared" si="27"/>
        <v>#REF!</v>
      </c>
      <c r="BO39" s="343" t="e">
        <f t="shared" si="28"/>
        <v>#REF!</v>
      </c>
      <c r="BP39" s="343" t="e">
        <f t="shared" si="29"/>
        <v>#REF!</v>
      </c>
      <c r="BQ39" s="343" t="e">
        <f t="shared" si="30"/>
        <v>#REF!</v>
      </c>
      <c r="BR39" s="343" t="e">
        <f t="shared" si="31"/>
        <v>#REF!</v>
      </c>
      <c r="BS39" s="343" t="e">
        <f t="shared" si="32"/>
        <v>#REF!</v>
      </c>
      <c r="BT39" s="343" t="e">
        <f t="shared" si="33"/>
        <v>#REF!</v>
      </c>
      <c r="BU39" s="346"/>
      <c r="BV39" s="173" t="e">
        <f>L39/$J$39</f>
        <v>#REF!</v>
      </c>
      <c r="BW39" s="173" t="e">
        <f t="shared" ref="BW39:CX39" si="58">M39/$J$39</f>
        <v>#REF!</v>
      </c>
      <c r="BX39" s="173" t="e">
        <f t="shared" si="58"/>
        <v>#REF!</v>
      </c>
      <c r="BY39" s="173" t="e">
        <f t="shared" si="58"/>
        <v>#REF!</v>
      </c>
      <c r="BZ39" s="173" t="e">
        <f t="shared" si="58"/>
        <v>#REF!</v>
      </c>
      <c r="CA39" s="173" t="e">
        <f t="shared" si="58"/>
        <v>#REF!</v>
      </c>
      <c r="CB39" s="173" t="e">
        <f t="shared" si="58"/>
        <v>#REF!</v>
      </c>
      <c r="CC39" s="173" t="e">
        <f t="shared" si="58"/>
        <v>#REF!</v>
      </c>
      <c r="CD39" s="173" t="e">
        <f t="shared" si="58"/>
        <v>#REF!</v>
      </c>
      <c r="CE39" s="173" t="e">
        <f t="shared" si="58"/>
        <v>#REF!</v>
      </c>
      <c r="CF39" s="173" t="e">
        <f t="shared" si="58"/>
        <v>#REF!</v>
      </c>
      <c r="CG39" s="173" t="e">
        <f t="shared" si="58"/>
        <v>#REF!</v>
      </c>
      <c r="CH39" s="173" t="e">
        <f t="shared" si="58"/>
        <v>#REF!</v>
      </c>
      <c r="CI39" s="173" t="e">
        <f t="shared" si="58"/>
        <v>#REF!</v>
      </c>
      <c r="CJ39" s="173" t="e">
        <f t="shared" si="58"/>
        <v>#REF!</v>
      </c>
      <c r="CK39" s="173" t="e">
        <f t="shared" si="58"/>
        <v>#REF!</v>
      </c>
      <c r="CL39" s="173" t="e">
        <f t="shared" si="58"/>
        <v>#REF!</v>
      </c>
      <c r="CM39" s="173" t="e">
        <f t="shared" si="58"/>
        <v>#REF!</v>
      </c>
      <c r="CN39" s="173" t="e">
        <f t="shared" si="58"/>
        <v>#REF!</v>
      </c>
      <c r="CO39" s="173" t="e">
        <f t="shared" si="58"/>
        <v>#REF!</v>
      </c>
      <c r="CP39" s="173" t="e">
        <f t="shared" si="58"/>
        <v>#REF!</v>
      </c>
      <c r="CQ39" s="173" t="e">
        <f t="shared" si="58"/>
        <v>#REF!</v>
      </c>
      <c r="CR39" s="173" t="e">
        <f t="shared" si="58"/>
        <v>#REF!</v>
      </c>
      <c r="CS39" s="173" t="e">
        <f t="shared" si="58"/>
        <v>#REF!</v>
      </c>
      <c r="CT39" s="173" t="e">
        <f t="shared" si="58"/>
        <v>#REF!</v>
      </c>
      <c r="CU39" s="173" t="e">
        <f t="shared" si="58"/>
        <v>#REF!</v>
      </c>
      <c r="CV39" s="173" t="e">
        <f t="shared" si="58"/>
        <v>#REF!</v>
      </c>
      <c r="CW39" s="173" t="e">
        <f t="shared" si="58"/>
        <v>#REF!</v>
      </c>
      <c r="CX39" s="173" t="e">
        <f t="shared" si="58"/>
        <v>#REF!</v>
      </c>
      <c r="CY39" s="325" t="e">
        <f t="shared" si="36"/>
        <v>#REF!</v>
      </c>
    </row>
    <row r="40" spans="1:103" s="195" customFormat="1" ht="47.25" customHeight="1" thickBot="1" x14ac:dyDescent="0.35">
      <c r="A40" s="308" t="s">
        <v>374</v>
      </c>
      <c r="B40" s="519" t="e">
        <f>#REF!</f>
        <v>#REF!</v>
      </c>
      <c r="C40" s="1383" t="s">
        <v>3</v>
      </c>
      <c r="D40" s="1383"/>
      <c r="E40" s="336" t="s">
        <v>383</v>
      </c>
      <c r="F40" s="228" t="e">
        <v>#REF!</v>
      </c>
      <c r="G40" s="336">
        <v>0.74</v>
      </c>
      <c r="H40" s="222" t="e">
        <f t="shared" ref="H40:H50" si="59">F40*G40</f>
        <v>#REF!</v>
      </c>
      <c r="I40" s="222" t="e">
        <v>#REF!</v>
      </c>
      <c r="J40" s="268" t="e">
        <f>'тарифы 2018 (1)'!J62</f>
        <v>#REF!</v>
      </c>
      <c r="K40" s="279" t="e">
        <v>#REF!</v>
      </c>
      <c r="L40" s="173" t="e">
        <f>ROUND('анализ цен ЮЛ '!L62*$L$14,2)</f>
        <v>#REF!</v>
      </c>
      <c r="M40" s="173" t="e">
        <f>ROUND('анализ цен ЮЛ '!M62*$L$14,2)</f>
        <v>#REF!</v>
      </c>
      <c r="N40" s="173" t="e">
        <f>ROUND('анализ цен ЮЛ '!N62*$L$14,2)</f>
        <v>#REF!</v>
      </c>
      <c r="O40" s="173" t="e">
        <f>ROUND('анализ цен ЮЛ '!O62*$L$14,2)</f>
        <v>#REF!</v>
      </c>
      <c r="P40" s="173" t="e">
        <f>ROUND('анализ цен ЮЛ '!P62*$L$14,2)</f>
        <v>#REF!</v>
      </c>
      <c r="Q40" s="173" t="e">
        <f>ROUND('анализ цен ЮЛ '!Q62*$L$14,2)</f>
        <v>#REF!</v>
      </c>
      <c r="R40" s="173" t="e">
        <f>ROUND('анализ цен ЮЛ '!R62*$L$14,2)</f>
        <v>#REF!</v>
      </c>
      <c r="S40" s="173" t="e">
        <f>ROUND('анализ цен ЮЛ '!S62*$L$14,2)</f>
        <v>#REF!</v>
      </c>
      <c r="T40" s="173" t="e">
        <f>ROUND('анализ цен ЮЛ '!T62*$L$14,2)</f>
        <v>#REF!</v>
      </c>
      <c r="U40" s="173" t="e">
        <f>ROUND('анализ цен ЮЛ '!U62*$L$14,2)</f>
        <v>#REF!</v>
      </c>
      <c r="V40" s="173" t="e">
        <f>ROUND('анализ цен ЮЛ '!V62*$L$14,2)</f>
        <v>#REF!</v>
      </c>
      <c r="W40" s="173" t="e">
        <f>ROUND('анализ цен ЮЛ '!W62*$L$14,2)</f>
        <v>#REF!</v>
      </c>
      <c r="X40" s="173" t="e">
        <f>ROUND('анализ цен ЮЛ '!X62*$L$14,2)</f>
        <v>#REF!</v>
      </c>
      <c r="Y40" s="173" t="e">
        <f>ROUND('анализ цен ЮЛ '!Y62*$L$14,2)</f>
        <v>#REF!</v>
      </c>
      <c r="Z40" s="173" t="e">
        <f>ROUND('анализ цен ЮЛ '!Z62*$L$14,2)</f>
        <v>#REF!</v>
      </c>
      <c r="AA40" s="173" t="e">
        <f>ROUND('анализ цен ЮЛ '!AA62*$L$14,2)</f>
        <v>#REF!</v>
      </c>
      <c r="AB40" s="173" t="e">
        <f>ROUND('анализ цен ЮЛ '!AB62*$L$14,2)</f>
        <v>#REF!</v>
      </c>
      <c r="AC40" s="173" t="e">
        <f>ROUND('анализ цен ЮЛ '!AC62*$L$14,2)</f>
        <v>#REF!</v>
      </c>
      <c r="AD40" s="173" t="e">
        <f>ROUND('анализ цен ЮЛ '!AD62*$L$14,2)</f>
        <v>#REF!</v>
      </c>
      <c r="AE40" s="173" t="e">
        <f>ROUND('анализ цен ЮЛ '!AE62*$L$14,2)</f>
        <v>#REF!</v>
      </c>
      <c r="AF40" s="173" t="e">
        <f>ROUND('анализ цен ЮЛ '!AF62*$L$14,2)</f>
        <v>#REF!</v>
      </c>
      <c r="AG40" s="173" t="e">
        <f>ROUND('анализ цен ЮЛ '!AG62*$L$14,2)</f>
        <v>#REF!</v>
      </c>
      <c r="AH40" s="173" t="e">
        <f>ROUND('анализ цен ЮЛ '!AH62*$L$14,2)</f>
        <v>#REF!</v>
      </c>
      <c r="AI40" s="173" t="e">
        <f>ROUND('анализ цен ЮЛ '!AI62*$L$14,2)</f>
        <v>#REF!</v>
      </c>
      <c r="AJ40" s="173" t="e">
        <f>ROUND('анализ цен ЮЛ '!AJ62*$L$14,2)</f>
        <v>#REF!</v>
      </c>
      <c r="AK40" s="173" t="e">
        <f>ROUND('анализ цен ЮЛ '!AK62*$L$14,2)</f>
        <v>#REF!</v>
      </c>
      <c r="AL40" s="173" t="e">
        <f>ROUND('анализ цен ЮЛ '!AL62*$L$14,2)</f>
        <v>#REF!</v>
      </c>
      <c r="AM40" s="173" t="e">
        <f>ROUND('анализ цен ЮЛ '!AM62*$L$14,2)</f>
        <v>#REF!</v>
      </c>
      <c r="AN40" s="173" t="e">
        <f>ROUND('анализ цен ЮЛ '!AN62*$L$14,2)</f>
        <v>#REF!</v>
      </c>
      <c r="AO40" s="325" t="e">
        <f t="shared" si="1"/>
        <v>#REF!</v>
      </c>
      <c r="AP40" s="326" t="e">
        <f t="shared" si="2"/>
        <v>#REF!</v>
      </c>
      <c r="AQ40" s="346"/>
      <c r="AR40" s="343" t="e">
        <f t="shared" si="5"/>
        <v>#REF!</v>
      </c>
      <c r="AS40" s="343" t="e">
        <f t="shared" si="6"/>
        <v>#REF!</v>
      </c>
      <c r="AT40" s="343" t="e">
        <f t="shared" si="7"/>
        <v>#REF!</v>
      </c>
      <c r="AU40" s="343" t="e">
        <f t="shared" si="8"/>
        <v>#REF!</v>
      </c>
      <c r="AV40" s="343" t="e">
        <f t="shared" si="9"/>
        <v>#REF!</v>
      </c>
      <c r="AW40" s="343" t="e">
        <f t="shared" si="10"/>
        <v>#REF!</v>
      </c>
      <c r="AX40" s="343" t="e">
        <f t="shared" si="11"/>
        <v>#REF!</v>
      </c>
      <c r="AY40" s="343" t="e">
        <f t="shared" si="12"/>
        <v>#REF!</v>
      </c>
      <c r="AZ40" s="343" t="e">
        <f t="shared" si="13"/>
        <v>#REF!</v>
      </c>
      <c r="BA40" s="343" t="e">
        <f t="shared" si="14"/>
        <v>#REF!</v>
      </c>
      <c r="BB40" s="343" t="e">
        <f t="shared" si="15"/>
        <v>#REF!</v>
      </c>
      <c r="BC40" s="343" t="e">
        <f t="shared" si="16"/>
        <v>#REF!</v>
      </c>
      <c r="BD40" s="343" t="e">
        <f t="shared" si="17"/>
        <v>#REF!</v>
      </c>
      <c r="BE40" s="343" t="e">
        <f t="shared" si="18"/>
        <v>#REF!</v>
      </c>
      <c r="BF40" s="343" t="e">
        <f t="shared" si="19"/>
        <v>#REF!</v>
      </c>
      <c r="BG40" s="343" t="e">
        <f t="shared" si="20"/>
        <v>#REF!</v>
      </c>
      <c r="BH40" s="343" t="e">
        <f t="shared" si="21"/>
        <v>#REF!</v>
      </c>
      <c r="BI40" s="343" t="e">
        <f t="shared" si="22"/>
        <v>#REF!</v>
      </c>
      <c r="BJ40" s="343" t="e">
        <f t="shared" si="23"/>
        <v>#REF!</v>
      </c>
      <c r="BK40" s="343" t="e">
        <f t="shared" si="24"/>
        <v>#REF!</v>
      </c>
      <c r="BL40" s="343" t="e">
        <f t="shared" si="25"/>
        <v>#REF!</v>
      </c>
      <c r="BM40" s="343" t="e">
        <f t="shared" si="26"/>
        <v>#REF!</v>
      </c>
      <c r="BN40" s="343" t="e">
        <f t="shared" si="27"/>
        <v>#REF!</v>
      </c>
      <c r="BO40" s="343" t="e">
        <f t="shared" si="28"/>
        <v>#REF!</v>
      </c>
      <c r="BP40" s="343" t="e">
        <f t="shared" si="29"/>
        <v>#REF!</v>
      </c>
      <c r="BQ40" s="343" t="e">
        <f t="shared" si="30"/>
        <v>#REF!</v>
      </c>
      <c r="BR40" s="343" t="e">
        <f t="shared" si="31"/>
        <v>#REF!</v>
      </c>
      <c r="BS40" s="343" t="e">
        <f t="shared" si="32"/>
        <v>#REF!</v>
      </c>
      <c r="BT40" s="343" t="e">
        <f t="shared" si="33"/>
        <v>#REF!</v>
      </c>
      <c r="BU40" s="346"/>
      <c r="BV40" s="173" t="e">
        <f>L40/$J$40</f>
        <v>#REF!</v>
      </c>
      <c r="BW40" s="173" t="e">
        <f t="shared" ref="BW40:CX40" si="60">M40/$J$40</f>
        <v>#REF!</v>
      </c>
      <c r="BX40" s="173" t="e">
        <f t="shared" si="60"/>
        <v>#REF!</v>
      </c>
      <c r="BY40" s="173" t="e">
        <f t="shared" si="60"/>
        <v>#REF!</v>
      </c>
      <c r="BZ40" s="173" t="e">
        <f t="shared" si="60"/>
        <v>#REF!</v>
      </c>
      <c r="CA40" s="173" t="e">
        <f t="shared" si="60"/>
        <v>#REF!</v>
      </c>
      <c r="CB40" s="173" t="e">
        <f t="shared" si="60"/>
        <v>#REF!</v>
      </c>
      <c r="CC40" s="173" t="e">
        <f t="shared" si="60"/>
        <v>#REF!</v>
      </c>
      <c r="CD40" s="173" t="e">
        <f t="shared" si="60"/>
        <v>#REF!</v>
      </c>
      <c r="CE40" s="173" t="e">
        <f t="shared" si="60"/>
        <v>#REF!</v>
      </c>
      <c r="CF40" s="173" t="e">
        <f t="shared" si="60"/>
        <v>#REF!</v>
      </c>
      <c r="CG40" s="173" t="e">
        <f t="shared" si="60"/>
        <v>#REF!</v>
      </c>
      <c r="CH40" s="173" t="e">
        <f t="shared" si="60"/>
        <v>#REF!</v>
      </c>
      <c r="CI40" s="173" t="e">
        <f t="shared" si="60"/>
        <v>#REF!</v>
      </c>
      <c r="CJ40" s="173" t="e">
        <f t="shared" si="60"/>
        <v>#REF!</v>
      </c>
      <c r="CK40" s="173" t="e">
        <f t="shared" si="60"/>
        <v>#REF!</v>
      </c>
      <c r="CL40" s="173" t="e">
        <f t="shared" si="60"/>
        <v>#REF!</v>
      </c>
      <c r="CM40" s="173" t="e">
        <f t="shared" si="60"/>
        <v>#REF!</v>
      </c>
      <c r="CN40" s="173" t="e">
        <f t="shared" si="60"/>
        <v>#REF!</v>
      </c>
      <c r="CO40" s="173" t="e">
        <f t="shared" si="60"/>
        <v>#REF!</v>
      </c>
      <c r="CP40" s="173" t="e">
        <f t="shared" si="60"/>
        <v>#REF!</v>
      </c>
      <c r="CQ40" s="173" t="e">
        <f t="shared" si="60"/>
        <v>#REF!</v>
      </c>
      <c r="CR40" s="173" t="e">
        <f t="shared" si="60"/>
        <v>#REF!</v>
      </c>
      <c r="CS40" s="173" t="e">
        <f t="shared" si="60"/>
        <v>#REF!</v>
      </c>
      <c r="CT40" s="173" t="e">
        <f t="shared" si="60"/>
        <v>#REF!</v>
      </c>
      <c r="CU40" s="173" t="e">
        <f t="shared" si="60"/>
        <v>#REF!</v>
      </c>
      <c r="CV40" s="173" t="e">
        <f t="shared" si="60"/>
        <v>#REF!</v>
      </c>
      <c r="CW40" s="173" t="e">
        <f t="shared" si="60"/>
        <v>#REF!</v>
      </c>
      <c r="CX40" s="173" t="e">
        <f t="shared" si="60"/>
        <v>#REF!</v>
      </c>
      <c r="CY40" s="325" t="e">
        <f t="shared" si="36"/>
        <v>#REF!</v>
      </c>
    </row>
    <row r="41" spans="1:103" s="195" customFormat="1" ht="47.25" customHeight="1" thickBot="1" x14ac:dyDescent="0.35">
      <c r="A41" s="384" t="s">
        <v>375</v>
      </c>
      <c r="B41" s="520" t="e">
        <f>#REF!</f>
        <v>#REF!</v>
      </c>
      <c r="C41" s="1390" t="s">
        <v>3</v>
      </c>
      <c r="D41" s="1390"/>
      <c r="E41" s="337" t="s">
        <v>8</v>
      </c>
      <c r="F41" s="224" t="e">
        <v>#REF!</v>
      </c>
      <c r="G41" s="337">
        <v>0.86</v>
      </c>
      <c r="H41" s="206" t="e">
        <f t="shared" si="59"/>
        <v>#REF!</v>
      </c>
      <c r="I41" s="206" t="e">
        <v>#REF!</v>
      </c>
      <c r="J41" s="268" t="e">
        <f>'тарифы 2018 (1)'!J63</f>
        <v>#REF!</v>
      </c>
      <c r="K41" s="275" t="e">
        <v>#REF!</v>
      </c>
      <c r="L41" s="173" t="e">
        <f>ROUND('анализ цен ЮЛ '!L63*$L$14,2)</f>
        <v>#REF!</v>
      </c>
      <c r="M41" s="173" t="e">
        <f>ROUND('анализ цен ЮЛ '!M63*$L$14,2)</f>
        <v>#REF!</v>
      </c>
      <c r="N41" s="173" t="e">
        <f>ROUND('анализ цен ЮЛ '!N63*$L$14,2)</f>
        <v>#REF!</v>
      </c>
      <c r="O41" s="173" t="e">
        <f>ROUND('анализ цен ЮЛ '!O63*$L$14,2)</f>
        <v>#REF!</v>
      </c>
      <c r="P41" s="173" t="e">
        <f>ROUND('анализ цен ЮЛ '!P63*$L$14,2)</f>
        <v>#REF!</v>
      </c>
      <c r="Q41" s="173" t="e">
        <f>ROUND('анализ цен ЮЛ '!Q63*$L$14,2)</f>
        <v>#REF!</v>
      </c>
      <c r="R41" s="173" t="e">
        <f>ROUND('анализ цен ЮЛ '!R63*$L$14,2)</f>
        <v>#REF!</v>
      </c>
      <c r="S41" s="173" t="e">
        <f>ROUND('анализ цен ЮЛ '!S63*$L$14,2)</f>
        <v>#REF!</v>
      </c>
      <c r="T41" s="173" t="e">
        <f>ROUND('анализ цен ЮЛ '!T63*$L$14,2)</f>
        <v>#REF!</v>
      </c>
      <c r="U41" s="173" t="e">
        <f>ROUND('анализ цен ЮЛ '!U63*$L$14,2)</f>
        <v>#REF!</v>
      </c>
      <c r="V41" s="173" t="e">
        <f>ROUND('анализ цен ЮЛ '!V63*$L$14,2)</f>
        <v>#REF!</v>
      </c>
      <c r="W41" s="173" t="e">
        <f>ROUND('анализ цен ЮЛ '!W63*$L$14,2)</f>
        <v>#REF!</v>
      </c>
      <c r="X41" s="173" t="e">
        <f>ROUND('анализ цен ЮЛ '!X63*$L$14,2)</f>
        <v>#REF!</v>
      </c>
      <c r="Y41" s="173" t="e">
        <f>ROUND('анализ цен ЮЛ '!Y63*$L$14,2)</f>
        <v>#REF!</v>
      </c>
      <c r="Z41" s="173" t="e">
        <f>ROUND('анализ цен ЮЛ '!Z63*$L$14,2)</f>
        <v>#REF!</v>
      </c>
      <c r="AA41" s="173" t="e">
        <f>ROUND('анализ цен ЮЛ '!AA63*$L$14,2)</f>
        <v>#REF!</v>
      </c>
      <c r="AB41" s="173" t="e">
        <f>ROUND('анализ цен ЮЛ '!AB63*$L$14,2)</f>
        <v>#REF!</v>
      </c>
      <c r="AC41" s="173" t="e">
        <f>ROUND('анализ цен ЮЛ '!AC63*$L$14,2)</f>
        <v>#REF!</v>
      </c>
      <c r="AD41" s="173" t="e">
        <f>ROUND('анализ цен ЮЛ '!AD63*$L$14,2)</f>
        <v>#REF!</v>
      </c>
      <c r="AE41" s="173" t="e">
        <f>ROUND('анализ цен ЮЛ '!AE63*$L$14,2)</f>
        <v>#REF!</v>
      </c>
      <c r="AF41" s="173" t="e">
        <f>ROUND('анализ цен ЮЛ '!AF63*$L$14,2)</f>
        <v>#REF!</v>
      </c>
      <c r="AG41" s="173" t="e">
        <f>ROUND('анализ цен ЮЛ '!AG63*$L$14,2)</f>
        <v>#REF!</v>
      </c>
      <c r="AH41" s="173" t="e">
        <f>ROUND('анализ цен ЮЛ '!AH63*$L$14,2)</f>
        <v>#REF!</v>
      </c>
      <c r="AI41" s="173" t="e">
        <f>ROUND('анализ цен ЮЛ '!AI63*$L$14,2)</f>
        <v>#REF!</v>
      </c>
      <c r="AJ41" s="173" t="e">
        <f>ROUND('анализ цен ЮЛ '!AJ63*$L$14,2)</f>
        <v>#REF!</v>
      </c>
      <c r="AK41" s="173" t="e">
        <f>ROUND('анализ цен ЮЛ '!AK63*$L$14,2)</f>
        <v>#REF!</v>
      </c>
      <c r="AL41" s="173" t="e">
        <f>ROUND('анализ цен ЮЛ '!AL63*$L$14,2)</f>
        <v>#REF!</v>
      </c>
      <c r="AM41" s="173" t="e">
        <f>ROUND('анализ цен ЮЛ '!AM63*$L$14,2)</f>
        <v>#REF!</v>
      </c>
      <c r="AN41" s="173" t="e">
        <f>ROUND('анализ цен ЮЛ '!AN63*$L$14,2)</f>
        <v>#REF!</v>
      </c>
      <c r="AO41" s="325" t="e">
        <f t="shared" si="1"/>
        <v>#REF!</v>
      </c>
      <c r="AP41" s="326" t="e">
        <f t="shared" si="2"/>
        <v>#REF!</v>
      </c>
      <c r="AQ41" s="346"/>
      <c r="AR41" s="343" t="e">
        <f t="shared" si="5"/>
        <v>#REF!</v>
      </c>
      <c r="AS41" s="343" t="e">
        <f t="shared" si="6"/>
        <v>#REF!</v>
      </c>
      <c r="AT41" s="343" t="e">
        <f t="shared" si="7"/>
        <v>#REF!</v>
      </c>
      <c r="AU41" s="343" t="e">
        <f t="shared" si="8"/>
        <v>#REF!</v>
      </c>
      <c r="AV41" s="343" t="e">
        <f t="shared" si="9"/>
        <v>#REF!</v>
      </c>
      <c r="AW41" s="343" t="e">
        <f t="shared" si="10"/>
        <v>#REF!</v>
      </c>
      <c r="AX41" s="343" t="e">
        <f t="shared" si="11"/>
        <v>#REF!</v>
      </c>
      <c r="AY41" s="343" t="e">
        <f t="shared" si="12"/>
        <v>#REF!</v>
      </c>
      <c r="AZ41" s="343" t="e">
        <f t="shared" si="13"/>
        <v>#REF!</v>
      </c>
      <c r="BA41" s="343" t="e">
        <f t="shared" si="14"/>
        <v>#REF!</v>
      </c>
      <c r="BB41" s="343" t="e">
        <f t="shared" si="15"/>
        <v>#REF!</v>
      </c>
      <c r="BC41" s="343" t="e">
        <f t="shared" si="16"/>
        <v>#REF!</v>
      </c>
      <c r="BD41" s="343" t="e">
        <f t="shared" si="17"/>
        <v>#REF!</v>
      </c>
      <c r="BE41" s="343" t="e">
        <f t="shared" si="18"/>
        <v>#REF!</v>
      </c>
      <c r="BF41" s="343" t="e">
        <f t="shared" si="19"/>
        <v>#REF!</v>
      </c>
      <c r="BG41" s="343" t="e">
        <f t="shared" si="20"/>
        <v>#REF!</v>
      </c>
      <c r="BH41" s="343" t="e">
        <f t="shared" si="21"/>
        <v>#REF!</v>
      </c>
      <c r="BI41" s="343" t="e">
        <f t="shared" si="22"/>
        <v>#REF!</v>
      </c>
      <c r="BJ41" s="343" t="e">
        <f t="shared" si="23"/>
        <v>#REF!</v>
      </c>
      <c r="BK41" s="343" t="e">
        <f t="shared" si="24"/>
        <v>#REF!</v>
      </c>
      <c r="BL41" s="343" t="e">
        <f t="shared" si="25"/>
        <v>#REF!</v>
      </c>
      <c r="BM41" s="343" t="e">
        <f t="shared" si="26"/>
        <v>#REF!</v>
      </c>
      <c r="BN41" s="343" t="e">
        <f t="shared" si="27"/>
        <v>#REF!</v>
      </c>
      <c r="BO41" s="343" t="e">
        <f t="shared" si="28"/>
        <v>#REF!</v>
      </c>
      <c r="BP41" s="343" t="e">
        <f t="shared" si="29"/>
        <v>#REF!</v>
      </c>
      <c r="BQ41" s="343" t="e">
        <f t="shared" si="30"/>
        <v>#REF!</v>
      </c>
      <c r="BR41" s="343" t="e">
        <f t="shared" si="31"/>
        <v>#REF!</v>
      </c>
      <c r="BS41" s="343" t="e">
        <f t="shared" si="32"/>
        <v>#REF!</v>
      </c>
      <c r="BT41" s="343" t="e">
        <f t="shared" si="33"/>
        <v>#REF!</v>
      </c>
      <c r="BU41" s="346"/>
      <c r="BV41" s="173" t="e">
        <f>L41/$J$41</f>
        <v>#REF!</v>
      </c>
      <c r="BW41" s="173" t="e">
        <f t="shared" ref="BW41:CX41" si="61">M41/$J$41</f>
        <v>#REF!</v>
      </c>
      <c r="BX41" s="173" t="e">
        <f t="shared" si="61"/>
        <v>#REF!</v>
      </c>
      <c r="BY41" s="173" t="e">
        <f t="shared" si="61"/>
        <v>#REF!</v>
      </c>
      <c r="BZ41" s="173" t="e">
        <f t="shared" si="61"/>
        <v>#REF!</v>
      </c>
      <c r="CA41" s="173" t="e">
        <f t="shared" si="61"/>
        <v>#REF!</v>
      </c>
      <c r="CB41" s="173" t="e">
        <f t="shared" si="61"/>
        <v>#REF!</v>
      </c>
      <c r="CC41" s="173" t="e">
        <f t="shared" si="61"/>
        <v>#REF!</v>
      </c>
      <c r="CD41" s="173" t="e">
        <f t="shared" si="61"/>
        <v>#REF!</v>
      </c>
      <c r="CE41" s="173" t="e">
        <f t="shared" si="61"/>
        <v>#REF!</v>
      </c>
      <c r="CF41" s="173" t="e">
        <f t="shared" si="61"/>
        <v>#REF!</v>
      </c>
      <c r="CG41" s="173" t="e">
        <f t="shared" si="61"/>
        <v>#REF!</v>
      </c>
      <c r="CH41" s="173" t="e">
        <f t="shared" si="61"/>
        <v>#REF!</v>
      </c>
      <c r="CI41" s="173" t="e">
        <f t="shared" si="61"/>
        <v>#REF!</v>
      </c>
      <c r="CJ41" s="173" t="e">
        <f t="shared" si="61"/>
        <v>#REF!</v>
      </c>
      <c r="CK41" s="173" t="e">
        <f t="shared" si="61"/>
        <v>#REF!</v>
      </c>
      <c r="CL41" s="173" t="e">
        <f t="shared" si="61"/>
        <v>#REF!</v>
      </c>
      <c r="CM41" s="173" t="e">
        <f t="shared" si="61"/>
        <v>#REF!</v>
      </c>
      <c r="CN41" s="173" t="e">
        <f t="shared" si="61"/>
        <v>#REF!</v>
      </c>
      <c r="CO41" s="173" t="e">
        <f t="shared" si="61"/>
        <v>#REF!</v>
      </c>
      <c r="CP41" s="173" t="e">
        <f t="shared" si="61"/>
        <v>#REF!</v>
      </c>
      <c r="CQ41" s="173" t="e">
        <f t="shared" si="61"/>
        <v>#REF!</v>
      </c>
      <c r="CR41" s="173" t="e">
        <f t="shared" si="61"/>
        <v>#REF!</v>
      </c>
      <c r="CS41" s="173" t="e">
        <f t="shared" si="61"/>
        <v>#REF!</v>
      </c>
      <c r="CT41" s="173" t="e">
        <f t="shared" si="61"/>
        <v>#REF!</v>
      </c>
      <c r="CU41" s="173" t="e">
        <f t="shared" si="61"/>
        <v>#REF!</v>
      </c>
      <c r="CV41" s="173" t="e">
        <f t="shared" si="61"/>
        <v>#REF!</v>
      </c>
      <c r="CW41" s="173" t="e">
        <f t="shared" si="61"/>
        <v>#REF!</v>
      </c>
      <c r="CX41" s="173" t="e">
        <f t="shared" si="61"/>
        <v>#REF!</v>
      </c>
      <c r="CY41" s="325" t="e">
        <f t="shared" si="36"/>
        <v>#REF!</v>
      </c>
    </row>
    <row r="42" spans="1:103" s="195" customFormat="1" ht="47.25" customHeight="1" thickBot="1" x14ac:dyDescent="0.35">
      <c r="A42" s="308" t="s">
        <v>376</v>
      </c>
      <c r="B42" s="519" t="e">
        <f>#REF!</f>
        <v>#REF!</v>
      </c>
      <c r="C42" s="1383" t="s">
        <v>3</v>
      </c>
      <c r="D42" s="1383"/>
      <c r="E42" s="336" t="s">
        <v>8</v>
      </c>
      <c r="F42" s="228" t="e">
        <v>#REF!</v>
      </c>
      <c r="G42" s="336">
        <v>0.98</v>
      </c>
      <c r="H42" s="222" t="e">
        <f t="shared" si="59"/>
        <v>#REF!</v>
      </c>
      <c r="I42" s="222" t="e">
        <v>#REF!</v>
      </c>
      <c r="J42" s="268" t="e">
        <f>'тарифы 2018 (1)'!J64</f>
        <v>#REF!</v>
      </c>
      <c r="K42" s="279" t="e">
        <v>#REF!</v>
      </c>
      <c r="L42" s="173">
        <f>ROUND('анализ цен ЮЛ '!L64*$L$14,2)</f>
        <v>567</v>
      </c>
      <c r="M42" s="173">
        <f>ROUND('анализ цен ЮЛ '!M64*$L$14,2)</f>
        <v>425.81</v>
      </c>
      <c r="N42" s="173">
        <f>ROUND('анализ цен ЮЛ '!N64*$L$14,2)</f>
        <v>627</v>
      </c>
      <c r="O42" s="173">
        <f>ROUND('анализ цен ЮЛ '!O64*$L$14,2)</f>
        <v>564.97</v>
      </c>
      <c r="P42" s="173">
        <f>ROUND('анализ цен ЮЛ '!P64*$L$14,2)</f>
        <v>993</v>
      </c>
      <c r="Q42" s="173">
        <f>ROUND('анализ цен ЮЛ '!Q64*$L$14,2)</f>
        <v>312.47000000000003</v>
      </c>
      <c r="R42" s="173">
        <f>ROUND('анализ цен ЮЛ '!R64*$L$14,2)</f>
        <v>705.08</v>
      </c>
      <c r="S42" s="173">
        <f>ROUND('анализ цен ЮЛ '!S64*$L$14,2)</f>
        <v>755.27</v>
      </c>
      <c r="T42" s="173">
        <f>ROUND('анализ цен ЮЛ '!T64*$L$14,2)</f>
        <v>1043</v>
      </c>
      <c r="U42" s="173">
        <f>ROUND('анализ цен ЮЛ '!U64*$L$14,2)</f>
        <v>642</v>
      </c>
      <c r="V42" s="173">
        <f>ROUND('анализ цен ЮЛ '!V64*$L$14,2)</f>
        <v>463</v>
      </c>
      <c r="W42" s="173">
        <f>ROUND('анализ цен ЮЛ '!W64*$L$14,2)</f>
        <v>360.87</v>
      </c>
      <c r="X42" s="173">
        <f>ROUND('анализ цен ЮЛ '!X64*$L$14,2)</f>
        <v>371.33</v>
      </c>
      <c r="Y42" s="173">
        <f>ROUND('анализ цен ЮЛ '!Y64*$L$14,2)</f>
        <v>319.02</v>
      </c>
      <c r="Z42" s="173">
        <f>ROUND('анализ цен ЮЛ '!Z64*$L$14,2)</f>
        <v>426.05</v>
      </c>
      <c r="AA42" s="173">
        <f>ROUND('анализ цен ЮЛ '!AA64*$L$14,2)</f>
        <v>441.16</v>
      </c>
      <c r="AB42" s="173">
        <f>ROUND('анализ цен ЮЛ '!AB64*$L$14,2)</f>
        <v>514</v>
      </c>
      <c r="AC42" s="173">
        <f>ROUND('анализ цен ЮЛ '!AC64*$L$14,2)</f>
        <v>454.99</v>
      </c>
      <c r="AD42" s="173">
        <f>ROUND('анализ цен ЮЛ '!AD64*$L$14,2)</f>
        <v>512</v>
      </c>
      <c r="AE42" s="173">
        <f>ROUND('анализ цен ЮЛ '!AE64*$L$14,2)</f>
        <v>288.52</v>
      </c>
      <c r="AF42" s="173">
        <f>ROUND('анализ цен ЮЛ '!AF64*$L$14,2)</f>
        <v>466.1</v>
      </c>
      <c r="AG42" s="173">
        <f>ROUND('анализ цен ЮЛ '!AG64*$L$14,2)</f>
        <v>667</v>
      </c>
      <c r="AH42" s="173">
        <f>ROUND('анализ цен ЮЛ '!AH64*$L$14,2)</f>
        <v>897</v>
      </c>
      <c r="AI42" s="173">
        <f>ROUND('анализ цен ЮЛ '!AI64*$L$14,2)</f>
        <v>387</v>
      </c>
      <c r="AJ42" s="173">
        <f>ROUND('анализ цен ЮЛ '!AJ64*$L$14,2)</f>
        <v>546.95000000000005</v>
      </c>
      <c r="AK42" s="173">
        <f>ROUND('анализ цен ЮЛ '!AK64*$L$14,2)</f>
        <v>356.78</v>
      </c>
      <c r="AL42" s="173">
        <f>ROUND('анализ цен ЮЛ '!AL64*$L$14,2)</f>
        <v>238</v>
      </c>
      <c r="AM42" s="173">
        <f>ROUND('анализ цен ЮЛ '!AM64*$L$14,2)</f>
        <v>509</v>
      </c>
      <c r="AN42" s="173">
        <f>ROUND('анализ цен ЮЛ '!AN64*$L$14,2)</f>
        <v>762.3</v>
      </c>
      <c r="AO42" s="325">
        <f t="shared" si="1"/>
        <v>538.50586206896548</v>
      </c>
      <c r="AP42" s="326" t="e">
        <f t="shared" si="2"/>
        <v>#REF!</v>
      </c>
      <c r="AQ42" s="346"/>
      <c r="AR42" s="343" t="e">
        <f t="shared" si="5"/>
        <v>#REF!</v>
      </c>
      <c r="AS42" s="343" t="e">
        <f t="shared" si="6"/>
        <v>#REF!</v>
      </c>
      <c r="AT42" s="343" t="e">
        <f t="shared" si="7"/>
        <v>#REF!</v>
      </c>
      <c r="AU42" s="343" t="e">
        <f t="shared" si="8"/>
        <v>#REF!</v>
      </c>
      <c r="AV42" s="343" t="e">
        <f t="shared" si="9"/>
        <v>#REF!</v>
      </c>
      <c r="AW42" s="343" t="e">
        <f t="shared" si="10"/>
        <v>#REF!</v>
      </c>
      <c r="AX42" s="343" t="e">
        <f t="shared" si="11"/>
        <v>#REF!</v>
      </c>
      <c r="AY42" s="343" t="e">
        <f t="shared" si="12"/>
        <v>#REF!</v>
      </c>
      <c r="AZ42" s="343" t="e">
        <f t="shared" si="13"/>
        <v>#REF!</v>
      </c>
      <c r="BA42" s="343" t="e">
        <f t="shared" si="14"/>
        <v>#REF!</v>
      </c>
      <c r="BB42" s="343" t="e">
        <f t="shared" si="15"/>
        <v>#REF!</v>
      </c>
      <c r="BC42" s="343" t="e">
        <f t="shared" si="16"/>
        <v>#REF!</v>
      </c>
      <c r="BD42" s="343" t="e">
        <f t="shared" si="17"/>
        <v>#REF!</v>
      </c>
      <c r="BE42" s="343" t="e">
        <f t="shared" si="18"/>
        <v>#REF!</v>
      </c>
      <c r="BF42" s="343" t="e">
        <f t="shared" si="19"/>
        <v>#REF!</v>
      </c>
      <c r="BG42" s="343" t="e">
        <f t="shared" si="20"/>
        <v>#REF!</v>
      </c>
      <c r="BH42" s="343" t="e">
        <f t="shared" si="21"/>
        <v>#REF!</v>
      </c>
      <c r="BI42" s="343" t="e">
        <f t="shared" si="22"/>
        <v>#REF!</v>
      </c>
      <c r="BJ42" s="343" t="e">
        <f t="shared" si="23"/>
        <v>#REF!</v>
      </c>
      <c r="BK42" s="343" t="e">
        <f t="shared" si="24"/>
        <v>#REF!</v>
      </c>
      <c r="BL42" s="343" t="e">
        <f t="shared" si="25"/>
        <v>#REF!</v>
      </c>
      <c r="BM42" s="343" t="e">
        <f t="shared" si="26"/>
        <v>#REF!</v>
      </c>
      <c r="BN42" s="343" t="e">
        <f t="shared" si="27"/>
        <v>#REF!</v>
      </c>
      <c r="BO42" s="343" t="e">
        <f t="shared" si="28"/>
        <v>#REF!</v>
      </c>
      <c r="BP42" s="343" t="e">
        <f t="shared" si="29"/>
        <v>#REF!</v>
      </c>
      <c r="BQ42" s="343" t="e">
        <f t="shared" si="30"/>
        <v>#REF!</v>
      </c>
      <c r="BR42" s="343" t="e">
        <f t="shared" si="31"/>
        <v>#REF!</v>
      </c>
      <c r="BS42" s="343" t="e">
        <f t="shared" si="32"/>
        <v>#REF!</v>
      </c>
      <c r="BT42" s="343" t="e">
        <f t="shared" si="33"/>
        <v>#REF!</v>
      </c>
      <c r="BU42" s="346"/>
      <c r="BV42" s="173" t="e">
        <f>L42/$J$42</f>
        <v>#REF!</v>
      </c>
      <c r="BW42" s="173" t="e">
        <f t="shared" ref="BW42:CX42" si="62">M42/$J$42</f>
        <v>#REF!</v>
      </c>
      <c r="BX42" s="173" t="e">
        <f t="shared" si="62"/>
        <v>#REF!</v>
      </c>
      <c r="BY42" s="173" t="e">
        <f t="shared" si="62"/>
        <v>#REF!</v>
      </c>
      <c r="BZ42" s="173" t="e">
        <f t="shared" si="62"/>
        <v>#REF!</v>
      </c>
      <c r="CA42" s="173" t="e">
        <f t="shared" si="62"/>
        <v>#REF!</v>
      </c>
      <c r="CB42" s="173" t="e">
        <f t="shared" si="62"/>
        <v>#REF!</v>
      </c>
      <c r="CC42" s="173" t="e">
        <f t="shared" si="62"/>
        <v>#REF!</v>
      </c>
      <c r="CD42" s="173" t="e">
        <f t="shared" si="62"/>
        <v>#REF!</v>
      </c>
      <c r="CE42" s="173" t="e">
        <f t="shared" si="62"/>
        <v>#REF!</v>
      </c>
      <c r="CF42" s="173" t="e">
        <f t="shared" si="62"/>
        <v>#REF!</v>
      </c>
      <c r="CG42" s="173" t="e">
        <f t="shared" si="62"/>
        <v>#REF!</v>
      </c>
      <c r="CH42" s="173" t="e">
        <f t="shared" si="62"/>
        <v>#REF!</v>
      </c>
      <c r="CI42" s="173" t="e">
        <f t="shared" si="62"/>
        <v>#REF!</v>
      </c>
      <c r="CJ42" s="173" t="e">
        <f t="shared" si="62"/>
        <v>#REF!</v>
      </c>
      <c r="CK42" s="173" t="e">
        <f t="shared" si="62"/>
        <v>#REF!</v>
      </c>
      <c r="CL42" s="173" t="e">
        <f t="shared" si="62"/>
        <v>#REF!</v>
      </c>
      <c r="CM42" s="173" t="e">
        <f t="shared" si="62"/>
        <v>#REF!</v>
      </c>
      <c r="CN42" s="173" t="e">
        <f t="shared" si="62"/>
        <v>#REF!</v>
      </c>
      <c r="CO42" s="173" t="e">
        <f t="shared" si="62"/>
        <v>#REF!</v>
      </c>
      <c r="CP42" s="173" t="e">
        <f t="shared" si="62"/>
        <v>#REF!</v>
      </c>
      <c r="CQ42" s="173" t="e">
        <f t="shared" si="62"/>
        <v>#REF!</v>
      </c>
      <c r="CR42" s="173" t="e">
        <f t="shared" si="62"/>
        <v>#REF!</v>
      </c>
      <c r="CS42" s="173" t="e">
        <f t="shared" si="62"/>
        <v>#REF!</v>
      </c>
      <c r="CT42" s="173" t="e">
        <f t="shared" si="62"/>
        <v>#REF!</v>
      </c>
      <c r="CU42" s="173" t="e">
        <f t="shared" si="62"/>
        <v>#REF!</v>
      </c>
      <c r="CV42" s="173" t="e">
        <f t="shared" si="62"/>
        <v>#REF!</v>
      </c>
      <c r="CW42" s="173" t="e">
        <f t="shared" si="62"/>
        <v>#REF!</v>
      </c>
      <c r="CX42" s="173" t="e">
        <f t="shared" si="62"/>
        <v>#REF!</v>
      </c>
      <c r="CY42" s="325" t="e">
        <f t="shared" si="36"/>
        <v>#REF!</v>
      </c>
    </row>
    <row r="43" spans="1:103" s="195" customFormat="1" ht="47.25" customHeight="1" thickBot="1" x14ac:dyDescent="0.35">
      <c r="A43" s="306">
        <v>27</v>
      </c>
      <c r="B43" s="516" t="e">
        <f>#REF!</f>
        <v>#REF!</v>
      </c>
      <c r="C43" s="1390" t="s">
        <v>3</v>
      </c>
      <c r="D43" s="1390"/>
      <c r="E43" s="333" t="s">
        <v>8</v>
      </c>
      <c r="F43" s="224" t="e">
        <v>#REF!</v>
      </c>
      <c r="G43" s="333">
        <v>0.74</v>
      </c>
      <c r="H43" s="206" t="e">
        <f t="shared" si="59"/>
        <v>#REF!</v>
      </c>
      <c r="I43" s="206" t="e">
        <v>#REF!</v>
      </c>
      <c r="J43" s="268" t="e">
        <f>'тарифы 2018 (1)'!J65</f>
        <v>#REF!</v>
      </c>
      <c r="K43" s="275" t="e">
        <v>#REF!</v>
      </c>
      <c r="L43" s="173">
        <f>ROUND('анализ цен ЮЛ '!L65*$L$14,2)</f>
        <v>428</v>
      </c>
      <c r="M43" s="173">
        <f>ROUND('анализ цен ЮЛ '!M65*$L$14,2)</f>
        <v>321.52999999999997</v>
      </c>
      <c r="N43" s="173">
        <f>ROUND('анализ цен ЮЛ '!N65*$L$14,2)</f>
        <v>473</v>
      </c>
      <c r="O43" s="173">
        <f>ROUND('анализ цен ЮЛ '!O65*$L$14,2)</f>
        <v>426.61</v>
      </c>
      <c r="P43" s="173">
        <f>ROUND('анализ цен ЮЛ '!P65*$L$14,2)</f>
        <v>750</v>
      </c>
      <c r="Q43" s="173">
        <f>ROUND('анализ цен ЮЛ '!Q65*$L$14,2)</f>
        <v>348.31</v>
      </c>
      <c r="R43" s="173">
        <f>ROUND('анализ цен ЮЛ '!R65*$L$14,2)</f>
        <v>0</v>
      </c>
      <c r="S43" s="173">
        <f>ROUND('анализ цен ЮЛ '!S65*$L$14,2)</f>
        <v>570.30999999999995</v>
      </c>
      <c r="T43" s="173">
        <f>ROUND('анализ цен ЮЛ '!T65*$L$14,2)</f>
        <v>787</v>
      </c>
      <c r="U43" s="173">
        <f>ROUND('анализ цен ЮЛ '!U65*$L$14,2)</f>
        <v>485</v>
      </c>
      <c r="V43" s="173">
        <f>ROUND('анализ цен ЮЛ '!V65*$L$14,2)</f>
        <v>350</v>
      </c>
      <c r="W43" s="173">
        <f>ROUND('анализ цен ЮЛ '!W65*$L$14,2)</f>
        <v>271.95999999999998</v>
      </c>
      <c r="X43" s="173">
        <f>ROUND('анализ цен ЮЛ '!X65*$L$14,2)</f>
        <v>280.33</v>
      </c>
      <c r="Y43" s="173">
        <f>ROUND('анализ цен ЮЛ '!Y65*$L$14,2)</f>
        <v>240.91</v>
      </c>
      <c r="Z43" s="173">
        <f>ROUND('анализ цен ЮЛ '!Z65*$L$14,2)</f>
        <v>321.70999999999998</v>
      </c>
      <c r="AA43" s="173">
        <f>ROUND('анализ цен ЮЛ '!AA65*$L$14,2)</f>
        <v>454.21</v>
      </c>
      <c r="AB43" s="173">
        <f>ROUND('анализ цен ЮЛ '!AB65*$L$14,2)</f>
        <v>388</v>
      </c>
      <c r="AC43" s="173">
        <f>ROUND('анализ цен ЮЛ '!AC65*$L$14,2)</f>
        <v>343.56</v>
      </c>
      <c r="AD43" s="173">
        <f>ROUND('анализ цен ЮЛ '!AD65*$L$14,2)</f>
        <v>385.6</v>
      </c>
      <c r="AE43" s="173">
        <f>ROUND('анализ цен ЮЛ '!AE65*$L$14,2)</f>
        <v>280.36</v>
      </c>
      <c r="AF43" s="173">
        <f>ROUND('анализ цен ЮЛ '!AF65*$L$14,2)</f>
        <v>351.69</v>
      </c>
      <c r="AG43" s="173">
        <f>ROUND('анализ цен ЮЛ '!AG65*$L$14,2)</f>
        <v>504</v>
      </c>
      <c r="AH43" s="173">
        <f>ROUND('анализ цен ЮЛ '!AH65*$L$14,2)</f>
        <v>678</v>
      </c>
      <c r="AI43" s="173">
        <f>ROUND('анализ цен ЮЛ '!AI65*$L$14,2)</f>
        <v>376</v>
      </c>
      <c r="AJ43" s="173">
        <f>ROUND('анализ цен ЮЛ '!AJ65*$L$14,2)</f>
        <v>423</v>
      </c>
      <c r="AK43" s="173">
        <f>ROUND('анализ цен ЮЛ '!AK65*$L$14,2)</f>
        <v>269.49</v>
      </c>
      <c r="AL43" s="173">
        <f>ROUND('анализ цен ЮЛ '!AL65*$L$14,2)</f>
        <v>198</v>
      </c>
      <c r="AM43" s="173">
        <f>ROUND('анализ цен ЮЛ '!AM65*$L$14,2)</f>
        <v>384</v>
      </c>
      <c r="AN43" s="173">
        <f>ROUND('анализ цен ЮЛ '!AN65*$L$14,2)</f>
        <v>575.29999999999995</v>
      </c>
      <c r="AO43" s="325">
        <f t="shared" si="1"/>
        <v>402.27172413793102</v>
      </c>
      <c r="AP43" s="326" t="e">
        <f t="shared" si="2"/>
        <v>#REF!</v>
      </c>
      <c r="AQ43" s="346"/>
      <c r="AR43" s="343" t="e">
        <f t="shared" si="5"/>
        <v>#REF!</v>
      </c>
      <c r="AS43" s="343" t="e">
        <f t="shared" si="6"/>
        <v>#REF!</v>
      </c>
      <c r="AT43" s="343" t="e">
        <f t="shared" si="7"/>
        <v>#REF!</v>
      </c>
      <c r="AU43" s="343" t="e">
        <f t="shared" si="8"/>
        <v>#REF!</v>
      </c>
      <c r="AV43" s="343" t="e">
        <f t="shared" si="9"/>
        <v>#REF!</v>
      </c>
      <c r="AW43" s="343" t="e">
        <f t="shared" si="10"/>
        <v>#REF!</v>
      </c>
      <c r="AX43" s="343" t="e">
        <f t="shared" si="11"/>
        <v>#REF!</v>
      </c>
      <c r="AY43" s="343" t="e">
        <f t="shared" si="12"/>
        <v>#REF!</v>
      </c>
      <c r="AZ43" s="343" t="e">
        <f t="shared" si="13"/>
        <v>#REF!</v>
      </c>
      <c r="BA43" s="343" t="e">
        <f t="shared" si="14"/>
        <v>#REF!</v>
      </c>
      <c r="BB43" s="343" t="e">
        <f t="shared" si="15"/>
        <v>#REF!</v>
      </c>
      <c r="BC43" s="343" t="e">
        <f t="shared" si="16"/>
        <v>#REF!</v>
      </c>
      <c r="BD43" s="343" t="e">
        <f t="shared" si="17"/>
        <v>#REF!</v>
      </c>
      <c r="BE43" s="343" t="e">
        <f t="shared" si="18"/>
        <v>#REF!</v>
      </c>
      <c r="BF43" s="343" t="e">
        <f t="shared" si="19"/>
        <v>#REF!</v>
      </c>
      <c r="BG43" s="343" t="e">
        <f t="shared" si="20"/>
        <v>#REF!</v>
      </c>
      <c r="BH43" s="343" t="e">
        <f t="shared" si="21"/>
        <v>#REF!</v>
      </c>
      <c r="BI43" s="343" t="e">
        <f t="shared" si="22"/>
        <v>#REF!</v>
      </c>
      <c r="BJ43" s="343" t="e">
        <f t="shared" si="23"/>
        <v>#REF!</v>
      </c>
      <c r="BK43" s="343" t="e">
        <f t="shared" si="24"/>
        <v>#REF!</v>
      </c>
      <c r="BL43" s="343" t="e">
        <f t="shared" si="25"/>
        <v>#REF!</v>
      </c>
      <c r="BM43" s="343" t="e">
        <f t="shared" si="26"/>
        <v>#REF!</v>
      </c>
      <c r="BN43" s="343" t="e">
        <f t="shared" si="27"/>
        <v>#REF!</v>
      </c>
      <c r="BO43" s="343" t="e">
        <f t="shared" si="28"/>
        <v>#REF!</v>
      </c>
      <c r="BP43" s="343" t="e">
        <f t="shared" si="29"/>
        <v>#REF!</v>
      </c>
      <c r="BQ43" s="343" t="e">
        <f t="shared" si="30"/>
        <v>#REF!</v>
      </c>
      <c r="BR43" s="343" t="e">
        <f t="shared" si="31"/>
        <v>#REF!</v>
      </c>
      <c r="BS43" s="343" t="e">
        <f t="shared" si="32"/>
        <v>#REF!</v>
      </c>
      <c r="BT43" s="343" t="e">
        <f t="shared" si="33"/>
        <v>#REF!</v>
      </c>
      <c r="BU43" s="346"/>
      <c r="BV43" s="173" t="e">
        <f>L43/$J$43</f>
        <v>#REF!</v>
      </c>
      <c r="BW43" s="173" t="e">
        <f t="shared" ref="BW43:CX43" si="63">M43/$J$43</f>
        <v>#REF!</v>
      </c>
      <c r="BX43" s="173" t="e">
        <f t="shared" si="63"/>
        <v>#REF!</v>
      </c>
      <c r="BY43" s="173" t="e">
        <f t="shared" si="63"/>
        <v>#REF!</v>
      </c>
      <c r="BZ43" s="173" t="e">
        <f t="shared" si="63"/>
        <v>#REF!</v>
      </c>
      <c r="CA43" s="173" t="e">
        <f t="shared" si="63"/>
        <v>#REF!</v>
      </c>
      <c r="CB43" s="173" t="e">
        <f t="shared" si="63"/>
        <v>#REF!</v>
      </c>
      <c r="CC43" s="173" t="e">
        <f t="shared" si="63"/>
        <v>#REF!</v>
      </c>
      <c r="CD43" s="173" t="e">
        <f t="shared" si="63"/>
        <v>#REF!</v>
      </c>
      <c r="CE43" s="173" t="e">
        <f t="shared" si="63"/>
        <v>#REF!</v>
      </c>
      <c r="CF43" s="173" t="e">
        <f t="shared" si="63"/>
        <v>#REF!</v>
      </c>
      <c r="CG43" s="173" t="e">
        <f t="shared" si="63"/>
        <v>#REF!</v>
      </c>
      <c r="CH43" s="173" t="e">
        <f t="shared" si="63"/>
        <v>#REF!</v>
      </c>
      <c r="CI43" s="173" t="e">
        <f t="shared" si="63"/>
        <v>#REF!</v>
      </c>
      <c r="CJ43" s="173" t="e">
        <f t="shared" si="63"/>
        <v>#REF!</v>
      </c>
      <c r="CK43" s="173" t="e">
        <f t="shared" si="63"/>
        <v>#REF!</v>
      </c>
      <c r="CL43" s="173" t="e">
        <f t="shared" si="63"/>
        <v>#REF!</v>
      </c>
      <c r="CM43" s="173" t="e">
        <f t="shared" si="63"/>
        <v>#REF!</v>
      </c>
      <c r="CN43" s="173" t="e">
        <f t="shared" si="63"/>
        <v>#REF!</v>
      </c>
      <c r="CO43" s="173" t="e">
        <f t="shared" si="63"/>
        <v>#REF!</v>
      </c>
      <c r="CP43" s="173" t="e">
        <f t="shared" si="63"/>
        <v>#REF!</v>
      </c>
      <c r="CQ43" s="173" t="e">
        <f t="shared" si="63"/>
        <v>#REF!</v>
      </c>
      <c r="CR43" s="173" t="e">
        <f t="shared" si="63"/>
        <v>#REF!</v>
      </c>
      <c r="CS43" s="173" t="e">
        <f t="shared" si="63"/>
        <v>#REF!</v>
      </c>
      <c r="CT43" s="173" t="e">
        <f t="shared" si="63"/>
        <v>#REF!</v>
      </c>
      <c r="CU43" s="173" t="e">
        <f t="shared" si="63"/>
        <v>#REF!</v>
      </c>
      <c r="CV43" s="173" t="e">
        <f t="shared" si="63"/>
        <v>#REF!</v>
      </c>
      <c r="CW43" s="173" t="e">
        <f t="shared" si="63"/>
        <v>#REF!</v>
      </c>
      <c r="CX43" s="173" t="e">
        <f t="shared" si="63"/>
        <v>#REF!</v>
      </c>
      <c r="CY43" s="325" t="e">
        <f t="shared" si="36"/>
        <v>#REF!</v>
      </c>
    </row>
    <row r="44" spans="1:103" s="195" customFormat="1" ht="47.25" customHeight="1" thickBot="1" x14ac:dyDescent="0.35">
      <c r="A44" s="304">
        <v>28</v>
      </c>
      <c r="B44" s="515" t="e">
        <f>#REF!</f>
        <v>#REF!</v>
      </c>
      <c r="C44" s="1383" t="s">
        <v>3</v>
      </c>
      <c r="D44" s="1383"/>
      <c r="E44" s="334" t="s">
        <v>8</v>
      </c>
      <c r="F44" s="228" t="e">
        <v>#REF!</v>
      </c>
      <c r="G44" s="334">
        <v>0.45</v>
      </c>
      <c r="H44" s="222" t="e">
        <f t="shared" si="59"/>
        <v>#REF!</v>
      </c>
      <c r="I44" s="222" t="e">
        <v>#REF!</v>
      </c>
      <c r="J44" s="268" t="e">
        <f>'тарифы 2018 (1)'!J66</f>
        <v>#REF!</v>
      </c>
      <c r="K44" s="279" t="e">
        <v>#REF!</v>
      </c>
      <c r="L44" s="173">
        <f>ROUND('анализ цен ЮЛ '!L66*$L$14,2)</f>
        <v>261</v>
      </c>
      <c r="M44" s="173">
        <f>ROUND('анализ цен ЮЛ '!M66*$L$14,2)</f>
        <v>195.52</v>
      </c>
      <c r="N44" s="173">
        <f>ROUND('анализ цен ЮЛ '!N66*$L$14,2)</f>
        <v>288</v>
      </c>
      <c r="O44" s="173">
        <f>ROUND('анализ цен ЮЛ '!O66*$L$14,2)</f>
        <v>259.42</v>
      </c>
      <c r="P44" s="173">
        <f>ROUND('анализ цен ЮЛ '!P66*$L$14,2)</f>
        <v>456</v>
      </c>
      <c r="Q44" s="173">
        <f>ROUND('анализ цен ЮЛ '!Q66*$L$14,2)</f>
        <v>211.81</v>
      </c>
      <c r="R44" s="173">
        <f>ROUND('анализ цен ЮЛ '!R66*$L$14,2)</f>
        <v>0</v>
      </c>
      <c r="S44" s="173">
        <f>ROUND('анализ цен ЮЛ '!S66*$L$14,2)</f>
        <v>346.81</v>
      </c>
      <c r="T44" s="173">
        <f>ROUND('анализ цен ЮЛ '!T66*$L$14,2)</f>
        <v>479</v>
      </c>
      <c r="U44" s="173">
        <f>ROUND('анализ цен ЮЛ '!U66*$L$14,2)</f>
        <v>295</v>
      </c>
      <c r="V44" s="173">
        <f>ROUND('анализ цен ЮЛ '!V66*$L$14,2)</f>
        <v>213</v>
      </c>
      <c r="W44" s="173">
        <f>ROUND('анализ цен ЮЛ '!W66*$L$14,2)</f>
        <v>165.27</v>
      </c>
      <c r="X44" s="173">
        <f>ROUND('анализ цен ЮЛ '!X66*$L$14,2)</f>
        <v>170.5</v>
      </c>
      <c r="Y44" s="173">
        <f>ROUND('анализ цен ЮЛ '!Y66*$L$14,2)</f>
        <v>240.91</v>
      </c>
      <c r="Z44" s="173">
        <f>ROUND('анализ цен ЮЛ '!Z66*$L$14,2)</f>
        <v>195.64</v>
      </c>
      <c r="AA44" s="173">
        <f>ROUND('анализ цен ЮЛ '!AA66*$L$14,2)</f>
        <v>275.83999999999997</v>
      </c>
      <c r="AB44" s="173">
        <f>ROUND('анализ цен ЮЛ '!AB66*$L$14,2)</f>
        <v>236</v>
      </c>
      <c r="AC44" s="173">
        <f>ROUND('анализ цен ЮЛ '!AC66*$L$14,2)</f>
        <v>208.92</v>
      </c>
      <c r="AD44" s="173">
        <f>ROUND('анализ цен ЮЛ '!AD66*$L$14,2)</f>
        <v>235.2</v>
      </c>
      <c r="AE44" s="173">
        <f>ROUND('анализ цен ЮЛ '!AE66*$L$14,2)</f>
        <v>170.75</v>
      </c>
      <c r="AF44" s="173">
        <f>ROUND('анализ цен ЮЛ '!AF66*$L$14,2)</f>
        <v>466.1</v>
      </c>
      <c r="AG44" s="173">
        <f>ROUND('анализ цен ЮЛ '!AG66*$L$14,2)</f>
        <v>306</v>
      </c>
      <c r="AH44" s="173">
        <f>ROUND('анализ цен ЮЛ '!AH66*$L$14,2)</f>
        <v>412</v>
      </c>
      <c r="AI44" s="173">
        <f>ROUND('анализ цен ЮЛ '!AI66*$L$14,2)</f>
        <v>229</v>
      </c>
      <c r="AJ44" s="173">
        <f>ROUND('анализ цен ЮЛ '!AJ66*$L$14,2)</f>
        <v>257</v>
      </c>
      <c r="AK44" s="173">
        <f>ROUND('анализ цен ЮЛ '!AK66*$L$14,2)</f>
        <v>163.56</v>
      </c>
      <c r="AL44" s="173">
        <f>ROUND('анализ цен ЮЛ '!AL66*$L$14,2)</f>
        <v>121</v>
      </c>
      <c r="AM44" s="173">
        <f>ROUND('анализ цен ЮЛ '!AM66*$L$14,2)</f>
        <v>234</v>
      </c>
      <c r="AN44" s="173">
        <f>ROUND('анализ цен ЮЛ '!AN66*$L$14,2)</f>
        <v>349.8</v>
      </c>
      <c r="AO44" s="325">
        <f t="shared" si="1"/>
        <v>256.65689655172412</v>
      </c>
      <c r="AP44" s="326" t="e">
        <f t="shared" si="2"/>
        <v>#REF!</v>
      </c>
      <c r="AQ44" s="346"/>
      <c r="AR44" s="343" t="e">
        <f t="shared" si="5"/>
        <v>#REF!</v>
      </c>
      <c r="AS44" s="343" t="e">
        <f t="shared" si="6"/>
        <v>#REF!</v>
      </c>
      <c r="AT44" s="343" t="e">
        <f t="shared" si="7"/>
        <v>#REF!</v>
      </c>
      <c r="AU44" s="343" t="e">
        <f t="shared" si="8"/>
        <v>#REF!</v>
      </c>
      <c r="AV44" s="343" t="e">
        <f t="shared" si="9"/>
        <v>#REF!</v>
      </c>
      <c r="AW44" s="343" t="e">
        <f t="shared" si="10"/>
        <v>#REF!</v>
      </c>
      <c r="AX44" s="343" t="e">
        <f t="shared" si="11"/>
        <v>#REF!</v>
      </c>
      <c r="AY44" s="343" t="e">
        <f t="shared" si="12"/>
        <v>#REF!</v>
      </c>
      <c r="AZ44" s="343" t="e">
        <f t="shared" si="13"/>
        <v>#REF!</v>
      </c>
      <c r="BA44" s="343" t="e">
        <f t="shared" si="14"/>
        <v>#REF!</v>
      </c>
      <c r="BB44" s="343" t="e">
        <f t="shared" si="15"/>
        <v>#REF!</v>
      </c>
      <c r="BC44" s="343" t="e">
        <f t="shared" si="16"/>
        <v>#REF!</v>
      </c>
      <c r="BD44" s="343" t="e">
        <f t="shared" si="17"/>
        <v>#REF!</v>
      </c>
      <c r="BE44" s="343" t="e">
        <f t="shared" si="18"/>
        <v>#REF!</v>
      </c>
      <c r="BF44" s="343" t="e">
        <f t="shared" si="19"/>
        <v>#REF!</v>
      </c>
      <c r="BG44" s="343" t="e">
        <f t="shared" si="20"/>
        <v>#REF!</v>
      </c>
      <c r="BH44" s="343" t="e">
        <f t="shared" si="21"/>
        <v>#REF!</v>
      </c>
      <c r="BI44" s="343" t="e">
        <f t="shared" si="22"/>
        <v>#REF!</v>
      </c>
      <c r="BJ44" s="343" t="e">
        <f t="shared" si="23"/>
        <v>#REF!</v>
      </c>
      <c r="BK44" s="343" t="e">
        <f t="shared" si="24"/>
        <v>#REF!</v>
      </c>
      <c r="BL44" s="343" t="e">
        <f t="shared" si="25"/>
        <v>#REF!</v>
      </c>
      <c r="BM44" s="343" t="e">
        <f t="shared" si="26"/>
        <v>#REF!</v>
      </c>
      <c r="BN44" s="343" t="e">
        <f t="shared" si="27"/>
        <v>#REF!</v>
      </c>
      <c r="BO44" s="343" t="e">
        <f t="shared" si="28"/>
        <v>#REF!</v>
      </c>
      <c r="BP44" s="343" t="e">
        <f t="shared" si="29"/>
        <v>#REF!</v>
      </c>
      <c r="BQ44" s="343" t="e">
        <f t="shared" si="30"/>
        <v>#REF!</v>
      </c>
      <c r="BR44" s="343" t="e">
        <f t="shared" si="31"/>
        <v>#REF!</v>
      </c>
      <c r="BS44" s="343" t="e">
        <f t="shared" si="32"/>
        <v>#REF!</v>
      </c>
      <c r="BT44" s="343" t="e">
        <f t="shared" si="33"/>
        <v>#REF!</v>
      </c>
      <c r="BU44" s="346"/>
      <c r="BV44" s="173" t="e">
        <f>L44/$J$44</f>
        <v>#REF!</v>
      </c>
      <c r="BW44" s="173" t="e">
        <f t="shared" ref="BW44:CX44" si="64">M44/$J$44</f>
        <v>#REF!</v>
      </c>
      <c r="BX44" s="173" t="e">
        <f t="shared" si="64"/>
        <v>#REF!</v>
      </c>
      <c r="BY44" s="173" t="e">
        <f t="shared" si="64"/>
        <v>#REF!</v>
      </c>
      <c r="BZ44" s="173" t="e">
        <f t="shared" si="64"/>
        <v>#REF!</v>
      </c>
      <c r="CA44" s="173" t="e">
        <f t="shared" si="64"/>
        <v>#REF!</v>
      </c>
      <c r="CB44" s="173" t="e">
        <f t="shared" si="64"/>
        <v>#REF!</v>
      </c>
      <c r="CC44" s="173" t="e">
        <f t="shared" si="64"/>
        <v>#REF!</v>
      </c>
      <c r="CD44" s="173" t="e">
        <f t="shared" si="64"/>
        <v>#REF!</v>
      </c>
      <c r="CE44" s="173" t="e">
        <f t="shared" si="64"/>
        <v>#REF!</v>
      </c>
      <c r="CF44" s="173" t="e">
        <f t="shared" si="64"/>
        <v>#REF!</v>
      </c>
      <c r="CG44" s="173" t="e">
        <f t="shared" si="64"/>
        <v>#REF!</v>
      </c>
      <c r="CH44" s="173" t="e">
        <f t="shared" si="64"/>
        <v>#REF!</v>
      </c>
      <c r="CI44" s="173" t="e">
        <f t="shared" si="64"/>
        <v>#REF!</v>
      </c>
      <c r="CJ44" s="173" t="e">
        <f t="shared" si="64"/>
        <v>#REF!</v>
      </c>
      <c r="CK44" s="173" t="e">
        <f t="shared" si="64"/>
        <v>#REF!</v>
      </c>
      <c r="CL44" s="173" t="e">
        <f t="shared" si="64"/>
        <v>#REF!</v>
      </c>
      <c r="CM44" s="173" t="e">
        <f t="shared" si="64"/>
        <v>#REF!</v>
      </c>
      <c r="CN44" s="173" t="e">
        <f t="shared" si="64"/>
        <v>#REF!</v>
      </c>
      <c r="CO44" s="173" t="e">
        <f t="shared" si="64"/>
        <v>#REF!</v>
      </c>
      <c r="CP44" s="173" t="e">
        <f t="shared" si="64"/>
        <v>#REF!</v>
      </c>
      <c r="CQ44" s="173" t="e">
        <f t="shared" si="64"/>
        <v>#REF!</v>
      </c>
      <c r="CR44" s="173" t="e">
        <f t="shared" si="64"/>
        <v>#REF!</v>
      </c>
      <c r="CS44" s="173" t="e">
        <f t="shared" si="64"/>
        <v>#REF!</v>
      </c>
      <c r="CT44" s="173" t="e">
        <f t="shared" si="64"/>
        <v>#REF!</v>
      </c>
      <c r="CU44" s="173" t="e">
        <f t="shared" si="64"/>
        <v>#REF!</v>
      </c>
      <c r="CV44" s="173" t="e">
        <f t="shared" si="64"/>
        <v>#REF!</v>
      </c>
      <c r="CW44" s="173" t="e">
        <f t="shared" si="64"/>
        <v>#REF!</v>
      </c>
      <c r="CX44" s="173" t="e">
        <f t="shared" si="64"/>
        <v>#REF!</v>
      </c>
      <c r="CY44" s="325" t="e">
        <f t="shared" si="36"/>
        <v>#REF!</v>
      </c>
    </row>
    <row r="45" spans="1:103" s="195" customFormat="1" ht="47.25" customHeight="1" thickBot="1" x14ac:dyDescent="0.35">
      <c r="A45" s="12">
        <v>29</v>
      </c>
      <c r="B45" s="513" t="e">
        <f>#REF!</f>
        <v>#REF!</v>
      </c>
      <c r="C45" s="1390" t="s">
        <v>3</v>
      </c>
      <c r="D45" s="1390"/>
      <c r="E45" s="333" t="s">
        <v>8</v>
      </c>
      <c r="F45" s="224" t="e">
        <v>#REF!</v>
      </c>
      <c r="G45" s="333">
        <v>0.5</v>
      </c>
      <c r="H45" s="206" t="e">
        <f t="shared" si="59"/>
        <v>#REF!</v>
      </c>
      <c r="I45" s="206" t="e">
        <v>#REF!</v>
      </c>
      <c r="J45" s="268" t="e">
        <f>'тарифы 2018 (1)'!J67</f>
        <v>#REF!</v>
      </c>
      <c r="K45" s="275" t="e">
        <v>#REF!</v>
      </c>
      <c r="L45" s="173">
        <f>ROUND('анализ цен ЮЛ '!L67*$L$14,2)</f>
        <v>290</v>
      </c>
      <c r="M45" s="173">
        <f>ROUND('анализ цен ЮЛ '!M67*$L$14,2)</f>
        <v>217.25</v>
      </c>
      <c r="N45" s="173">
        <f>ROUND('анализ цен ЮЛ '!N67*$L$14,2)</f>
        <v>320</v>
      </c>
      <c r="O45" s="173">
        <f>ROUND('анализ цен ЮЛ '!O67*$L$14,2)</f>
        <v>288.25</v>
      </c>
      <c r="P45" s="173">
        <f>ROUND('анализ цен ЮЛ '!P67*$L$14,2)</f>
        <v>507</v>
      </c>
      <c r="Q45" s="173">
        <f>ROUND('анализ цен ЮЛ '!Q67*$L$14,2)</f>
        <v>235.34</v>
      </c>
      <c r="R45" s="173">
        <f>ROUND('анализ цен ЮЛ '!R67*$L$14,2)</f>
        <v>0</v>
      </c>
      <c r="S45" s="173">
        <f>ROUND('анализ цен ЮЛ '!S67*$L$14,2)</f>
        <v>385.34</v>
      </c>
      <c r="T45" s="173">
        <f>ROUND('анализ цен ЮЛ '!T67*$L$14,2)</f>
        <v>532</v>
      </c>
      <c r="U45" s="173">
        <f>ROUND('анализ цен ЮЛ '!U67*$L$14,2)</f>
        <v>328</v>
      </c>
      <c r="V45" s="173">
        <f>ROUND('анализ цен ЮЛ '!V67*$L$14,2)</f>
        <v>236</v>
      </c>
      <c r="W45" s="173">
        <f>ROUND('анализ цен ЮЛ '!W67*$L$14,2)</f>
        <v>184.1</v>
      </c>
      <c r="X45" s="173">
        <f>ROUND('анализ цен ЮЛ '!X67*$L$14,2)</f>
        <v>189.33</v>
      </c>
      <c r="Y45" s="173">
        <f>ROUND('анализ цен ЮЛ '!Y67*$L$14,2)</f>
        <v>237.65</v>
      </c>
      <c r="Z45" s="173">
        <f>ROUND('анализ цен ЮЛ '!Z67*$L$14,2)</f>
        <v>217.37</v>
      </c>
      <c r="AA45" s="173">
        <f>ROUND('анализ цен ЮЛ '!AA67*$L$14,2)</f>
        <v>306.95</v>
      </c>
      <c r="AB45" s="173">
        <f>ROUND('анализ цен ЮЛ '!AB67*$L$14,2)</f>
        <v>262</v>
      </c>
      <c r="AC45" s="173">
        <f>ROUND('анализ цен ЮЛ '!AC67*$L$14,2)</f>
        <v>232.14</v>
      </c>
      <c r="AD45" s="173">
        <f>ROUND('анализ цен ЮЛ '!AD67*$L$14,2)</f>
        <v>260.8</v>
      </c>
      <c r="AE45" s="173">
        <f>ROUND('анализ цен ЮЛ '!AE67*$L$14,2)</f>
        <v>188.67</v>
      </c>
      <c r="AF45" s="173">
        <f>ROUND('анализ цен ЮЛ '!AF67*$L$14,2)</f>
        <v>359.32</v>
      </c>
      <c r="AG45" s="173">
        <f>ROUND('анализ цен ЮЛ '!AG67*$L$14,2)</f>
        <v>340</v>
      </c>
      <c r="AH45" s="173">
        <f>ROUND('анализ цен ЮЛ '!AH67*$L$14,2)</f>
        <v>458</v>
      </c>
      <c r="AI45" s="173">
        <f>ROUND('анализ цен ЮЛ '!AI67*$L$14,2)</f>
        <v>254</v>
      </c>
      <c r="AJ45" s="173">
        <f>ROUND('анализ цен ЮЛ '!AJ67*$L$14,2)</f>
        <v>286</v>
      </c>
      <c r="AK45" s="173">
        <f>ROUND('анализ цен ЮЛ '!AK67*$L$14,2)</f>
        <v>182.2</v>
      </c>
      <c r="AL45" s="173">
        <f>ROUND('анализ цен ЮЛ '!AL67*$L$14,2)</f>
        <v>148</v>
      </c>
      <c r="AM45" s="173">
        <f>ROUND('анализ цен ЮЛ '!AM67*$L$14,2)</f>
        <v>260</v>
      </c>
      <c r="AN45" s="173">
        <f>ROUND('анализ цен ЮЛ '!AN67*$L$14,2)</f>
        <v>388.3</v>
      </c>
      <c r="AO45" s="325">
        <f t="shared" si="1"/>
        <v>279.10379310344831</v>
      </c>
      <c r="AP45" s="326" t="e">
        <f t="shared" si="2"/>
        <v>#REF!</v>
      </c>
      <c r="AQ45" s="346"/>
      <c r="AR45" s="343" t="e">
        <f t="shared" si="5"/>
        <v>#REF!</v>
      </c>
      <c r="AS45" s="343" t="e">
        <f t="shared" si="6"/>
        <v>#REF!</v>
      </c>
      <c r="AT45" s="343" t="e">
        <f t="shared" si="7"/>
        <v>#REF!</v>
      </c>
      <c r="AU45" s="343" t="e">
        <f t="shared" si="8"/>
        <v>#REF!</v>
      </c>
      <c r="AV45" s="343" t="e">
        <f t="shared" si="9"/>
        <v>#REF!</v>
      </c>
      <c r="AW45" s="343" t="e">
        <f t="shared" si="10"/>
        <v>#REF!</v>
      </c>
      <c r="AX45" s="343" t="e">
        <f t="shared" si="11"/>
        <v>#REF!</v>
      </c>
      <c r="AY45" s="343" t="e">
        <f t="shared" si="12"/>
        <v>#REF!</v>
      </c>
      <c r="AZ45" s="343" t="e">
        <f t="shared" si="13"/>
        <v>#REF!</v>
      </c>
      <c r="BA45" s="343" t="e">
        <f t="shared" si="14"/>
        <v>#REF!</v>
      </c>
      <c r="BB45" s="343" t="e">
        <f t="shared" si="15"/>
        <v>#REF!</v>
      </c>
      <c r="BC45" s="343" t="e">
        <f t="shared" si="16"/>
        <v>#REF!</v>
      </c>
      <c r="BD45" s="343" t="e">
        <f t="shared" si="17"/>
        <v>#REF!</v>
      </c>
      <c r="BE45" s="343" t="e">
        <f t="shared" si="18"/>
        <v>#REF!</v>
      </c>
      <c r="BF45" s="343" t="e">
        <f t="shared" si="19"/>
        <v>#REF!</v>
      </c>
      <c r="BG45" s="343" t="e">
        <f t="shared" si="20"/>
        <v>#REF!</v>
      </c>
      <c r="BH45" s="343" t="e">
        <f t="shared" si="21"/>
        <v>#REF!</v>
      </c>
      <c r="BI45" s="343" t="e">
        <f t="shared" si="22"/>
        <v>#REF!</v>
      </c>
      <c r="BJ45" s="343" t="e">
        <f t="shared" si="23"/>
        <v>#REF!</v>
      </c>
      <c r="BK45" s="343" t="e">
        <f t="shared" si="24"/>
        <v>#REF!</v>
      </c>
      <c r="BL45" s="343" t="e">
        <f t="shared" si="25"/>
        <v>#REF!</v>
      </c>
      <c r="BM45" s="343" t="e">
        <f t="shared" si="26"/>
        <v>#REF!</v>
      </c>
      <c r="BN45" s="343" t="e">
        <f t="shared" si="27"/>
        <v>#REF!</v>
      </c>
      <c r="BO45" s="343" t="e">
        <f t="shared" si="28"/>
        <v>#REF!</v>
      </c>
      <c r="BP45" s="343" t="e">
        <f t="shared" si="29"/>
        <v>#REF!</v>
      </c>
      <c r="BQ45" s="343" t="e">
        <f t="shared" si="30"/>
        <v>#REF!</v>
      </c>
      <c r="BR45" s="343" t="e">
        <f t="shared" si="31"/>
        <v>#REF!</v>
      </c>
      <c r="BS45" s="343" t="e">
        <f t="shared" si="32"/>
        <v>#REF!</v>
      </c>
      <c r="BT45" s="343" t="e">
        <f t="shared" si="33"/>
        <v>#REF!</v>
      </c>
      <c r="BU45" s="346"/>
      <c r="BV45" s="173" t="e">
        <f>L45/$J$45</f>
        <v>#REF!</v>
      </c>
      <c r="BW45" s="173" t="e">
        <f t="shared" ref="BW45:CX45" si="65">M45/$J$45</f>
        <v>#REF!</v>
      </c>
      <c r="BX45" s="173" t="e">
        <f t="shared" si="65"/>
        <v>#REF!</v>
      </c>
      <c r="BY45" s="173" t="e">
        <f t="shared" si="65"/>
        <v>#REF!</v>
      </c>
      <c r="BZ45" s="173" t="e">
        <f t="shared" si="65"/>
        <v>#REF!</v>
      </c>
      <c r="CA45" s="173" t="e">
        <f t="shared" si="65"/>
        <v>#REF!</v>
      </c>
      <c r="CB45" s="173" t="e">
        <f t="shared" si="65"/>
        <v>#REF!</v>
      </c>
      <c r="CC45" s="173" t="e">
        <f t="shared" si="65"/>
        <v>#REF!</v>
      </c>
      <c r="CD45" s="173" t="e">
        <f t="shared" si="65"/>
        <v>#REF!</v>
      </c>
      <c r="CE45" s="173" t="e">
        <f t="shared" si="65"/>
        <v>#REF!</v>
      </c>
      <c r="CF45" s="173" t="e">
        <f t="shared" si="65"/>
        <v>#REF!</v>
      </c>
      <c r="CG45" s="173" t="e">
        <f t="shared" si="65"/>
        <v>#REF!</v>
      </c>
      <c r="CH45" s="173" t="e">
        <f t="shared" si="65"/>
        <v>#REF!</v>
      </c>
      <c r="CI45" s="173" t="e">
        <f t="shared" si="65"/>
        <v>#REF!</v>
      </c>
      <c r="CJ45" s="173" t="e">
        <f t="shared" si="65"/>
        <v>#REF!</v>
      </c>
      <c r="CK45" s="173" t="e">
        <f t="shared" si="65"/>
        <v>#REF!</v>
      </c>
      <c r="CL45" s="173" t="e">
        <f t="shared" si="65"/>
        <v>#REF!</v>
      </c>
      <c r="CM45" s="173" t="e">
        <f t="shared" si="65"/>
        <v>#REF!</v>
      </c>
      <c r="CN45" s="173" t="e">
        <f t="shared" si="65"/>
        <v>#REF!</v>
      </c>
      <c r="CO45" s="173" t="e">
        <f t="shared" si="65"/>
        <v>#REF!</v>
      </c>
      <c r="CP45" s="173" t="e">
        <f t="shared" si="65"/>
        <v>#REF!</v>
      </c>
      <c r="CQ45" s="173" t="e">
        <f t="shared" si="65"/>
        <v>#REF!</v>
      </c>
      <c r="CR45" s="173" t="e">
        <f t="shared" si="65"/>
        <v>#REF!</v>
      </c>
      <c r="CS45" s="173" t="e">
        <f t="shared" si="65"/>
        <v>#REF!</v>
      </c>
      <c r="CT45" s="173" t="e">
        <f t="shared" si="65"/>
        <v>#REF!</v>
      </c>
      <c r="CU45" s="173" t="e">
        <f t="shared" si="65"/>
        <v>#REF!</v>
      </c>
      <c r="CV45" s="173" t="e">
        <f t="shared" si="65"/>
        <v>#REF!</v>
      </c>
      <c r="CW45" s="173" t="e">
        <f t="shared" si="65"/>
        <v>#REF!</v>
      </c>
      <c r="CX45" s="173" t="e">
        <f t="shared" si="65"/>
        <v>#REF!</v>
      </c>
      <c r="CY45" s="325" t="e">
        <f t="shared" si="36"/>
        <v>#REF!</v>
      </c>
    </row>
    <row r="46" spans="1:103" s="195" customFormat="1" ht="47.25" customHeight="1" thickBot="1" x14ac:dyDescent="0.35">
      <c r="A46" s="304">
        <v>30</v>
      </c>
      <c r="B46" s="515" t="e">
        <f>#REF!</f>
        <v>#REF!</v>
      </c>
      <c r="C46" s="1383" t="s">
        <v>3</v>
      </c>
      <c r="D46" s="1383"/>
      <c r="E46" s="334" t="s">
        <v>8</v>
      </c>
      <c r="F46" s="228" t="e">
        <v>#REF!</v>
      </c>
      <c r="G46" s="334">
        <v>2.15</v>
      </c>
      <c r="H46" s="222" t="e">
        <f t="shared" si="59"/>
        <v>#REF!</v>
      </c>
      <c r="I46" s="222" t="e">
        <v>#REF!</v>
      </c>
      <c r="J46" s="268" t="e">
        <f>'тарифы 2018 (1)'!J68</f>
        <v>#REF!</v>
      </c>
      <c r="K46" s="279" t="e">
        <v>#REF!</v>
      </c>
      <c r="L46" s="173">
        <f>ROUND('анализ цен ЮЛ '!L68*$L$14,2)</f>
        <v>1245</v>
      </c>
      <c r="M46" s="173">
        <f>ROUND('анализ цен ЮЛ '!M68*$L$14,2)</f>
        <v>934.17</v>
      </c>
      <c r="N46" s="173">
        <f>ROUND('анализ цен ЮЛ '!N68*$L$14,2)</f>
        <v>1375</v>
      </c>
      <c r="O46" s="173">
        <f>ROUND('анализ цен ЮЛ '!O68*$L$14,2)</f>
        <v>1239.47</v>
      </c>
      <c r="P46" s="173">
        <f>ROUND('анализ цен ЮЛ '!P68*$L$14,2)</f>
        <v>2178</v>
      </c>
      <c r="Q46" s="173">
        <f>ROUND('анализ цен ЮЛ '!Q68*$L$14,2)</f>
        <v>1011.97</v>
      </c>
      <c r="R46" s="173">
        <f>ROUND('анализ цен ЮЛ '!R68*$L$14,2)</f>
        <v>0</v>
      </c>
      <c r="S46" s="173">
        <f>ROUND('анализ цен ЮЛ '!S68*$L$14,2)</f>
        <v>1656.97</v>
      </c>
      <c r="T46" s="173">
        <f>ROUND('анализ цен ЮЛ '!T68*$L$14,2)</f>
        <v>2288</v>
      </c>
      <c r="U46" s="173">
        <f>ROUND('анализ цен ЮЛ '!U68*$L$14,2)</f>
        <v>1409</v>
      </c>
      <c r="V46" s="173">
        <f>ROUND('анализ цен ЮЛ '!V68*$L$14,2)</f>
        <v>1017</v>
      </c>
      <c r="W46" s="173">
        <f>ROUND('анализ цен ЮЛ '!W68*$L$14,2)</f>
        <v>791.82</v>
      </c>
      <c r="X46" s="173">
        <f>ROUND('анализ цен ЮЛ '!X68*$L$14,2)</f>
        <v>813.79</v>
      </c>
      <c r="Y46" s="173">
        <f>ROUND('анализ цен ЮЛ '!Y68*$L$14,2)</f>
        <v>934</v>
      </c>
      <c r="Z46" s="173">
        <f>ROUND('анализ цен ЮЛ '!Z68*$L$14,2)</f>
        <v>934.7</v>
      </c>
      <c r="AA46" s="173">
        <f>ROUND('анализ цен ЮЛ '!AA68*$L$14,2)</f>
        <v>1320.1</v>
      </c>
      <c r="AB46" s="173">
        <f>ROUND('анализ цен ЮЛ '!AB68*$L$14,2)</f>
        <v>1127</v>
      </c>
      <c r="AC46" s="173">
        <f>ROUND('анализ цен ЮЛ '!AC68*$L$14,2)</f>
        <v>998.18</v>
      </c>
      <c r="AD46" s="173">
        <f>ROUND('анализ цен ЮЛ '!AD68*$L$14,2)</f>
        <v>1123.2</v>
      </c>
      <c r="AE46" s="173">
        <f>ROUND('анализ цен ЮЛ '!AE68*$L$14,2)</f>
        <v>813.69</v>
      </c>
      <c r="AF46" s="173">
        <f>ROUND('анализ цен ЮЛ '!AF68*$L$14,2)</f>
        <v>1547.46</v>
      </c>
      <c r="AG46" s="173">
        <f>ROUND('анализ цен ЮЛ '!AG68*$L$14,2)</f>
        <v>1463</v>
      </c>
      <c r="AH46" s="173">
        <f>ROUND('анализ цен ЮЛ '!AH68*$L$14,2)</f>
        <v>1968</v>
      </c>
      <c r="AI46" s="173">
        <f>ROUND('анализ цен ЮЛ '!AI68*$L$14,2)</f>
        <v>1092</v>
      </c>
      <c r="AJ46" s="173">
        <f>ROUND('анализ цен ЮЛ '!AJ68*$L$14,2)</f>
        <v>1229</v>
      </c>
      <c r="AK46" s="173">
        <f>ROUND('анализ цен ЮЛ '!AK68*$L$14,2)</f>
        <v>782.2</v>
      </c>
      <c r="AL46" s="173">
        <f>ROUND('анализ цен ЮЛ '!AL68*$L$14,2)</f>
        <v>636</v>
      </c>
      <c r="AM46" s="173">
        <f>ROUND('анализ цен ЮЛ '!AM68*$L$14,2)</f>
        <v>1117</v>
      </c>
      <c r="AN46" s="173">
        <f>ROUND('анализ цен ЮЛ '!AN68*$L$14,2)</f>
        <v>1670.9</v>
      </c>
      <c r="AO46" s="325">
        <f t="shared" si="1"/>
        <v>1197.1248275862069</v>
      </c>
      <c r="AP46" s="326" t="e">
        <f t="shared" si="2"/>
        <v>#REF!</v>
      </c>
      <c r="AQ46" s="346"/>
      <c r="AR46" s="343" t="e">
        <f t="shared" si="5"/>
        <v>#REF!</v>
      </c>
      <c r="AS46" s="343" t="e">
        <f t="shared" si="6"/>
        <v>#REF!</v>
      </c>
      <c r="AT46" s="343" t="e">
        <f t="shared" si="7"/>
        <v>#REF!</v>
      </c>
      <c r="AU46" s="343" t="e">
        <f t="shared" si="8"/>
        <v>#REF!</v>
      </c>
      <c r="AV46" s="343" t="e">
        <f t="shared" si="9"/>
        <v>#REF!</v>
      </c>
      <c r="AW46" s="343" t="e">
        <f t="shared" si="10"/>
        <v>#REF!</v>
      </c>
      <c r="AX46" s="343" t="e">
        <f t="shared" si="11"/>
        <v>#REF!</v>
      </c>
      <c r="AY46" s="343" t="e">
        <f t="shared" si="12"/>
        <v>#REF!</v>
      </c>
      <c r="AZ46" s="343" t="e">
        <f t="shared" si="13"/>
        <v>#REF!</v>
      </c>
      <c r="BA46" s="343" t="e">
        <f t="shared" si="14"/>
        <v>#REF!</v>
      </c>
      <c r="BB46" s="343" t="e">
        <f t="shared" si="15"/>
        <v>#REF!</v>
      </c>
      <c r="BC46" s="343" t="e">
        <f t="shared" si="16"/>
        <v>#REF!</v>
      </c>
      <c r="BD46" s="343" t="e">
        <f t="shared" si="17"/>
        <v>#REF!</v>
      </c>
      <c r="BE46" s="343" t="e">
        <f t="shared" si="18"/>
        <v>#REF!</v>
      </c>
      <c r="BF46" s="343" t="e">
        <f t="shared" si="19"/>
        <v>#REF!</v>
      </c>
      <c r="BG46" s="343" t="e">
        <f t="shared" si="20"/>
        <v>#REF!</v>
      </c>
      <c r="BH46" s="343" t="e">
        <f t="shared" si="21"/>
        <v>#REF!</v>
      </c>
      <c r="BI46" s="343" t="e">
        <f t="shared" si="22"/>
        <v>#REF!</v>
      </c>
      <c r="BJ46" s="343" t="e">
        <f t="shared" si="23"/>
        <v>#REF!</v>
      </c>
      <c r="BK46" s="343" t="e">
        <f t="shared" si="24"/>
        <v>#REF!</v>
      </c>
      <c r="BL46" s="343" t="e">
        <f t="shared" si="25"/>
        <v>#REF!</v>
      </c>
      <c r="BM46" s="343" t="e">
        <f t="shared" si="26"/>
        <v>#REF!</v>
      </c>
      <c r="BN46" s="343" t="e">
        <f t="shared" si="27"/>
        <v>#REF!</v>
      </c>
      <c r="BO46" s="343" t="e">
        <f t="shared" si="28"/>
        <v>#REF!</v>
      </c>
      <c r="BP46" s="343" t="e">
        <f t="shared" si="29"/>
        <v>#REF!</v>
      </c>
      <c r="BQ46" s="343" t="e">
        <f t="shared" si="30"/>
        <v>#REF!</v>
      </c>
      <c r="BR46" s="343" t="e">
        <f t="shared" si="31"/>
        <v>#REF!</v>
      </c>
      <c r="BS46" s="343" t="e">
        <f t="shared" si="32"/>
        <v>#REF!</v>
      </c>
      <c r="BT46" s="343" t="e">
        <f t="shared" si="33"/>
        <v>#REF!</v>
      </c>
      <c r="BU46" s="346"/>
      <c r="BV46" s="173" t="e">
        <f>L46/$J$46</f>
        <v>#REF!</v>
      </c>
      <c r="BW46" s="173" t="e">
        <f t="shared" ref="BW46:CX46" si="66">M46/$J$46</f>
        <v>#REF!</v>
      </c>
      <c r="BX46" s="173" t="e">
        <f t="shared" si="66"/>
        <v>#REF!</v>
      </c>
      <c r="BY46" s="173" t="e">
        <f t="shared" si="66"/>
        <v>#REF!</v>
      </c>
      <c r="BZ46" s="173" t="e">
        <f t="shared" si="66"/>
        <v>#REF!</v>
      </c>
      <c r="CA46" s="173" t="e">
        <f t="shared" si="66"/>
        <v>#REF!</v>
      </c>
      <c r="CB46" s="173" t="e">
        <f t="shared" si="66"/>
        <v>#REF!</v>
      </c>
      <c r="CC46" s="173" t="e">
        <f t="shared" si="66"/>
        <v>#REF!</v>
      </c>
      <c r="CD46" s="173" t="e">
        <f t="shared" si="66"/>
        <v>#REF!</v>
      </c>
      <c r="CE46" s="173" t="e">
        <f t="shared" si="66"/>
        <v>#REF!</v>
      </c>
      <c r="CF46" s="173" t="e">
        <f t="shared" si="66"/>
        <v>#REF!</v>
      </c>
      <c r="CG46" s="173" t="e">
        <f t="shared" si="66"/>
        <v>#REF!</v>
      </c>
      <c r="CH46" s="173" t="e">
        <f t="shared" si="66"/>
        <v>#REF!</v>
      </c>
      <c r="CI46" s="173" t="e">
        <f t="shared" si="66"/>
        <v>#REF!</v>
      </c>
      <c r="CJ46" s="173" t="e">
        <f t="shared" si="66"/>
        <v>#REF!</v>
      </c>
      <c r="CK46" s="173" t="e">
        <f t="shared" si="66"/>
        <v>#REF!</v>
      </c>
      <c r="CL46" s="173" t="e">
        <f t="shared" si="66"/>
        <v>#REF!</v>
      </c>
      <c r="CM46" s="173" t="e">
        <f t="shared" si="66"/>
        <v>#REF!</v>
      </c>
      <c r="CN46" s="173" t="e">
        <f t="shared" si="66"/>
        <v>#REF!</v>
      </c>
      <c r="CO46" s="173" t="e">
        <f t="shared" si="66"/>
        <v>#REF!</v>
      </c>
      <c r="CP46" s="173" t="e">
        <f t="shared" si="66"/>
        <v>#REF!</v>
      </c>
      <c r="CQ46" s="173" t="e">
        <f t="shared" si="66"/>
        <v>#REF!</v>
      </c>
      <c r="CR46" s="173" t="e">
        <f t="shared" si="66"/>
        <v>#REF!</v>
      </c>
      <c r="CS46" s="173" t="e">
        <f t="shared" si="66"/>
        <v>#REF!</v>
      </c>
      <c r="CT46" s="173" t="e">
        <f t="shared" si="66"/>
        <v>#REF!</v>
      </c>
      <c r="CU46" s="173" t="e">
        <f t="shared" si="66"/>
        <v>#REF!</v>
      </c>
      <c r="CV46" s="173" t="e">
        <f t="shared" si="66"/>
        <v>#REF!</v>
      </c>
      <c r="CW46" s="173" t="e">
        <f t="shared" si="66"/>
        <v>#REF!</v>
      </c>
      <c r="CX46" s="173" t="e">
        <f t="shared" si="66"/>
        <v>#REF!</v>
      </c>
      <c r="CY46" s="325" t="e">
        <f t="shared" si="36"/>
        <v>#REF!</v>
      </c>
    </row>
    <row r="47" spans="1:103" s="195" customFormat="1" ht="47.25" customHeight="1" thickBot="1" x14ac:dyDescent="0.35">
      <c r="A47" s="12">
        <v>31</v>
      </c>
      <c r="B47" s="513" t="e">
        <f>#REF!</f>
        <v>#REF!</v>
      </c>
      <c r="C47" s="1390" t="s">
        <v>3</v>
      </c>
      <c r="D47" s="1390"/>
      <c r="E47" s="333" t="s">
        <v>8</v>
      </c>
      <c r="F47" s="224" t="e">
        <v>#REF!</v>
      </c>
      <c r="G47" s="333">
        <v>1.44</v>
      </c>
      <c r="H47" s="206" t="e">
        <f t="shared" si="59"/>
        <v>#REF!</v>
      </c>
      <c r="I47" s="206" t="e">
        <v>#REF!</v>
      </c>
      <c r="J47" s="268" t="e">
        <f>'тарифы 2018 (1)'!J69</f>
        <v>#REF!</v>
      </c>
      <c r="K47" s="275" t="e">
        <v>#REF!</v>
      </c>
      <c r="L47" s="173">
        <f>ROUND('анализ цен ЮЛ '!L69*$L$14,2)</f>
        <v>834</v>
      </c>
      <c r="M47" s="173">
        <f>ROUND('анализ цен ЮЛ '!M69*$L$14,2)</f>
        <v>625.67999999999995</v>
      </c>
      <c r="N47" s="173">
        <f>ROUND('анализ цен ЮЛ '!N69*$L$14,2)</f>
        <v>921</v>
      </c>
      <c r="O47" s="173">
        <f>ROUND('анализ цен ЮЛ '!O69*$L$14,2)</f>
        <v>830.15</v>
      </c>
      <c r="P47" s="173">
        <f>ROUND('анализ цен ЮЛ '!P69*$L$14,2)</f>
        <v>1459</v>
      </c>
      <c r="Q47" s="173">
        <f>ROUND('анализ цен ЮЛ '!Q69*$L$14,2)</f>
        <v>516.52</v>
      </c>
      <c r="R47" s="173">
        <f>ROUND('анализ цен ЮЛ '!R69*$L$14,2)</f>
        <v>0</v>
      </c>
      <c r="S47" s="173">
        <f>ROUND('анализ цен ЮЛ '!S69*$L$14,2)</f>
        <v>1109.78</v>
      </c>
      <c r="T47" s="173">
        <f>ROUND('анализ цен ЮЛ '!T69*$L$14,2)</f>
        <v>1533</v>
      </c>
      <c r="U47" s="173">
        <f>ROUND('анализ цен ЮЛ '!U69*$L$14,2)</f>
        <v>944</v>
      </c>
      <c r="V47" s="173">
        <f>ROUND('анализ цен ЮЛ '!V69*$L$14,2)</f>
        <v>681</v>
      </c>
      <c r="W47" s="173">
        <f>ROUND('анализ цен ЮЛ '!W69*$L$14,2)</f>
        <v>530.32000000000005</v>
      </c>
      <c r="X47" s="173">
        <f>ROUND('анализ цен ЮЛ '!X69*$L$14,2)</f>
        <v>544.97</v>
      </c>
      <c r="Y47" s="173">
        <f>ROUND('анализ цен ЮЛ '!Y69*$L$14,2)</f>
        <v>468.79</v>
      </c>
      <c r="Z47" s="173">
        <f>ROUND('анализ цен ЮЛ '!Z69*$L$14,2)</f>
        <v>626.03</v>
      </c>
      <c r="AA47" s="173">
        <f>ROUND('анализ цен ЮЛ '!AA69*$L$14,2)</f>
        <v>684.42</v>
      </c>
      <c r="AB47" s="173">
        <f>ROUND('анализ цен ЮЛ '!AB69*$L$14,2)</f>
        <v>755</v>
      </c>
      <c r="AC47" s="173">
        <f>ROUND('анализ цен ЮЛ '!AC69*$L$14,2)</f>
        <v>668.55</v>
      </c>
      <c r="AD47" s="173">
        <f>ROUND('анализ цен ЮЛ '!AD69*$L$14,2)</f>
        <v>752</v>
      </c>
      <c r="AE47" s="173">
        <f>ROUND('анализ цен ЮЛ '!AE69*$L$14,2)</f>
        <v>523.84</v>
      </c>
      <c r="AF47" s="173">
        <f>ROUND('анализ цен ЮЛ '!AF69*$L$14,2)</f>
        <v>516.95000000000005</v>
      </c>
      <c r="AG47" s="173">
        <f>ROUND('анализ цен ЮЛ '!AG69*$L$14,2)</f>
        <v>980</v>
      </c>
      <c r="AH47" s="173">
        <f>ROUND('анализ цен ЮЛ '!AH69*$L$14,2)</f>
        <v>1318</v>
      </c>
      <c r="AI47" s="173">
        <f>ROUND('анализ цен ЮЛ '!AI69*$L$14,2)</f>
        <v>731</v>
      </c>
      <c r="AJ47" s="173">
        <f>ROUND('анализ цен ЮЛ '!AJ69*$L$14,2)</f>
        <v>823</v>
      </c>
      <c r="AK47" s="173">
        <f>ROUND('анализ цен ЮЛ '!AK69*$L$14,2)</f>
        <v>524.58000000000004</v>
      </c>
      <c r="AL47" s="173">
        <f>ROUND('анализ цен ЮЛ '!AL69*$L$14,2)</f>
        <v>426</v>
      </c>
      <c r="AM47" s="173">
        <f>ROUND('анализ цен ЮЛ '!AM69*$L$14,2)</f>
        <v>748</v>
      </c>
      <c r="AN47" s="173">
        <f>ROUND('анализ цен ЮЛ '!AN69*$L$14,2)</f>
        <v>1119.8</v>
      </c>
      <c r="AO47" s="325">
        <f t="shared" si="1"/>
        <v>765.35793103448282</v>
      </c>
      <c r="AP47" s="326" t="e">
        <f t="shared" si="2"/>
        <v>#REF!</v>
      </c>
      <c r="AQ47" s="346"/>
      <c r="AR47" s="343" t="e">
        <f t="shared" si="5"/>
        <v>#REF!</v>
      </c>
      <c r="AS47" s="343" t="e">
        <f t="shared" si="6"/>
        <v>#REF!</v>
      </c>
      <c r="AT47" s="343" t="e">
        <f t="shared" si="7"/>
        <v>#REF!</v>
      </c>
      <c r="AU47" s="343" t="e">
        <f t="shared" si="8"/>
        <v>#REF!</v>
      </c>
      <c r="AV47" s="343" t="e">
        <f t="shared" si="9"/>
        <v>#REF!</v>
      </c>
      <c r="AW47" s="343" t="e">
        <f t="shared" si="10"/>
        <v>#REF!</v>
      </c>
      <c r="AX47" s="343" t="e">
        <f t="shared" si="11"/>
        <v>#REF!</v>
      </c>
      <c r="AY47" s="343" t="e">
        <f t="shared" si="12"/>
        <v>#REF!</v>
      </c>
      <c r="AZ47" s="343" t="e">
        <f t="shared" si="13"/>
        <v>#REF!</v>
      </c>
      <c r="BA47" s="343" t="e">
        <f t="shared" si="14"/>
        <v>#REF!</v>
      </c>
      <c r="BB47" s="343" t="e">
        <f t="shared" si="15"/>
        <v>#REF!</v>
      </c>
      <c r="BC47" s="343" t="e">
        <f t="shared" si="16"/>
        <v>#REF!</v>
      </c>
      <c r="BD47" s="343" t="e">
        <f t="shared" si="17"/>
        <v>#REF!</v>
      </c>
      <c r="BE47" s="343" t="e">
        <f t="shared" si="18"/>
        <v>#REF!</v>
      </c>
      <c r="BF47" s="343" t="e">
        <f t="shared" si="19"/>
        <v>#REF!</v>
      </c>
      <c r="BG47" s="343" t="e">
        <f t="shared" si="20"/>
        <v>#REF!</v>
      </c>
      <c r="BH47" s="343" t="e">
        <f t="shared" si="21"/>
        <v>#REF!</v>
      </c>
      <c r="BI47" s="343" t="e">
        <f t="shared" si="22"/>
        <v>#REF!</v>
      </c>
      <c r="BJ47" s="343" t="e">
        <f t="shared" si="23"/>
        <v>#REF!</v>
      </c>
      <c r="BK47" s="343" t="e">
        <f t="shared" si="24"/>
        <v>#REF!</v>
      </c>
      <c r="BL47" s="343" t="e">
        <f t="shared" si="25"/>
        <v>#REF!</v>
      </c>
      <c r="BM47" s="343" t="e">
        <f t="shared" si="26"/>
        <v>#REF!</v>
      </c>
      <c r="BN47" s="343" t="e">
        <f t="shared" si="27"/>
        <v>#REF!</v>
      </c>
      <c r="BO47" s="343" t="e">
        <f t="shared" si="28"/>
        <v>#REF!</v>
      </c>
      <c r="BP47" s="343" t="e">
        <f t="shared" si="29"/>
        <v>#REF!</v>
      </c>
      <c r="BQ47" s="343" t="e">
        <f t="shared" si="30"/>
        <v>#REF!</v>
      </c>
      <c r="BR47" s="343" t="e">
        <f t="shared" si="31"/>
        <v>#REF!</v>
      </c>
      <c r="BS47" s="343" t="e">
        <f t="shared" si="32"/>
        <v>#REF!</v>
      </c>
      <c r="BT47" s="343" t="e">
        <f t="shared" si="33"/>
        <v>#REF!</v>
      </c>
      <c r="BU47" s="346"/>
      <c r="BV47" s="173" t="e">
        <f>L47/$J$47</f>
        <v>#REF!</v>
      </c>
      <c r="BW47" s="173" t="e">
        <f t="shared" ref="BW47:CX47" si="67">M47/$J$47</f>
        <v>#REF!</v>
      </c>
      <c r="BX47" s="173" t="e">
        <f t="shared" si="67"/>
        <v>#REF!</v>
      </c>
      <c r="BY47" s="173" t="e">
        <f t="shared" si="67"/>
        <v>#REF!</v>
      </c>
      <c r="BZ47" s="173" t="e">
        <f t="shared" si="67"/>
        <v>#REF!</v>
      </c>
      <c r="CA47" s="173" t="e">
        <f t="shared" si="67"/>
        <v>#REF!</v>
      </c>
      <c r="CB47" s="173" t="e">
        <f t="shared" si="67"/>
        <v>#REF!</v>
      </c>
      <c r="CC47" s="173" t="e">
        <f t="shared" si="67"/>
        <v>#REF!</v>
      </c>
      <c r="CD47" s="173" t="e">
        <f t="shared" si="67"/>
        <v>#REF!</v>
      </c>
      <c r="CE47" s="173" t="e">
        <f t="shared" si="67"/>
        <v>#REF!</v>
      </c>
      <c r="CF47" s="173" t="e">
        <f t="shared" si="67"/>
        <v>#REF!</v>
      </c>
      <c r="CG47" s="173" t="e">
        <f t="shared" si="67"/>
        <v>#REF!</v>
      </c>
      <c r="CH47" s="173" t="e">
        <f t="shared" si="67"/>
        <v>#REF!</v>
      </c>
      <c r="CI47" s="173" t="e">
        <f t="shared" si="67"/>
        <v>#REF!</v>
      </c>
      <c r="CJ47" s="173" t="e">
        <f t="shared" si="67"/>
        <v>#REF!</v>
      </c>
      <c r="CK47" s="173" t="e">
        <f t="shared" si="67"/>
        <v>#REF!</v>
      </c>
      <c r="CL47" s="173" t="e">
        <f t="shared" si="67"/>
        <v>#REF!</v>
      </c>
      <c r="CM47" s="173" t="e">
        <f t="shared" si="67"/>
        <v>#REF!</v>
      </c>
      <c r="CN47" s="173" t="e">
        <f t="shared" si="67"/>
        <v>#REF!</v>
      </c>
      <c r="CO47" s="173" t="e">
        <f t="shared" si="67"/>
        <v>#REF!</v>
      </c>
      <c r="CP47" s="173" t="e">
        <f t="shared" si="67"/>
        <v>#REF!</v>
      </c>
      <c r="CQ47" s="173" t="e">
        <f t="shared" si="67"/>
        <v>#REF!</v>
      </c>
      <c r="CR47" s="173" t="e">
        <f t="shared" si="67"/>
        <v>#REF!</v>
      </c>
      <c r="CS47" s="173" t="e">
        <f t="shared" si="67"/>
        <v>#REF!</v>
      </c>
      <c r="CT47" s="173" t="e">
        <f t="shared" si="67"/>
        <v>#REF!</v>
      </c>
      <c r="CU47" s="173" t="e">
        <f t="shared" si="67"/>
        <v>#REF!</v>
      </c>
      <c r="CV47" s="173" t="e">
        <f t="shared" si="67"/>
        <v>#REF!</v>
      </c>
      <c r="CW47" s="173" t="e">
        <f t="shared" si="67"/>
        <v>#REF!</v>
      </c>
      <c r="CX47" s="173" t="e">
        <f t="shared" si="67"/>
        <v>#REF!</v>
      </c>
      <c r="CY47" s="325" t="e">
        <f t="shared" si="36"/>
        <v>#REF!</v>
      </c>
    </row>
    <row r="48" spans="1:103" s="195" customFormat="1" ht="47.25" customHeight="1" thickBot="1" x14ac:dyDescent="0.35">
      <c r="A48" s="14">
        <v>32</v>
      </c>
      <c r="B48" s="514" t="e">
        <f>#REF!</f>
        <v>#REF!</v>
      </c>
      <c r="C48" s="1383" t="s">
        <v>3</v>
      </c>
      <c r="D48" s="1383"/>
      <c r="E48" s="336" t="s">
        <v>379</v>
      </c>
      <c r="F48" s="228" t="e">
        <v>#REF!</v>
      </c>
      <c r="G48" s="334">
        <v>0.64</v>
      </c>
      <c r="H48" s="222" t="e">
        <f t="shared" si="59"/>
        <v>#REF!</v>
      </c>
      <c r="I48" s="222" t="e">
        <v>#REF!</v>
      </c>
      <c r="J48" s="268" t="e">
        <f>'тарифы 2018 (1)'!J70</f>
        <v>#REF!</v>
      </c>
      <c r="K48" s="279" t="e">
        <v>#REF!</v>
      </c>
      <c r="L48" s="173">
        <f>ROUND('анализ цен ЮЛ '!L70*$L$14,2)</f>
        <v>290</v>
      </c>
      <c r="M48" s="173">
        <f>ROUND('анализ цен ЮЛ '!M70*$L$14,2)</f>
        <v>228.56</v>
      </c>
      <c r="N48" s="173">
        <f>ROUND('анализ цен ЮЛ '!N70*$L$14,2)</f>
        <v>336</v>
      </c>
      <c r="O48" s="173">
        <f>ROUND('анализ цен ЮЛ '!O70*$L$14,2)</f>
        <v>286.04000000000002</v>
      </c>
      <c r="P48" s="173">
        <f>ROUND('анализ цен ЮЛ '!P70*$L$14,2)</f>
        <v>648</v>
      </c>
      <c r="Q48" s="173">
        <f>ROUND('анализ цен ЮЛ '!Q70*$L$14,2)</f>
        <v>233.22</v>
      </c>
      <c r="R48" s="173">
        <f>ROUND('анализ цен ЮЛ '!R70*$L$14,2)</f>
        <v>0</v>
      </c>
      <c r="S48" s="173">
        <f>ROUND('анализ цен ЮЛ '!S70*$L$14,2)</f>
        <v>394.63</v>
      </c>
      <c r="T48" s="173">
        <f>ROUND('анализ цен ЮЛ '!T70*$L$14,2)</f>
        <v>516</v>
      </c>
      <c r="U48" s="173">
        <f>ROUND('анализ цен ЮЛ '!U70*$L$14,2)</f>
        <v>325</v>
      </c>
      <c r="V48" s="173">
        <f>ROUND('анализ цен ЮЛ '!V70*$L$14,2)</f>
        <v>276</v>
      </c>
      <c r="W48" s="173">
        <f>ROUND('анализ цен ЮЛ '!W70*$L$14,2)</f>
        <v>191.42</v>
      </c>
      <c r="X48" s="173">
        <f>ROUND('анализ цен ЮЛ '!X70*$L$14,2)</f>
        <v>193.51</v>
      </c>
      <c r="Y48" s="173">
        <f>ROUND('анализ цен ЮЛ '!Y70*$L$14,2)</f>
        <v>195.34</v>
      </c>
      <c r="Z48" s="173">
        <f>ROUND('анализ цен ЮЛ '!Z70*$L$14,2)</f>
        <v>278.24</v>
      </c>
      <c r="AA48" s="173">
        <f>ROUND('анализ цен ЮЛ '!AA70*$L$14,2)</f>
        <v>340.14</v>
      </c>
      <c r="AB48" s="173">
        <f>ROUND('анализ цен ЮЛ '!AB70*$L$14,2)</f>
        <v>261</v>
      </c>
      <c r="AC48" s="173">
        <f>ROUND('анализ цен ЮЛ '!AC70*$L$14,2)</f>
        <v>259.17</v>
      </c>
      <c r="AD48" s="173">
        <f>ROUND('анализ цен ЮЛ '!AD70*$L$14,2)</f>
        <v>259.2</v>
      </c>
      <c r="AE48" s="173">
        <f>ROUND('анализ цен ЮЛ '!AE70*$L$14,2)</f>
        <v>193.94</v>
      </c>
      <c r="AF48" s="173">
        <f>ROUND('анализ цен ЮЛ '!AF70*$L$14,2)</f>
        <v>516.95000000000005</v>
      </c>
      <c r="AG48" s="173">
        <f>ROUND('анализ цен ЮЛ '!AG70*$L$14,2)</f>
        <v>357</v>
      </c>
      <c r="AH48" s="173">
        <f>ROUND('анализ цен ЮЛ '!AH70*$L$14,2)</f>
        <v>473</v>
      </c>
      <c r="AI48" s="173">
        <f>ROUND('анализ цен ЮЛ '!AI70*$L$14,2)</f>
        <v>255</v>
      </c>
      <c r="AJ48" s="173">
        <f>ROUND('анализ цен ЮЛ '!AJ70*$L$14,2)</f>
        <v>288</v>
      </c>
      <c r="AK48" s="173">
        <f>ROUND('анализ цен ЮЛ '!AK70*$L$14,2)</f>
        <v>182.2</v>
      </c>
      <c r="AL48" s="173">
        <f>ROUND('анализ цен ЮЛ '!AL70*$L$14,2)</f>
        <v>189</v>
      </c>
      <c r="AM48" s="173">
        <f>ROUND('анализ цен ЮЛ '!AM70*$L$14,2)</f>
        <v>290</v>
      </c>
      <c r="AN48" s="173">
        <f>ROUND('анализ цен ЮЛ '!AN70*$L$14,2)</f>
        <v>425.7</v>
      </c>
      <c r="AO48" s="325">
        <f t="shared" si="1"/>
        <v>299.38827586206895</v>
      </c>
      <c r="AP48" s="326" t="e">
        <f t="shared" si="2"/>
        <v>#REF!</v>
      </c>
      <c r="AQ48" s="346"/>
      <c r="AR48" s="343" t="e">
        <f t="shared" si="5"/>
        <v>#REF!</v>
      </c>
      <c r="AS48" s="343" t="e">
        <f t="shared" si="6"/>
        <v>#REF!</v>
      </c>
      <c r="AT48" s="343" t="e">
        <f t="shared" si="7"/>
        <v>#REF!</v>
      </c>
      <c r="AU48" s="343" t="e">
        <f t="shared" si="8"/>
        <v>#REF!</v>
      </c>
      <c r="AV48" s="343" t="e">
        <f t="shared" si="9"/>
        <v>#REF!</v>
      </c>
      <c r="AW48" s="343" t="e">
        <f t="shared" si="10"/>
        <v>#REF!</v>
      </c>
      <c r="AX48" s="343" t="e">
        <f t="shared" si="11"/>
        <v>#REF!</v>
      </c>
      <c r="AY48" s="343" t="e">
        <f t="shared" si="12"/>
        <v>#REF!</v>
      </c>
      <c r="AZ48" s="343" t="e">
        <f t="shared" si="13"/>
        <v>#REF!</v>
      </c>
      <c r="BA48" s="343" t="e">
        <f t="shared" si="14"/>
        <v>#REF!</v>
      </c>
      <c r="BB48" s="343" t="e">
        <f t="shared" si="15"/>
        <v>#REF!</v>
      </c>
      <c r="BC48" s="343" t="e">
        <f t="shared" si="16"/>
        <v>#REF!</v>
      </c>
      <c r="BD48" s="343" t="e">
        <f t="shared" si="17"/>
        <v>#REF!</v>
      </c>
      <c r="BE48" s="343" t="e">
        <f t="shared" si="18"/>
        <v>#REF!</v>
      </c>
      <c r="BF48" s="343" t="e">
        <f t="shared" si="19"/>
        <v>#REF!</v>
      </c>
      <c r="BG48" s="343" t="e">
        <f t="shared" si="20"/>
        <v>#REF!</v>
      </c>
      <c r="BH48" s="343" t="e">
        <f t="shared" si="21"/>
        <v>#REF!</v>
      </c>
      <c r="BI48" s="343" t="e">
        <f t="shared" si="22"/>
        <v>#REF!</v>
      </c>
      <c r="BJ48" s="343" t="e">
        <f t="shared" si="23"/>
        <v>#REF!</v>
      </c>
      <c r="BK48" s="343" t="e">
        <f t="shared" si="24"/>
        <v>#REF!</v>
      </c>
      <c r="BL48" s="343" t="e">
        <f t="shared" si="25"/>
        <v>#REF!</v>
      </c>
      <c r="BM48" s="343" t="e">
        <f t="shared" si="26"/>
        <v>#REF!</v>
      </c>
      <c r="BN48" s="343" t="e">
        <f t="shared" si="27"/>
        <v>#REF!</v>
      </c>
      <c r="BO48" s="343" t="e">
        <f t="shared" si="28"/>
        <v>#REF!</v>
      </c>
      <c r="BP48" s="343" t="e">
        <f t="shared" si="29"/>
        <v>#REF!</v>
      </c>
      <c r="BQ48" s="343" t="e">
        <f t="shared" si="30"/>
        <v>#REF!</v>
      </c>
      <c r="BR48" s="343" t="e">
        <f t="shared" si="31"/>
        <v>#REF!</v>
      </c>
      <c r="BS48" s="343" t="e">
        <f t="shared" si="32"/>
        <v>#REF!</v>
      </c>
      <c r="BT48" s="343" t="e">
        <f t="shared" si="33"/>
        <v>#REF!</v>
      </c>
      <c r="BU48" s="346"/>
      <c r="BV48" s="173" t="e">
        <f>L48/$J$48</f>
        <v>#REF!</v>
      </c>
      <c r="BW48" s="173" t="e">
        <f t="shared" ref="BW48:CX48" si="68">M48/$J$48</f>
        <v>#REF!</v>
      </c>
      <c r="BX48" s="173" t="e">
        <f t="shared" si="68"/>
        <v>#REF!</v>
      </c>
      <c r="BY48" s="173" t="e">
        <f t="shared" si="68"/>
        <v>#REF!</v>
      </c>
      <c r="BZ48" s="173" t="e">
        <f t="shared" si="68"/>
        <v>#REF!</v>
      </c>
      <c r="CA48" s="173" t="e">
        <f t="shared" si="68"/>
        <v>#REF!</v>
      </c>
      <c r="CB48" s="173" t="e">
        <f t="shared" si="68"/>
        <v>#REF!</v>
      </c>
      <c r="CC48" s="173" t="e">
        <f t="shared" si="68"/>
        <v>#REF!</v>
      </c>
      <c r="CD48" s="173" t="e">
        <f t="shared" si="68"/>
        <v>#REF!</v>
      </c>
      <c r="CE48" s="173" t="e">
        <f t="shared" si="68"/>
        <v>#REF!</v>
      </c>
      <c r="CF48" s="173" t="e">
        <f t="shared" si="68"/>
        <v>#REF!</v>
      </c>
      <c r="CG48" s="173" t="e">
        <f t="shared" si="68"/>
        <v>#REF!</v>
      </c>
      <c r="CH48" s="173" t="e">
        <f t="shared" si="68"/>
        <v>#REF!</v>
      </c>
      <c r="CI48" s="173" t="e">
        <f t="shared" si="68"/>
        <v>#REF!</v>
      </c>
      <c r="CJ48" s="173" t="e">
        <f t="shared" si="68"/>
        <v>#REF!</v>
      </c>
      <c r="CK48" s="173" t="e">
        <f t="shared" si="68"/>
        <v>#REF!</v>
      </c>
      <c r="CL48" s="173" t="e">
        <f t="shared" si="68"/>
        <v>#REF!</v>
      </c>
      <c r="CM48" s="173" t="e">
        <f t="shared" si="68"/>
        <v>#REF!</v>
      </c>
      <c r="CN48" s="173" t="e">
        <f t="shared" si="68"/>
        <v>#REF!</v>
      </c>
      <c r="CO48" s="173" t="e">
        <f t="shared" si="68"/>
        <v>#REF!</v>
      </c>
      <c r="CP48" s="173" t="e">
        <f t="shared" si="68"/>
        <v>#REF!</v>
      </c>
      <c r="CQ48" s="173" t="e">
        <f t="shared" si="68"/>
        <v>#REF!</v>
      </c>
      <c r="CR48" s="173" t="e">
        <f t="shared" si="68"/>
        <v>#REF!</v>
      </c>
      <c r="CS48" s="173" t="e">
        <f t="shared" si="68"/>
        <v>#REF!</v>
      </c>
      <c r="CT48" s="173" t="e">
        <f t="shared" si="68"/>
        <v>#REF!</v>
      </c>
      <c r="CU48" s="173" t="e">
        <f t="shared" si="68"/>
        <v>#REF!</v>
      </c>
      <c r="CV48" s="173" t="e">
        <f t="shared" si="68"/>
        <v>#REF!</v>
      </c>
      <c r="CW48" s="173" t="e">
        <f t="shared" si="68"/>
        <v>#REF!</v>
      </c>
      <c r="CX48" s="173" t="e">
        <f t="shared" si="68"/>
        <v>#REF!</v>
      </c>
      <c r="CY48" s="325" t="e">
        <f t="shared" si="36"/>
        <v>#REF!</v>
      </c>
    </row>
    <row r="49" spans="1:116" s="195" customFormat="1" ht="47.25" customHeight="1" thickBot="1" x14ac:dyDescent="0.35">
      <c r="A49" s="306">
        <v>33</v>
      </c>
      <c r="B49" s="516" t="e">
        <f>#REF!</f>
        <v>#REF!</v>
      </c>
      <c r="C49" s="1390" t="s">
        <v>3</v>
      </c>
      <c r="D49" s="1390"/>
      <c r="E49" s="337" t="s">
        <v>382</v>
      </c>
      <c r="F49" s="224" t="e">
        <v>#REF!</v>
      </c>
      <c r="G49" s="333">
        <v>0.88</v>
      </c>
      <c r="H49" s="206" t="e">
        <f t="shared" si="59"/>
        <v>#REF!</v>
      </c>
      <c r="I49" s="206" t="e">
        <v>#REF!</v>
      </c>
      <c r="J49" s="268" t="e">
        <f>'тарифы 2018 (1)'!J71</f>
        <v>#REF!</v>
      </c>
      <c r="K49" s="275" t="e">
        <v>#REF!</v>
      </c>
      <c r="L49" s="173">
        <f>ROUND('анализ цен ЮЛ '!L71*$L$14,2)</f>
        <v>446</v>
      </c>
      <c r="M49" s="173">
        <f>ROUND('анализ цен ЮЛ '!M71*$L$14,2)</f>
        <v>335.28</v>
      </c>
      <c r="N49" s="173">
        <f>ROUND('анализ цен ЮЛ '!N71*$L$14,2)</f>
        <v>499</v>
      </c>
      <c r="O49" s="173">
        <f>ROUND('анализ цен ЮЛ '!O71*$L$14,2)</f>
        <v>442.18</v>
      </c>
      <c r="P49" s="173">
        <f>ROUND('анализ цен ЮЛ '!P71*$L$14,2)</f>
        <v>1535</v>
      </c>
      <c r="Q49" s="173">
        <f>ROUND('анализ цен ЮЛ '!Q71*$L$14,2)</f>
        <v>232.75</v>
      </c>
      <c r="R49" s="173">
        <f>ROUND('анализ цен ЮЛ '!R71*$L$14,2)</f>
        <v>0</v>
      </c>
      <c r="S49" s="173">
        <f>ROUND('анализ цен ЮЛ '!S71*$L$14,2)</f>
        <v>610.70000000000005</v>
      </c>
      <c r="T49" s="173">
        <f>ROUND('анализ цен ЮЛ '!T71*$L$14,2)</f>
        <v>802</v>
      </c>
      <c r="U49" s="173">
        <f>ROUND('анализ цен ЮЛ '!U71*$L$14,2)</f>
        <v>502</v>
      </c>
      <c r="V49" s="173">
        <f>ROUND('анализ цен ЮЛ '!V71*$L$14,2)</f>
        <v>394</v>
      </c>
      <c r="W49" s="173">
        <f>ROUND('анализ цен ЮЛ '!W71*$L$14,2)</f>
        <v>290.79000000000002</v>
      </c>
      <c r="X49" s="173">
        <f>ROUND('анализ цен ЮЛ '!X71*$L$14,2)</f>
        <v>294.97000000000003</v>
      </c>
      <c r="Y49" s="173">
        <f>ROUND('анализ цен ЮЛ '!Y71*$L$14,2)</f>
        <v>237.65</v>
      </c>
      <c r="Z49" s="173">
        <f>ROUND('анализ цен ЮЛ '!Z71*$L$14,2)</f>
        <v>382.58</v>
      </c>
      <c r="AA49" s="173">
        <f>ROUND('анализ цен ЮЛ '!AA71*$L$14,2)</f>
        <v>466.65</v>
      </c>
      <c r="AB49" s="173">
        <f>ROUND('анализ цен ЮЛ '!AB71*$L$14,2)</f>
        <v>402</v>
      </c>
      <c r="AC49" s="173">
        <f>ROUND('анализ цен ЮЛ '!AC71*$L$14,2)</f>
        <v>382.46</v>
      </c>
      <c r="AD49" s="173">
        <f>ROUND('анализ цен ЮЛ '!AD71*$L$14,2)</f>
        <v>400</v>
      </c>
      <c r="AE49" s="173">
        <f>ROUND('анализ цен ЮЛ '!AE71*$L$14,2)</f>
        <v>236.42</v>
      </c>
      <c r="AF49" s="173">
        <f>ROUND('анализ цен ЮЛ '!AF71*$L$14,2)</f>
        <v>516.95000000000005</v>
      </c>
      <c r="AG49" s="173">
        <f>ROUND('анализ цен ЮЛ '!AG71*$L$14,2)</f>
        <v>540</v>
      </c>
      <c r="AH49" s="173">
        <f>ROUND('анализ цен ЮЛ '!AH71*$L$14,2)</f>
        <v>702</v>
      </c>
      <c r="AI49" s="173">
        <f>ROUND('анализ цен ЮЛ '!AI71*$L$14,2)</f>
        <v>313</v>
      </c>
      <c r="AJ49" s="173">
        <f>ROUND('анализ цен ЮЛ '!AJ71*$L$14,2)</f>
        <v>441</v>
      </c>
      <c r="AK49" s="173">
        <f>ROUND('анализ цен ЮЛ '!AK71*$L$14,2)</f>
        <v>279.66000000000003</v>
      </c>
      <c r="AL49" s="173">
        <f>ROUND('анализ цен ЮЛ '!AL71*$L$14,2)</f>
        <v>260</v>
      </c>
      <c r="AM49" s="173">
        <f>ROUND('анализ цен ЮЛ '!AM71*$L$14,2)</f>
        <v>427</v>
      </c>
      <c r="AN49" s="173">
        <f>ROUND('анализ цен ЮЛ '!AN71*$L$14,2)</f>
        <v>621.5</v>
      </c>
      <c r="AO49" s="325">
        <f t="shared" si="1"/>
        <v>448.05310344827581</v>
      </c>
      <c r="AP49" s="326" t="e">
        <f t="shared" si="2"/>
        <v>#REF!</v>
      </c>
      <c r="AQ49" s="346"/>
      <c r="AR49" s="343" t="e">
        <f t="shared" si="5"/>
        <v>#REF!</v>
      </c>
      <c r="AS49" s="343" t="e">
        <f t="shared" si="6"/>
        <v>#REF!</v>
      </c>
      <c r="AT49" s="343" t="e">
        <f t="shared" si="7"/>
        <v>#REF!</v>
      </c>
      <c r="AU49" s="343" t="e">
        <f t="shared" si="8"/>
        <v>#REF!</v>
      </c>
      <c r="AV49" s="343" t="e">
        <f t="shared" si="9"/>
        <v>#REF!</v>
      </c>
      <c r="AW49" s="343" t="e">
        <f t="shared" si="10"/>
        <v>#REF!</v>
      </c>
      <c r="AX49" s="343" t="e">
        <f t="shared" si="11"/>
        <v>#REF!</v>
      </c>
      <c r="AY49" s="343" t="e">
        <f t="shared" si="12"/>
        <v>#REF!</v>
      </c>
      <c r="AZ49" s="343" t="e">
        <f t="shared" si="13"/>
        <v>#REF!</v>
      </c>
      <c r="BA49" s="343" t="e">
        <f t="shared" si="14"/>
        <v>#REF!</v>
      </c>
      <c r="BB49" s="343" t="e">
        <f t="shared" si="15"/>
        <v>#REF!</v>
      </c>
      <c r="BC49" s="343" t="e">
        <f t="shared" si="16"/>
        <v>#REF!</v>
      </c>
      <c r="BD49" s="343" t="e">
        <f t="shared" si="17"/>
        <v>#REF!</v>
      </c>
      <c r="BE49" s="343" t="e">
        <f t="shared" si="18"/>
        <v>#REF!</v>
      </c>
      <c r="BF49" s="343" t="e">
        <f t="shared" si="19"/>
        <v>#REF!</v>
      </c>
      <c r="BG49" s="343" t="e">
        <f t="shared" si="20"/>
        <v>#REF!</v>
      </c>
      <c r="BH49" s="343" t="e">
        <f t="shared" si="21"/>
        <v>#REF!</v>
      </c>
      <c r="BI49" s="343" t="e">
        <f t="shared" si="22"/>
        <v>#REF!</v>
      </c>
      <c r="BJ49" s="343" t="e">
        <f t="shared" si="23"/>
        <v>#REF!</v>
      </c>
      <c r="BK49" s="343" t="e">
        <f t="shared" si="24"/>
        <v>#REF!</v>
      </c>
      <c r="BL49" s="343" t="e">
        <f t="shared" si="25"/>
        <v>#REF!</v>
      </c>
      <c r="BM49" s="343" t="e">
        <f t="shared" si="26"/>
        <v>#REF!</v>
      </c>
      <c r="BN49" s="343" t="e">
        <f t="shared" si="27"/>
        <v>#REF!</v>
      </c>
      <c r="BO49" s="343" t="e">
        <f t="shared" si="28"/>
        <v>#REF!</v>
      </c>
      <c r="BP49" s="343" t="e">
        <f t="shared" si="29"/>
        <v>#REF!</v>
      </c>
      <c r="BQ49" s="343" t="e">
        <f t="shared" si="30"/>
        <v>#REF!</v>
      </c>
      <c r="BR49" s="343" t="e">
        <f t="shared" si="31"/>
        <v>#REF!</v>
      </c>
      <c r="BS49" s="343" t="e">
        <f t="shared" si="32"/>
        <v>#REF!</v>
      </c>
      <c r="BT49" s="343" t="e">
        <f t="shared" si="33"/>
        <v>#REF!</v>
      </c>
      <c r="BU49" s="346"/>
      <c r="BV49" s="173" t="e">
        <f>L49/$J$49</f>
        <v>#REF!</v>
      </c>
      <c r="BW49" s="173" t="e">
        <f t="shared" ref="BW49:CX49" si="69">M49/$J$49</f>
        <v>#REF!</v>
      </c>
      <c r="BX49" s="173" t="e">
        <f t="shared" si="69"/>
        <v>#REF!</v>
      </c>
      <c r="BY49" s="173" t="e">
        <f t="shared" si="69"/>
        <v>#REF!</v>
      </c>
      <c r="BZ49" s="173" t="e">
        <f t="shared" si="69"/>
        <v>#REF!</v>
      </c>
      <c r="CA49" s="173" t="e">
        <f t="shared" si="69"/>
        <v>#REF!</v>
      </c>
      <c r="CB49" s="173" t="e">
        <f t="shared" si="69"/>
        <v>#REF!</v>
      </c>
      <c r="CC49" s="173" t="e">
        <f t="shared" si="69"/>
        <v>#REF!</v>
      </c>
      <c r="CD49" s="173" t="e">
        <f t="shared" si="69"/>
        <v>#REF!</v>
      </c>
      <c r="CE49" s="173" t="e">
        <f t="shared" si="69"/>
        <v>#REF!</v>
      </c>
      <c r="CF49" s="173" t="e">
        <f t="shared" si="69"/>
        <v>#REF!</v>
      </c>
      <c r="CG49" s="173" t="e">
        <f t="shared" si="69"/>
        <v>#REF!</v>
      </c>
      <c r="CH49" s="173" t="e">
        <f t="shared" si="69"/>
        <v>#REF!</v>
      </c>
      <c r="CI49" s="173" t="e">
        <f t="shared" si="69"/>
        <v>#REF!</v>
      </c>
      <c r="CJ49" s="173" t="e">
        <f t="shared" si="69"/>
        <v>#REF!</v>
      </c>
      <c r="CK49" s="173" t="e">
        <f t="shared" si="69"/>
        <v>#REF!</v>
      </c>
      <c r="CL49" s="173" t="e">
        <f t="shared" si="69"/>
        <v>#REF!</v>
      </c>
      <c r="CM49" s="173" t="e">
        <f t="shared" si="69"/>
        <v>#REF!</v>
      </c>
      <c r="CN49" s="173" t="e">
        <f t="shared" si="69"/>
        <v>#REF!</v>
      </c>
      <c r="CO49" s="173" t="e">
        <f t="shared" si="69"/>
        <v>#REF!</v>
      </c>
      <c r="CP49" s="173" t="e">
        <f t="shared" si="69"/>
        <v>#REF!</v>
      </c>
      <c r="CQ49" s="173" t="e">
        <f t="shared" si="69"/>
        <v>#REF!</v>
      </c>
      <c r="CR49" s="173" t="e">
        <f t="shared" si="69"/>
        <v>#REF!</v>
      </c>
      <c r="CS49" s="173" t="e">
        <f t="shared" si="69"/>
        <v>#REF!</v>
      </c>
      <c r="CT49" s="173" t="e">
        <f t="shared" si="69"/>
        <v>#REF!</v>
      </c>
      <c r="CU49" s="173" t="e">
        <f t="shared" si="69"/>
        <v>#REF!</v>
      </c>
      <c r="CV49" s="173" t="e">
        <f t="shared" si="69"/>
        <v>#REF!</v>
      </c>
      <c r="CW49" s="173" t="e">
        <f t="shared" si="69"/>
        <v>#REF!</v>
      </c>
      <c r="CX49" s="173" t="e">
        <f t="shared" si="69"/>
        <v>#REF!</v>
      </c>
      <c r="CY49" s="325" t="e">
        <f t="shared" si="36"/>
        <v>#REF!</v>
      </c>
    </row>
    <row r="50" spans="1:116" s="195" customFormat="1" ht="47.25" customHeight="1" thickBot="1" x14ac:dyDescent="0.35">
      <c r="A50" s="98">
        <v>34</v>
      </c>
      <c r="B50" s="521" t="e">
        <f>#REF!</f>
        <v>#REF!</v>
      </c>
      <c r="C50" s="1404" t="s">
        <v>3</v>
      </c>
      <c r="D50" s="1404"/>
      <c r="E50" s="230" t="s">
        <v>383</v>
      </c>
      <c r="F50" s="231" t="e">
        <v>#REF!</v>
      </c>
      <c r="G50" s="338">
        <v>0.56000000000000005</v>
      </c>
      <c r="H50" s="233" t="e">
        <f t="shared" si="59"/>
        <v>#REF!</v>
      </c>
      <c r="I50" s="222" t="e">
        <v>#REF!</v>
      </c>
      <c r="J50" s="268" t="e">
        <f>'тарифы 2018 (1)'!J72</f>
        <v>#REF!</v>
      </c>
      <c r="K50" s="279" t="e">
        <v>#REF!</v>
      </c>
      <c r="L50" s="173">
        <f>ROUND('анализ цен ЮЛ '!L72*$L$14,2)</f>
        <v>324</v>
      </c>
      <c r="M50" s="173">
        <f>ROUND('анализ цен ЮЛ '!M72*$L$14,2)</f>
        <v>243.32</v>
      </c>
      <c r="N50" s="173">
        <f>ROUND('анализ цен ЮЛ '!N72*$L$14,2)</f>
        <v>358</v>
      </c>
      <c r="O50" s="173">
        <f>ROUND('анализ цен ЮЛ '!O72*$L$14,2)</f>
        <v>322.83999999999997</v>
      </c>
      <c r="P50" s="173">
        <f>ROUND('анализ цен ЮЛ '!P72*$L$14,2)</f>
        <v>567</v>
      </c>
      <c r="Q50" s="173">
        <f>ROUND('анализ цен ЮЛ '!Q72*$L$14,2)</f>
        <v>263.58</v>
      </c>
      <c r="R50" s="173">
        <f>ROUND('анализ цен ЮЛ '!R72*$L$14,2)</f>
        <v>0</v>
      </c>
      <c r="S50" s="173">
        <f>ROUND('анализ цен ЮЛ '!S72*$L$14,2)</f>
        <v>431.58</v>
      </c>
      <c r="T50" s="173">
        <f>ROUND('анализ цен ЮЛ '!T72*$L$14,2)</f>
        <v>596</v>
      </c>
      <c r="U50" s="173">
        <f>ROUND('анализ цен ЮЛ '!U72*$L$14,2)</f>
        <v>367</v>
      </c>
      <c r="V50" s="173">
        <f>ROUND('анализ цен ЮЛ '!V72*$L$14,2)</f>
        <v>265</v>
      </c>
      <c r="W50" s="173">
        <f>ROUND('анализ цен ЮЛ '!W72*$L$14,2)</f>
        <v>206.06</v>
      </c>
      <c r="X50" s="173">
        <f>ROUND('анализ цен ЮЛ '!X72*$L$14,2)</f>
        <v>212.34</v>
      </c>
      <c r="Y50" s="173">
        <f>ROUND('анализ цен ЮЛ '!Y72*$L$14,2)</f>
        <v>182.3</v>
      </c>
      <c r="Z50" s="173">
        <f>ROUND('анализ цен ЮЛ '!Z72*$L$14,2)</f>
        <v>243.46</v>
      </c>
      <c r="AA50" s="173">
        <f>ROUND('анализ цен ЮЛ '!AA72*$L$14,2)</f>
        <v>298.66000000000003</v>
      </c>
      <c r="AB50" s="173">
        <f>ROUND('анализ цен ЮЛ '!AB72*$L$14,2)</f>
        <v>294</v>
      </c>
      <c r="AC50" s="173">
        <f>ROUND('анализ цен ЮЛ '!AC72*$L$14,2)</f>
        <v>259.99</v>
      </c>
      <c r="AD50" s="173">
        <f>ROUND('анализ цен ЮЛ '!AD72*$L$14,2)</f>
        <v>292.8</v>
      </c>
      <c r="AE50" s="173">
        <f>ROUND('анализ цен ЮЛ '!AE72*$L$14,2)</f>
        <v>203.42</v>
      </c>
      <c r="AF50" s="173">
        <f>ROUND('анализ цен ЮЛ '!AF72*$L$14,2)</f>
        <v>370.34</v>
      </c>
      <c r="AG50" s="173">
        <f>ROUND('анализ цен ЮЛ '!AG72*$L$14,2)</f>
        <v>381</v>
      </c>
      <c r="AH50" s="173">
        <f>ROUND('анализ цен ЮЛ '!AH72*$L$14,2)</f>
        <v>513</v>
      </c>
      <c r="AI50" s="173">
        <f>ROUND('анализ цен ЮЛ '!AI72*$L$14,2)</f>
        <v>271</v>
      </c>
      <c r="AJ50" s="173">
        <f>ROUND('анализ цен ЮЛ '!AJ72*$L$14,2)</f>
        <v>320</v>
      </c>
      <c r="AK50" s="173">
        <f>ROUND('анализ цен ЮЛ '!AK72*$L$14,2)</f>
        <v>204.24</v>
      </c>
      <c r="AL50" s="173">
        <f>ROUND('анализ цен ЮЛ '!AL72*$L$14,2)</f>
        <v>166</v>
      </c>
      <c r="AM50" s="173">
        <f>ROUND('анализ цен ЮЛ '!AM72*$L$14,2)</f>
        <v>291</v>
      </c>
      <c r="AN50" s="173">
        <f>ROUND('анализ цен ЮЛ '!AN72*$L$14,2)</f>
        <v>435.6</v>
      </c>
      <c r="AO50" s="325">
        <f t="shared" si="1"/>
        <v>306.32862068965517</v>
      </c>
      <c r="AP50" s="326" t="e">
        <f t="shared" si="2"/>
        <v>#REF!</v>
      </c>
      <c r="AQ50" s="346"/>
      <c r="AR50" s="343" t="e">
        <f t="shared" si="5"/>
        <v>#REF!</v>
      </c>
      <c r="AS50" s="343" t="e">
        <f t="shared" si="6"/>
        <v>#REF!</v>
      </c>
      <c r="AT50" s="343" t="e">
        <f t="shared" si="7"/>
        <v>#REF!</v>
      </c>
      <c r="AU50" s="343" t="e">
        <f t="shared" si="8"/>
        <v>#REF!</v>
      </c>
      <c r="AV50" s="343" t="e">
        <f t="shared" si="9"/>
        <v>#REF!</v>
      </c>
      <c r="AW50" s="343" t="e">
        <f t="shared" si="10"/>
        <v>#REF!</v>
      </c>
      <c r="AX50" s="343" t="e">
        <f t="shared" si="11"/>
        <v>#REF!</v>
      </c>
      <c r="AY50" s="343" t="e">
        <f t="shared" si="12"/>
        <v>#REF!</v>
      </c>
      <c r="AZ50" s="343" t="e">
        <f t="shared" si="13"/>
        <v>#REF!</v>
      </c>
      <c r="BA50" s="343" t="e">
        <f t="shared" si="14"/>
        <v>#REF!</v>
      </c>
      <c r="BB50" s="343" t="e">
        <f t="shared" si="15"/>
        <v>#REF!</v>
      </c>
      <c r="BC50" s="343" t="e">
        <f t="shared" si="16"/>
        <v>#REF!</v>
      </c>
      <c r="BD50" s="343" t="e">
        <f t="shared" si="17"/>
        <v>#REF!</v>
      </c>
      <c r="BE50" s="343" t="e">
        <f t="shared" si="18"/>
        <v>#REF!</v>
      </c>
      <c r="BF50" s="343" t="e">
        <f t="shared" si="19"/>
        <v>#REF!</v>
      </c>
      <c r="BG50" s="343" t="e">
        <f t="shared" si="20"/>
        <v>#REF!</v>
      </c>
      <c r="BH50" s="343" t="e">
        <f t="shared" si="21"/>
        <v>#REF!</v>
      </c>
      <c r="BI50" s="343" t="e">
        <f t="shared" si="22"/>
        <v>#REF!</v>
      </c>
      <c r="BJ50" s="343" t="e">
        <f t="shared" si="23"/>
        <v>#REF!</v>
      </c>
      <c r="BK50" s="343" t="e">
        <f t="shared" si="24"/>
        <v>#REF!</v>
      </c>
      <c r="BL50" s="343" t="e">
        <f t="shared" si="25"/>
        <v>#REF!</v>
      </c>
      <c r="BM50" s="343" t="e">
        <f t="shared" si="26"/>
        <v>#REF!</v>
      </c>
      <c r="BN50" s="343" t="e">
        <f t="shared" si="27"/>
        <v>#REF!</v>
      </c>
      <c r="BO50" s="343" t="e">
        <f t="shared" si="28"/>
        <v>#REF!</v>
      </c>
      <c r="BP50" s="343" t="e">
        <f t="shared" si="29"/>
        <v>#REF!</v>
      </c>
      <c r="BQ50" s="343" t="e">
        <f t="shared" si="30"/>
        <v>#REF!</v>
      </c>
      <c r="BR50" s="343" t="e">
        <f t="shared" si="31"/>
        <v>#REF!</v>
      </c>
      <c r="BS50" s="343" t="e">
        <f t="shared" si="32"/>
        <v>#REF!</v>
      </c>
      <c r="BT50" s="343" t="e">
        <f t="shared" si="33"/>
        <v>#REF!</v>
      </c>
      <c r="BU50" s="346"/>
      <c r="BV50" s="173" t="e">
        <f>L50/$J$50</f>
        <v>#REF!</v>
      </c>
      <c r="BW50" s="173" t="e">
        <f t="shared" ref="BW50:CX50" si="70">M50/$J$50</f>
        <v>#REF!</v>
      </c>
      <c r="BX50" s="173" t="e">
        <f t="shared" si="70"/>
        <v>#REF!</v>
      </c>
      <c r="BY50" s="173" t="e">
        <f t="shared" si="70"/>
        <v>#REF!</v>
      </c>
      <c r="BZ50" s="173" t="e">
        <f t="shared" si="70"/>
        <v>#REF!</v>
      </c>
      <c r="CA50" s="173" t="e">
        <f t="shared" si="70"/>
        <v>#REF!</v>
      </c>
      <c r="CB50" s="173" t="e">
        <f t="shared" si="70"/>
        <v>#REF!</v>
      </c>
      <c r="CC50" s="173" t="e">
        <f t="shared" si="70"/>
        <v>#REF!</v>
      </c>
      <c r="CD50" s="173" t="e">
        <f t="shared" si="70"/>
        <v>#REF!</v>
      </c>
      <c r="CE50" s="173" t="e">
        <f t="shared" si="70"/>
        <v>#REF!</v>
      </c>
      <c r="CF50" s="173" t="e">
        <f t="shared" si="70"/>
        <v>#REF!</v>
      </c>
      <c r="CG50" s="173" t="e">
        <f t="shared" si="70"/>
        <v>#REF!</v>
      </c>
      <c r="CH50" s="173" t="e">
        <f t="shared" si="70"/>
        <v>#REF!</v>
      </c>
      <c r="CI50" s="173" t="e">
        <f t="shared" si="70"/>
        <v>#REF!</v>
      </c>
      <c r="CJ50" s="173" t="e">
        <f t="shared" si="70"/>
        <v>#REF!</v>
      </c>
      <c r="CK50" s="173" t="e">
        <f t="shared" si="70"/>
        <v>#REF!</v>
      </c>
      <c r="CL50" s="173" t="e">
        <f t="shared" si="70"/>
        <v>#REF!</v>
      </c>
      <c r="CM50" s="173" t="e">
        <f t="shared" si="70"/>
        <v>#REF!</v>
      </c>
      <c r="CN50" s="173" t="e">
        <f t="shared" si="70"/>
        <v>#REF!</v>
      </c>
      <c r="CO50" s="173" t="e">
        <f t="shared" si="70"/>
        <v>#REF!</v>
      </c>
      <c r="CP50" s="173" t="e">
        <f t="shared" si="70"/>
        <v>#REF!</v>
      </c>
      <c r="CQ50" s="173" t="e">
        <f t="shared" si="70"/>
        <v>#REF!</v>
      </c>
      <c r="CR50" s="173" t="e">
        <f t="shared" si="70"/>
        <v>#REF!</v>
      </c>
      <c r="CS50" s="173" t="e">
        <f t="shared" si="70"/>
        <v>#REF!</v>
      </c>
      <c r="CT50" s="173" t="e">
        <f t="shared" si="70"/>
        <v>#REF!</v>
      </c>
      <c r="CU50" s="173" t="e">
        <f t="shared" si="70"/>
        <v>#REF!</v>
      </c>
      <c r="CV50" s="173" t="e">
        <f t="shared" si="70"/>
        <v>#REF!</v>
      </c>
      <c r="CW50" s="173" t="e">
        <f t="shared" si="70"/>
        <v>#REF!</v>
      </c>
      <c r="CX50" s="173" t="e">
        <f t="shared" si="70"/>
        <v>#REF!</v>
      </c>
      <c r="CY50" s="325" t="e">
        <f t="shared" si="36"/>
        <v>#REF!</v>
      </c>
    </row>
    <row r="51" spans="1:116" s="6" customFormat="1" ht="22.5" customHeight="1" x14ac:dyDescent="0.3">
      <c r="A51" s="1368"/>
      <c r="B51" s="1368"/>
      <c r="C51" s="1368"/>
      <c r="D51" s="1368"/>
      <c r="E51" s="1368"/>
      <c r="F51" s="1368"/>
      <c r="G51" s="1368"/>
      <c r="H51" s="1368"/>
      <c r="I51" s="1368"/>
      <c r="J51" s="1368"/>
      <c r="K51" s="1368"/>
      <c r="L51" s="335"/>
      <c r="M51" s="335"/>
      <c r="N51" s="335"/>
      <c r="O51" s="335"/>
      <c r="P51" s="335"/>
      <c r="Q51" s="335"/>
      <c r="R51" s="335"/>
      <c r="S51" s="335"/>
      <c r="T51" s="335"/>
      <c r="U51" s="335"/>
      <c r="V51" s="335"/>
      <c r="W51" s="335"/>
      <c r="X51" s="335"/>
      <c r="Y51" s="335"/>
      <c r="Z51" s="335"/>
      <c r="AA51" s="335"/>
      <c r="AB51" s="335"/>
      <c r="AC51" s="335"/>
      <c r="AD51" s="335"/>
      <c r="AE51" s="335"/>
      <c r="AF51" s="335"/>
      <c r="AG51" s="335"/>
      <c r="AH51" s="335"/>
      <c r="AI51" s="335"/>
      <c r="AJ51" s="335"/>
      <c r="AK51" s="335"/>
      <c r="AL51" s="335"/>
      <c r="AM51" s="335"/>
      <c r="AN51" s="335"/>
      <c r="AQ51" s="346"/>
      <c r="AR51" s="446"/>
      <c r="AS51" s="446"/>
      <c r="AT51" s="446"/>
      <c r="AU51" s="446"/>
      <c r="AV51" s="446"/>
      <c r="AW51" s="446"/>
      <c r="AX51" s="446"/>
      <c r="AY51" s="446"/>
      <c r="AZ51" s="446"/>
      <c r="BA51" s="446"/>
      <c r="BB51" s="446"/>
      <c r="BC51" s="446"/>
      <c r="BD51" s="446"/>
      <c r="BE51" s="446"/>
      <c r="BF51" s="446"/>
      <c r="BG51" s="446"/>
      <c r="BH51" s="446"/>
      <c r="BI51" s="446"/>
      <c r="BJ51" s="446"/>
      <c r="BK51" s="446"/>
      <c r="BL51" s="446"/>
      <c r="BM51" s="446"/>
      <c r="BN51" s="446"/>
      <c r="BO51" s="446"/>
      <c r="BP51" s="446"/>
      <c r="BQ51" s="446"/>
      <c r="BR51" s="446"/>
      <c r="BS51" s="195"/>
      <c r="BT51" s="195"/>
      <c r="BU51" s="346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</row>
    <row r="52" spans="1:116" s="6" customFormat="1" ht="22.5" customHeight="1" x14ac:dyDescent="0.3">
      <c r="A52" s="1368"/>
      <c r="B52" s="1368"/>
      <c r="C52" s="1368"/>
      <c r="D52" s="1368"/>
      <c r="E52" s="1368"/>
      <c r="F52" s="1368"/>
      <c r="G52" s="1368"/>
      <c r="H52" s="1368"/>
      <c r="I52" s="1368"/>
      <c r="J52" s="1368"/>
      <c r="K52" s="1368"/>
      <c r="L52" s="335"/>
      <c r="M52" s="335"/>
      <c r="N52" s="335"/>
      <c r="O52" s="335"/>
      <c r="P52" s="335"/>
      <c r="Q52" s="335"/>
      <c r="R52" s="335"/>
      <c r="S52" s="335"/>
      <c r="T52" s="335"/>
      <c r="U52" s="335"/>
      <c r="V52" s="335"/>
      <c r="W52" s="335"/>
      <c r="X52" s="335"/>
      <c r="Y52" s="335"/>
      <c r="Z52" s="335"/>
      <c r="AA52" s="335"/>
      <c r="AB52" s="335"/>
      <c r="AC52" s="335"/>
      <c r="AD52" s="335"/>
      <c r="AE52" s="335"/>
      <c r="AF52" s="335"/>
      <c r="AG52" s="335"/>
      <c r="AH52" s="335"/>
      <c r="AI52" s="335"/>
      <c r="AJ52" s="335"/>
      <c r="AK52" s="335"/>
      <c r="AL52" s="335"/>
      <c r="AM52" s="335"/>
      <c r="AN52" s="335"/>
      <c r="AQ52" s="346"/>
      <c r="AR52" s="446"/>
      <c r="AS52" s="446"/>
      <c r="AT52" s="446"/>
      <c r="AU52" s="446"/>
      <c r="AV52" s="446"/>
      <c r="AW52" s="446"/>
      <c r="AX52" s="446"/>
      <c r="AY52" s="446"/>
      <c r="AZ52" s="446"/>
      <c r="BA52" s="446"/>
      <c r="BB52" s="446"/>
      <c r="BC52" s="446"/>
      <c r="BD52" s="446"/>
      <c r="BE52" s="446"/>
      <c r="BF52" s="446"/>
      <c r="BG52" s="446"/>
      <c r="BH52" s="446"/>
      <c r="BI52" s="446"/>
      <c r="BJ52" s="446"/>
      <c r="BK52" s="446"/>
      <c r="BL52" s="446"/>
      <c r="BM52" s="446"/>
      <c r="BN52" s="446"/>
      <c r="BO52" s="446"/>
      <c r="BP52" s="446"/>
      <c r="BQ52" s="446"/>
      <c r="BR52" s="446"/>
      <c r="BS52" s="195"/>
      <c r="BT52" s="195"/>
      <c r="BU52" s="346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</row>
    <row r="53" spans="1:116" s="6" customFormat="1" ht="22.5" customHeight="1" x14ac:dyDescent="0.3">
      <c r="A53" s="1368"/>
      <c r="B53" s="1368"/>
      <c r="C53" s="1368"/>
      <c r="D53" s="1368"/>
      <c r="E53" s="1368"/>
      <c r="F53" s="1368"/>
      <c r="G53" s="1368"/>
      <c r="H53" s="1368"/>
      <c r="I53" s="1368"/>
      <c r="J53" s="1368"/>
      <c r="K53" s="1368"/>
      <c r="L53" s="335"/>
      <c r="M53" s="335"/>
      <c r="N53" s="335"/>
      <c r="O53" s="335"/>
      <c r="P53" s="335"/>
      <c r="Q53" s="335"/>
      <c r="R53" s="335"/>
      <c r="S53" s="335"/>
      <c r="T53" s="335"/>
      <c r="U53" s="335"/>
      <c r="V53" s="335"/>
      <c r="W53" s="335"/>
      <c r="X53" s="335"/>
      <c r="Y53" s="335"/>
      <c r="Z53" s="335"/>
      <c r="AA53" s="335"/>
      <c r="AB53" s="335"/>
      <c r="AC53" s="335"/>
      <c r="AD53" s="335"/>
      <c r="AE53" s="335"/>
      <c r="AF53" s="335"/>
      <c r="AG53" s="335"/>
      <c r="AH53" s="335"/>
      <c r="AI53" s="335"/>
      <c r="AJ53" s="335"/>
      <c r="AK53" s="335"/>
      <c r="AL53" s="335"/>
      <c r="AM53" s="335"/>
      <c r="AN53" s="335"/>
      <c r="AQ53" s="346"/>
      <c r="AR53" s="446"/>
      <c r="AS53" s="446"/>
      <c r="AT53" s="446"/>
      <c r="AU53" s="446"/>
      <c r="AV53" s="446"/>
      <c r="AW53" s="446"/>
      <c r="AX53" s="446"/>
      <c r="AY53" s="446"/>
      <c r="AZ53" s="446"/>
      <c r="BA53" s="446"/>
      <c r="BB53" s="446"/>
      <c r="BC53" s="446"/>
      <c r="BD53" s="446"/>
      <c r="BE53" s="446"/>
      <c r="BF53" s="446"/>
      <c r="BG53" s="446"/>
      <c r="BH53" s="446"/>
      <c r="BI53" s="446"/>
      <c r="BJ53" s="446"/>
      <c r="BK53" s="446"/>
      <c r="BL53" s="446"/>
      <c r="BM53" s="446"/>
      <c r="BN53" s="446"/>
      <c r="BO53" s="446"/>
      <c r="BP53" s="446"/>
      <c r="BQ53" s="446"/>
      <c r="BR53" s="446"/>
      <c r="BS53" s="195"/>
      <c r="BT53" s="195"/>
      <c r="BU53" s="346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</row>
    <row r="54" spans="1:116" s="6" customFormat="1" ht="22.5" customHeight="1" x14ac:dyDescent="0.3">
      <c r="A54" s="87"/>
      <c r="B54" s="49"/>
      <c r="C54" s="49"/>
      <c r="D54" s="49"/>
      <c r="E54" s="49"/>
      <c r="G54" s="49"/>
      <c r="AQ54" s="346"/>
      <c r="AR54" s="22"/>
      <c r="AS54" s="22"/>
      <c r="AT54" s="22"/>
      <c r="AU54" s="22"/>
      <c r="AV54" s="22"/>
      <c r="AW54" s="22"/>
      <c r="AX54" s="22"/>
      <c r="AY54" s="22"/>
      <c r="AZ54" s="22"/>
      <c r="BA54" s="22"/>
      <c r="BB54" s="22"/>
      <c r="BC54" s="22"/>
      <c r="BD54" s="22"/>
      <c r="BE54" s="22"/>
      <c r="BF54" s="22"/>
      <c r="BG54" s="22"/>
      <c r="BH54" s="22"/>
      <c r="BI54" s="22"/>
      <c r="BJ54" s="22"/>
      <c r="BK54" s="22"/>
      <c r="BL54" s="22"/>
      <c r="BM54" s="22"/>
      <c r="BN54" s="22"/>
      <c r="BO54" s="22"/>
      <c r="BP54" s="22"/>
      <c r="BQ54" s="22"/>
      <c r="BR54" s="22"/>
      <c r="BS54" s="195"/>
      <c r="BT54" s="195"/>
      <c r="BU54" s="346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</row>
    <row r="55" spans="1:116" s="6" customFormat="1" ht="22.5" customHeight="1" x14ac:dyDescent="0.3">
      <c r="A55" s="87"/>
      <c r="B55" s="49"/>
      <c r="C55" s="49"/>
      <c r="D55" s="49"/>
      <c r="E55" s="49"/>
      <c r="G55" s="49"/>
      <c r="AQ55" s="346"/>
      <c r="AR55" s="22"/>
      <c r="AS55" s="22"/>
      <c r="AT55" s="22"/>
      <c r="AU55" s="22"/>
      <c r="AV55" s="22"/>
      <c r="AW55" s="22"/>
      <c r="AX55" s="22"/>
      <c r="AY55" s="22"/>
      <c r="AZ55" s="22"/>
      <c r="BA55" s="22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22"/>
      <c r="BO55" s="22"/>
      <c r="BP55" s="22"/>
      <c r="BQ55" s="22"/>
      <c r="BR55" s="22"/>
      <c r="BS55" s="195"/>
      <c r="BT55" s="195"/>
      <c r="BU55" s="346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</row>
    <row r="56" spans="1:116" s="6" customFormat="1" ht="22.5" customHeight="1" x14ac:dyDescent="0.3">
      <c r="A56" s="87"/>
      <c r="AQ56" s="346"/>
      <c r="AR56" s="22"/>
      <c r="AS56" s="22"/>
      <c r="AT56" s="22"/>
      <c r="AU56" s="22"/>
      <c r="AV56" s="22"/>
      <c r="AW56" s="22"/>
      <c r="AX56" s="22"/>
      <c r="AY56" s="22"/>
      <c r="AZ56" s="22"/>
      <c r="BA56" s="22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  <c r="BS56" s="195"/>
      <c r="BT56" s="195"/>
      <c r="BU56" s="346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</row>
    <row r="57" spans="1:116" s="6" customFormat="1" ht="22.5" customHeight="1" x14ac:dyDescent="0.3">
      <c r="A57" s="87"/>
      <c r="AQ57" s="346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195"/>
      <c r="BT57" s="195"/>
      <c r="BU57" s="346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</row>
    <row r="58" spans="1:116" s="6" customFormat="1" ht="22.5" customHeight="1" x14ac:dyDescent="0.3">
      <c r="A58" s="87"/>
      <c r="AQ58" s="346"/>
      <c r="AR58" s="22"/>
      <c r="AS58" s="22"/>
      <c r="AT58" s="22"/>
      <c r="AU58" s="22"/>
      <c r="AV58" s="22"/>
      <c r="AW58" s="22"/>
      <c r="AX58" s="22"/>
      <c r="AY58" s="22"/>
      <c r="AZ58" s="22"/>
      <c r="BA58" s="22"/>
      <c r="BB58" s="22"/>
      <c r="BC58" s="22"/>
      <c r="BD58" s="22"/>
      <c r="BE58" s="22"/>
      <c r="BF58" s="22"/>
      <c r="BG58" s="22"/>
      <c r="BH58" s="22"/>
      <c r="BI58" s="22"/>
      <c r="BJ58" s="22"/>
      <c r="BK58" s="22"/>
      <c r="BL58" s="22"/>
      <c r="BM58" s="22"/>
      <c r="BN58" s="22"/>
      <c r="BO58" s="22"/>
      <c r="BP58" s="22"/>
      <c r="BQ58" s="22"/>
      <c r="BR58" s="22"/>
      <c r="BS58" s="195"/>
      <c r="BT58" s="195"/>
      <c r="BU58" s="346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</row>
    <row r="59" spans="1:116" s="6" customFormat="1" ht="22.5" customHeight="1" x14ac:dyDescent="0.3">
      <c r="A59" s="87"/>
      <c r="AQ59" s="346"/>
      <c r="AR59" s="22"/>
      <c r="AS59" s="22"/>
      <c r="AT59" s="22"/>
      <c r="AU59" s="22"/>
      <c r="AV59" s="22"/>
      <c r="AW59" s="22"/>
      <c r="AX59" s="22"/>
      <c r="AY59" s="22"/>
      <c r="AZ59" s="22"/>
      <c r="BA59" s="22"/>
      <c r="BB59" s="22"/>
      <c r="BC59" s="22"/>
      <c r="BD59" s="22"/>
      <c r="BE59" s="22"/>
      <c r="BF59" s="22"/>
      <c r="BG59" s="22"/>
      <c r="BH59" s="22"/>
      <c r="BI59" s="22"/>
      <c r="BJ59" s="22"/>
      <c r="BK59" s="22"/>
      <c r="BL59" s="22"/>
      <c r="BM59" s="22"/>
      <c r="BN59" s="22"/>
      <c r="BO59" s="22"/>
      <c r="BP59" s="22"/>
      <c r="BQ59" s="22"/>
      <c r="BR59" s="22"/>
      <c r="BS59" s="195"/>
      <c r="BT59" s="195"/>
      <c r="BU59" s="346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</row>
    <row r="60" spans="1:116" s="6" customFormat="1" ht="22.5" customHeight="1" x14ac:dyDescent="0.3">
      <c r="A60" s="87"/>
      <c r="AQ60" s="346"/>
      <c r="AR60" s="22"/>
      <c r="AS60" s="22"/>
      <c r="AT60" s="22"/>
      <c r="AU60" s="22"/>
      <c r="AV60" s="22"/>
      <c r="AW60" s="22"/>
      <c r="AX60" s="22"/>
      <c r="AY60" s="22"/>
      <c r="AZ60" s="22"/>
      <c r="BA60" s="22"/>
      <c r="BB60" s="22"/>
      <c r="BC60" s="22"/>
      <c r="BD60" s="22"/>
      <c r="BE60" s="22"/>
      <c r="BF60" s="22"/>
      <c r="BG60" s="22"/>
      <c r="BH60" s="22"/>
      <c r="BI60" s="22"/>
      <c r="BJ60" s="22"/>
      <c r="BK60" s="22"/>
      <c r="BL60" s="22"/>
      <c r="BM60" s="22"/>
      <c r="BN60" s="22"/>
      <c r="BO60" s="22"/>
      <c r="BP60" s="22"/>
      <c r="BQ60" s="22"/>
      <c r="BR60" s="22"/>
      <c r="BS60" s="195"/>
      <c r="BT60" s="195"/>
      <c r="BU60" s="346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</row>
    <row r="61" spans="1:116" s="6" customFormat="1" ht="22.5" customHeight="1" x14ac:dyDescent="0.3">
      <c r="A61" s="87"/>
      <c r="AQ61" s="346"/>
      <c r="AR61" s="22"/>
      <c r="AS61" s="22"/>
      <c r="AT61" s="22"/>
      <c r="AU61" s="22"/>
      <c r="AV61" s="22"/>
      <c r="AW61" s="22"/>
      <c r="AX61" s="22"/>
      <c r="AY61" s="22"/>
      <c r="AZ61" s="22"/>
      <c r="BA61" s="22"/>
      <c r="BB61" s="22"/>
      <c r="BC61" s="22"/>
      <c r="BD61" s="22"/>
      <c r="BE61" s="22"/>
      <c r="BF61" s="22"/>
      <c r="BG61" s="22"/>
      <c r="BH61" s="22"/>
      <c r="BI61" s="22"/>
      <c r="BJ61" s="22"/>
      <c r="BK61" s="22"/>
      <c r="BL61" s="22"/>
      <c r="BM61" s="22"/>
      <c r="BN61" s="22"/>
      <c r="BO61" s="22"/>
      <c r="BP61" s="22"/>
      <c r="BQ61" s="22"/>
      <c r="BR61" s="22"/>
      <c r="BS61" s="195"/>
      <c r="BT61" s="195"/>
      <c r="BU61" s="346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</row>
    <row r="62" spans="1:116" s="6" customFormat="1" ht="22.5" customHeight="1" x14ac:dyDescent="0.3">
      <c r="A62" s="87"/>
      <c r="AQ62" s="346"/>
      <c r="AR62" s="22"/>
      <c r="AS62" s="22"/>
      <c r="AT62" s="22"/>
      <c r="AU62" s="22"/>
      <c r="AV62" s="22"/>
      <c r="AW62" s="22"/>
      <c r="AX62" s="22"/>
      <c r="AY62" s="22"/>
      <c r="AZ62" s="22"/>
      <c r="BA62" s="22"/>
      <c r="BB62" s="22"/>
      <c r="BC62" s="22"/>
      <c r="BD62" s="22"/>
      <c r="BE62" s="22"/>
      <c r="BF62" s="22"/>
      <c r="BG62" s="22"/>
      <c r="BH62" s="22"/>
      <c r="BI62" s="22"/>
      <c r="BJ62" s="22"/>
      <c r="BK62" s="22"/>
      <c r="BL62" s="22"/>
      <c r="BM62" s="22"/>
      <c r="BN62" s="22"/>
      <c r="BO62" s="22"/>
      <c r="BP62" s="22"/>
      <c r="BQ62" s="22"/>
      <c r="BR62" s="22"/>
      <c r="BS62" s="195"/>
      <c r="BT62" s="195"/>
      <c r="BU62" s="346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</row>
    <row r="63" spans="1:116" s="6" customFormat="1" ht="22.5" customHeight="1" x14ac:dyDescent="0.3">
      <c r="A63" s="87"/>
      <c r="AQ63" s="346"/>
      <c r="AR63" s="22"/>
      <c r="AS63" s="22"/>
      <c r="AT63" s="22"/>
      <c r="AU63" s="22"/>
      <c r="AV63" s="22"/>
      <c r="AW63" s="22"/>
      <c r="AX63" s="22"/>
      <c r="AY63" s="22"/>
      <c r="AZ63" s="22"/>
      <c r="BA63" s="22"/>
      <c r="BB63" s="22"/>
      <c r="BC63" s="22"/>
      <c r="BD63" s="22"/>
      <c r="BE63" s="22"/>
      <c r="BF63" s="22"/>
      <c r="BG63" s="22"/>
      <c r="BH63" s="22"/>
      <c r="BI63" s="22"/>
      <c r="BJ63" s="22"/>
      <c r="BK63" s="22"/>
      <c r="BL63" s="22"/>
      <c r="BM63" s="22"/>
      <c r="BN63" s="22"/>
      <c r="BO63" s="22"/>
      <c r="BP63" s="22"/>
      <c r="BQ63" s="22"/>
      <c r="BR63" s="22"/>
      <c r="BS63" s="195"/>
      <c r="BT63" s="195"/>
      <c r="BU63" s="340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</row>
    <row r="64" spans="1:116" s="6" customFormat="1" ht="22.5" customHeight="1" x14ac:dyDescent="0.3">
      <c r="A64" s="87"/>
      <c r="AQ64" s="346"/>
      <c r="AR64" s="22"/>
      <c r="AS64" s="22"/>
      <c r="AT64" s="22"/>
      <c r="AU64" s="22"/>
      <c r="AV64" s="22"/>
      <c r="AW64" s="22"/>
      <c r="AX64" s="22"/>
      <c r="AY64" s="22"/>
      <c r="AZ64" s="22"/>
      <c r="BA64" s="22"/>
      <c r="BB64" s="22"/>
      <c r="BC64" s="22"/>
      <c r="BD64" s="22"/>
      <c r="BE64" s="22"/>
      <c r="BF64" s="22"/>
      <c r="BG64" s="22"/>
      <c r="BH64" s="22"/>
      <c r="BI64" s="22"/>
      <c r="BJ64" s="22"/>
      <c r="BK64" s="22"/>
      <c r="BL64" s="22"/>
      <c r="BM64" s="22"/>
      <c r="BN64" s="22"/>
      <c r="BO64" s="22"/>
      <c r="BP64" s="22"/>
      <c r="BQ64" s="22"/>
      <c r="BR64" s="22"/>
      <c r="BS64" s="195"/>
      <c r="BT64" s="195"/>
      <c r="BU64" s="340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</row>
    <row r="65" spans="1:116" s="6" customFormat="1" ht="22.5" customHeight="1" x14ac:dyDescent="0.25">
      <c r="A65" s="87"/>
      <c r="AQ65" s="340"/>
      <c r="AR65" s="22"/>
      <c r="AS65" s="22"/>
      <c r="AT65" s="22"/>
      <c r="AU65" s="22"/>
      <c r="AV65" s="22"/>
      <c r="AW65" s="22"/>
      <c r="AX65" s="22"/>
      <c r="AY65" s="22"/>
      <c r="AZ65" s="22"/>
      <c r="BA65" s="22"/>
      <c r="BB65" s="22"/>
      <c r="BC65" s="22"/>
      <c r="BD65" s="22"/>
      <c r="BE65" s="22"/>
      <c r="BF65" s="22"/>
      <c r="BG65" s="22"/>
      <c r="BH65" s="22"/>
      <c r="BI65" s="22"/>
      <c r="BJ65" s="22"/>
      <c r="BK65" s="22"/>
      <c r="BL65" s="22"/>
      <c r="BM65" s="22"/>
      <c r="BN65" s="22"/>
      <c r="BO65" s="22"/>
      <c r="BP65" s="22"/>
      <c r="BQ65" s="22"/>
      <c r="BR65" s="22"/>
      <c r="BS65" s="195"/>
      <c r="BT65" s="195"/>
      <c r="BU65" s="340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</row>
    <row r="66" spans="1:116" s="6" customFormat="1" ht="22.5" customHeight="1" x14ac:dyDescent="0.25">
      <c r="A66" s="87"/>
      <c r="AQ66" s="340"/>
      <c r="AR66" s="22"/>
      <c r="AS66" s="22"/>
      <c r="AT66" s="22"/>
      <c r="AU66" s="22"/>
      <c r="AV66" s="22"/>
      <c r="AW66" s="22"/>
      <c r="AX66" s="22"/>
      <c r="AY66" s="22"/>
      <c r="AZ66" s="22"/>
      <c r="BA66" s="22"/>
      <c r="BB66" s="22"/>
      <c r="BC66" s="22"/>
      <c r="BD66" s="22"/>
      <c r="BE66" s="22"/>
      <c r="BF66" s="22"/>
      <c r="BG66" s="22"/>
      <c r="BH66" s="22"/>
      <c r="BI66" s="22"/>
      <c r="BJ66" s="22"/>
      <c r="BK66" s="22"/>
      <c r="BL66" s="22"/>
      <c r="BM66" s="22"/>
      <c r="BN66" s="22"/>
      <c r="BO66" s="22"/>
      <c r="BP66" s="22"/>
      <c r="BQ66" s="22"/>
      <c r="BR66" s="22"/>
      <c r="BS66" s="195"/>
      <c r="BT66" s="195"/>
      <c r="BU66" s="340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</row>
    <row r="67" spans="1:116" s="6" customFormat="1" ht="22.5" customHeight="1" x14ac:dyDescent="0.25">
      <c r="A67" s="87"/>
      <c r="AQ67" s="340"/>
      <c r="AR67" s="22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22"/>
      <c r="BK67" s="22"/>
      <c r="BL67" s="22"/>
      <c r="BM67" s="22"/>
      <c r="BN67" s="22"/>
      <c r="BO67" s="22"/>
      <c r="BP67" s="22"/>
      <c r="BQ67" s="22"/>
      <c r="BR67" s="22"/>
      <c r="BS67" s="195"/>
      <c r="BT67" s="195"/>
      <c r="BU67" s="340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</row>
    <row r="68" spans="1:116" s="6" customFormat="1" ht="22.5" customHeight="1" x14ac:dyDescent="0.25">
      <c r="A68" s="87"/>
      <c r="AQ68" s="340"/>
      <c r="AR68" s="22"/>
      <c r="AS68" s="22"/>
      <c r="AT68" s="22"/>
      <c r="AU68" s="22"/>
      <c r="AV68" s="22"/>
      <c r="AW68" s="22"/>
      <c r="AX68" s="22"/>
      <c r="AY68" s="22"/>
      <c r="AZ68" s="22"/>
      <c r="BA68" s="22"/>
      <c r="BB68" s="22"/>
      <c r="BC68" s="22"/>
      <c r="BD68" s="22"/>
      <c r="BE68" s="22"/>
      <c r="BF68" s="22"/>
      <c r="BG68" s="22"/>
      <c r="BH68" s="22"/>
      <c r="BI68" s="22"/>
      <c r="BJ68" s="22"/>
      <c r="BK68" s="22"/>
      <c r="BL68" s="22"/>
      <c r="BM68" s="22"/>
      <c r="BN68" s="22"/>
      <c r="BO68" s="22"/>
      <c r="BP68" s="22"/>
      <c r="BQ68" s="22"/>
      <c r="BR68" s="22"/>
      <c r="BS68" s="195"/>
      <c r="BT68" s="195"/>
      <c r="BU68" s="340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</row>
    <row r="69" spans="1:116" s="6" customFormat="1" ht="22.5" customHeight="1" x14ac:dyDescent="0.25">
      <c r="A69" s="87"/>
      <c r="AQ69" s="340"/>
      <c r="AR69" s="22"/>
      <c r="AS69" s="22"/>
      <c r="AT69" s="22"/>
      <c r="AU69" s="22"/>
      <c r="AV69" s="22"/>
      <c r="AW69" s="22"/>
      <c r="AX69" s="22"/>
      <c r="AY69" s="22"/>
      <c r="AZ69" s="22"/>
      <c r="BA69" s="22"/>
      <c r="BB69" s="22"/>
      <c r="BC69" s="22"/>
      <c r="BD69" s="22"/>
      <c r="BE69" s="22"/>
      <c r="BF69" s="22"/>
      <c r="BG69" s="22"/>
      <c r="BH69" s="22"/>
      <c r="BI69" s="22"/>
      <c r="BJ69" s="22"/>
      <c r="BK69" s="22"/>
      <c r="BL69" s="22"/>
      <c r="BM69" s="22"/>
      <c r="BN69" s="22"/>
      <c r="BO69" s="22"/>
      <c r="BP69" s="22"/>
      <c r="BQ69" s="22"/>
      <c r="BR69" s="22"/>
      <c r="BS69" s="195"/>
      <c r="BT69" s="195"/>
      <c r="BU69" s="340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</row>
  </sheetData>
  <sheetProtection formatCells="0" formatRows="0"/>
  <mergeCells count="154">
    <mergeCell ref="CR12:CR13"/>
    <mergeCell ref="CS12:CS13"/>
    <mergeCell ref="CT12:CT13"/>
    <mergeCell ref="CU12:CU13"/>
    <mergeCell ref="CV12:CV13"/>
    <mergeCell ref="CW12:CW13"/>
    <mergeCell ref="CX12:CX13"/>
    <mergeCell ref="CY12:CY13"/>
    <mergeCell ref="L2:AO2"/>
    <mergeCell ref="L3:AO3"/>
    <mergeCell ref="CH12:CH13"/>
    <mergeCell ref="CI12:CI13"/>
    <mergeCell ref="CJ12:CJ13"/>
    <mergeCell ref="CN12:CN13"/>
    <mergeCell ref="CO12:CO13"/>
    <mergeCell ref="CP12:CP13"/>
    <mergeCell ref="CQ12:CQ13"/>
    <mergeCell ref="AH12:AH13"/>
    <mergeCell ref="AI12:AI13"/>
    <mergeCell ref="AJ12:AJ13"/>
    <mergeCell ref="AK12:AK13"/>
    <mergeCell ref="AL12:AL13"/>
    <mergeCell ref="AM12:AM13"/>
    <mergeCell ref="AB12:AB13"/>
    <mergeCell ref="CJ1:CK1"/>
    <mergeCell ref="BV2:CX2"/>
    <mergeCell ref="BV11:CX11"/>
    <mergeCell ref="A1:K1"/>
    <mergeCell ref="A2:K2"/>
    <mergeCell ref="AO12:AO13"/>
    <mergeCell ref="AP12:AP13"/>
    <mergeCell ref="Z1:AA1"/>
    <mergeCell ref="L11:AO11"/>
    <mergeCell ref="BF1:BG1"/>
    <mergeCell ref="AR11:BR11"/>
    <mergeCell ref="J12:J13"/>
    <mergeCell ref="K12:K13"/>
    <mergeCell ref="L12:L13"/>
    <mergeCell ref="M12:M13"/>
    <mergeCell ref="N12:N13"/>
    <mergeCell ref="O12:O13"/>
    <mergeCell ref="I5:K5"/>
    <mergeCell ref="A12:A13"/>
    <mergeCell ref="B12:B13"/>
    <mergeCell ref="C12:D13"/>
    <mergeCell ref="E12:E13"/>
    <mergeCell ref="F12:F13"/>
    <mergeCell ref="G12:G13"/>
    <mergeCell ref="H12:H13"/>
    <mergeCell ref="I12:I13"/>
    <mergeCell ref="A3:K3"/>
    <mergeCell ref="V12:V13"/>
    <mergeCell ref="W12:W13"/>
    <mergeCell ref="X12:X13"/>
    <mergeCell ref="Y12:Y13"/>
    <mergeCell ref="Z12:Z13"/>
    <mergeCell ref="AA12:AA13"/>
    <mergeCell ref="P12:P13"/>
    <mergeCell ref="Q12:Q13"/>
    <mergeCell ref="R12:R13"/>
    <mergeCell ref="S12:S13"/>
    <mergeCell ref="T12:T13"/>
    <mergeCell ref="U12:U13"/>
    <mergeCell ref="AC12:AC13"/>
    <mergeCell ref="AD12:AD13"/>
    <mergeCell ref="AE12:AE13"/>
    <mergeCell ref="AF12:AF13"/>
    <mergeCell ref="AG12:AG13"/>
    <mergeCell ref="AW12:AW13"/>
    <mergeCell ref="AX12:AX13"/>
    <mergeCell ref="AY12:AY13"/>
    <mergeCell ref="AZ12:AZ13"/>
    <mergeCell ref="BA12:BA13"/>
    <mergeCell ref="BB12:BB13"/>
    <mergeCell ref="AN12:AN13"/>
    <mergeCell ref="AR12:AR13"/>
    <mergeCell ref="AS12:AS13"/>
    <mergeCell ref="AT12:AT13"/>
    <mergeCell ref="AU12:AU13"/>
    <mergeCell ref="AV12:AV13"/>
    <mergeCell ref="BI12:BI13"/>
    <mergeCell ref="BJ12:BJ13"/>
    <mergeCell ref="BK12:BK13"/>
    <mergeCell ref="BL12:BL13"/>
    <mergeCell ref="BM12:BM13"/>
    <mergeCell ref="BN12:BN13"/>
    <mergeCell ref="BC12:BC13"/>
    <mergeCell ref="BD12:BD13"/>
    <mergeCell ref="BE12:BE13"/>
    <mergeCell ref="BF12:BF13"/>
    <mergeCell ref="BG12:BG13"/>
    <mergeCell ref="BH12:BH13"/>
    <mergeCell ref="BV12:BV13"/>
    <mergeCell ref="BW12:BW13"/>
    <mergeCell ref="BX12:BX13"/>
    <mergeCell ref="BY12:BY13"/>
    <mergeCell ref="BZ12:BZ13"/>
    <mergeCell ref="CA12:CA13"/>
    <mergeCell ref="BO12:BO13"/>
    <mergeCell ref="BP12:BP13"/>
    <mergeCell ref="BQ12:BQ13"/>
    <mergeCell ref="BR12:BR13"/>
    <mergeCell ref="BS12:BS13"/>
    <mergeCell ref="BT12:BT13"/>
    <mergeCell ref="CK12:CK13"/>
    <mergeCell ref="CL12:CL13"/>
    <mergeCell ref="CM12:CM13"/>
    <mergeCell ref="CB12:CB13"/>
    <mergeCell ref="CC12:CC13"/>
    <mergeCell ref="CD12:CD13"/>
    <mergeCell ref="CE12:CE13"/>
    <mergeCell ref="CF12:CF13"/>
    <mergeCell ref="CG12:CG13"/>
    <mergeCell ref="C18:D18"/>
    <mergeCell ref="C19:D19"/>
    <mergeCell ref="C20:D20"/>
    <mergeCell ref="C21:D21"/>
    <mergeCell ref="C22:D22"/>
    <mergeCell ref="C23:D23"/>
    <mergeCell ref="C36:D36"/>
    <mergeCell ref="C37:D37"/>
    <mergeCell ref="A14:B14"/>
    <mergeCell ref="C15:D15"/>
    <mergeCell ref="C16:D16"/>
    <mergeCell ref="C17:D17"/>
    <mergeCell ref="C24:D24"/>
    <mergeCell ref="C25:D25"/>
    <mergeCell ref="C26:D26"/>
    <mergeCell ref="C27:D27"/>
    <mergeCell ref="C28:D28"/>
    <mergeCell ref="AR2:BR2"/>
    <mergeCell ref="A53:K53"/>
    <mergeCell ref="A51:K51"/>
    <mergeCell ref="A52:K52"/>
    <mergeCell ref="C48:D48"/>
    <mergeCell ref="C49:D49"/>
    <mergeCell ref="C50:D50"/>
    <mergeCell ref="C42:D42"/>
    <mergeCell ref="C43:D43"/>
    <mergeCell ref="C44:D44"/>
    <mergeCell ref="C45:D45"/>
    <mergeCell ref="C46:D46"/>
    <mergeCell ref="C47:D47"/>
    <mergeCell ref="C38:D38"/>
    <mergeCell ref="C39:D39"/>
    <mergeCell ref="C40:D40"/>
    <mergeCell ref="C41:D41"/>
    <mergeCell ref="C30:D30"/>
    <mergeCell ref="C31:D31"/>
    <mergeCell ref="C32:D32"/>
    <mergeCell ref="C33:D33"/>
    <mergeCell ref="C34:D34"/>
    <mergeCell ref="C35:D35"/>
    <mergeCell ref="C29:D29"/>
  </mergeCells>
  <conditionalFormatting sqref="B51:B1048576 B2:B13">
    <cfRule type="duplicateValues" dxfId="147" priority="31"/>
  </conditionalFormatting>
  <conditionalFormatting sqref="AO14:AO50">
    <cfRule type="cellIs" dxfId="146" priority="26" operator="greaterThan">
      <formula>$J14</formula>
    </cfRule>
  </conditionalFormatting>
  <conditionalFormatting sqref="AR14:BR14">
    <cfRule type="cellIs" dxfId="145" priority="14" operator="greaterThan">
      <formula>50</formula>
    </cfRule>
  </conditionalFormatting>
  <conditionalFormatting sqref="L14">
    <cfRule type="cellIs" dxfId="144" priority="6" operator="between">
      <formula>0.5</formula>
      <formula>1</formula>
    </cfRule>
  </conditionalFormatting>
  <conditionalFormatting sqref="L15:AN50">
    <cfRule type="cellIs" dxfId="143" priority="5" operator="lessThan">
      <formula>#REF!</formula>
    </cfRule>
  </conditionalFormatting>
  <conditionalFormatting sqref="L15:AN50">
    <cfRule type="cellIs" dxfId="142" priority="4" operator="between">
      <formula>0.5</formula>
      <formula>1</formula>
    </cfRule>
  </conditionalFormatting>
  <conditionalFormatting sqref="CY17:CY50">
    <cfRule type="cellIs" dxfId="141" priority="3" operator="lessThan">
      <formula>#REF!</formula>
    </cfRule>
  </conditionalFormatting>
  <conditionalFormatting sqref="BV14:CX14">
    <cfRule type="cellIs" dxfId="140" priority="2" operator="greaterThan">
      <formula>1.15</formula>
    </cfRule>
  </conditionalFormatting>
  <conditionalFormatting sqref="CY15:CY16 BV15:CX50">
    <cfRule type="cellIs" dxfId="139" priority="1" operator="greaterThan">
      <formula>1</formula>
    </cfRule>
  </conditionalFormatting>
  <pageMargins left="0.59055118110236227" right="0.39370078740157483" top="0.78740157480314965" bottom="0.39370078740157483" header="0.31496062992125984" footer="0.31496062992125984"/>
  <pageSetup paperSize="8" scale="47" fitToHeight="2" orientation="landscape" r:id="rId1"/>
  <headerFooter>
    <oddHeader>&amp;R&amp;P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17</vt:i4>
      </vt:variant>
    </vt:vector>
  </HeadingPairs>
  <TitlesOfParts>
    <vt:vector size="31" baseType="lpstr">
      <vt:lpstr>Кнр</vt:lpstr>
      <vt:lpstr>Лист2</vt:lpstr>
      <vt:lpstr>тарифы_2018</vt:lpstr>
      <vt:lpstr>тарифы 2018 (1)</vt:lpstr>
      <vt:lpstr>сравнение ФЛ</vt:lpstr>
      <vt:lpstr>анализ цен ЮЛ </vt:lpstr>
      <vt:lpstr>Группы ВДГО_пром предприятия</vt:lpstr>
      <vt:lpstr>Поправоч коэфф_ФЛ</vt:lpstr>
      <vt:lpstr>Поправоч коэфф_ЮЛ </vt:lpstr>
      <vt:lpstr>Поправоч коэфф_ФЛ (группа)</vt:lpstr>
      <vt:lpstr>Поправоч коэфф_ФЛ (Обществу) </vt:lpstr>
      <vt:lpstr>Поправоч коэфф_ЮЛ (группа)</vt:lpstr>
      <vt:lpstr>Приложение 1</vt:lpstr>
      <vt:lpstr>Лист1</vt:lpstr>
      <vt:lpstr>'анализ цен ЮЛ '!Заголовки_для_печати</vt:lpstr>
      <vt:lpstr>'Поправоч коэфф_ФЛ'!Заголовки_для_печати</vt:lpstr>
      <vt:lpstr>'Поправоч коэфф_ФЛ (группа)'!Заголовки_для_печати</vt:lpstr>
      <vt:lpstr>'Поправоч коэфф_ФЛ (Обществу) '!Заголовки_для_печати</vt:lpstr>
      <vt:lpstr>'Поправоч коэфф_ЮЛ '!Заголовки_для_печати</vt:lpstr>
      <vt:lpstr>'Поправоч коэфф_ЮЛ (группа)'!Заголовки_для_печати</vt:lpstr>
      <vt:lpstr>'Приложение 1'!Заголовки_для_печати</vt:lpstr>
      <vt:lpstr>'сравнение ФЛ'!Заголовки_для_печати</vt:lpstr>
      <vt:lpstr>'тарифы 2018 (1)'!Заголовки_для_печати</vt:lpstr>
      <vt:lpstr>тарифы_2018!Заголовки_для_печати</vt:lpstr>
      <vt:lpstr>'анализ цен ЮЛ '!Область_печати</vt:lpstr>
      <vt:lpstr>Кнр!Область_печати</vt:lpstr>
      <vt:lpstr>'Поправоч коэфф_ФЛ (группа)'!Область_печати</vt:lpstr>
      <vt:lpstr>'Поправоч коэфф_ФЛ (Обществу) '!Область_печати</vt:lpstr>
      <vt:lpstr>'Поправоч коэфф_ЮЛ (группа)'!Область_печати</vt:lpstr>
      <vt:lpstr>'Приложение 1'!Область_печати</vt:lpstr>
      <vt:lpstr>'тарифы 2018 (1)'!Область_печати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2024-01-26T12:22:01Z</dcterms:modified>
</cp:coreProperties>
</file>